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3\2017 год\"/>
    </mc:Choice>
  </mc:AlternateContent>
  <bookViews>
    <workbookView xWindow="120" yWindow="180" windowWidth="11625" windowHeight="6225" tabRatio="702"/>
  </bookViews>
  <sheets>
    <sheet name="Приложение 1" sheetId="35" r:id="rId1"/>
    <sheet name="Приложение 2" sheetId="36" r:id="rId2"/>
    <sheet name="Приложение 3" sheetId="32" r:id="rId3"/>
    <sheet name="Приложение 4" sheetId="37" r:id="rId4"/>
    <sheet name="Приложение 5" sheetId="9" r:id="rId5"/>
    <sheet name="Приложение 6" sheetId="2" r:id="rId6"/>
    <sheet name="Приложение 7" sheetId="28" r:id="rId7"/>
    <sheet name="Приложение 8" sheetId="29" r:id="rId8"/>
    <sheet name="Приложение 9" sheetId="30" r:id="rId9"/>
    <sheet name="Приложение 10" sheetId="38" r:id="rId10"/>
  </sheets>
  <definedNames>
    <definedName name="_xlnm._FilterDatabase" localSheetId="4" hidden="1">'Приложение 5'!$A$12:$I$255</definedName>
    <definedName name="_xlnm._FilterDatabase" localSheetId="5" hidden="1">'Приложение 6'!$A$10:$J$255</definedName>
    <definedName name="_xlnm.Print_Titles" localSheetId="3">'Приложение 4'!$10:$10</definedName>
    <definedName name="_xlnm.Print_Titles" localSheetId="7">'Приложение 8'!$10:$10</definedName>
    <definedName name="_xlnm.Print_Area" localSheetId="0">'Приложение 1'!$A$1:$D$37</definedName>
    <definedName name="_xlnm.Print_Area" localSheetId="9">'Приложение 10'!$A$1:$E$23</definedName>
    <definedName name="_xlnm.Print_Area" localSheetId="1">'Приложение 2'!$A$1:$E$65</definedName>
    <definedName name="_xlnm.Print_Area" localSheetId="2">'Приложение 3'!$A$1:$E$20</definedName>
    <definedName name="_xlnm.Print_Area" localSheetId="4">'Приложение 5'!$A$1:$K$355</definedName>
    <definedName name="_xlnm.Print_Area" localSheetId="5">'Приложение 6'!$A$1:$L$357</definedName>
    <definedName name="_xlnm.Print_Area" localSheetId="7">'Приложение 8'!$A$1:$L$24</definedName>
    <definedName name="_xlnm.Print_Area" localSheetId="8">'Приложение 9'!$A$1:$D$37</definedName>
  </definedNames>
  <calcPr calcId="162913" fullCalcOnLoad="1"/>
</workbook>
</file>

<file path=xl/calcChain.xml><?xml version="1.0" encoding="utf-8"?>
<calcChain xmlns="http://schemas.openxmlformats.org/spreadsheetml/2006/main">
  <c r="K132" i="28" l="1"/>
  <c r="K133" i="28"/>
  <c r="K131" i="28" s="1"/>
  <c r="K134" i="28"/>
  <c r="I134" i="28"/>
  <c r="I133" i="28"/>
  <c r="I132" i="28"/>
  <c r="K130" i="28"/>
  <c r="K129" i="28" s="1"/>
  <c r="K126" i="28"/>
  <c r="K128" i="28"/>
  <c r="I126" i="28"/>
  <c r="K122" i="28"/>
  <c r="K120" i="28"/>
  <c r="K119" i="28" s="1"/>
  <c r="K115" i="28"/>
  <c r="K114" i="28" s="1"/>
  <c r="I115" i="28"/>
  <c r="K113" i="28"/>
  <c r="K112" i="28"/>
  <c r="I113" i="28"/>
  <c r="K110" i="28"/>
  <c r="K109" i="28" s="1"/>
  <c r="I110" i="28"/>
  <c r="K108" i="28"/>
  <c r="K107" i="28"/>
  <c r="I108" i="28"/>
  <c r="K106" i="28"/>
  <c r="K105" i="28" s="1"/>
  <c r="I106" i="28"/>
  <c r="K103" i="28"/>
  <c r="K102" i="28" s="1"/>
  <c r="I103" i="28"/>
  <c r="I101" i="28"/>
  <c r="K99" i="28"/>
  <c r="K98" i="28" s="1"/>
  <c r="I99" i="28"/>
  <c r="I98" i="28"/>
  <c r="I97" i="28"/>
  <c r="I96" i="28"/>
  <c r="K95" i="28"/>
  <c r="I95" i="28"/>
  <c r="K93" i="28"/>
  <c r="K89" i="28"/>
  <c r="K88" i="28" s="1"/>
  <c r="K85" i="28"/>
  <c r="J86" i="28"/>
  <c r="K86" i="28"/>
  <c r="K87" i="28"/>
  <c r="I86" i="28"/>
  <c r="I85" i="28"/>
  <c r="K81" i="28"/>
  <c r="K82" i="28"/>
  <c r="K83" i="28"/>
  <c r="I82" i="28"/>
  <c r="I81" i="28"/>
  <c r="K77" i="28"/>
  <c r="I77" i="28"/>
  <c r="J73" i="28"/>
  <c r="K73" i="28"/>
  <c r="K72" i="28" s="1"/>
  <c r="J74" i="28"/>
  <c r="K74" i="28"/>
  <c r="K75" i="28"/>
  <c r="I74" i="28"/>
  <c r="I73" i="28"/>
  <c r="K70" i="28"/>
  <c r="K68" i="28"/>
  <c r="K67" i="28" s="1"/>
  <c r="K66" i="28"/>
  <c r="K65" i="28" s="1"/>
  <c r="K63" i="28"/>
  <c r="K62" i="28"/>
  <c r="I63" i="28"/>
  <c r="K60" i="28"/>
  <c r="K61" i="28"/>
  <c r="K59" i="28"/>
  <c r="I61" i="28"/>
  <c r="K55" i="28"/>
  <c r="K56" i="28"/>
  <c r="K54" i="28" s="1"/>
  <c r="K57" i="28"/>
  <c r="K58" i="28"/>
  <c r="K51" i="28"/>
  <c r="K50" i="28"/>
  <c r="K52" i="28"/>
  <c r="J53" i="28"/>
  <c r="K53" i="28"/>
  <c r="I53" i="28"/>
  <c r="I52" i="28"/>
  <c r="I51" i="28"/>
  <c r="K42" i="28"/>
  <c r="K43" i="28"/>
  <c r="K44" i="28"/>
  <c r="K45" i="28"/>
  <c r="K46" i="28"/>
  <c r="K47" i="28"/>
  <c r="K48" i="28"/>
  <c r="K49" i="28"/>
  <c r="K39" i="28"/>
  <c r="K40" i="28"/>
  <c r="I40" i="28"/>
  <c r="K32" i="28"/>
  <c r="K33" i="28"/>
  <c r="K34" i="28"/>
  <c r="K35" i="28"/>
  <c r="K36" i="28"/>
  <c r="K37" i="28"/>
  <c r="I35" i="28"/>
  <c r="K26" i="28"/>
  <c r="K24" i="28"/>
  <c r="K23" i="28" s="1"/>
  <c r="K20" i="28"/>
  <c r="K21" i="28"/>
  <c r="K22" i="28"/>
  <c r="I15" i="28"/>
  <c r="J62" i="28"/>
  <c r="K69" i="28"/>
  <c r="K92" i="28"/>
  <c r="K94" i="28"/>
  <c r="I114" i="28"/>
  <c r="I112" i="28"/>
  <c r="I111" i="28" s="1"/>
  <c r="I109" i="28"/>
  <c r="I107" i="28"/>
  <c r="I105" i="28"/>
  <c r="I102" i="28"/>
  <c r="I100" i="28"/>
  <c r="I94" i="28"/>
  <c r="I62" i="28"/>
  <c r="K354" i="9"/>
  <c r="K353" i="9" s="1"/>
  <c r="K352" i="9" s="1"/>
  <c r="K351" i="9" s="1"/>
  <c r="K350" i="9" s="1"/>
  <c r="K349" i="9" s="1"/>
  <c r="K344" i="9"/>
  <c r="J346" i="9"/>
  <c r="J345" i="9" s="1"/>
  <c r="K346" i="9"/>
  <c r="K348" i="9"/>
  <c r="I346" i="9"/>
  <c r="I344" i="9"/>
  <c r="J329" i="9"/>
  <c r="J328" i="9" s="1"/>
  <c r="J327" i="9" s="1"/>
  <c r="J326" i="9" s="1"/>
  <c r="K329" i="9"/>
  <c r="K333" i="9"/>
  <c r="K334" i="9"/>
  <c r="K338" i="9"/>
  <c r="I333" i="9"/>
  <c r="I329" i="9"/>
  <c r="I328" i="9" s="1"/>
  <c r="I327" i="9" s="1"/>
  <c r="I326" i="9" s="1"/>
  <c r="K319" i="9"/>
  <c r="K321" i="9"/>
  <c r="K320" i="9"/>
  <c r="K323" i="9"/>
  <c r="K322" i="9"/>
  <c r="I321" i="9"/>
  <c r="I319" i="9"/>
  <c r="I318" i="9" s="1"/>
  <c r="K310" i="9"/>
  <c r="K309" i="9" s="1"/>
  <c r="K312" i="9"/>
  <c r="K314" i="9"/>
  <c r="K313" i="9"/>
  <c r="I314" i="9"/>
  <c r="I312" i="9"/>
  <c r="I310" i="9"/>
  <c r="I309" i="9" s="1"/>
  <c r="K306" i="9"/>
  <c r="K303" i="9"/>
  <c r="K299" i="9"/>
  <c r="K298" i="9" s="1"/>
  <c r="K297" i="9" s="1"/>
  <c r="K293" i="9" s="1"/>
  <c r="K296" i="9"/>
  <c r="I299" i="9"/>
  <c r="I298" i="9" s="1"/>
  <c r="I296" i="9"/>
  <c r="I295" i="9" s="1"/>
  <c r="K291" i="9"/>
  <c r="K290" i="9" s="1"/>
  <c r="K289" i="9"/>
  <c r="K286" i="9"/>
  <c r="I286" i="9"/>
  <c r="K280" i="9"/>
  <c r="K279" i="9"/>
  <c r="J277" i="9"/>
  <c r="J276" i="9"/>
  <c r="K277" i="9"/>
  <c r="K276" i="9" s="1"/>
  <c r="J278" i="9"/>
  <c r="K278" i="9"/>
  <c r="I278" i="9"/>
  <c r="I277" i="9"/>
  <c r="I276" i="9" s="1"/>
  <c r="K272" i="9"/>
  <c r="K271" i="9"/>
  <c r="K270" i="9" s="1"/>
  <c r="K269" i="9" s="1"/>
  <c r="K268" i="9"/>
  <c r="I272" i="9"/>
  <c r="I271" i="9"/>
  <c r="I270" i="9"/>
  <c r="I269" i="9" s="1"/>
  <c r="I268" i="9"/>
  <c r="K260" i="9"/>
  <c r="K263" i="9"/>
  <c r="K262" i="9" s="1"/>
  <c r="K261" i="9"/>
  <c r="K266" i="9"/>
  <c r="K265" i="9" s="1"/>
  <c r="K264" i="9" s="1"/>
  <c r="I266" i="9"/>
  <c r="I265" i="9" s="1"/>
  <c r="I264" i="9"/>
  <c r="I263" i="9"/>
  <c r="I260" i="9"/>
  <c r="J253" i="9"/>
  <c r="K253" i="9"/>
  <c r="K254" i="9"/>
  <c r="K255" i="9"/>
  <c r="I255" i="9"/>
  <c r="I254" i="9"/>
  <c r="I252" i="9" s="1"/>
  <c r="I251" i="9" s="1"/>
  <c r="I250" i="9" s="1"/>
  <c r="I253" i="9"/>
  <c r="K248" i="9"/>
  <c r="K246" i="9"/>
  <c r="K245" i="9"/>
  <c r="K223" i="9"/>
  <c r="K222" i="9" s="1"/>
  <c r="K221" i="9" s="1"/>
  <c r="K215" i="9" s="1"/>
  <c r="K214" i="9" s="1"/>
  <c r="K191" i="9" s="1"/>
  <c r="K225" i="9"/>
  <c r="K224" i="9"/>
  <c r="K227" i="9"/>
  <c r="K226" i="9" s="1"/>
  <c r="K229" i="9"/>
  <c r="K231" i="9"/>
  <c r="K230" i="9" s="1"/>
  <c r="K233" i="9"/>
  <c r="K232" i="9"/>
  <c r="K235" i="9"/>
  <c r="K234" i="9" s="1"/>
  <c r="K237" i="9"/>
  <c r="K236" i="9"/>
  <c r="K239" i="9"/>
  <c r="K238" i="9" s="1"/>
  <c r="K241" i="9"/>
  <c r="K240" i="9"/>
  <c r="K243" i="9"/>
  <c r="K242" i="9" s="1"/>
  <c r="I241" i="9"/>
  <c r="I240" i="9"/>
  <c r="I239" i="9"/>
  <c r="I238" i="9" s="1"/>
  <c r="I231" i="9"/>
  <c r="K220" i="9"/>
  <c r="I220" i="9"/>
  <c r="I219" i="9" s="1"/>
  <c r="K218" i="9"/>
  <c r="K217" i="9"/>
  <c r="K216" i="9" s="1"/>
  <c r="K213" i="9"/>
  <c r="K212" i="9"/>
  <c r="K211" i="9" s="1"/>
  <c r="K210" i="9" s="1"/>
  <c r="K209" i="9" s="1"/>
  <c r="K208" i="9"/>
  <c r="K206" i="9"/>
  <c r="I206" i="9"/>
  <c r="I205" i="9" s="1"/>
  <c r="K202" i="9"/>
  <c r="K199" i="9"/>
  <c r="K198" i="9" s="1"/>
  <c r="K197" i="9" s="1"/>
  <c r="I199" i="9"/>
  <c r="I198" i="9" s="1"/>
  <c r="I197" i="9" s="1"/>
  <c r="K196" i="9"/>
  <c r="K195" i="9"/>
  <c r="K194" i="9" s="1"/>
  <c r="K190" i="9"/>
  <c r="K189" i="9" s="1"/>
  <c r="K188" i="9"/>
  <c r="K187" i="9"/>
  <c r="I190" i="9"/>
  <c r="K186" i="9"/>
  <c r="K185" i="9" s="1"/>
  <c r="I186" i="9"/>
  <c r="K184" i="9"/>
  <c r="K183" i="9" s="1"/>
  <c r="K182" i="9" s="1"/>
  <c r="K179" i="9"/>
  <c r="K178" i="9"/>
  <c r="K181" i="9"/>
  <c r="K166" i="9"/>
  <c r="K165" i="9"/>
  <c r="K168" i="9"/>
  <c r="K167" i="9"/>
  <c r="K170" i="9"/>
  <c r="K169" i="9"/>
  <c r="K164" i="9" s="1"/>
  <c r="K172" i="9"/>
  <c r="K174" i="9"/>
  <c r="K173" i="9"/>
  <c r="K176" i="9"/>
  <c r="K175" i="9"/>
  <c r="I172" i="9"/>
  <c r="I171" i="9" s="1"/>
  <c r="K160" i="9"/>
  <c r="K159" i="9"/>
  <c r="K158" i="9"/>
  <c r="K157" i="9" s="1"/>
  <c r="K151" i="9"/>
  <c r="K150" i="9" s="1"/>
  <c r="K149" i="9" s="1"/>
  <c r="K148" i="9" s="1"/>
  <c r="I151" i="9"/>
  <c r="I150" i="9" s="1"/>
  <c r="I149" i="9"/>
  <c r="I148" i="9"/>
  <c r="K145" i="9"/>
  <c r="K144" i="9"/>
  <c r="K142" i="9"/>
  <c r="K135" i="9"/>
  <c r="K137" i="9"/>
  <c r="K136" i="9"/>
  <c r="K139" i="9"/>
  <c r="K138" i="9" s="1"/>
  <c r="K129" i="9"/>
  <c r="K128" i="9" s="1"/>
  <c r="K127" i="9"/>
  <c r="K126" i="9"/>
  <c r="K125" i="9" s="1"/>
  <c r="K124" i="9" s="1"/>
  <c r="I129" i="9"/>
  <c r="K122" i="9"/>
  <c r="K123" i="9"/>
  <c r="K121" i="9" s="1"/>
  <c r="K120" i="9" s="1"/>
  <c r="K119" i="9" s="1"/>
  <c r="I123" i="9"/>
  <c r="K118" i="9"/>
  <c r="K117" i="9" s="1"/>
  <c r="K116" i="9"/>
  <c r="I118" i="9"/>
  <c r="I117" i="9" s="1"/>
  <c r="K112" i="9"/>
  <c r="K111" i="9"/>
  <c r="K110" i="9"/>
  <c r="K109" i="9" s="1"/>
  <c r="K108" i="9"/>
  <c r="K107" i="9"/>
  <c r="I112" i="9"/>
  <c r="I111" i="9"/>
  <c r="I110" i="9"/>
  <c r="I108" i="9"/>
  <c r="J101" i="9"/>
  <c r="J100" i="9" s="1"/>
  <c r="J99" i="9" s="1"/>
  <c r="K93" i="9"/>
  <c r="K81" i="9"/>
  <c r="K80" i="9"/>
  <c r="K79" i="9" s="1"/>
  <c r="K78" i="9"/>
  <c r="I93" i="9"/>
  <c r="I92" i="9" s="1"/>
  <c r="I91" i="9" s="1"/>
  <c r="I90" i="9"/>
  <c r="I89" i="9" s="1"/>
  <c r="I88" i="9" s="1"/>
  <c r="I87" i="9"/>
  <c r="I84" i="9"/>
  <c r="I83" i="9"/>
  <c r="I82" i="9"/>
  <c r="I81" i="9"/>
  <c r="I80" i="9"/>
  <c r="I79" i="9" s="1"/>
  <c r="I70" i="9"/>
  <c r="I69" i="9" s="1"/>
  <c r="K54" i="9"/>
  <c r="K53" i="9" s="1"/>
  <c r="K52" i="9" s="1"/>
  <c r="I56" i="9"/>
  <c r="I51" i="9"/>
  <c r="K49" i="9"/>
  <c r="K48" i="9" s="1"/>
  <c r="I49" i="9"/>
  <c r="I48" i="9" s="1"/>
  <c r="J47" i="9"/>
  <c r="J46" i="9" s="1"/>
  <c r="K47" i="9"/>
  <c r="K46" i="9"/>
  <c r="I47" i="9"/>
  <c r="I46" i="9" s="1"/>
  <c r="K45" i="9"/>
  <c r="K44" i="9" s="1"/>
  <c r="I45" i="9"/>
  <c r="K43" i="9"/>
  <c r="I43" i="9"/>
  <c r="K41" i="9"/>
  <c r="K40" i="9" s="1"/>
  <c r="I41" i="9"/>
  <c r="I40" i="9" s="1"/>
  <c r="I39" i="9" s="1"/>
  <c r="I38" i="9" s="1"/>
  <c r="I37" i="9"/>
  <c r="K35" i="9"/>
  <c r="I35" i="9"/>
  <c r="K33" i="9"/>
  <c r="K32" i="9" s="1"/>
  <c r="K30" i="9"/>
  <c r="K29" i="9" s="1"/>
  <c r="K28" i="9" s="1"/>
  <c r="K26" i="9"/>
  <c r="I26" i="9"/>
  <c r="I25" i="9" s="1"/>
  <c r="I24" i="9" s="1"/>
  <c r="K21" i="9"/>
  <c r="I21" i="9"/>
  <c r="K20" i="9"/>
  <c r="K18" i="9"/>
  <c r="K17" i="9" s="1"/>
  <c r="K16" i="9" s="1"/>
  <c r="K15" i="9" s="1"/>
  <c r="I18" i="9"/>
  <c r="I17" i="9"/>
  <c r="K25" i="9"/>
  <c r="K24" i="9"/>
  <c r="K23" i="9" s="1"/>
  <c r="K42" i="9"/>
  <c r="K69" i="9"/>
  <c r="K77" i="9"/>
  <c r="K76" i="9"/>
  <c r="J86" i="9"/>
  <c r="J85" i="9" s="1"/>
  <c r="K92" i="9"/>
  <c r="K91" i="9"/>
  <c r="J98" i="9"/>
  <c r="K115" i="9"/>
  <c r="K134" i="9"/>
  <c r="K141" i="9"/>
  <c r="K140" i="9" s="1"/>
  <c r="K171" i="9"/>
  <c r="K180" i="9"/>
  <c r="K201" i="9"/>
  <c r="K200" i="9"/>
  <c r="K205" i="9"/>
  <c r="K207" i="9"/>
  <c r="K219" i="9"/>
  <c r="K228" i="9"/>
  <c r="K247" i="9"/>
  <c r="K244" i="9" s="1"/>
  <c r="K259" i="9"/>
  <c r="K258" i="9"/>
  <c r="J271" i="9"/>
  <c r="J270" i="9" s="1"/>
  <c r="J269" i="9" s="1"/>
  <c r="J268" i="9" s="1"/>
  <c r="K295" i="9"/>
  <c r="K294" i="9" s="1"/>
  <c r="K302" i="9"/>
  <c r="K301" i="9"/>
  <c r="K305" i="9"/>
  <c r="K304" i="9"/>
  <c r="K311" i="9"/>
  <c r="K318" i="9"/>
  <c r="K328" i="9"/>
  <c r="K327" i="9" s="1"/>
  <c r="K326" i="9" s="1"/>
  <c r="K337" i="9"/>
  <c r="K336" i="9"/>
  <c r="K335" i="9" s="1"/>
  <c r="K343" i="9"/>
  <c r="K345" i="9"/>
  <c r="K347" i="9"/>
  <c r="I345" i="9"/>
  <c r="I343" i="9"/>
  <c r="A328" i="9"/>
  <c r="I320" i="9"/>
  <c r="I313" i="9"/>
  <c r="I311" i="9"/>
  <c r="I297" i="9"/>
  <c r="I262" i="9"/>
  <c r="I261" i="9" s="1"/>
  <c r="I257" i="9" s="1"/>
  <c r="I256" i="9" s="1"/>
  <c r="I259" i="9"/>
  <c r="I258" i="9"/>
  <c r="I230" i="9"/>
  <c r="A212" i="9"/>
  <c r="I189" i="9"/>
  <c r="I188" i="9"/>
  <c r="I187" i="9" s="1"/>
  <c r="I185" i="9"/>
  <c r="I128" i="9"/>
  <c r="I127" i="9" s="1"/>
  <c r="I126" i="9" s="1"/>
  <c r="I125" i="9" s="1"/>
  <c r="I124" i="9" s="1"/>
  <c r="I109" i="9"/>
  <c r="I107" i="9"/>
  <c r="I86" i="9"/>
  <c r="I85" i="9"/>
  <c r="A60" i="9"/>
  <c r="I55" i="9"/>
  <c r="I54" i="9" s="1"/>
  <c r="I53" i="9" s="1"/>
  <c r="I52" i="9" s="1"/>
  <c r="I50" i="9"/>
  <c r="I44" i="9"/>
  <c r="I42" i="9"/>
  <c r="I23" i="9"/>
  <c r="D19" i="32"/>
  <c r="E19" i="32"/>
  <c r="C19" i="32"/>
  <c r="C18" i="32"/>
  <c r="C17" i="32"/>
  <c r="E16" i="32"/>
  <c r="C16" i="32"/>
  <c r="D15" i="32"/>
  <c r="E15" i="32"/>
  <c r="C15" i="32"/>
  <c r="E14" i="32"/>
  <c r="C14" i="32"/>
  <c r="E13" i="32"/>
  <c r="C13" i="32"/>
  <c r="E12" i="32"/>
  <c r="C12" i="32"/>
  <c r="C20" i="32" s="1"/>
  <c r="D22" i="37"/>
  <c r="L23" i="29"/>
  <c r="L17" i="29"/>
  <c r="L16" i="29"/>
  <c r="J16" i="29"/>
  <c r="L27" i="2"/>
  <c r="K36" i="9" s="1"/>
  <c r="K356" i="2"/>
  <c r="J118" i="9" s="1"/>
  <c r="J117" i="9" s="1"/>
  <c r="K349" i="2"/>
  <c r="J21" i="9" s="1"/>
  <c r="K346" i="2"/>
  <c r="K331" i="2"/>
  <c r="K329" i="2"/>
  <c r="K318" i="2"/>
  <c r="J333" i="9" s="1"/>
  <c r="K314" i="2"/>
  <c r="K306" i="2"/>
  <c r="K304" i="2"/>
  <c r="K261" i="2"/>
  <c r="L261" i="2"/>
  <c r="J261" i="2"/>
  <c r="K299" i="2"/>
  <c r="J314" i="9" s="1"/>
  <c r="J313" i="9" s="1"/>
  <c r="K297" i="2"/>
  <c r="J312" i="9" s="1"/>
  <c r="J311" i="9" s="1"/>
  <c r="K295" i="2"/>
  <c r="J310" i="9" s="1"/>
  <c r="J309" i="9" s="1"/>
  <c r="J308" i="9" s="1"/>
  <c r="J307" i="9" s="1"/>
  <c r="K284" i="2"/>
  <c r="K281" i="2"/>
  <c r="L273" i="2"/>
  <c r="L272" i="2"/>
  <c r="K271" i="2"/>
  <c r="K257" i="2"/>
  <c r="J272" i="9" s="1"/>
  <c r="K251" i="2"/>
  <c r="K248" i="2"/>
  <c r="J263" i="9" s="1"/>
  <c r="J262" i="9" s="1"/>
  <c r="J261" i="9" s="1"/>
  <c r="K245" i="2"/>
  <c r="K239" i="2"/>
  <c r="K240" i="2"/>
  <c r="J255" i="9" s="1"/>
  <c r="K238" i="2"/>
  <c r="J51" i="28" s="1"/>
  <c r="K226" i="2"/>
  <c r="J241" i="9"/>
  <c r="J240" i="9" s="1"/>
  <c r="K224" i="2"/>
  <c r="J239" i="9"/>
  <c r="J238" i="9" s="1"/>
  <c r="K216" i="2"/>
  <c r="J231" i="9"/>
  <c r="J230" i="9"/>
  <c r="K205" i="2"/>
  <c r="K104" i="28"/>
  <c r="K80" i="28"/>
  <c r="K111" i="28"/>
  <c r="K84" i="28"/>
  <c r="K31" i="28"/>
  <c r="K38" i="28"/>
  <c r="K64" i="28"/>
  <c r="I104" i="28"/>
  <c r="I131" i="28"/>
  <c r="I50" i="28"/>
  <c r="K317" i="9"/>
  <c r="K316" i="9"/>
  <c r="K315" i="9"/>
  <c r="K332" i="9"/>
  <c r="K331" i="9" s="1"/>
  <c r="K330" i="9" s="1"/>
  <c r="K19" i="9"/>
  <c r="K275" i="9"/>
  <c r="K274" i="9"/>
  <c r="K273" i="9" s="1"/>
  <c r="K267" i="9"/>
  <c r="I308" i="9"/>
  <c r="I307" i="9"/>
  <c r="K257" i="9"/>
  <c r="K256" i="9" s="1"/>
  <c r="K193" i="9"/>
  <c r="K192" i="9" s="1"/>
  <c r="K177" i="9"/>
  <c r="K163" i="9" s="1"/>
  <c r="K162" i="9" s="1"/>
  <c r="K161" i="9" s="1"/>
  <c r="K133" i="9"/>
  <c r="K342" i="9"/>
  <c r="K341" i="9" s="1"/>
  <c r="K340" i="9" s="1"/>
  <c r="K339" i="9" s="1"/>
  <c r="K308" i="9"/>
  <c r="K307" i="9"/>
  <c r="K300" i="9"/>
  <c r="K252" i="9"/>
  <c r="K251" i="9"/>
  <c r="K250" i="9"/>
  <c r="K292" i="9"/>
  <c r="K114" i="9"/>
  <c r="K113" i="9"/>
  <c r="K14" i="9"/>
  <c r="K204" i="9"/>
  <c r="K203" i="9" s="1"/>
  <c r="K106" i="9"/>
  <c r="I106" i="9"/>
  <c r="I293" i="9"/>
  <c r="I292" i="9" s="1"/>
  <c r="I294" i="9"/>
  <c r="K191" i="2"/>
  <c r="J206" i="9" s="1"/>
  <c r="J205" i="9" s="1"/>
  <c r="K187" i="2"/>
  <c r="K184" i="2"/>
  <c r="K175" i="2"/>
  <c r="J63" i="28" s="1"/>
  <c r="K171" i="2"/>
  <c r="K169" i="2"/>
  <c r="K164" i="2"/>
  <c r="K157" i="2"/>
  <c r="K145" i="2"/>
  <c r="L141" i="2"/>
  <c r="K156" i="9" s="1"/>
  <c r="K155" i="9" s="1"/>
  <c r="K154" i="9" s="1"/>
  <c r="K153" i="9" s="1"/>
  <c r="K152" i="9" s="1"/>
  <c r="K136" i="2"/>
  <c r="L132" i="2"/>
  <c r="K114" i="2"/>
  <c r="K108" i="2"/>
  <c r="J123" i="9" s="1"/>
  <c r="K103" i="2"/>
  <c r="J134" i="28" s="1"/>
  <c r="K101" i="2"/>
  <c r="K99" i="2"/>
  <c r="K98" i="2"/>
  <c r="K92" i="2"/>
  <c r="J123" i="28" s="1"/>
  <c r="L96" i="2"/>
  <c r="L88" i="2"/>
  <c r="K84" i="2"/>
  <c r="L81" i="2"/>
  <c r="K81" i="2"/>
  <c r="L78" i="2"/>
  <c r="K87" i="9" s="1"/>
  <c r="K86" i="9" s="1"/>
  <c r="K85" i="9" s="1"/>
  <c r="K78" i="2"/>
  <c r="J87" i="9" s="1"/>
  <c r="L75" i="2"/>
  <c r="K75" i="2"/>
  <c r="K72" i="2"/>
  <c r="L64" i="2"/>
  <c r="K17" i="28" s="1"/>
  <c r="K16" i="28" s="1"/>
  <c r="L61" i="2"/>
  <c r="K70" i="9" s="1"/>
  <c r="K61" i="2"/>
  <c r="L59" i="2"/>
  <c r="K68" i="9" s="1"/>
  <c r="K67" i="9" s="1"/>
  <c r="L57" i="2"/>
  <c r="L52" i="2"/>
  <c r="L47" i="2"/>
  <c r="K56" i="9" s="1"/>
  <c r="K55" i="9" s="1"/>
  <c r="K47" i="2"/>
  <c r="L42" i="2"/>
  <c r="K42" i="2"/>
  <c r="J51" i="9" s="1"/>
  <c r="J50" i="9" s="1"/>
  <c r="K40" i="2"/>
  <c r="K38" i="2"/>
  <c r="K36" i="2"/>
  <c r="K34" i="2"/>
  <c r="D13" i="32" s="1"/>
  <c r="K32" i="2"/>
  <c r="J41" i="9" s="1"/>
  <c r="J40" i="9" s="1"/>
  <c r="L28" i="2"/>
  <c r="K28" i="2"/>
  <c r="J37" i="9" s="1"/>
  <c r="K26" i="2"/>
  <c r="J35" i="9" s="1"/>
  <c r="L21" i="2"/>
  <c r="K17" i="2"/>
  <c r="K16" i="2"/>
  <c r="K15" i="2" s="1"/>
  <c r="K14" i="2"/>
  <c r="K21" i="2"/>
  <c r="J30" i="9" s="1"/>
  <c r="J29" i="9" s="1"/>
  <c r="J28" i="9" s="1"/>
  <c r="L16" i="2"/>
  <c r="L15" i="2"/>
  <c r="L14" i="2" s="1"/>
  <c r="L20" i="2"/>
  <c r="L19" i="2"/>
  <c r="L23" i="2"/>
  <c r="K31" i="2"/>
  <c r="L31" i="2"/>
  <c r="L33" i="2"/>
  <c r="K35" i="2"/>
  <c r="L35" i="2"/>
  <c r="K37" i="2"/>
  <c r="L37" i="2"/>
  <c r="L39" i="2"/>
  <c r="K41" i="2"/>
  <c r="L46" i="2"/>
  <c r="L45" i="2" s="1"/>
  <c r="L44" i="2"/>
  <c r="L43" i="2" s="1"/>
  <c r="F14" i="37" s="1"/>
  <c r="L58" i="2"/>
  <c r="L60" i="2"/>
  <c r="L68" i="2"/>
  <c r="L67" i="2" s="1"/>
  <c r="K71" i="2"/>
  <c r="K70" i="2"/>
  <c r="L71" i="2"/>
  <c r="L70" i="2"/>
  <c r="L66" i="2" s="1"/>
  <c r="L65" i="2" s="1"/>
  <c r="L74" i="2"/>
  <c r="L73" i="2" s="1"/>
  <c r="K77" i="2"/>
  <c r="K76" i="2"/>
  <c r="L77" i="2"/>
  <c r="L76" i="2" s="1"/>
  <c r="K80" i="2"/>
  <c r="K79" i="2"/>
  <c r="L80" i="2"/>
  <c r="L79" i="2"/>
  <c r="L83" i="2"/>
  <c r="L87" i="2"/>
  <c r="L86" i="2" s="1"/>
  <c r="L85" i="2"/>
  <c r="L91" i="2"/>
  <c r="L90" i="2" s="1"/>
  <c r="L89" i="2" s="1"/>
  <c r="K91" i="2"/>
  <c r="K90" i="2" s="1"/>
  <c r="K89" i="2"/>
  <c r="L92" i="2"/>
  <c r="L98" i="2"/>
  <c r="K100" i="2"/>
  <c r="L100" i="2"/>
  <c r="K102" i="2"/>
  <c r="L102" i="2"/>
  <c r="L106" i="2"/>
  <c r="L105" i="2"/>
  <c r="L104" i="2" s="1"/>
  <c r="L113" i="2"/>
  <c r="L112" i="2" s="1"/>
  <c r="L111" i="2"/>
  <c r="L110" i="2"/>
  <c r="L109" i="2" s="1"/>
  <c r="F18" i="37" s="1"/>
  <c r="F17" i="37" s="1"/>
  <c r="L119" i="2"/>
  <c r="L121" i="2"/>
  <c r="L123" i="2"/>
  <c r="L126" i="2"/>
  <c r="L125" i="2"/>
  <c r="L129" i="2"/>
  <c r="L131" i="2"/>
  <c r="L128" i="2" s="1"/>
  <c r="L135" i="2"/>
  <c r="L134" i="2"/>
  <c r="L140" i="2"/>
  <c r="L139" i="2"/>
  <c r="L138" i="2" s="1"/>
  <c r="L144" i="2"/>
  <c r="L143" i="2"/>
  <c r="L142" i="2"/>
  <c r="F22" i="37" s="1"/>
  <c r="L150" i="2"/>
  <c r="L152" i="2"/>
  <c r="L154" i="2"/>
  <c r="L156" i="2"/>
  <c r="L158" i="2"/>
  <c r="L160" i="2"/>
  <c r="L163" i="2"/>
  <c r="L165" i="2"/>
  <c r="L168" i="2"/>
  <c r="K170" i="2"/>
  <c r="L170" i="2"/>
  <c r="K174" i="2"/>
  <c r="K173" i="2" s="1"/>
  <c r="K172" i="2" s="1"/>
  <c r="E25" i="37" s="1"/>
  <c r="L174" i="2"/>
  <c r="L173" i="2" s="1"/>
  <c r="L172" i="2" s="1"/>
  <c r="F25" i="37" s="1"/>
  <c r="L180" i="2"/>
  <c r="L179" i="2"/>
  <c r="L183" i="2"/>
  <c r="L182" i="2"/>
  <c r="L178" i="2" s="1"/>
  <c r="L186" i="2"/>
  <c r="L185" i="2"/>
  <c r="K190" i="2"/>
  <c r="L190" i="2"/>
  <c r="L192" i="2"/>
  <c r="L197" i="2"/>
  <c r="L196" i="2" s="1"/>
  <c r="L195" i="2"/>
  <c r="L194" i="2" s="1"/>
  <c r="F28" i="37" s="1"/>
  <c r="L202" i="2"/>
  <c r="K204" i="2"/>
  <c r="L204" i="2"/>
  <c r="L201" i="2"/>
  <c r="L207" i="2"/>
  <c r="L209" i="2"/>
  <c r="L211" i="2"/>
  <c r="L213" i="2"/>
  <c r="L206" i="2" s="1"/>
  <c r="L200" i="2" s="1"/>
  <c r="L199" i="2" s="1"/>
  <c r="F29" i="37" s="1"/>
  <c r="K215" i="2"/>
  <c r="L215" i="2"/>
  <c r="L217" i="2"/>
  <c r="L219" i="2"/>
  <c r="L221" i="2"/>
  <c r="K223" i="2"/>
  <c r="L223" i="2"/>
  <c r="K225" i="2"/>
  <c r="L225" i="2"/>
  <c r="L227" i="2"/>
  <c r="L230" i="2"/>
  <c r="L232" i="2"/>
  <c r="K237" i="2"/>
  <c r="K236" i="2" s="1"/>
  <c r="L237" i="2"/>
  <c r="L236" i="2"/>
  <c r="L235" i="2"/>
  <c r="L244" i="2"/>
  <c r="L243" i="2" s="1"/>
  <c r="K247" i="2"/>
  <c r="K246" i="2" s="1"/>
  <c r="L247" i="2"/>
  <c r="L246" i="2"/>
  <c r="K250" i="2"/>
  <c r="K249" i="2" s="1"/>
  <c r="L250" i="2"/>
  <c r="K256" i="2"/>
  <c r="K255" i="2" s="1"/>
  <c r="K254" i="2"/>
  <c r="K253" i="2" s="1"/>
  <c r="L256" i="2"/>
  <c r="L255" i="2"/>
  <c r="L254" i="2" s="1"/>
  <c r="L253" i="2" s="1"/>
  <c r="F32" i="37" s="1"/>
  <c r="L260" i="2"/>
  <c r="L259" i="2" s="1"/>
  <c r="L258" i="2" s="1"/>
  <c r="L264" i="2"/>
  <c r="L270" i="2"/>
  <c r="L269" i="2" s="1"/>
  <c r="L268" i="2" s="1"/>
  <c r="L267" i="2" s="1"/>
  <c r="L275" i="2"/>
  <c r="L274" i="2" s="1"/>
  <c r="K278" i="2"/>
  <c r="K277" i="2" s="1"/>
  <c r="K280" i="2"/>
  <c r="K279" i="2" s="1"/>
  <c r="L280" i="2"/>
  <c r="L279" i="2" s="1"/>
  <c r="L282" i="2"/>
  <c r="L278" i="2" s="1"/>
  <c r="L277" i="2" s="1"/>
  <c r="K283" i="2"/>
  <c r="K282" i="2"/>
  <c r="L283" i="2"/>
  <c r="L287" i="2"/>
  <c r="L286" i="2"/>
  <c r="L290" i="2"/>
  <c r="L289" i="2"/>
  <c r="L285" i="2" s="1"/>
  <c r="K294" i="2"/>
  <c r="L294" i="2"/>
  <c r="K296" i="2"/>
  <c r="L296" i="2"/>
  <c r="K298" i="2"/>
  <c r="L298" i="2"/>
  <c r="K303" i="2"/>
  <c r="L303" i="2"/>
  <c r="K305" i="2"/>
  <c r="L305" i="2"/>
  <c r="L307" i="2"/>
  <c r="K313" i="2"/>
  <c r="K312" i="2" s="1"/>
  <c r="K311" i="2" s="1"/>
  <c r="L313" i="2"/>
  <c r="L312" i="2" s="1"/>
  <c r="L311" i="2" s="1"/>
  <c r="L310" i="2" s="1"/>
  <c r="L317" i="2"/>
  <c r="L316" i="2" s="1"/>
  <c r="L315" i="2" s="1"/>
  <c r="L322" i="2"/>
  <c r="L321" i="2"/>
  <c r="L320" i="2" s="1"/>
  <c r="K328" i="2"/>
  <c r="L328" i="2"/>
  <c r="K330" i="2"/>
  <c r="L330" i="2"/>
  <c r="L332" i="2"/>
  <c r="L338" i="2"/>
  <c r="L337" i="2" s="1"/>
  <c r="L336" i="2" s="1"/>
  <c r="L335" i="2"/>
  <c r="F42" i="37" s="1"/>
  <c r="F41" i="37" s="1"/>
  <c r="L334" i="2"/>
  <c r="L345" i="2"/>
  <c r="L347" i="2"/>
  <c r="L353" i="2"/>
  <c r="K355" i="2"/>
  <c r="L355" i="2"/>
  <c r="J355" i="2"/>
  <c r="J354" i="2"/>
  <c r="J353" i="2" s="1"/>
  <c r="J352" i="2" s="1"/>
  <c r="J351" i="2" s="1"/>
  <c r="J350" i="2" s="1"/>
  <c r="J348" i="2"/>
  <c r="I20" i="9" s="1"/>
  <c r="I19" i="9" s="1"/>
  <c r="I16" i="9" s="1"/>
  <c r="I15" i="9" s="1"/>
  <c r="I14" i="9" s="1"/>
  <c r="J347" i="2"/>
  <c r="J345" i="2"/>
  <c r="J344" i="2" s="1"/>
  <c r="J343" i="2" s="1"/>
  <c r="J342" i="2" s="1"/>
  <c r="D12" i="37" s="1"/>
  <c r="J339" i="2"/>
  <c r="J333" i="2"/>
  <c r="J330" i="2"/>
  <c r="J328" i="2"/>
  <c r="J323" i="2"/>
  <c r="I338" i="9" s="1"/>
  <c r="I337" i="9" s="1"/>
  <c r="I336" i="9" s="1"/>
  <c r="I335" i="9" s="1"/>
  <c r="J322" i="2"/>
  <c r="J321" i="2" s="1"/>
  <c r="J320" i="2" s="1"/>
  <c r="J319" i="2"/>
  <c r="K319" i="2" s="1"/>
  <c r="J313" i="2"/>
  <c r="J312" i="2" s="1"/>
  <c r="J311" i="2" s="1"/>
  <c r="A313" i="2"/>
  <c r="J308" i="2"/>
  <c r="J307" i="2"/>
  <c r="J305" i="2"/>
  <c r="J302" i="2" s="1"/>
  <c r="J301" i="2" s="1"/>
  <c r="J303" i="2"/>
  <c r="J298" i="2"/>
  <c r="J296" i="2"/>
  <c r="J294" i="2"/>
  <c r="J291" i="2"/>
  <c r="J290" i="2" s="1"/>
  <c r="J289" i="2"/>
  <c r="J288" i="2"/>
  <c r="J283" i="2"/>
  <c r="J282" i="2"/>
  <c r="J278" i="2" s="1"/>
  <c r="J277" i="2" s="1"/>
  <c r="J280" i="2"/>
  <c r="J276" i="2"/>
  <c r="J275" i="2"/>
  <c r="J274" i="2" s="1"/>
  <c r="J273" i="2"/>
  <c r="K273" i="2" s="1"/>
  <c r="J272" i="2"/>
  <c r="J270" i="2" s="1"/>
  <c r="J269" i="2" s="1"/>
  <c r="J268" i="2" s="1"/>
  <c r="J265" i="2"/>
  <c r="J264" i="2" s="1"/>
  <c r="J256" i="2"/>
  <c r="J255" i="2"/>
  <c r="J254" i="2" s="1"/>
  <c r="J253" i="2" s="1"/>
  <c r="D32" i="37" s="1"/>
  <c r="J250" i="2"/>
  <c r="J249" i="2" s="1"/>
  <c r="J247" i="2"/>
  <c r="J246" i="2" s="1"/>
  <c r="J244" i="2"/>
  <c r="J243" i="2"/>
  <c r="J237" i="2"/>
  <c r="J236" i="2"/>
  <c r="J235" i="2"/>
  <c r="J233" i="2"/>
  <c r="J232" i="2"/>
  <c r="J231" i="2"/>
  <c r="J230" i="2" s="1"/>
  <c r="J229" i="2"/>
  <c r="J228" i="2"/>
  <c r="J225" i="2"/>
  <c r="J223" i="2"/>
  <c r="J222" i="2"/>
  <c r="J221" i="2"/>
  <c r="J220" i="2"/>
  <c r="J218" i="2"/>
  <c r="J217" i="2" s="1"/>
  <c r="J215" i="2"/>
  <c r="J214" i="2"/>
  <c r="J212" i="2"/>
  <c r="J211" i="2"/>
  <c r="J210" i="2"/>
  <c r="J209" i="2" s="1"/>
  <c r="J208" i="2"/>
  <c r="J207" i="2" s="1"/>
  <c r="J204" i="2"/>
  <c r="J203" i="2"/>
  <c r="K203" i="2" s="1"/>
  <c r="J198" i="2"/>
  <c r="J197" i="2"/>
  <c r="J196" i="2" s="1"/>
  <c r="J195" i="2" s="1"/>
  <c r="J194" i="2" s="1"/>
  <c r="D28" i="37" s="1"/>
  <c r="A197" i="2"/>
  <c r="J193" i="2"/>
  <c r="J190" i="2"/>
  <c r="J187" i="2"/>
  <c r="J186" i="2"/>
  <c r="J185" i="2" s="1"/>
  <c r="J184" i="2"/>
  <c r="I68" i="28" s="1"/>
  <c r="I67" i="28" s="1"/>
  <c r="J183" i="2"/>
  <c r="J182" i="2" s="1"/>
  <c r="J181" i="2"/>
  <c r="J180" i="2"/>
  <c r="J179" i="2"/>
  <c r="J174" i="2"/>
  <c r="J173" i="2" s="1"/>
  <c r="J172" i="2" s="1"/>
  <c r="D25" i="37" s="1"/>
  <c r="J170" i="2"/>
  <c r="J169" i="2"/>
  <c r="J168" i="2"/>
  <c r="J167" i="2" s="1"/>
  <c r="J166" i="2"/>
  <c r="J165" i="2"/>
  <c r="J164" i="2"/>
  <c r="J161" i="2"/>
  <c r="J159" i="2"/>
  <c r="J158" i="2"/>
  <c r="J156" i="2"/>
  <c r="J155" i="2"/>
  <c r="J154" i="2"/>
  <c r="J153" i="2"/>
  <c r="J152" i="2" s="1"/>
  <c r="J151" i="2"/>
  <c r="J150" i="2"/>
  <c r="J145" i="2"/>
  <c r="J144" i="2"/>
  <c r="J143" i="2" s="1"/>
  <c r="J142" i="2" s="1"/>
  <c r="J141" i="2"/>
  <c r="J140" i="2"/>
  <c r="J139" i="2" s="1"/>
  <c r="J138" i="2"/>
  <c r="J137" i="2" s="1"/>
  <c r="D21" i="37" s="1"/>
  <c r="J135" i="2"/>
  <c r="J134" i="2" s="1"/>
  <c r="J133" i="2" s="1"/>
  <c r="J132" i="2"/>
  <c r="I27" i="28" s="1"/>
  <c r="J130" i="2"/>
  <c r="J129" i="2"/>
  <c r="J127" i="2"/>
  <c r="J126" i="2"/>
  <c r="J125" i="2" s="1"/>
  <c r="J124" i="2"/>
  <c r="J123" i="2"/>
  <c r="J122" i="2"/>
  <c r="J121" i="2" s="1"/>
  <c r="J120" i="2"/>
  <c r="J113" i="2"/>
  <c r="J112" i="2" s="1"/>
  <c r="J111" i="2" s="1"/>
  <c r="J110" i="2" s="1"/>
  <c r="J109" i="2" s="1"/>
  <c r="D18" i="37" s="1"/>
  <c r="D17" i="37" s="1"/>
  <c r="J107" i="2"/>
  <c r="J102" i="2"/>
  <c r="J100" i="2"/>
  <c r="J98" i="2"/>
  <c r="J96" i="2"/>
  <c r="J92" i="2"/>
  <c r="J91" i="2"/>
  <c r="J90" i="2" s="1"/>
  <c r="J89" i="2"/>
  <c r="J88" i="2"/>
  <c r="K88" i="2" s="1"/>
  <c r="J83" i="2"/>
  <c r="J82" i="2" s="1"/>
  <c r="J80" i="2"/>
  <c r="J79" i="2"/>
  <c r="J77" i="2"/>
  <c r="J76" i="2" s="1"/>
  <c r="J74" i="2"/>
  <c r="J73" i="2" s="1"/>
  <c r="J71" i="2"/>
  <c r="J70" i="2"/>
  <c r="J69" i="2"/>
  <c r="J68" i="2" s="1"/>
  <c r="J67" i="2"/>
  <c r="J64" i="2"/>
  <c r="J60" i="2"/>
  <c r="J59" i="2"/>
  <c r="J58" i="2"/>
  <c r="J57" i="2"/>
  <c r="J52" i="2"/>
  <c r="I61" i="9" s="1"/>
  <c r="I60" i="9" s="1"/>
  <c r="I59" i="9" s="1"/>
  <c r="I58" i="9" s="1"/>
  <c r="I57" i="9" s="1"/>
  <c r="J51" i="2"/>
  <c r="J50" i="2" s="1"/>
  <c r="J49" i="2" s="1"/>
  <c r="J48" i="2" s="1"/>
  <c r="D15" i="37" s="1"/>
  <c r="A51" i="2"/>
  <c r="J46" i="2"/>
  <c r="J45" i="2"/>
  <c r="J44" i="2" s="1"/>
  <c r="J43" i="2" s="1"/>
  <c r="D14" i="37" s="1"/>
  <c r="J41" i="2"/>
  <c r="J39" i="2"/>
  <c r="J37" i="2"/>
  <c r="J35" i="2"/>
  <c r="J33" i="2"/>
  <c r="J31" i="2"/>
  <c r="J27" i="2"/>
  <c r="K27" i="2" s="1"/>
  <c r="J36" i="9" s="1"/>
  <c r="J25" i="2"/>
  <c r="J24" i="2"/>
  <c r="J21" i="2"/>
  <c r="I30" i="9" s="1"/>
  <c r="I29" i="9" s="1"/>
  <c r="I28" i="9" s="1"/>
  <c r="J16" i="2"/>
  <c r="J15" i="2" s="1"/>
  <c r="J14" i="2" s="1"/>
  <c r="E65" i="36"/>
  <c r="E63" i="36"/>
  <c r="E53" i="36"/>
  <c r="E52" i="36" s="1"/>
  <c r="E51" i="36" s="1"/>
  <c r="E50" i="36"/>
  <c r="E49" i="36" s="1"/>
  <c r="E48" i="36" s="1"/>
  <c r="E43" i="36"/>
  <c r="E40" i="36"/>
  <c r="E37" i="36"/>
  <c r="E36" i="36" s="1"/>
  <c r="E35" i="36"/>
  <c r="E34" i="36"/>
  <c r="E33" i="36" s="1"/>
  <c r="E32" i="36" s="1"/>
  <c r="E31" i="36" s="1"/>
  <c r="E30" i="36"/>
  <c r="E28" i="36"/>
  <c r="E25" i="36"/>
  <c r="E24" i="36" s="1"/>
  <c r="E23" i="36"/>
  <c r="E20" i="36"/>
  <c r="E19" i="36" s="1"/>
  <c r="E18" i="36" s="1"/>
  <c r="E17" i="36"/>
  <c r="E16" i="36"/>
  <c r="E15" i="36"/>
  <c r="D15" i="36"/>
  <c r="D16" i="36"/>
  <c r="D17" i="36"/>
  <c r="D20" i="36"/>
  <c r="D19" i="36" s="1"/>
  <c r="D23" i="36"/>
  <c r="D25" i="36"/>
  <c r="D24" i="36" s="1"/>
  <c r="D28" i="36"/>
  <c r="D30" i="36"/>
  <c r="D29" i="36" s="1"/>
  <c r="D34" i="36"/>
  <c r="D33" i="36" s="1"/>
  <c r="D32" i="36" s="1"/>
  <c r="D31" i="36" s="1"/>
  <c r="D37" i="36"/>
  <c r="D40" i="36"/>
  <c r="D43" i="36"/>
  <c r="D42" i="36" s="1"/>
  <c r="D41" i="36" s="1"/>
  <c r="D45" i="36"/>
  <c r="D50" i="36"/>
  <c r="D49" i="36" s="1"/>
  <c r="D48" i="36" s="1"/>
  <c r="D47" i="36" s="1"/>
  <c r="D46" i="36" s="1"/>
  <c r="D53" i="36"/>
  <c r="D57" i="36"/>
  <c r="D58" i="36"/>
  <c r="D56" i="36" s="1"/>
  <c r="D59" i="36"/>
  <c r="D54" i="36"/>
  <c r="D60" i="36"/>
  <c r="D61" i="36"/>
  <c r="D22" i="36"/>
  <c r="D21" i="36" s="1"/>
  <c r="D18" i="36" s="1"/>
  <c r="D27" i="36"/>
  <c r="D36" i="36"/>
  <c r="D35" i="36" s="1"/>
  <c r="D39" i="36"/>
  <c r="D38" i="36" s="1"/>
  <c r="D44" i="36"/>
  <c r="D52" i="36"/>
  <c r="D51" i="36"/>
  <c r="D62" i="36"/>
  <c r="D64" i="36"/>
  <c r="E56" i="36"/>
  <c r="E54" i="36" s="1"/>
  <c r="C56" i="36"/>
  <c r="E39" i="36"/>
  <c r="C39" i="36"/>
  <c r="E6" i="36"/>
  <c r="E5" i="36"/>
  <c r="E6" i="38"/>
  <c r="D6" i="30"/>
  <c r="L6" i="29"/>
  <c r="K6" i="28"/>
  <c r="L6" i="2"/>
  <c r="K6" i="9"/>
  <c r="F6" i="37"/>
  <c r="E6" i="32"/>
  <c r="L22" i="29"/>
  <c r="L21" i="29" s="1"/>
  <c r="L20" i="29"/>
  <c r="L19" i="29"/>
  <c r="L18" i="29" s="1"/>
  <c r="E22" i="36"/>
  <c r="E21" i="36" s="1"/>
  <c r="E27" i="36"/>
  <c r="C36" i="36"/>
  <c r="C35" i="36"/>
  <c r="E42" i="36"/>
  <c r="E41" i="36"/>
  <c r="C42" i="36"/>
  <c r="C41" i="36"/>
  <c r="C38" i="36" s="1"/>
  <c r="C44" i="36"/>
  <c r="E45" i="36"/>
  <c r="E44" i="36"/>
  <c r="E62" i="36"/>
  <c r="E64" i="36"/>
  <c r="D25" i="35"/>
  <c r="D23" i="35"/>
  <c r="C64" i="36"/>
  <c r="C62" i="36"/>
  <c r="C54" i="36"/>
  <c r="C52" i="36"/>
  <c r="C51" i="36"/>
  <c r="C49" i="36"/>
  <c r="C48" i="36" s="1"/>
  <c r="C47" i="36" s="1"/>
  <c r="C46" i="36" s="1"/>
  <c r="C33" i="36"/>
  <c r="C32" i="36" s="1"/>
  <c r="C31" i="36" s="1"/>
  <c r="C29" i="36"/>
  <c r="C27" i="36"/>
  <c r="C26" i="36" s="1"/>
  <c r="C24" i="36"/>
  <c r="C22" i="36"/>
  <c r="C19" i="36"/>
  <c r="C14" i="36"/>
  <c r="C13" i="36"/>
  <c r="D29" i="35"/>
  <c r="D16" i="35"/>
  <c r="D15" i="35" s="1"/>
  <c r="D18" i="30"/>
  <c r="D16" i="30"/>
  <c r="D15" i="30"/>
  <c r="C21" i="36"/>
  <c r="C18" i="36" s="1"/>
  <c r="E38" i="36"/>
  <c r="D26" i="36"/>
  <c r="E26" i="36"/>
  <c r="E29" i="36"/>
  <c r="E14" i="36"/>
  <c r="E13" i="36" s="1"/>
  <c r="E12" i="36" s="1"/>
  <c r="J132" i="28"/>
  <c r="J131" i="28" s="1"/>
  <c r="J108" i="9"/>
  <c r="J107" i="9"/>
  <c r="J133" i="28"/>
  <c r="J110" i="9"/>
  <c r="J109" i="9"/>
  <c r="K249" i="9"/>
  <c r="L352" i="2"/>
  <c r="L351" i="2"/>
  <c r="L350" i="2"/>
  <c r="L344" i="2"/>
  <c r="L343" i="2"/>
  <c r="L342" i="2"/>
  <c r="F12" i="37" s="1"/>
  <c r="L341" i="2"/>
  <c r="L340" i="2" s="1"/>
  <c r="L302" i="2"/>
  <c r="L301" i="2" s="1"/>
  <c r="L300" i="2" s="1"/>
  <c r="F36" i="37" s="1"/>
  <c r="K293" i="2"/>
  <c r="K292" i="2" s="1"/>
  <c r="L293" i="2"/>
  <c r="L292" i="2"/>
  <c r="K235" i="2"/>
  <c r="L229" i="2"/>
  <c r="L137" i="2"/>
  <c r="F21" i="37" s="1"/>
  <c r="L133" i="2"/>
  <c r="L118" i="2"/>
  <c r="L117" i="2" s="1"/>
  <c r="L116" i="2" s="1"/>
  <c r="K97" i="2"/>
  <c r="L82" i="2"/>
  <c r="L149" i="2"/>
  <c r="L327" i="2"/>
  <c r="L326" i="2" s="1"/>
  <c r="L325" i="2" s="1"/>
  <c r="L249" i="2"/>
  <c r="L242" i="2"/>
  <c r="L189" i="2"/>
  <c r="L188" i="2" s="1"/>
  <c r="L162" i="2"/>
  <c r="L148" i="2" s="1"/>
  <c r="L147" i="2" s="1"/>
  <c r="L167" i="2"/>
  <c r="J260" i="2"/>
  <c r="J259" i="2" s="1"/>
  <c r="J258" i="2" s="1"/>
  <c r="J300" i="2"/>
  <c r="D36" i="37" s="1"/>
  <c r="J279" i="2"/>
  <c r="L241" i="2"/>
  <c r="L234" i="2" s="1"/>
  <c r="F30" i="37" s="1"/>
  <c r="F35" i="37" l="1"/>
  <c r="F34" i="37" s="1"/>
  <c r="L266" i="2"/>
  <c r="F24" i="37"/>
  <c r="F23" i="37" s="1"/>
  <c r="L146" i="2"/>
  <c r="K234" i="2"/>
  <c r="E30" i="37" s="1"/>
  <c r="C12" i="36"/>
  <c r="C11" i="36" s="1"/>
  <c r="C19" i="38" s="1"/>
  <c r="C18" i="38" s="1"/>
  <c r="C17" i="38" s="1"/>
  <c r="C16" i="38" s="1"/>
  <c r="F38" i="37"/>
  <c r="F37" i="37" s="1"/>
  <c r="L309" i="2"/>
  <c r="E32" i="37"/>
  <c r="J13" i="2"/>
  <c r="J234" i="2"/>
  <c r="D30" i="37" s="1"/>
  <c r="F33" i="37"/>
  <c r="L252" i="2"/>
  <c r="L177" i="2"/>
  <c r="I325" i="9"/>
  <c r="I324" i="9" s="1"/>
  <c r="L115" i="2"/>
  <c r="F20" i="37"/>
  <c r="F19" i="37" s="1"/>
  <c r="D33" i="37"/>
  <c r="J252" i="2"/>
  <c r="F40" i="37"/>
  <c r="F39" i="37" s="1"/>
  <c r="L324" i="2"/>
  <c r="J66" i="2"/>
  <c r="J65" i="2" s="1"/>
  <c r="D31" i="37"/>
  <c r="F31" i="37"/>
  <c r="E47" i="36"/>
  <c r="E46" i="36" s="1"/>
  <c r="E11" i="36" s="1"/>
  <c r="J30" i="2"/>
  <c r="J29" i="2" s="1"/>
  <c r="J97" i="2"/>
  <c r="I208" i="9"/>
  <c r="I207" i="9" s="1"/>
  <c r="K193" i="2"/>
  <c r="K214" i="2"/>
  <c r="I45" i="28"/>
  <c r="I229" i="9"/>
  <c r="I228" i="9" s="1"/>
  <c r="J34" i="9"/>
  <c r="K61" i="9"/>
  <c r="K60" i="9" s="1"/>
  <c r="K59" i="9" s="1"/>
  <c r="K58" i="9" s="1"/>
  <c r="K57" i="9" s="1"/>
  <c r="L51" i="2"/>
  <c r="L50" i="2" s="1"/>
  <c r="L49" i="2" s="1"/>
  <c r="L48" i="2" s="1"/>
  <c r="F15" i="37" s="1"/>
  <c r="K132" i="2"/>
  <c r="J70" i="28"/>
  <c r="J69" i="28" s="1"/>
  <c r="J202" i="9"/>
  <c r="J201" i="9" s="1"/>
  <c r="J200" i="9" s="1"/>
  <c r="K186" i="2"/>
  <c r="K185" i="2" s="1"/>
  <c r="I147" i="9"/>
  <c r="I146" i="9" s="1"/>
  <c r="I73" i="9"/>
  <c r="I72" i="9" s="1"/>
  <c r="I71" i="9" s="1"/>
  <c r="I17" i="28"/>
  <c r="I16" i="28" s="1"/>
  <c r="K64" i="2"/>
  <c r="J63" i="2"/>
  <c r="J62" i="2" s="1"/>
  <c r="J117" i="28"/>
  <c r="J116" i="28" s="1"/>
  <c r="J97" i="9"/>
  <c r="J96" i="9" s="1"/>
  <c r="J95" i="9" s="1"/>
  <c r="J94" i="9" s="1"/>
  <c r="K87" i="2"/>
  <c r="K86" i="2" s="1"/>
  <c r="K85" i="2" s="1"/>
  <c r="I20" i="28"/>
  <c r="I135" i="9"/>
  <c r="I134" i="9" s="1"/>
  <c r="K120" i="2"/>
  <c r="J119" i="2"/>
  <c r="J118" i="2" s="1"/>
  <c r="I42" i="28"/>
  <c r="I223" i="9"/>
  <c r="I222" i="9" s="1"/>
  <c r="K208" i="2"/>
  <c r="I78" i="28"/>
  <c r="I287" i="9"/>
  <c r="K272" i="2"/>
  <c r="J49" i="9"/>
  <c r="J48" i="9" s="1"/>
  <c r="D16" i="32"/>
  <c r="K39" i="2"/>
  <c r="J179" i="9"/>
  <c r="J178" i="9" s="1"/>
  <c r="J55" i="28"/>
  <c r="K163" i="2"/>
  <c r="K25" i="2"/>
  <c r="I166" i="9"/>
  <c r="I165" i="9" s="1"/>
  <c r="I32" i="28"/>
  <c r="K151" i="2"/>
  <c r="I49" i="28"/>
  <c r="K228" i="2"/>
  <c r="J227" i="2"/>
  <c r="J288" i="9"/>
  <c r="J79" i="28"/>
  <c r="K20" i="2"/>
  <c r="K19" i="2" s="1"/>
  <c r="J84" i="9"/>
  <c r="J83" i="9" s="1"/>
  <c r="J82" i="9" s="1"/>
  <c r="J97" i="28"/>
  <c r="J96" i="28" s="1"/>
  <c r="K74" i="2"/>
  <c r="K73" i="2" s="1"/>
  <c r="D14" i="36"/>
  <c r="D13" i="36" s="1"/>
  <c r="D12" i="36" s="1"/>
  <c r="D11" i="36" s="1"/>
  <c r="D19" i="38" s="1"/>
  <c r="D18" i="38" s="1"/>
  <c r="D17" i="38" s="1"/>
  <c r="D16" i="38" s="1"/>
  <c r="I33" i="9"/>
  <c r="I32" i="9" s="1"/>
  <c r="K24" i="2"/>
  <c r="J23" i="2"/>
  <c r="J22" i="2" s="1"/>
  <c r="J128" i="2"/>
  <c r="I37" i="28"/>
  <c r="I176" i="9"/>
  <c r="I175" i="9" s="1"/>
  <c r="J160" i="2"/>
  <c r="J149" i="2" s="1"/>
  <c r="K161" i="2"/>
  <c r="I213" i="9"/>
  <c r="I212" i="9" s="1"/>
  <c r="I211" i="9" s="1"/>
  <c r="I210" i="9" s="1"/>
  <c r="I209" i="9" s="1"/>
  <c r="K198" i="2"/>
  <c r="I47" i="28"/>
  <c r="I235" i="9"/>
  <c r="I234" i="9" s="1"/>
  <c r="K220" i="2"/>
  <c r="J219" i="2"/>
  <c r="J334" i="9"/>
  <c r="K17" i="29"/>
  <c r="K317" i="2"/>
  <c r="K316" i="2" s="1"/>
  <c r="K315" i="2" s="1"/>
  <c r="I87" i="28"/>
  <c r="I84" i="28" s="1"/>
  <c r="I348" i="9"/>
  <c r="I347" i="9" s="1"/>
  <c r="I342" i="9" s="1"/>
  <c r="I341" i="9" s="1"/>
  <c r="I340" i="9" s="1"/>
  <c r="I339" i="9" s="1"/>
  <c r="K333" i="2"/>
  <c r="J332" i="2"/>
  <c r="J327" i="2" s="1"/>
  <c r="J326" i="2" s="1"/>
  <c r="J325" i="2" s="1"/>
  <c r="K325" i="9"/>
  <c r="K324" i="9" s="1"/>
  <c r="I243" i="9"/>
  <c r="I242" i="9" s="1"/>
  <c r="J178" i="2"/>
  <c r="J341" i="2"/>
  <c r="J340" i="2" s="1"/>
  <c r="I13" i="28"/>
  <c r="I12" i="28" s="1"/>
  <c r="I11" i="28" s="1"/>
  <c r="I66" i="9"/>
  <c r="I65" i="9" s="1"/>
  <c r="K57" i="2"/>
  <c r="J56" i="2"/>
  <c r="J55" i="2" s="1"/>
  <c r="J54" i="2" s="1"/>
  <c r="I120" i="28"/>
  <c r="I119" i="28" s="1"/>
  <c r="I303" i="9"/>
  <c r="I302" i="9" s="1"/>
  <c r="I301" i="9" s="1"/>
  <c r="K288" i="2"/>
  <c r="J287" i="2"/>
  <c r="J286" i="2" s="1"/>
  <c r="J285" i="2" s="1"/>
  <c r="J103" i="28"/>
  <c r="J102" i="28" s="1"/>
  <c r="J93" i="9"/>
  <c r="J92" i="9" s="1"/>
  <c r="J91" i="9" s="1"/>
  <c r="J60" i="28"/>
  <c r="J184" i="9"/>
  <c r="J183" i="9" s="1"/>
  <c r="J182" i="9" s="1"/>
  <c r="K168" i="2"/>
  <c r="K167" i="2" s="1"/>
  <c r="J18" i="9"/>
  <c r="J17" i="9" s="1"/>
  <c r="K345" i="2"/>
  <c r="I123" i="28"/>
  <c r="I101" i="9"/>
  <c r="I100" i="9" s="1"/>
  <c r="I99" i="9" s="1"/>
  <c r="I98" i="9" s="1"/>
  <c r="I122" i="9"/>
  <c r="I121" i="9" s="1"/>
  <c r="I120" i="9" s="1"/>
  <c r="I119" i="9" s="1"/>
  <c r="K107" i="2"/>
  <c r="J106" i="2"/>
  <c r="J105" i="2" s="1"/>
  <c r="J104" i="2" s="1"/>
  <c r="I29" i="28"/>
  <c r="I28" i="28" s="1"/>
  <c r="I156" i="9"/>
  <c r="I155" i="9" s="1"/>
  <c r="I154" i="9" s="1"/>
  <c r="I153" i="9" s="1"/>
  <c r="I152" i="9" s="1"/>
  <c r="K141" i="2"/>
  <c r="I55" i="28"/>
  <c r="I179" i="9"/>
  <c r="I178" i="9" s="1"/>
  <c r="I177" i="9" s="1"/>
  <c r="J163" i="2"/>
  <c r="J162" i="2" s="1"/>
  <c r="J218" i="9"/>
  <c r="J217" i="9" s="1"/>
  <c r="J39" i="28"/>
  <c r="J242" i="2"/>
  <c r="J241" i="2" s="1"/>
  <c r="K202" i="2"/>
  <c r="K201" i="2" s="1"/>
  <c r="J15" i="28"/>
  <c r="J70" i="9"/>
  <c r="J69" i="9" s="1"/>
  <c r="K60" i="2"/>
  <c r="I127" i="28"/>
  <c r="I105" i="9"/>
  <c r="I104" i="9" s="1"/>
  <c r="I103" i="9" s="1"/>
  <c r="I102" i="9" s="1"/>
  <c r="K96" i="2"/>
  <c r="J95" i="2"/>
  <c r="J94" i="2" s="1"/>
  <c r="J93" i="2" s="1"/>
  <c r="J131" i="2"/>
  <c r="J192" i="2"/>
  <c r="J189" i="2" s="1"/>
  <c r="J188" i="2" s="1"/>
  <c r="J213" i="2"/>
  <c r="J206" i="2" s="1"/>
  <c r="J293" i="2"/>
  <c r="J292" i="2" s="1"/>
  <c r="J267" i="2" s="1"/>
  <c r="I354" i="9"/>
  <c r="I353" i="9" s="1"/>
  <c r="I352" i="9" s="1"/>
  <c r="I351" i="9" s="1"/>
  <c r="I350" i="9" s="1"/>
  <c r="I349" i="9" s="1"/>
  <c r="I128" i="28"/>
  <c r="K339" i="2"/>
  <c r="J338" i="2"/>
  <c r="J337" i="2" s="1"/>
  <c r="J336" i="2" s="1"/>
  <c r="J335" i="2" s="1"/>
  <c r="I116" i="9"/>
  <c r="I115" i="9" s="1"/>
  <c r="I114" i="9" s="1"/>
  <c r="I113" i="9" s="1"/>
  <c r="K354" i="2"/>
  <c r="K83" i="2"/>
  <c r="K82" i="2" s="1"/>
  <c r="J129" i="9"/>
  <c r="J128" i="9" s="1"/>
  <c r="J127" i="9" s="1"/>
  <c r="J126" i="9" s="1"/>
  <c r="J125" i="9" s="1"/>
  <c r="J124" i="9" s="1"/>
  <c r="K113" i="2"/>
  <c r="K112" i="2" s="1"/>
  <c r="K111" i="2" s="1"/>
  <c r="K110" i="2" s="1"/>
  <c r="K109" i="2" s="1"/>
  <c r="E18" i="37" s="1"/>
  <c r="E17" i="37" s="1"/>
  <c r="J160" i="9"/>
  <c r="J159" i="9" s="1"/>
  <c r="J158" i="9" s="1"/>
  <c r="J157" i="9" s="1"/>
  <c r="J130" i="28"/>
  <c r="J129" i="28" s="1"/>
  <c r="K144" i="2"/>
  <c r="K143" i="2" s="1"/>
  <c r="K142" i="2" s="1"/>
  <c r="E22" i="37" s="1"/>
  <c r="J68" i="28"/>
  <c r="J67" i="28" s="1"/>
  <c r="J199" i="9"/>
  <c r="J198" i="9" s="1"/>
  <c r="J197" i="9" s="1"/>
  <c r="K183" i="2"/>
  <c r="K182" i="2" s="1"/>
  <c r="J106" i="28"/>
  <c r="J105" i="28" s="1"/>
  <c r="J260" i="9"/>
  <c r="J259" i="9" s="1"/>
  <c r="J258" i="9" s="1"/>
  <c r="K244" i="2"/>
  <c r="K243" i="2" s="1"/>
  <c r="K242" i="2" s="1"/>
  <c r="K241" i="2" s="1"/>
  <c r="I22" i="28"/>
  <c r="I139" i="9"/>
  <c r="I138" i="9" s="1"/>
  <c r="I26" i="28"/>
  <c r="I25" i="28" s="1"/>
  <c r="I145" i="9"/>
  <c r="I144" i="9" s="1"/>
  <c r="K130" i="2"/>
  <c r="I130" i="28"/>
  <c r="I129" i="28" s="1"/>
  <c r="I160" i="9"/>
  <c r="I159" i="9" s="1"/>
  <c r="I158" i="9" s="1"/>
  <c r="I157" i="9" s="1"/>
  <c r="I34" i="28"/>
  <c r="I170" i="9"/>
  <c r="I169" i="9" s="1"/>
  <c r="I60" i="28"/>
  <c r="I59" i="28" s="1"/>
  <c r="I184" i="9"/>
  <c r="I183" i="9" s="1"/>
  <c r="I182" i="9" s="1"/>
  <c r="I227" i="9"/>
  <c r="I226" i="9" s="1"/>
  <c r="I44" i="28"/>
  <c r="K212" i="2"/>
  <c r="I248" i="9"/>
  <c r="I247" i="9" s="1"/>
  <c r="K233" i="2"/>
  <c r="I89" i="28"/>
  <c r="I88" i="28" s="1"/>
  <c r="I291" i="9"/>
  <c r="I290" i="9" s="1"/>
  <c r="I289" i="9" s="1"/>
  <c r="K276" i="2"/>
  <c r="D14" i="32"/>
  <c r="J45" i="9"/>
  <c r="J44" i="9" s="1"/>
  <c r="K69" i="2"/>
  <c r="J101" i="28"/>
  <c r="J100" i="28" s="1"/>
  <c r="J90" i="9"/>
  <c r="J89" i="9" s="1"/>
  <c r="J88" i="9" s="1"/>
  <c r="K105" i="9"/>
  <c r="K104" i="9" s="1"/>
  <c r="K103" i="9" s="1"/>
  <c r="K102" i="9" s="1"/>
  <c r="L95" i="2"/>
  <c r="L94" i="2" s="1"/>
  <c r="L93" i="2" s="1"/>
  <c r="J254" i="9"/>
  <c r="J52" i="28"/>
  <c r="J81" i="28"/>
  <c r="J319" i="9"/>
  <c r="J318" i="9" s="1"/>
  <c r="K34" i="9"/>
  <c r="K31" i="9" s="1"/>
  <c r="K27" i="9" s="1"/>
  <c r="K75" i="9"/>
  <c r="K74" i="9" s="1"/>
  <c r="I249" i="9"/>
  <c r="I58" i="28"/>
  <c r="J20" i="2"/>
  <c r="J19" i="2" s="1"/>
  <c r="J18" i="2" s="1"/>
  <c r="I14" i="28"/>
  <c r="I68" i="9"/>
  <c r="I67" i="9" s="1"/>
  <c r="J87" i="2"/>
  <c r="J86" i="2" s="1"/>
  <c r="J85" i="2" s="1"/>
  <c r="I142" i="9"/>
  <c r="I141" i="9" s="1"/>
  <c r="I140" i="9" s="1"/>
  <c r="I24" i="28"/>
  <c r="I23" i="28" s="1"/>
  <c r="I36" i="28"/>
  <c r="I174" i="9"/>
  <c r="I173" i="9" s="1"/>
  <c r="K159" i="2"/>
  <c r="I56" i="28"/>
  <c r="I181" i="9"/>
  <c r="I180" i="9" s="1"/>
  <c r="K166" i="2"/>
  <c r="I66" i="28"/>
  <c r="I65" i="28" s="1"/>
  <c r="I196" i="9"/>
  <c r="I195" i="9" s="1"/>
  <c r="I194" i="9" s="1"/>
  <c r="I70" i="28"/>
  <c r="I69" i="28" s="1"/>
  <c r="I202" i="9"/>
  <c r="I201" i="9" s="1"/>
  <c r="I200" i="9" s="1"/>
  <c r="I48" i="28"/>
  <c r="I237" i="9"/>
  <c r="I236" i="9" s="1"/>
  <c r="I79" i="28"/>
  <c r="I288" i="9"/>
  <c r="I83" i="28"/>
  <c r="I80" i="28" s="1"/>
  <c r="I323" i="9"/>
  <c r="I322" i="9" s="1"/>
  <c r="I317" i="9" s="1"/>
  <c r="I316" i="9" s="1"/>
  <c r="I315" i="9" s="1"/>
  <c r="K308" i="2"/>
  <c r="L97" i="2"/>
  <c r="K37" i="9"/>
  <c r="L25" i="2"/>
  <c r="L22" i="2" s="1"/>
  <c r="L18" i="2" s="1"/>
  <c r="K13" i="28"/>
  <c r="L56" i="2"/>
  <c r="L55" i="2" s="1"/>
  <c r="L54" i="2" s="1"/>
  <c r="L53" i="2" s="1"/>
  <c r="F16" i="37" s="1"/>
  <c r="K66" i="9"/>
  <c r="K65" i="9" s="1"/>
  <c r="K64" i="9" s="1"/>
  <c r="K97" i="28"/>
  <c r="K96" i="28" s="1"/>
  <c r="K84" i="9"/>
  <c r="K83" i="9" s="1"/>
  <c r="K82" i="9" s="1"/>
  <c r="J151" i="9"/>
  <c r="J150" i="9" s="1"/>
  <c r="J149" i="9" s="1"/>
  <c r="J148" i="9" s="1"/>
  <c r="K135" i="2"/>
  <c r="K134" i="2" s="1"/>
  <c r="K133" i="2" s="1"/>
  <c r="J61" i="28"/>
  <c r="J186" i="9"/>
  <c r="J185" i="9" s="1"/>
  <c r="J296" i="9"/>
  <c r="J295" i="9" s="1"/>
  <c r="J113" i="28"/>
  <c r="J112" i="28" s="1"/>
  <c r="J332" i="9"/>
  <c r="J331" i="9" s="1"/>
  <c r="J330" i="9" s="1"/>
  <c r="K348" i="2"/>
  <c r="L15" i="29"/>
  <c r="L14" i="29" s="1"/>
  <c r="L13" i="29" s="1"/>
  <c r="L12" i="29" s="1"/>
  <c r="L11" i="29" s="1"/>
  <c r="L24" i="29" s="1"/>
  <c r="D17" i="32"/>
  <c r="J112" i="9"/>
  <c r="J111" i="9" s="1"/>
  <c r="J106" i="9" s="1"/>
  <c r="I39" i="28"/>
  <c r="I38" i="28" s="1"/>
  <c r="K127" i="28"/>
  <c r="K125" i="28" s="1"/>
  <c r="K124" i="28" s="1"/>
  <c r="I93" i="28"/>
  <c r="I92" i="28" s="1"/>
  <c r="I91" i="28" s="1"/>
  <c r="I90" i="28" s="1"/>
  <c r="I78" i="9"/>
  <c r="I77" i="9" s="1"/>
  <c r="I76" i="9" s="1"/>
  <c r="I75" i="9" s="1"/>
  <c r="I74" i="9" s="1"/>
  <c r="I117" i="28"/>
  <c r="I116" i="28" s="1"/>
  <c r="I97" i="9"/>
  <c r="I96" i="9" s="1"/>
  <c r="I95" i="9" s="1"/>
  <c r="I94" i="9" s="1"/>
  <c r="I137" i="9"/>
  <c r="I136" i="9" s="1"/>
  <c r="I21" i="28"/>
  <c r="K122" i="2"/>
  <c r="I33" i="28"/>
  <c r="I168" i="9"/>
  <c r="I167" i="9" s="1"/>
  <c r="K153" i="2"/>
  <c r="J202" i="2"/>
  <c r="J201" i="2" s="1"/>
  <c r="I43" i="28"/>
  <c r="I225" i="9"/>
  <c r="I224" i="9" s="1"/>
  <c r="K210" i="2"/>
  <c r="I246" i="9"/>
  <c r="I245" i="9" s="1"/>
  <c r="I244" i="9" s="1"/>
  <c r="K231" i="2"/>
  <c r="I57" i="28"/>
  <c r="I75" i="28"/>
  <c r="I280" i="9"/>
  <c r="I279" i="9" s="1"/>
  <c r="I275" i="9" s="1"/>
  <c r="I274" i="9" s="1"/>
  <c r="I273" i="9" s="1"/>
  <c r="I267" i="9" s="1"/>
  <c r="K265" i="2"/>
  <c r="I122" i="28"/>
  <c r="I121" i="28" s="1"/>
  <c r="I306" i="9"/>
  <c r="I305" i="9" s="1"/>
  <c r="I304" i="9" s="1"/>
  <c r="J317" i="2"/>
  <c r="J316" i="2" s="1"/>
  <c r="J315" i="2" s="1"/>
  <c r="J310" i="2" s="1"/>
  <c r="K123" i="28"/>
  <c r="K121" i="28" s="1"/>
  <c r="K118" i="28" s="1"/>
  <c r="K101" i="9"/>
  <c r="K100" i="9" s="1"/>
  <c r="K99" i="9" s="1"/>
  <c r="K98" i="9" s="1"/>
  <c r="J126" i="28"/>
  <c r="J26" i="9"/>
  <c r="J25" i="9" s="1"/>
  <c r="J24" i="9" s="1"/>
  <c r="J23" i="9" s="1"/>
  <c r="K51" i="9"/>
  <c r="K50" i="9" s="1"/>
  <c r="K39" i="9" s="1"/>
  <c r="K38" i="9" s="1"/>
  <c r="E17" i="32"/>
  <c r="L41" i="2"/>
  <c r="L30" i="2" s="1"/>
  <c r="L29" i="2" s="1"/>
  <c r="K59" i="2"/>
  <c r="L63" i="2"/>
  <c r="L62" i="2" s="1"/>
  <c r="K73" i="9"/>
  <c r="K72" i="9" s="1"/>
  <c r="K71" i="9" s="1"/>
  <c r="K124" i="2"/>
  <c r="K155" i="2"/>
  <c r="K52" i="2"/>
  <c r="J299" i="9"/>
  <c r="J298" i="9" s="1"/>
  <c r="J297" i="9" s="1"/>
  <c r="J115" i="28"/>
  <c r="J114" i="28" s="1"/>
  <c r="I218" i="9"/>
  <c r="I217" i="9" s="1"/>
  <c r="I216" i="9" s="1"/>
  <c r="I46" i="28"/>
  <c r="I233" i="9"/>
  <c r="I232" i="9" s="1"/>
  <c r="K218" i="2"/>
  <c r="I334" i="9"/>
  <c r="I332" i="9" s="1"/>
  <c r="I331" i="9" s="1"/>
  <c r="I330" i="9" s="1"/>
  <c r="J17" i="29"/>
  <c r="J15" i="29" s="1"/>
  <c r="J14" i="29" s="1"/>
  <c r="J43" i="9"/>
  <c r="J42" i="9" s="1"/>
  <c r="J39" i="9" s="1"/>
  <c r="J38" i="9" s="1"/>
  <c r="K33" i="2"/>
  <c r="K30" i="2" s="1"/>
  <c r="K29" i="2" s="1"/>
  <c r="J56" i="9"/>
  <c r="J55" i="9" s="1"/>
  <c r="J54" i="9" s="1"/>
  <c r="J53" i="9" s="1"/>
  <c r="J52" i="9" s="1"/>
  <c r="D18" i="32"/>
  <c r="K46" i="2"/>
  <c r="K45" i="2" s="1"/>
  <c r="K44" i="2" s="1"/>
  <c r="K43" i="2" s="1"/>
  <c r="E14" i="37" s="1"/>
  <c r="K127" i="2"/>
  <c r="J35" i="28"/>
  <c r="J172" i="9"/>
  <c r="J171" i="9" s="1"/>
  <c r="K156" i="2"/>
  <c r="K181" i="2"/>
  <c r="K222" i="2"/>
  <c r="J286" i="9"/>
  <c r="J77" i="28"/>
  <c r="K291" i="2"/>
  <c r="K323" i="2"/>
  <c r="J23" i="29"/>
  <c r="J22" i="29" s="1"/>
  <c r="I36" i="9"/>
  <c r="I34" i="9" s="1"/>
  <c r="J252" i="9"/>
  <c r="J251" i="9" s="1"/>
  <c r="J250" i="9" s="1"/>
  <c r="J95" i="28"/>
  <c r="J94" i="28" s="1"/>
  <c r="J81" i="9"/>
  <c r="J80" i="9" s="1"/>
  <c r="J79" i="9" s="1"/>
  <c r="K101" i="28"/>
  <c r="K100" i="28" s="1"/>
  <c r="K90" i="9"/>
  <c r="K89" i="9" s="1"/>
  <c r="K88" i="9" s="1"/>
  <c r="I204" i="9"/>
  <c r="I203" i="9" s="1"/>
  <c r="K14" i="28"/>
  <c r="J108" i="28"/>
  <c r="J107" i="28" s="1"/>
  <c r="K97" i="9"/>
  <c r="K96" i="9" s="1"/>
  <c r="K95" i="9" s="1"/>
  <c r="K94" i="9" s="1"/>
  <c r="K117" i="28"/>
  <c r="K116" i="28" s="1"/>
  <c r="K27" i="28"/>
  <c r="K25" i="28" s="1"/>
  <c r="K147" i="9"/>
  <c r="K146" i="9" s="1"/>
  <c r="K143" i="9" s="1"/>
  <c r="K132" i="9" s="1"/>
  <c r="K131" i="9" s="1"/>
  <c r="K130" i="9" s="1"/>
  <c r="J40" i="28"/>
  <c r="J220" i="9"/>
  <c r="J219" i="9" s="1"/>
  <c r="J321" i="9"/>
  <c r="J320" i="9" s="1"/>
  <c r="J82" i="28"/>
  <c r="J85" i="28"/>
  <c r="J344" i="9"/>
  <c r="J343" i="9" s="1"/>
  <c r="K16" i="29"/>
  <c r="D12" i="32"/>
  <c r="E18" i="32"/>
  <c r="J190" i="9"/>
  <c r="J189" i="9" s="1"/>
  <c r="J188" i="9" s="1"/>
  <c r="J187" i="9" s="1"/>
  <c r="K29" i="28"/>
  <c r="K28" i="28" s="1"/>
  <c r="J99" i="28"/>
  <c r="J98" i="28" s="1"/>
  <c r="J110" i="28"/>
  <c r="J109" i="28" s="1"/>
  <c r="J266" i="9"/>
  <c r="J265" i="9" s="1"/>
  <c r="J264" i="9" s="1"/>
  <c r="K78" i="28"/>
  <c r="K76" i="28" s="1"/>
  <c r="K71" i="28" s="1"/>
  <c r="K287" i="9"/>
  <c r="K285" i="9" s="1"/>
  <c r="K284" i="9" s="1"/>
  <c r="K283" i="9" s="1"/>
  <c r="K282" i="9" s="1"/>
  <c r="K281" i="9" s="1"/>
  <c r="J50" i="28"/>
  <c r="K79" i="28"/>
  <c r="K288" i="9"/>
  <c r="K15" i="28"/>
  <c r="K19" i="28"/>
  <c r="K41" i="28"/>
  <c r="K30" i="28" s="1"/>
  <c r="I72" i="28"/>
  <c r="D38" i="37" l="1"/>
  <c r="D37" i="37" s="1"/>
  <c r="J309" i="2"/>
  <c r="K310" i="2"/>
  <c r="J13" i="29"/>
  <c r="K14" i="29"/>
  <c r="E19" i="38"/>
  <c r="E18" i="38" s="1"/>
  <c r="E17" i="38" s="1"/>
  <c r="E16" i="38" s="1"/>
  <c r="D25" i="30"/>
  <c r="D24" i="30" s="1"/>
  <c r="D23" i="30" s="1"/>
  <c r="D22" i="30" s="1"/>
  <c r="J122" i="28"/>
  <c r="J121" i="28" s="1"/>
  <c r="J306" i="9"/>
  <c r="J305" i="9" s="1"/>
  <c r="J304" i="9" s="1"/>
  <c r="K290" i="2"/>
  <c r="K289" i="2" s="1"/>
  <c r="I41" i="28"/>
  <c r="J27" i="28"/>
  <c r="J147" i="9"/>
  <c r="J146" i="9" s="1"/>
  <c r="K131" i="2"/>
  <c r="J33" i="28"/>
  <c r="J168" i="9"/>
  <c r="J167" i="9" s="1"/>
  <c r="K152" i="2"/>
  <c r="I54" i="28"/>
  <c r="I300" i="9"/>
  <c r="J213" i="9"/>
  <c r="J212" i="9" s="1"/>
  <c r="J211" i="9" s="1"/>
  <c r="J210" i="9" s="1"/>
  <c r="J209" i="9" s="1"/>
  <c r="K197" i="2"/>
  <c r="K196" i="2" s="1"/>
  <c r="K195" i="2" s="1"/>
  <c r="K194" i="2" s="1"/>
  <c r="E28" i="37" s="1"/>
  <c r="J84" i="28"/>
  <c r="K22" i="29"/>
  <c r="J21" i="29"/>
  <c r="J66" i="28"/>
  <c r="J65" i="28" s="1"/>
  <c r="J64" i="28" s="1"/>
  <c r="K180" i="2"/>
  <c r="K179" i="2" s="1"/>
  <c r="K178" i="2" s="1"/>
  <c r="K177" i="2" s="1"/>
  <c r="J196" i="9"/>
  <c r="J195" i="9" s="1"/>
  <c r="J194" i="9" s="1"/>
  <c r="J193" i="9" s="1"/>
  <c r="J46" i="28"/>
  <c r="J233" i="9"/>
  <c r="J232" i="9" s="1"/>
  <c r="K217" i="2"/>
  <c r="J61" i="9"/>
  <c r="J60" i="9" s="1"/>
  <c r="J59" i="9" s="1"/>
  <c r="J58" i="9" s="1"/>
  <c r="J57" i="9" s="1"/>
  <c r="K51" i="2"/>
  <c r="K50" i="2" s="1"/>
  <c r="K49" i="2" s="1"/>
  <c r="K48" i="2" s="1"/>
  <c r="E15" i="37" s="1"/>
  <c r="K18" i="28"/>
  <c r="J338" i="9"/>
  <c r="J337" i="9" s="1"/>
  <c r="J336" i="9" s="1"/>
  <c r="J335" i="9" s="1"/>
  <c r="J325" i="9" s="1"/>
  <c r="J324" i="9" s="1"/>
  <c r="K23" i="29"/>
  <c r="K322" i="2"/>
  <c r="K321" i="2" s="1"/>
  <c r="K320" i="2" s="1"/>
  <c r="J34" i="28"/>
  <c r="J170" i="9"/>
  <c r="J169" i="9" s="1"/>
  <c r="K154" i="2"/>
  <c r="E20" i="32"/>
  <c r="K63" i="9"/>
  <c r="K62" i="9" s="1"/>
  <c r="J83" i="28"/>
  <c r="J323" i="9"/>
  <c r="J322" i="9" s="1"/>
  <c r="J317" i="9" s="1"/>
  <c r="J316" i="9" s="1"/>
  <c r="J315" i="9" s="1"/>
  <c r="K307" i="2"/>
  <c r="K302" i="2" s="1"/>
  <c r="K301" i="2" s="1"/>
  <c r="K300" i="2" s="1"/>
  <c r="E36" i="37" s="1"/>
  <c r="J128" i="28"/>
  <c r="J354" i="9"/>
  <c r="J353" i="9" s="1"/>
  <c r="J352" i="9" s="1"/>
  <c r="J351" i="9" s="1"/>
  <c r="J350" i="9" s="1"/>
  <c r="J349" i="9" s="1"/>
  <c r="K338" i="2"/>
  <c r="K337" i="2" s="1"/>
  <c r="K336" i="2" s="1"/>
  <c r="K335" i="2" s="1"/>
  <c r="I64" i="9"/>
  <c r="I63" i="9" s="1"/>
  <c r="I62" i="9" s="1"/>
  <c r="J177" i="2"/>
  <c r="I164" i="9"/>
  <c r="I163" i="9" s="1"/>
  <c r="I162" i="9" s="1"/>
  <c r="I161" i="9" s="1"/>
  <c r="I221" i="9"/>
  <c r="K123" i="2"/>
  <c r="J139" i="9"/>
  <c r="J138" i="9" s="1"/>
  <c r="J22" i="28"/>
  <c r="J20" i="9"/>
  <c r="J19" i="9" s="1"/>
  <c r="J16" i="9" s="1"/>
  <c r="J15" i="9" s="1"/>
  <c r="J14" i="9" s="1"/>
  <c r="K347" i="2"/>
  <c r="K344" i="2" s="1"/>
  <c r="K343" i="2" s="1"/>
  <c r="K342" i="2" s="1"/>
  <c r="J227" i="9"/>
  <c r="J226" i="9" s="1"/>
  <c r="K211" i="2"/>
  <c r="J44" i="28"/>
  <c r="J45" i="28"/>
  <c r="J229" i="9"/>
  <c r="J228" i="9" s="1"/>
  <c r="K213" i="2"/>
  <c r="K12" i="28"/>
  <c r="K11" i="28" s="1"/>
  <c r="J127" i="28"/>
  <c r="J105" i="9"/>
  <c r="J104" i="9" s="1"/>
  <c r="J103" i="9" s="1"/>
  <c r="J102" i="9" s="1"/>
  <c r="K95" i="2"/>
  <c r="K94" i="2" s="1"/>
  <c r="K93" i="2" s="1"/>
  <c r="J243" i="9"/>
  <c r="J242" i="9" s="1"/>
  <c r="J49" i="28"/>
  <c r="K227" i="2"/>
  <c r="J287" i="9"/>
  <c r="J285" i="9" s="1"/>
  <c r="J284" i="9" s="1"/>
  <c r="J283" i="9" s="1"/>
  <c r="J282" i="9" s="1"/>
  <c r="J78" i="28"/>
  <c r="K270" i="2"/>
  <c r="K269" i="2" s="1"/>
  <c r="K268" i="2" s="1"/>
  <c r="K267" i="2" s="1"/>
  <c r="J117" i="2"/>
  <c r="J116" i="2" s="1"/>
  <c r="J208" i="9"/>
  <c r="J207" i="9" s="1"/>
  <c r="J204" i="9" s="1"/>
  <c r="J203" i="9" s="1"/>
  <c r="K192" i="2"/>
  <c r="K189" i="2" s="1"/>
  <c r="K188" i="2" s="1"/>
  <c r="D13" i="37"/>
  <c r="K15" i="29"/>
  <c r="J249" i="9"/>
  <c r="K126" i="2"/>
  <c r="K125" i="2" s="1"/>
  <c r="J24" i="28"/>
  <c r="J23" i="28" s="1"/>
  <c r="J142" i="9"/>
  <c r="J141" i="9" s="1"/>
  <c r="J140" i="9" s="1"/>
  <c r="J111" i="28"/>
  <c r="L13" i="2"/>
  <c r="I193" i="9"/>
  <c r="I192" i="9" s="1"/>
  <c r="I191" i="9" s="1"/>
  <c r="J116" i="9"/>
  <c r="J115" i="9" s="1"/>
  <c r="J114" i="9" s="1"/>
  <c r="J113" i="9" s="1"/>
  <c r="K353" i="2"/>
  <c r="K352" i="2" s="1"/>
  <c r="K351" i="2" s="1"/>
  <c r="K350" i="2" s="1"/>
  <c r="J266" i="2"/>
  <c r="D35" i="37"/>
  <c r="D34" i="37" s="1"/>
  <c r="J29" i="28"/>
  <c r="J28" i="28" s="1"/>
  <c r="J156" i="9"/>
  <c r="J155" i="9" s="1"/>
  <c r="J154" i="9" s="1"/>
  <c r="J153" i="9" s="1"/>
  <c r="J152" i="9" s="1"/>
  <c r="K140" i="2"/>
  <c r="K139" i="2" s="1"/>
  <c r="K138" i="2" s="1"/>
  <c r="K137" i="2" s="1"/>
  <c r="E21" i="37" s="1"/>
  <c r="J59" i="28"/>
  <c r="I118" i="28"/>
  <c r="D40" i="37"/>
  <c r="D39" i="37" s="1"/>
  <c r="J324" i="2"/>
  <c r="I285" i="9"/>
  <c r="I284" i="9" s="1"/>
  <c r="I283" i="9" s="1"/>
  <c r="I282" i="9" s="1"/>
  <c r="I281" i="9" s="1"/>
  <c r="J135" i="9"/>
  <c r="J134" i="9" s="1"/>
  <c r="J133" i="9" s="1"/>
  <c r="J20" i="28"/>
  <c r="K119" i="2"/>
  <c r="F27" i="37"/>
  <c r="F26" i="37" s="1"/>
  <c r="L176" i="2"/>
  <c r="J122" i="9"/>
  <c r="J121" i="9" s="1"/>
  <c r="J120" i="9" s="1"/>
  <c r="J119" i="9" s="1"/>
  <c r="K106" i="2"/>
  <c r="K105" i="2" s="1"/>
  <c r="K104" i="2" s="1"/>
  <c r="J303" i="9"/>
  <c r="J302" i="9" s="1"/>
  <c r="J301" i="9" s="1"/>
  <c r="J300" i="9" s="1"/>
  <c r="J120" i="28"/>
  <c r="J119" i="28" s="1"/>
  <c r="K287" i="2"/>
  <c r="K286" i="2" s="1"/>
  <c r="K285" i="2" s="1"/>
  <c r="D20" i="32"/>
  <c r="J76" i="28"/>
  <c r="J57" i="28"/>
  <c r="J54" i="28" s="1"/>
  <c r="J246" i="9"/>
  <c r="J245" i="9" s="1"/>
  <c r="J244" i="9" s="1"/>
  <c r="K230" i="2"/>
  <c r="J174" i="9"/>
  <c r="J173" i="9" s="1"/>
  <c r="K158" i="2"/>
  <c r="J36" i="28"/>
  <c r="J89" i="28"/>
  <c r="J88" i="28" s="1"/>
  <c r="J291" i="9"/>
  <c r="J290" i="9" s="1"/>
  <c r="J289" i="9" s="1"/>
  <c r="K275" i="2"/>
  <c r="K274" i="2" s="1"/>
  <c r="J48" i="28"/>
  <c r="J237" i="9"/>
  <c r="J236" i="9" s="1"/>
  <c r="K221" i="2"/>
  <c r="J14" i="28"/>
  <c r="K58" i="2"/>
  <c r="J68" i="9"/>
  <c r="J67" i="9" s="1"/>
  <c r="J125" i="28"/>
  <c r="J124" i="28" s="1"/>
  <c r="J75" i="28"/>
  <c r="J72" i="28" s="1"/>
  <c r="J280" i="9"/>
  <c r="J279" i="9" s="1"/>
  <c r="J275" i="9" s="1"/>
  <c r="J274" i="9" s="1"/>
  <c r="J273" i="9" s="1"/>
  <c r="J267" i="9" s="1"/>
  <c r="K264" i="2"/>
  <c r="K260" i="2" s="1"/>
  <c r="K259" i="2" s="1"/>
  <c r="K258" i="2" s="1"/>
  <c r="J43" i="28"/>
  <c r="J225" i="9"/>
  <c r="J224" i="9" s="1"/>
  <c r="K209" i="2"/>
  <c r="J294" i="9"/>
  <c r="J293" i="9"/>
  <c r="J292" i="9" s="1"/>
  <c r="I64" i="28"/>
  <c r="J80" i="28"/>
  <c r="J26" i="28"/>
  <c r="J25" i="28" s="1"/>
  <c r="J145" i="9"/>
  <c r="J144" i="9" s="1"/>
  <c r="J143" i="9" s="1"/>
  <c r="K129" i="2"/>
  <c r="K128" i="2" s="1"/>
  <c r="J257" i="9"/>
  <c r="J256" i="9" s="1"/>
  <c r="I125" i="28"/>
  <c r="I124" i="28" s="1"/>
  <c r="J38" i="28"/>
  <c r="J53" i="2"/>
  <c r="D16" i="37" s="1"/>
  <c r="J348" i="9"/>
  <c r="J347" i="9" s="1"/>
  <c r="J342" i="9" s="1"/>
  <c r="J341" i="9" s="1"/>
  <c r="J340" i="9" s="1"/>
  <c r="J339" i="9" s="1"/>
  <c r="J87" i="28"/>
  <c r="K332" i="2"/>
  <c r="K327" i="2" s="1"/>
  <c r="K326" i="2" s="1"/>
  <c r="K325" i="2" s="1"/>
  <c r="J37" i="28"/>
  <c r="J176" i="9"/>
  <c r="J175" i="9" s="1"/>
  <c r="K160" i="2"/>
  <c r="J33" i="9"/>
  <c r="J32" i="9" s="1"/>
  <c r="J31" i="9" s="1"/>
  <c r="J27" i="9" s="1"/>
  <c r="J22" i="9" s="1"/>
  <c r="K23" i="2"/>
  <c r="K22" i="2" s="1"/>
  <c r="K18" i="2" s="1"/>
  <c r="K13" i="2" s="1"/>
  <c r="J32" i="28"/>
  <c r="J166" i="9"/>
  <c r="J165" i="9" s="1"/>
  <c r="K150" i="2"/>
  <c r="J177" i="9"/>
  <c r="I76" i="28"/>
  <c r="I71" i="28" s="1"/>
  <c r="I133" i="9"/>
  <c r="J17" i="28"/>
  <c r="J16" i="28" s="1"/>
  <c r="J73" i="9"/>
  <c r="J72" i="9" s="1"/>
  <c r="J71" i="9" s="1"/>
  <c r="K63" i="2"/>
  <c r="K62" i="2" s="1"/>
  <c r="J200" i="2"/>
  <c r="J199" i="2" s="1"/>
  <c r="D29" i="37" s="1"/>
  <c r="I215" i="9"/>
  <c r="I214" i="9" s="1"/>
  <c r="K22" i="9"/>
  <c r="K13" i="9" s="1"/>
  <c r="K355" i="9" s="1"/>
  <c r="K121" i="2"/>
  <c r="J21" i="28"/>
  <c r="J137" i="9"/>
  <c r="J136" i="9" s="1"/>
  <c r="K91" i="28"/>
  <c r="K90" i="28" s="1"/>
  <c r="J181" i="9"/>
  <c r="J180" i="9" s="1"/>
  <c r="J56" i="28"/>
  <c r="K165" i="2"/>
  <c r="K162" i="2" s="1"/>
  <c r="J78" i="9"/>
  <c r="J77" i="9" s="1"/>
  <c r="J76" i="9" s="1"/>
  <c r="J75" i="9" s="1"/>
  <c r="J74" i="9" s="1"/>
  <c r="J93" i="28"/>
  <c r="J92" i="28" s="1"/>
  <c r="J91" i="28" s="1"/>
  <c r="J90" i="28" s="1"/>
  <c r="K68" i="2"/>
  <c r="K67" i="2" s="1"/>
  <c r="K66" i="2" s="1"/>
  <c r="K65" i="2" s="1"/>
  <c r="J58" i="28"/>
  <c r="J248" i="9"/>
  <c r="J247" i="9" s="1"/>
  <c r="K232" i="2"/>
  <c r="I143" i="9"/>
  <c r="J104" i="28"/>
  <c r="D42" i="37"/>
  <c r="D41" i="37" s="1"/>
  <c r="J334" i="2"/>
  <c r="J216" i="9"/>
  <c r="J13" i="28"/>
  <c r="J66" i="9"/>
  <c r="J65" i="9" s="1"/>
  <c r="J64" i="9" s="1"/>
  <c r="J63" i="9" s="1"/>
  <c r="J62" i="9" s="1"/>
  <c r="K56" i="2"/>
  <c r="K55" i="2" s="1"/>
  <c r="K54" i="2" s="1"/>
  <c r="K53" i="2" s="1"/>
  <c r="J235" i="9"/>
  <c r="J234" i="9" s="1"/>
  <c r="J47" i="28"/>
  <c r="K219" i="2"/>
  <c r="J148" i="2"/>
  <c r="J147" i="2" s="1"/>
  <c r="I31" i="9"/>
  <c r="I27" i="9" s="1"/>
  <c r="I22" i="9" s="1"/>
  <c r="I13" i="9" s="1"/>
  <c r="I31" i="28"/>
  <c r="J42" i="28"/>
  <c r="J223" i="9"/>
  <c r="J222" i="9" s="1"/>
  <c r="K207" i="2"/>
  <c r="I19" i="28"/>
  <c r="I18" i="28" s="1"/>
  <c r="E13" i="37" l="1"/>
  <c r="K12" i="2"/>
  <c r="J281" i="9"/>
  <c r="E12" i="37"/>
  <c r="E11" i="37" s="1"/>
  <c r="K341" i="2"/>
  <c r="K340" i="2" s="1"/>
  <c r="J13" i="9"/>
  <c r="E16" i="37"/>
  <c r="K149" i="2"/>
  <c r="K148" i="2" s="1"/>
  <c r="K147" i="2" s="1"/>
  <c r="J31" i="28"/>
  <c r="I30" i="28"/>
  <c r="I135" i="28" s="1"/>
  <c r="J71" i="28"/>
  <c r="J19" i="28"/>
  <c r="J18" i="28" s="1"/>
  <c r="E42" i="37"/>
  <c r="E41" i="37" s="1"/>
  <c r="K334" i="2"/>
  <c r="J192" i="9"/>
  <c r="J12" i="29"/>
  <c r="K13" i="29"/>
  <c r="J132" i="9"/>
  <c r="J131" i="9" s="1"/>
  <c r="J130" i="9" s="1"/>
  <c r="D20" i="37"/>
  <c r="D19" i="37" s="1"/>
  <c r="J115" i="2"/>
  <c r="D24" i="37"/>
  <c r="D23" i="37" s="1"/>
  <c r="J146" i="2"/>
  <c r="E35" i="37"/>
  <c r="E34" i="37" s="1"/>
  <c r="K266" i="2"/>
  <c r="K206" i="2"/>
  <c r="J12" i="28"/>
  <c r="J11" i="28" s="1"/>
  <c r="J164" i="9"/>
  <c r="J163" i="9" s="1"/>
  <c r="J162" i="9" s="1"/>
  <c r="J161" i="9" s="1"/>
  <c r="J12" i="2"/>
  <c r="D27" i="37"/>
  <c r="D26" i="37" s="1"/>
  <c r="J176" i="2"/>
  <c r="E27" i="37"/>
  <c r="E38" i="37"/>
  <c r="E37" i="37" s="1"/>
  <c r="K309" i="2"/>
  <c r="J221" i="9"/>
  <c r="J215" i="9" s="1"/>
  <c r="J214" i="9" s="1"/>
  <c r="E33" i="37"/>
  <c r="E31" i="37" s="1"/>
  <c r="K252" i="2"/>
  <c r="D11" i="37"/>
  <c r="J41" i="28"/>
  <c r="I132" i="9"/>
  <c r="I131" i="9" s="1"/>
  <c r="I130" i="9" s="1"/>
  <c r="I355" i="9" s="1"/>
  <c r="E40" i="37"/>
  <c r="E39" i="37" s="1"/>
  <c r="K324" i="2"/>
  <c r="K229" i="2"/>
  <c r="J118" i="28"/>
  <c r="K118" i="2"/>
  <c r="K117" i="2" s="1"/>
  <c r="K116" i="2" s="1"/>
  <c r="F13" i="37"/>
  <c r="F11" i="37" s="1"/>
  <c r="F43" i="37" s="1"/>
  <c r="L12" i="2"/>
  <c r="L11" i="2" s="1"/>
  <c r="L357" i="2" s="1"/>
  <c r="K135" i="28"/>
  <c r="K21" i="29"/>
  <c r="J20" i="29"/>
  <c r="J19" i="29" l="1"/>
  <c r="K20" i="29"/>
  <c r="J11" i="29"/>
  <c r="K12" i="29"/>
  <c r="D43" i="37"/>
  <c r="J135" i="28"/>
  <c r="J191" i="9"/>
  <c r="K200" i="2"/>
  <c r="K199" i="2" s="1"/>
  <c r="J30" i="28"/>
  <c r="E23" i="38"/>
  <c r="E22" i="38" s="1"/>
  <c r="E21" i="38" s="1"/>
  <c r="E20" i="38" s="1"/>
  <c r="E15" i="38" s="1"/>
  <c r="E13" i="38" s="1"/>
  <c r="D29" i="30"/>
  <c r="D28" i="30" s="1"/>
  <c r="D27" i="30" s="1"/>
  <c r="D26" i="30" s="1"/>
  <c r="D21" i="30" s="1"/>
  <c r="D14" i="30" s="1"/>
  <c r="E24" i="37"/>
  <c r="E23" i="37" s="1"/>
  <c r="K146" i="2"/>
  <c r="E20" i="37"/>
  <c r="E19" i="37" s="1"/>
  <c r="K115" i="2"/>
  <c r="J11" i="2"/>
  <c r="J357" i="2" s="1"/>
  <c r="C23" i="38" s="1"/>
  <c r="C22" i="38" s="1"/>
  <c r="C21" i="38" s="1"/>
  <c r="C20" i="38" s="1"/>
  <c r="C15" i="38" s="1"/>
  <c r="C13" i="38" s="1"/>
  <c r="J355" i="9"/>
  <c r="E29" i="37" l="1"/>
  <c r="E26" i="37" s="1"/>
  <c r="E43" i="37" s="1"/>
  <c r="K176" i="2"/>
  <c r="K11" i="2" s="1"/>
  <c r="K357" i="2" s="1"/>
  <c r="D23" i="38" s="1"/>
  <c r="D22" i="38" s="1"/>
  <c r="D21" i="38" s="1"/>
  <c r="D20" i="38" s="1"/>
  <c r="D15" i="38" s="1"/>
  <c r="D13" i="38" s="1"/>
  <c r="J24" i="29"/>
  <c r="K24" i="29" s="1"/>
  <c r="K11" i="29"/>
  <c r="K19" i="29"/>
  <c r="J18" i="29"/>
  <c r="K18" i="29" s="1"/>
</calcChain>
</file>

<file path=xl/comments1.xml><?xml version="1.0" encoding="utf-8"?>
<comments xmlns="http://schemas.openxmlformats.org/spreadsheetml/2006/main">
  <authors>
    <author>2011</author>
  </authors>
  <commentList>
    <comment ref="E9" authorId="0" shapeId="0">
      <text>
        <r>
          <rPr>
            <b/>
            <sz val="8"/>
            <color indexed="81"/>
            <rFont val="Tahoma"/>
            <family val="2"/>
            <charset val="204"/>
          </rPr>
          <t>программа</t>
        </r>
      </text>
    </comment>
    <comment ref="F9" authorId="0" shapeId="0">
      <text>
        <r>
          <rPr>
            <b/>
            <sz val="8"/>
            <color indexed="81"/>
            <rFont val="Tahoma"/>
            <family val="2"/>
            <charset val="204"/>
          </rPr>
          <t>подпрограмма</t>
        </r>
      </text>
    </comment>
    <comment ref="H9"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<sst xmlns="http://schemas.openxmlformats.org/spreadsheetml/2006/main" count="5043" uniqueCount="559">
  <si>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</si>
  <si>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</si>
  <si>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</si>
  <si>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</si>
  <si>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</si>
  <si>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</si>
  <si>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</si>
  <si>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</si>
  <si>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</si>
  <si>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</si>
  <si>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</si>
  <si>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</si>
  <si>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</si>
  <si>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</si>
  <si>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</si>
  <si>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</si>
  <si>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</si>
  <si>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</si>
  <si>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</si>
  <si>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</si>
  <si>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</si>
  <si>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</si>
  <si>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</si>
  <si>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</si>
  <si>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</si>
  <si>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</si>
  <si>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</si>
  <si>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</si>
  <si>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Всего</t>
  </si>
  <si>
    <t>09</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</si>
  <si>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</si>
  <si>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</si>
  <si>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</si>
  <si>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</si>
  <si>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Приложение 3</t>
  </si>
  <si>
    <t>Приложение 4</t>
  </si>
  <si>
    <t>Профессиональная подготовка, переподготовка и повышение квалификации</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</si>
  <si>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</si>
  <si>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</si>
  <si>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</si>
  <si>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</si>
  <si>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</si>
  <si>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</si>
  <si>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10</t>
  </si>
  <si>
    <t>11</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</si>
  <si>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</si>
  <si>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</si>
  <si>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</si>
  <si>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</si>
  <si>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</si>
  <si>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библиотечном деле"</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</si>
  <si>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</si>
  <si>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</si>
  <si>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</si>
  <si>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</si>
  <si>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</si>
  <si>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</si>
  <si>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</si>
  <si>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</si>
  <si>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</si>
  <si>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</si>
  <si>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</si>
  <si>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</si>
  <si>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</si>
  <si>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</si>
  <si>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</si>
  <si>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</si>
  <si>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</si>
  <si>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</si>
  <si>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</si>
  <si>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</si>
  <si>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</si>
  <si>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</si>
  <si>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</si>
  <si>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</si>
  <si>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</si>
  <si>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</si>
  <si>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</si>
  <si>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</si>
  <si>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</si>
  <si>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муниципального жилого фонда и мест общего пользования</t>
  </si>
  <si>
    <t>Проведение ремонта жилых помещений ветеранов ВОВ в МО р.п. Первомайский</t>
  </si>
  <si>
    <t xml:space="preserve">Текущий ремонт жилфонда </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</si>
  <si>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</si>
  <si>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</si>
  <si>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</si>
  <si>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</si>
  <si>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</si>
  <si>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</si>
  <si>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</si>
  <si>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</si>
  <si>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</si>
  <si>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</si>
  <si>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</si>
  <si>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Повышение квалификации</t>
  </si>
  <si>
    <t>Молодежная политика и оздоровление детей</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</si>
  <si>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</si>
  <si>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</si>
  <si>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</si>
  <si>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</si>
  <si>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</si>
  <si>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</si>
  <si>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</si>
  <si>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</si>
  <si>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</si>
  <si>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</si>
  <si>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</si>
  <si>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</si>
  <si>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</si>
  <si>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</si>
  <si>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</si>
  <si>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</si>
  <si>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</si>
  <si>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</si>
  <si>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</si>
  <si>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</si>
  <si>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</si>
  <si>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</si>
  <si>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"Проведение ремонта жилых помещений ветеранов ВОВ в МО р.п. Первомайский"</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</si>
  <si>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</si>
  <si>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</si>
  <si>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</si>
  <si>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</si>
  <si>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</si>
  <si>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</si>
  <si>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Аппарат администрации</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</si>
  <si>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</si>
  <si>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</si>
  <si>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</si>
  <si>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</si>
  <si>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</si>
  <si>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</si>
  <si>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Взносы на капитальный ремонт общего имущества в многоквартирных домах по помещениям находящимся в собственности МО</t>
  </si>
  <si>
    <t>Подпрограмма "Оценкам недвижимости, признание прав и регулирование отношений по муниципальной собственности"</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</si>
  <si>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</si>
  <si>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</si>
  <si>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</si>
  <si>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</si>
  <si>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</si>
  <si>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</si>
  <si>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</si>
  <si>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Приложение 1</t>
  </si>
  <si>
    <t>Приложение 2</t>
  </si>
  <si>
    <t>Приобретение техники</t>
  </si>
  <si>
    <t>13</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</si>
  <si>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</si>
  <si>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</si>
  <si>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t>
  </si>
  <si>
    <t>240</t>
  </si>
  <si>
    <t>0</t>
  </si>
  <si>
    <t>Организация сотрудничества органов местного самоуправления с органами территориального общественного самоуправления</t>
  </si>
  <si>
    <t>3</t>
  </si>
  <si>
    <t>Развитие и поддержание информационной системы МКУК "ППБ"</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</si>
  <si>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</si>
  <si>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</si>
  <si>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Приобретение жилых помещений</t>
  </si>
  <si>
    <t>Приложение 6</t>
  </si>
  <si>
    <t>Содержание автомобильных дорог и тротуаров</t>
  </si>
  <si>
    <t>Иные закупки товаров, работ и услуг для обеспечения государственных (муниципальных) нужд</t>
  </si>
  <si>
    <t>Представительские расходы в рамках непрограммного направления деятельности "Собрания депутатов поселений Щекинского района"</t>
  </si>
  <si>
    <t>Установка приборов учета</t>
  </si>
  <si>
    <t>Обеспечение деятельности аппарат Администрации МО</t>
  </si>
  <si>
    <t>(тыс. рублей)</t>
  </si>
  <si>
    <t>№ п/п</t>
  </si>
  <si>
    <t>Решение Собрания депутатов МО р.п. Первомайский "О предоставлении льгот по оплате за услуги бани №2, расположенной по адресу: Щёкинский район, МО р.п. Первомайский, ул. Октябрьская, д.33"</t>
  </si>
  <si>
    <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</si>
  <si>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</si>
  <si>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Итого</t>
  </si>
  <si>
    <t>000 01 00 00 00 00 0000 000</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</si>
  <si>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</si>
  <si>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</si>
  <si>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</si>
  <si>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</si>
  <si>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</si>
  <si>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</si>
  <si>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</si>
  <si>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</si>
  <si>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</si>
  <si>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</si>
  <si>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</si>
  <si>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</si>
  <si>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</si>
  <si>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000 01 05 02 01 13 0000 510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</si>
  <si>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</si>
  <si>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</si>
  <si>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</si>
  <si>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</si>
  <si>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</si>
  <si>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</si>
  <si>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</si>
  <si>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000 01 05 02 01 13 0000 610</t>
  </si>
  <si>
    <t>Уменьшение прочих остатков денежных средств местных бюджетов</t>
  </si>
  <si>
    <t>Приложение 5</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</si>
  <si>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</si>
  <si>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</si>
  <si>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</si>
  <si>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</si>
  <si>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</si>
  <si>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</si>
  <si>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</si>
  <si>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</si>
  <si>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</si>
  <si>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</si>
  <si>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</si>
  <si>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</si>
  <si>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000 1 06 00000 00 0000 000</t>
  </si>
  <si>
    <t>НАЛОГИ НА ИМУЩЕСТВО</t>
  </si>
  <si>
    <t>000 1 06 01000 00 0000 110</t>
  </si>
  <si>
    <t>Налог на имущество физических лиц</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</si>
  <si>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</si>
  <si>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</si>
  <si>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000 1 06 06000 00 0000 110</t>
  </si>
  <si>
    <t>Земельный налог</t>
  </si>
  <si>
    <t>000 1 06 06030 03 0000 110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</si>
  <si>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</si>
  <si>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</si>
  <si>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</si>
  <si>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</si>
  <si>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</si>
  <si>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</si>
  <si>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обладающих земельным участком, расположенным в границах  городских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</si>
  <si>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</si>
  <si>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</si>
  <si>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</si>
  <si>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</si>
  <si>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</si>
  <si>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</si>
  <si>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</si>
  <si>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</si>
  <si>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</si>
  <si>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</si>
  <si>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</si>
  <si>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</si>
  <si>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</si>
  <si>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</si>
  <si>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</si>
  <si>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</si>
  <si>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</si>
  <si>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</si>
  <si>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000 1 16 00000 00 0000 000</t>
  </si>
  <si>
    <t>ШТРАФЫ, САНКЦИИ, ВОЗМЕЩЕНИЕ УЩЕРБА</t>
  </si>
  <si>
    <t>000 1 17 00000 00 0000 000</t>
  </si>
  <si>
    <t>ПРОЧИЕ НЕНАЛОГОВЫЕ ДОХОДЫ</t>
  </si>
  <si>
    <t>000 1 17 05050 13 0000 180</t>
  </si>
  <si>
    <t>Прочие неналоговые доходы бюджетов городских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</si>
  <si>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</si>
  <si>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</si>
  <si>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</si>
  <si>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t>
  </si>
  <si>
    <t>000 2 02 01000 00 0000 151</t>
  </si>
  <si>
    <t>Дотации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</si>
  <si>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</si>
  <si>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</si>
  <si>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000 2 02 04000 00 0000 151</t>
  </si>
  <si>
    <t>Иные межбюджетные трансферты</t>
  </si>
  <si>
    <t>000 2 02 04025 13 0000 151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</si>
  <si>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</si>
  <si>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Прочие межбюджетные трансферты, передаваемые бюджетам городских поселений</t>
  </si>
  <si>
    <t>ЗТО "О наделении органов местного самоуправления госполномочиями по предоставлению мер соц.поддержки работникам муниципальных библиотек, муниципальных музеев и их филиалов"</t>
  </si>
  <si>
    <t>000 2 04 00000 00 0000 000</t>
  </si>
  <si>
    <t>БЕЗВОЗМЕЗДНЫЕ ПОСТУПЛЕНИЯ ОТ НЕГОСУДАРСТВЕННЫХ ОРГАНИЗАЦИЙ</t>
  </si>
  <si>
    <t>000 2 04 05020 13 0000 180</t>
  </si>
  <si>
    <t>Поступления от денежных пожертвований, предоставляемых негосударственными организациями получателям средств бюджетов городских поселений</t>
  </si>
  <si>
    <t>000 2 07 00000 00 0000 000</t>
  </si>
  <si>
    <t>ПРОЧИЕ БЕЗВОЗМЕЗДНЫЕ ПОСТУПЛЕНИЯ</t>
  </si>
  <si>
    <t>000 2 07 05020 13 0000 180</t>
  </si>
  <si>
    <t>Поступления от денежных пожертвований, предоставляемых физическими лицами получателям средств бюджетов городских поселений</t>
  </si>
  <si>
    <t>к Решению Собрания депутатов МО р.п. Первомайский</t>
  </si>
  <si>
    <t>"Об исполнении бюджета</t>
  </si>
  <si>
    <t>МО р.п. Первомайский Щекинского района</t>
  </si>
  <si>
    <t>Приложение 7</t>
  </si>
  <si>
    <t>в том числе:</t>
  </si>
  <si>
    <t>Наименование показателя</t>
  </si>
  <si>
    <t>Код бюджетной классификации</t>
  </si>
  <si>
    <t>Исполнено</t>
  </si>
  <si>
    <t>доходов бюджета области</t>
  </si>
  <si>
    <t>1 01 02010 01 0000 110</t>
  </si>
  <si>
    <t>1 01 02020 01 0000 110</t>
  </si>
  <si>
    <t>1 01 02030 01 0000 110</t>
  </si>
  <si>
    <t>Федеральная налоговая служба</t>
  </si>
  <si>
    <t>1 06 01030 13 0000 110</t>
  </si>
  <si>
    <t>1 06 06033 13 0000 110</t>
  </si>
  <si>
    <t>1 06 06043 13 0000 110</t>
  </si>
  <si>
    <t>Администрация муниципального образования Щекинский район</t>
  </si>
  <si>
    <t>1 11 05013 13 0000 120</t>
  </si>
  <si>
    <t>1 14 06013 13 0000 430</t>
  </si>
  <si>
    <t>Администрация муниципального образования рабочий поселок Первомайский Щекинского района</t>
  </si>
  <si>
    <t>1 17 05050 13 0000 180</t>
  </si>
  <si>
    <t>2 04 05020 13 0000 180</t>
  </si>
  <si>
    <t>2 07 05020 13 0000 180</t>
  </si>
  <si>
    <t>ДОХОДЫ, ВСЕГО</t>
  </si>
  <si>
    <t>1 11 09045 13 0000 120</t>
  </si>
  <si>
    <t>администра-тора поступлений</t>
  </si>
  <si>
    <t>Исполнение</t>
  </si>
  <si>
    <t>доходов бюджета муниципального образования рабочий поселок Первомайский Щекинского района</t>
  </si>
  <si>
    <t>Код  бюджетной классификации</t>
  </si>
  <si>
    <t xml:space="preserve"> Наименование показателя</t>
  </si>
  <si>
    <t xml:space="preserve">Утверждено </t>
  </si>
  <si>
    <t xml:space="preserve">ДОХОДЫ, ВСЕГО </t>
  </si>
  <si>
    <t>Раз-дел</t>
  </si>
  <si>
    <t>Под-раз-дел</t>
  </si>
  <si>
    <t>Уточненная сводная бюджетная роспись</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</si>
  <si>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</si>
  <si>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</si>
  <si>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</si>
  <si>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</si>
  <si>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</si>
  <si>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Другие вопросы в области жилищно-коммунального хозяйства</t>
  </si>
  <si>
    <t>Образование</t>
  </si>
  <si>
    <t>Культура и кинематография</t>
  </si>
  <si>
    <t>Социальная политика</t>
  </si>
  <si>
    <t>Физическая культура и спорт</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</si>
  <si>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</si>
  <si>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</si>
  <si>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</si>
  <si>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</si>
  <si>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</si>
  <si>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01 05 02 01 13 0000 610</t>
  </si>
  <si>
    <t>01 05 02 01 00 0000 610</t>
  </si>
  <si>
    <t>01 05 02 00 00 0000 600</t>
  </si>
  <si>
    <t>01 05 00 00 00 0000 600</t>
  </si>
  <si>
    <t>01 05 02 01 13 0000 510</t>
  </si>
  <si>
    <t>01 05 02 01 00 0000 510</t>
  </si>
  <si>
    <t>01 05 02 00 00 0000 500</t>
  </si>
  <si>
    <t>01 05 00 00 00 0000 500</t>
  </si>
  <si>
    <t>Изменение остатков средств на счетах по учету средств бюджетов</t>
  </si>
  <si>
    <t>Приложение 9</t>
  </si>
  <si>
    <t>Приложение 10</t>
  </si>
  <si>
    <t>1 16 51040 02 0000 140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</si>
  <si>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</si>
  <si>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</si>
  <si>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</si>
  <si>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</si>
  <si>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</si>
  <si>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</si>
  <si>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за нарушения правил перевозок пассажиров и багажа легковым такси</t>
  </si>
  <si>
    <t>000 1 16 50000 01 0000 140</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</si>
  <si>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</si>
  <si>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</si>
  <si>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</si>
  <si>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</si>
  <si>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</si>
  <si>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Информирование населения о деятельности органов местного самоуправления</t>
  </si>
  <si>
    <t>26910</t>
  </si>
  <si>
    <t>00</t>
  </si>
  <si>
    <t>00110</t>
  </si>
  <si>
    <t>00190</t>
  </si>
  <si>
    <t>Расходы за счет переданных полномочий на подготовку, утверждение и выдача градостроительного плана земельного участка</t>
  </si>
  <si>
    <t>85050</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</si>
  <si>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</si>
  <si>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85060</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</si>
  <si>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</si>
  <si>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85070</t>
  </si>
  <si>
    <t>85100</t>
  </si>
  <si>
    <t>Расходы за счет переданных полномочий на осуществление муниципального земельного контроля за исключением земель поселения</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</si>
  <si>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</si>
  <si>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</si>
  <si>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</si>
  <si>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Обеспечение деятельности финансовых, налоговых и таможенных органов и органов финансового (финансово-бюджетного) надзора</t>
  </si>
  <si>
    <t>2</t>
  </si>
  <si>
    <t>Расходы за счет переданных полномочий на осуществление внешнего муниципального финансового контроля</t>
  </si>
  <si>
    <t>85040</t>
  </si>
  <si>
    <t>28810</t>
  </si>
  <si>
    <t>29060</t>
  </si>
  <si>
    <t>Ремонт, содержание и обслуживание памятника погибшим воинам</t>
  </si>
  <si>
    <t>29270</t>
  </si>
  <si>
    <t>29070</t>
  </si>
  <si>
    <t>Оснащение компьютерной техникой</t>
  </si>
  <si>
    <t>29050</t>
  </si>
  <si>
    <t>Обеспечение функционирования официального портала МО р.п. Первомайский</t>
  </si>
  <si>
    <t>Сопровождение и обновление информационных систем</t>
  </si>
  <si>
    <t>Защита информации от несанкционированного доступа</t>
  </si>
  <si>
    <t>29010</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</si>
  <si>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</si>
  <si>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28860</t>
  </si>
  <si>
    <t>51180</t>
  </si>
  <si>
    <t>Совершенствование гражданской обороны (защиты) населения МО р.п. Первомайский</t>
  </si>
  <si>
    <t>29080</t>
  </si>
  <si>
    <t>Информирование населения по противопожарной тематике</t>
  </si>
  <si>
    <t>29320</t>
  </si>
  <si>
    <t>Накопление запасов материально-технических, продовольственных и медицинских средств в целях гражданской обороны</t>
  </si>
  <si>
    <t>29560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</si>
  <si>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</si>
  <si>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</si>
  <si>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29540</t>
  </si>
  <si>
    <t>Обеспечение первичных мер пожарной безопасности</t>
  </si>
  <si>
    <t>29530</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</si>
  <si>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</si>
  <si>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</si>
  <si>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29100</t>
  </si>
  <si>
    <t>29110</t>
  </si>
  <si>
    <t>29120</t>
  </si>
  <si>
    <t>29130</t>
  </si>
  <si>
    <t>29330</t>
  </si>
  <si>
    <t>29590</t>
  </si>
  <si>
    <t>29910</t>
  </si>
  <si>
    <t>29150</t>
  </si>
  <si>
    <t>29420</t>
  </si>
  <si>
    <t>Переселение граждан из аварийного жилищного фонда в муниципальном образовании рабочий поселок Первомайский Щекинского района</t>
  </si>
  <si>
    <t>29800</t>
  </si>
  <si>
    <t>26670</t>
  </si>
  <si>
    <t>29190</t>
  </si>
  <si>
    <t>29200</t>
  </si>
  <si>
    <t>29210</t>
  </si>
  <si>
    <t>29370</t>
  </si>
  <si>
    <t xml:space="preserve">Мероприятия по озеленению территории </t>
  </si>
  <si>
    <t>29610</t>
  </si>
  <si>
    <t>29620</t>
  </si>
  <si>
    <t>29760</t>
  </si>
  <si>
    <t>29900</t>
  </si>
  <si>
    <t>Другие вопросы в области жилищное - коммунального хозяйства</t>
  </si>
  <si>
    <t>00590</t>
  </si>
  <si>
    <t>Развитие и поддержание информационной системы МКУ "ПУЖиБ"</t>
  </si>
  <si>
    <t>Обслуживание программ</t>
  </si>
  <si>
    <t>29440</t>
  </si>
  <si>
    <t>29240</t>
  </si>
  <si>
    <t>29260</t>
  </si>
  <si>
    <t>Внедрение энергосберегающих технологий</t>
  </si>
  <si>
    <t>Энергосбережение и повышение энергетической эффективности</t>
  </si>
  <si>
    <t>23380</t>
  </si>
  <si>
    <t>80100</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</si>
  <si>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</si>
  <si>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</si>
  <si>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</si>
  <si>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29020</t>
  </si>
  <si>
    <t>29250</t>
  </si>
  <si>
    <t>320</t>
  </si>
  <si>
    <t>28900</t>
  </si>
  <si>
    <t>Выплата материнского капитала</t>
  </si>
  <si>
    <t>29630</t>
  </si>
  <si>
    <t>29230</t>
  </si>
  <si>
    <t>29570</t>
  </si>
  <si>
    <t>СРЕДСТВА МАССОВОЙ ИНФОРМАЦИИ</t>
  </si>
  <si>
    <t>Периодическая печать и издательства</t>
  </si>
  <si>
    <t>26250</t>
  </si>
  <si>
    <t>Средства массовой информации</t>
  </si>
  <si>
    <t>Подготовка, утверждение и выдача градостроительного плана земельного участка</t>
  </si>
  <si>
    <t>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</si>
  <si>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Выдача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</si>
  <si>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Осуществление муниципального жилищного контроля</t>
  </si>
  <si>
    <t>Осуществление муниципального земельного контроля за исключением земель поселения</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</si>
  <si>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</si>
  <si>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Осуществление внешнего муниципального финансового контроля</t>
  </si>
  <si>
    <t>Организация деятельности аварийно-спасательных служб и (или) аварийно-спасательных формирований на территории муниципального образования</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</si>
  <si>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</si>
  <si>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</si>
  <si>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4</t>
  </si>
  <si>
    <t>Подпрограмма "Переселение граждан из аварийного жилищного фонда в муниципальном образовании рабочий поселок Первомайский Щекинского района"</t>
  </si>
  <si>
    <t>6</t>
  </si>
  <si>
    <t>Подпрограмма "Развитие и поддержание информационной системы Администрации МО р.п. Первомайский Щекинского района"</t>
  </si>
  <si>
    <t>Правительство Тульской области</t>
  </si>
  <si>
    <t>за 2017 год</t>
  </si>
  <si>
    <t>за 2017 год"</t>
  </si>
  <si>
    <t>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2017 год</t>
  </si>
  <si>
    <t>Прочие дотации бюджетам городских поселений</t>
  </si>
  <si>
    <t>2 02 19999 13 0000 151</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</si>
  <si>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</si>
  <si>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</si>
  <si>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</si>
  <si>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000 1 16 33000 00 0000 000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</si>
  <si>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</si>
  <si>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Дотации бюджетам бюджетной системы Российской Федерации</t>
  </si>
  <si>
    <t>000 2 02 10000 00 0000 151</t>
  </si>
  <si>
    <t>000 2 02 19999 13 0000 151</t>
  </si>
  <si>
    <t>Формирование современной городской среды</t>
  </si>
  <si>
    <t>Финансовое обеспечение дорожной деятельности в отношении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t>
  </si>
  <si>
    <t>Оплата труда работникам муниципальных учреждений культурно-досугового типа</t>
  </si>
  <si>
    <t>Исполнение
плана межбюджетных трансфертов, передаваемых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2017 год</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</si>
  <si>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группам видов расходов классификации расходов бюджетов за 2017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</si>
  <si>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за 2017 год</t>
  </si>
  <si>
    <t>Муниципальная программа "Информирование населения о деятельности органов местного самоуправления МО р.п. Первомайский Щекинского района"</t>
  </si>
  <si>
    <t>00000</t>
  </si>
  <si>
    <t>Содержание свободного муниципального жилья</t>
  </si>
  <si>
    <t>29290</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</si>
  <si>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</si>
  <si>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</si>
  <si>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</si>
  <si>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</si>
  <si>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Ведение и корректировка энергетических паспортов учреждений</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</si>
  <si>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</si>
  <si>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Подготовка и утверждение генерального плана МО р.п. Первомайский</t>
  </si>
  <si>
    <t>29680</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</si>
  <si>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</si>
  <si>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</si>
  <si>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</si>
  <si>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</si>
  <si>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850</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</si>
  <si>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</si>
  <si>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</si>
  <si>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</si>
  <si>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</si>
  <si>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</si>
  <si>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</si>
  <si>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</si>
  <si>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Другие вопросы в области национальной безопасности и правоохранительной деятельности</t>
  </si>
  <si>
    <t>14</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</si>
  <si>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</si>
  <si>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</si>
  <si>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</si>
  <si>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МО р.п. Первомайский Щекинского района"</t>
  </si>
  <si>
    <t>Организация и проведение мероприятий по благоустройству МО р.п. Первомайский в рамках программы «Формирование современной городской среды»</t>
  </si>
  <si>
    <t>R5550</t>
  </si>
  <si>
    <t>L5550</t>
  </si>
  <si>
    <t>Модернизация и развитие автомобильных дорог в муниципальном образовании рабочий поселок Первомайский Щекинского района</t>
  </si>
  <si>
    <t>Реализация государственной программы "Модернизация и развитие автомобильных дорог общего пользования в Тульской области"</t>
  </si>
  <si>
    <t>S0790</t>
  </si>
  <si>
    <t>Субсидии на финансовое обеспечение дорожной деятельности в отношении автомобильных дорог общего пользования местного значения, а также капительный ремонт и ремонт дворовых территорий МКД, проездов к дворовым территориям МКД населенных пунктов за счет бюджетных ассигнований дорожного фонда Тульской области</t>
  </si>
  <si>
    <t>80790</t>
  </si>
  <si>
    <t>Муниципальная программа "Развитие субъектов малого и среднего предпринимательства на территории МО р.п. Первомайский Щекинского района"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</si>
  <si>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</si>
  <si>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</si>
  <si>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Бюджетные инвестиции</t>
  </si>
  <si>
    <t xml:space="preserve">Взносы на капитальный ремонт общего имущества в многоквартирных домах по помещениям находящимся в собственности МО (оплата кредиторской задолженности) </t>
  </si>
  <si>
    <t>2667К</t>
  </si>
  <si>
    <t>Обустройство и ремонт контейнерных площадок</t>
  </si>
  <si>
    <t>Приобретение, поставка и обслуживание светодиодных конструкций</t>
  </si>
  <si>
    <t>29710</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</si>
  <si>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</si>
  <si>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Обеспечение деятельности МАУК "ДК "ХИМИК"</t>
  </si>
  <si>
    <t>Субсидии автономным учреждениям</t>
  </si>
  <si>
    <t>80120</t>
  </si>
  <si>
    <t xml:space="preserve">Исполнение 
источников финансирования дефицита муниципального образования рабочий поселок Первомайский Щекинского района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2017 год </t>
  </si>
  <si>
    <t xml:space="preserve">Исполнение
источников финансирования дефицита бюджета муниципального образования рабочий поселок Первомайский Щекинского района по кодам классификации источников финансирования дефицитов бюджетов за 2017 год </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</si>
  <si>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2017 год</t>
  </si>
  <si>
    <t>Исполнение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за 2017 год</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</si>
  <si>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2017 год</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</si>
  <si>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</si>
  <si>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Реализация государственной программы Тульской области "Модернизация и развитие автомобильных дорог общего пользования в Тульской области"</t>
  </si>
  <si>
    <t>Утверждено Решением Собрания депутатов "О бюджете муниципального образования рабочий поселок Первомайский на 2017 год и на плановый период 2018 и 2019 годов"</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</si>
  <si>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</si>
  <si>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</si>
  <si>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</si>
  <si>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</si>
  <si>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</si>
  <si>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</si>
  <si>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</si>
  <si>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Подпрограмма "Обеспечение деятельности МКУК "ППБ""</t>
  </si>
  <si>
    <t>Подпрограмма "Обеспечение деятельности МАУК "ДК "ХИМИК"</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</si>
  <si>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</si>
  <si>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</si>
  <si>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</si>
  <si>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</si>
  <si>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</si>
  <si>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</si>
  <si>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</si>
  <si>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</si>
  <si>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</si>
  <si>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"Ведение и корректировка энергетических паспортов учреждений"</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</si>
  <si>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</si>
  <si>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</si>
  <si>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Группа, подгруппа видов расходов</t>
  </si>
  <si>
    <t>000 2 02 49999 13 0000 151</t>
  </si>
  <si>
    <t>000 2 02 35118 13 0000 151</t>
  </si>
  <si>
    <t>000 2 02 35118 00 0000 151</t>
  </si>
  <si>
    <t>000 2 02 30000 00 0000 151</t>
  </si>
  <si>
    <t>Субвенции бюджетам бюджетной системы Российской Федерации</t>
  </si>
  <si>
    <t>2 02 49999 13 0000 151</t>
  </si>
  <si>
    <t>2 02 35118 13 0000 151</t>
  </si>
  <si>
    <t>от "18" мая 2018 г. №66-344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</si>
</sst>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9" formatCode="_-* #,##0_р_._-;\-* #,##0_р_._-;_-* &quot;-&quot;_р_._-;_-@_-"/>
    <numFmt numFmtId="171" formatCode="_-* #,##0.00_р_._-;\-* #,##0.00_р_._-;_-* &quot;-&quot;??_р_._-;_-@_-"/>
    <numFmt numFmtId="177" formatCode="#,##0.0"/>
    <numFmt numFmtId="182" formatCode="00"/>
    <numFmt numFmtId="184" formatCode="000"/>
    <numFmt numFmtId="186" formatCode="0000"/>
    <numFmt numFmtId="187" formatCode="#,##0.0;[Red]\-#,##0.0;0.0"/>
    <numFmt numFmtId="188" formatCode="#,##0.0;[Red]\-#,##0.0"/>
  </numFmts>
  <fonts count="35">
    <font>
      <sz val="10"/>
      <name val="Arial"/>
      <family val="3"/>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10"/>
      <name val="Tahoma"/>
      <family val="2"/>
      <charset val="204"/>
    </font>
    <font>
      <b/>
      <sz val="10"/>
      <name val="Tahoma"/>
      <family val="2"/>
      <charset val="204"/>
    </font>
    <font>
      <sz val="12"/>
      <name val="Tahoma"/>
      <family val="2"/>
      <charset val="204"/>
    </font>
    <font>
      <sz val="10"/>
      <name val="Times New Roman"/>
      <family val="1"/>
      <charset val="204"/>
    </font>
    <font>
      <sz val="11"/>
      <name val="Times New Roman"/>
      <family val="1"/>
      <charset val="204"/>
    </font>
    <font>
      <b/>
      <sz val="11"/>
      <name val="Times New Roman"/>
      <family val="1"/>
      <charset val="204"/>
    </font>
    <font>
      <b/>
      <sz val="10"/>
      <name val="Times New Roman"/>
      <family val="1"/>
      <charset val="204"/>
    </font>
    <font>
      <b/>
      <sz val="14"/>
      <name val="Times New Roman"/>
      <family val="1"/>
      <charset val="204"/>
    </font>
    <font>
      <i/>
      <sz val="11"/>
      <name val="Times New Roman"/>
      <family val="1"/>
      <charset val="204"/>
    </font>
    <font>
      <i/>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0"/>
      <name val="Times New Roman CYR"/>
      <family val="1"/>
      <charset val="204"/>
    </font>
    <font>
      <sz val="12"/>
      <name val="Traditional Arabic"/>
      <family val="1"/>
    </font>
    <font>
      <sz val="12"/>
      <name val="Times New Roman Cyr"/>
      <charset val="204"/>
    </font>
    <font>
      <sz val="12"/>
      <name val="Times New Roman Cyr"/>
      <family val="1"/>
      <charset val="204"/>
    </font>
    <font>
      <b/>
      <sz val="12"/>
      <name val="Times New Roman Cyr"/>
      <family val="1"/>
      <charset val="204"/>
    </font>
    <font>
      <b/>
      <sz val="12"/>
      <name val="Times New Roman Cyr"/>
      <charset val="204"/>
    </font>
    <font>
      <b/>
      <sz val="11"/>
      <name val="Times New Roman Cyr"/>
      <family val="1"/>
      <charset val="204"/>
    </font>
    <font>
      <sz val="11"/>
      <name val="Times New Roman Cyr"/>
      <charset val="204"/>
    </font>
    <font>
      <b/>
      <sz val="11"/>
      <name val="Times New Roman Cyr"/>
      <charset val="204"/>
    </font>
    <font>
      <sz val="14"/>
      <name val="Times New Roman"/>
      <family val="1"/>
      <charset val="204"/>
    </font>
    <font>
      <sz val="12"/>
      <name val="Arial"/>
      <family val="3"/>
      <charset val="204"/>
    </font>
    <font>
      <i/>
      <sz val="12"/>
      <name val="Times New Roman"/>
      <family val="1"/>
      <charset val="204"/>
    </font>
    <font>
      <sz val="10"/>
      <color indexed="62"/>
      <name val="Times New Roman"/>
      <family val="1"/>
      <charset val="204"/>
    </font>
    <font>
      <sz val="12"/>
      <name val="Arial"/>
      <family val="2"/>
      <charset val="204"/>
    </font>
    <font>
      <sz val="11"/>
      <color theme="0"/>
      <name val="Times New Roman"/>
      <family val="1"/>
      <charset val="204"/>
    </font>
    <font>
      <b/>
      <sz val="11"/>
      <color theme="0"/>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1" fillId="0" borderId="0"/>
    <xf numFmtId="0" fontId="16" fillId="0" borderId="0"/>
    <xf numFmtId="0" fontId="1" fillId="0" borderId="0"/>
    <xf numFmtId="0" fontId="1" fillId="0" borderId="0"/>
    <xf numFmtId="49" fontId="31" fillId="2" borderId="1">
      <alignment horizontal="left" vertical="top" wrapText="1"/>
    </xf>
    <xf numFmtId="169" fontId="1" fillId="0" borderId="0" applyFont="0" applyFill="0" applyBorder="0" applyAlignment="0" applyProtection="0"/>
    <xf numFmtId="171" fontId="1" fillId="0" borderId="0" applyFont="0" applyFill="0" applyBorder="0" applyAlignment="0" applyProtection="0"/>
  </cellStyleXfs>
  <cellXfs count="254">
    <xf numFmtId="0" fontId="0" fillId="0" borderId="0" xfId="0"/>
    <xf numFmtId="0" fontId="6" fillId="0" borderId="0" xfId="0" applyFont="1"/>
    <xf numFmtId="0" fontId="6" fillId="0" borderId="0" xfId="0" applyFont="1" applyFill="1"/>
    <xf numFmtId="0" fontId="8" fillId="0" borderId="0" xfId="0" applyFont="1" applyAlignment="1"/>
    <xf numFmtId="0" fontId="8" fillId="0" borderId="0" xfId="0" applyFont="1" applyFill="1" applyAlignment="1"/>
    <xf numFmtId="0" fontId="9" fillId="0" borderId="0" xfId="0" applyFont="1"/>
    <xf numFmtId="0" fontId="9" fillId="0" borderId="0" xfId="0" applyFont="1" applyAlignment="1">
      <alignment horizontal="right"/>
    </xf>
    <xf numFmtId="0" fontId="9" fillId="0" borderId="0" xfId="0" applyFont="1" applyAlignment="1">
      <alignment horizontal="center"/>
    </xf>
    <xf numFmtId="177" fontId="9" fillId="0" borderId="0" xfId="0" applyNumberFormat="1" applyFont="1" applyAlignment="1"/>
    <xf numFmtId="0" fontId="9" fillId="0" borderId="0" xfId="0" applyFont="1" applyBorder="1"/>
    <xf numFmtId="0" fontId="12" fillId="0" borderId="0" xfId="0" applyFont="1"/>
    <xf numFmtId="0" fontId="10" fillId="0" borderId="2" xfId="0" applyFont="1" applyFill="1" applyBorder="1" applyAlignment="1">
      <alignment horizontal="center" textRotation="90" wrapText="1"/>
    </xf>
    <xf numFmtId="1" fontId="11" fillId="0" borderId="2" xfId="0" applyNumberFormat="1" applyFont="1" applyFill="1" applyBorder="1" applyAlignment="1">
      <alignment horizontal="justify" wrapText="1"/>
    </xf>
    <xf numFmtId="49" fontId="11" fillId="0" borderId="2" xfId="0" applyNumberFormat="1" applyFont="1" applyFill="1" applyBorder="1" applyAlignment="1">
      <alignment horizontal="center" wrapText="1"/>
    </xf>
    <xf numFmtId="1" fontId="11" fillId="0" borderId="2" xfId="0" applyNumberFormat="1" applyFont="1" applyFill="1" applyBorder="1" applyAlignment="1">
      <alignment horizontal="center" wrapText="1"/>
    </xf>
    <xf numFmtId="177" fontId="11" fillId="0" borderId="2" xfId="0" applyNumberFormat="1" applyFont="1" applyFill="1" applyBorder="1" applyAlignment="1"/>
    <xf numFmtId="1" fontId="10" fillId="0" borderId="2" xfId="0" applyNumberFormat="1" applyFont="1" applyFill="1" applyBorder="1" applyAlignment="1">
      <alignment horizontal="justify" wrapText="1"/>
    </xf>
    <xf numFmtId="49" fontId="10" fillId="0" borderId="2" xfId="0" applyNumberFormat="1" applyFont="1" applyFill="1" applyBorder="1" applyAlignment="1">
      <alignment horizontal="center" wrapText="1"/>
    </xf>
    <xf numFmtId="1" fontId="10" fillId="0" borderId="2" xfId="0" applyNumberFormat="1" applyFont="1" applyFill="1" applyBorder="1" applyAlignment="1">
      <alignment horizontal="center" wrapText="1"/>
    </xf>
    <xf numFmtId="177" fontId="10" fillId="0" borderId="2" xfId="0" applyNumberFormat="1" applyFont="1" applyFill="1" applyBorder="1" applyAlignment="1"/>
    <xf numFmtId="177" fontId="10" fillId="0" borderId="2" xfId="0" applyNumberFormat="1" applyFont="1" applyFill="1" applyBorder="1" applyAlignment="1">
      <alignment horizontal="right" wrapText="1"/>
    </xf>
    <xf numFmtId="0" fontId="10" fillId="0" borderId="2" xfId="1" applyNumberFormat="1" applyFont="1" applyFill="1" applyBorder="1" applyAlignment="1" applyProtection="1">
      <alignment horizontal="justify" wrapText="1"/>
      <protection hidden="1"/>
    </xf>
    <xf numFmtId="177" fontId="11" fillId="0" borderId="2" xfId="0" applyNumberFormat="1" applyFont="1" applyFill="1" applyBorder="1" applyAlignment="1">
      <alignment horizontal="right" wrapText="1"/>
    </xf>
    <xf numFmtId="0" fontId="11" fillId="0" borderId="2" xfId="1" applyNumberFormat="1" applyFont="1" applyFill="1" applyBorder="1" applyAlignment="1" applyProtection="1">
      <alignment horizontal="justify" wrapText="1"/>
      <protection hidden="1"/>
    </xf>
    <xf numFmtId="1" fontId="10" fillId="0" borderId="2" xfId="0" applyNumberFormat="1" applyFont="1" applyFill="1" applyBorder="1" applyAlignment="1">
      <alignment horizontal="left" wrapText="1"/>
    </xf>
    <xf numFmtId="0" fontId="10" fillId="0" borderId="0" xfId="0" applyFont="1" applyFill="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10" fillId="0" borderId="2" xfId="0" applyFont="1" applyFill="1" applyBorder="1" applyAlignment="1">
      <alignment horizontal="center" vertical="center" wrapText="1"/>
    </xf>
    <xf numFmtId="0" fontId="10" fillId="4" borderId="0" xfId="0" applyFont="1" applyFill="1"/>
    <xf numFmtId="1" fontId="11" fillId="0" borderId="2" xfId="6" applyNumberFormat="1" applyFont="1" applyFill="1" applyBorder="1" applyAlignment="1">
      <alignment horizontal="justify" wrapText="1"/>
    </xf>
    <xf numFmtId="49" fontId="6" fillId="0" borderId="0" xfId="0" applyNumberFormat="1" applyFont="1" applyFill="1"/>
    <xf numFmtId="49" fontId="8" fillId="0" borderId="0" xfId="0" applyNumberFormat="1" applyFont="1" applyFill="1" applyAlignment="1"/>
    <xf numFmtId="0" fontId="10" fillId="0" borderId="0" xfId="0" applyFont="1" applyFill="1" applyBorder="1" applyAlignment="1">
      <alignment vertical="center" wrapText="1"/>
    </xf>
    <xf numFmtId="49" fontId="10" fillId="0" borderId="0" xfId="0" applyNumberFormat="1" applyFont="1" applyFill="1" applyBorder="1" applyAlignment="1">
      <alignment vertical="center" wrapText="1"/>
    </xf>
    <xf numFmtId="0" fontId="14" fillId="0" borderId="0" xfId="0" applyFont="1"/>
    <xf numFmtId="0" fontId="15" fillId="0" borderId="0" xfId="0" applyFont="1"/>
    <xf numFmtId="0" fontId="9" fillId="0" borderId="0" xfId="0" applyFont="1" applyFill="1" applyAlignment="1">
      <alignment horizontal="right"/>
    </xf>
    <xf numFmtId="177" fontId="11" fillId="0" borderId="3" xfId="0" applyNumberFormat="1" applyFont="1" applyFill="1" applyBorder="1" applyAlignment="1"/>
    <xf numFmtId="177" fontId="10" fillId="0" borderId="0" xfId="0" applyNumberFormat="1" applyFont="1" applyFill="1" applyAlignment="1"/>
    <xf numFmtId="49" fontId="10" fillId="0" borderId="2" xfId="1" applyNumberFormat="1" applyFont="1" applyFill="1" applyBorder="1" applyAlignment="1" applyProtection="1">
      <alignment horizontal="justify" wrapText="1"/>
      <protection hidden="1"/>
    </xf>
    <xf numFmtId="0" fontId="3" fillId="0" borderId="0" xfId="2"/>
    <xf numFmtId="0" fontId="10" fillId="0" borderId="0" xfId="2" applyFont="1" applyAlignment="1"/>
    <xf numFmtId="0" fontId="10" fillId="0" borderId="0" xfId="2" applyNumberFormat="1" applyFont="1" applyFill="1" applyAlignment="1" applyProtection="1">
      <alignment vertical="center"/>
      <protection hidden="1"/>
    </xf>
    <xf numFmtId="0" fontId="3" fillId="0" borderId="0" xfId="2" applyProtection="1">
      <protection hidden="1"/>
    </xf>
    <xf numFmtId="0" fontId="11" fillId="0" borderId="0" xfId="2" applyNumberFormat="1" applyFont="1" applyFill="1" applyAlignment="1" applyProtection="1">
      <alignment horizontal="center" vertical="center" wrapText="1"/>
      <protection hidden="1"/>
    </xf>
    <xf numFmtId="0" fontId="13" fillId="0" borderId="4" xfId="2" applyNumberFormat="1" applyFont="1" applyFill="1" applyBorder="1" applyAlignment="1" applyProtection="1">
      <alignment horizontal="center" vertical="center" wrapText="1"/>
      <protection hidden="1"/>
    </xf>
    <xf numFmtId="49" fontId="17" fillId="0" borderId="2" xfId="0" applyNumberFormat="1" applyFont="1" applyFill="1" applyBorder="1" applyAlignment="1">
      <alignment horizontal="center" textRotation="90" wrapText="1"/>
    </xf>
    <xf numFmtId="0" fontId="17" fillId="0" borderId="2" xfId="0" applyFont="1" applyFill="1" applyBorder="1" applyAlignment="1">
      <alignment horizontal="center" textRotation="90" wrapText="1"/>
    </xf>
    <xf numFmtId="0" fontId="3" fillId="0" borderId="0" xfId="2" applyAlignment="1" applyProtection="1">
      <alignment vertical="top"/>
      <protection hidden="1"/>
    </xf>
    <xf numFmtId="0" fontId="3" fillId="0" borderId="0" xfId="2" applyNumberFormat="1" applyFont="1" applyFill="1" applyAlignment="1" applyProtection="1">
      <alignment vertical="top"/>
      <protection hidden="1"/>
    </xf>
    <xf numFmtId="0" fontId="3" fillId="0" borderId="0" xfId="2" applyAlignment="1">
      <alignment vertical="top"/>
    </xf>
    <xf numFmtId="1" fontId="18" fillId="0" borderId="2" xfId="2" applyNumberFormat="1" applyFont="1" applyFill="1" applyBorder="1" applyAlignment="1" applyProtection="1">
      <alignment horizontal="center" vertical="center"/>
      <protection hidden="1"/>
    </xf>
    <xf numFmtId="182" fontId="18" fillId="0" borderId="2" xfId="2" applyNumberFormat="1" applyFont="1" applyFill="1" applyBorder="1" applyAlignment="1" applyProtection="1">
      <alignment horizontal="center" vertical="center"/>
      <protection hidden="1"/>
    </xf>
    <xf numFmtId="182" fontId="18" fillId="0" borderId="2" xfId="2" applyNumberFormat="1" applyFont="1" applyFill="1" applyBorder="1" applyAlignment="1" applyProtection="1">
      <alignment horizontal="right" vertical="center"/>
      <protection hidden="1"/>
    </xf>
    <xf numFmtId="186" fontId="18" fillId="0" borderId="2" xfId="2" applyNumberFormat="1" applyFont="1" applyFill="1" applyBorder="1" applyAlignment="1" applyProtection="1">
      <alignment horizontal="left" vertical="center"/>
      <protection hidden="1"/>
    </xf>
    <xf numFmtId="184" fontId="18" fillId="0" borderId="2" xfId="2" applyNumberFormat="1" applyFont="1" applyFill="1" applyBorder="1" applyAlignment="1" applyProtection="1">
      <alignment horizontal="center" vertical="center"/>
      <protection hidden="1"/>
    </xf>
    <xf numFmtId="187" fontId="18" fillId="0" borderId="2" xfId="2" applyNumberFormat="1" applyFont="1" applyFill="1" applyBorder="1" applyAlignment="1" applyProtection="1">
      <alignment horizontal="right" vertical="center"/>
      <protection hidden="1"/>
    </xf>
    <xf numFmtId="182" fontId="17" fillId="0" borderId="2" xfId="2" applyNumberFormat="1" applyFont="1" applyFill="1" applyBorder="1" applyAlignment="1" applyProtection="1">
      <alignment horizontal="center" vertical="center"/>
      <protection hidden="1"/>
    </xf>
    <xf numFmtId="1" fontId="17" fillId="0" borderId="2" xfId="0" applyNumberFormat="1" applyFont="1" applyFill="1" applyBorder="1" applyAlignment="1">
      <alignment horizontal="justify" wrapText="1"/>
    </xf>
    <xf numFmtId="49" fontId="17" fillId="0" borderId="2" xfId="0" applyNumberFormat="1" applyFont="1" applyFill="1" applyBorder="1" applyAlignment="1">
      <alignment horizontal="center" wrapText="1"/>
    </xf>
    <xf numFmtId="1" fontId="17" fillId="0" borderId="2" xfId="0" applyNumberFormat="1" applyFont="1" applyFill="1" applyBorder="1" applyAlignment="1">
      <alignment horizontal="center" wrapText="1"/>
    </xf>
    <xf numFmtId="187" fontId="17" fillId="0" borderId="2" xfId="2" applyNumberFormat="1" applyFont="1" applyFill="1" applyBorder="1" applyAlignment="1" applyProtection="1">
      <alignment horizontal="right" vertical="center"/>
      <protection hidden="1"/>
    </xf>
    <xf numFmtId="0" fontId="3" fillId="0" borderId="0" xfId="2" applyFont="1" applyProtection="1">
      <protection hidden="1"/>
    </xf>
    <xf numFmtId="0" fontId="3" fillId="0" borderId="0" xfId="2" applyFont="1"/>
    <xf numFmtId="0" fontId="17" fillId="0" borderId="2" xfId="1" applyNumberFormat="1" applyFont="1" applyFill="1" applyBorder="1" applyAlignment="1" applyProtection="1">
      <alignment horizontal="justify" wrapText="1"/>
      <protection hidden="1"/>
    </xf>
    <xf numFmtId="182" fontId="17" fillId="0" borderId="2" xfId="2" applyNumberFormat="1" applyFont="1" applyFill="1" applyBorder="1" applyAlignment="1" applyProtection="1">
      <alignment horizontal="right" vertical="center"/>
      <protection hidden="1"/>
    </xf>
    <xf numFmtId="1" fontId="17" fillId="0" borderId="2" xfId="2" applyNumberFormat="1" applyFont="1" applyFill="1" applyBorder="1" applyAlignment="1" applyProtection="1">
      <alignment horizontal="center" vertical="center"/>
      <protection hidden="1"/>
    </xf>
    <xf numFmtId="186" fontId="17" fillId="0" borderId="2" xfId="2" applyNumberFormat="1" applyFont="1" applyFill="1" applyBorder="1" applyAlignment="1" applyProtection="1">
      <alignment horizontal="left" vertical="center"/>
      <protection hidden="1"/>
    </xf>
    <xf numFmtId="184" fontId="17" fillId="0" borderId="2" xfId="2" applyNumberFormat="1" applyFont="1" applyFill="1" applyBorder="1" applyAlignment="1" applyProtection="1">
      <alignment horizontal="center" vertical="center"/>
      <protection hidden="1"/>
    </xf>
    <xf numFmtId="49" fontId="18" fillId="0" borderId="2" xfId="2" applyNumberFormat="1" applyFont="1" applyFill="1" applyBorder="1" applyAlignment="1" applyProtection="1">
      <alignment horizontal="left" vertical="center"/>
      <protection hidden="1"/>
    </xf>
    <xf numFmtId="186" fontId="18" fillId="0" borderId="2" xfId="2" applyNumberFormat="1" applyFont="1" applyFill="1" applyBorder="1" applyAlignment="1" applyProtection="1">
      <alignment horizontal="center" vertical="center"/>
      <protection hidden="1"/>
    </xf>
    <xf numFmtId="0" fontId="18" fillId="0" borderId="0" xfId="2" applyNumberFormat="1" applyFont="1" applyFill="1" applyAlignment="1" applyProtection="1">
      <protection hidden="1"/>
    </xf>
    <xf numFmtId="0" fontId="18" fillId="0" borderId="0" xfId="2" applyNumberFormat="1" applyFont="1" applyFill="1" applyAlignment="1" applyProtection="1">
      <alignment horizontal="right"/>
      <protection hidden="1"/>
    </xf>
    <xf numFmtId="0" fontId="10" fillId="0" borderId="0" xfId="0" applyNumberFormat="1" applyFont="1" applyAlignment="1"/>
    <xf numFmtId="0" fontId="10" fillId="0" borderId="0" xfId="0" applyFont="1" applyAlignment="1">
      <alignment horizontal="right"/>
    </xf>
    <xf numFmtId="0" fontId="0" fillId="0" borderId="0" xfId="0" applyFont="1" applyAlignment="1">
      <alignment horizontal="center"/>
    </xf>
    <xf numFmtId="0" fontId="1" fillId="0" borderId="0" xfId="3" applyFill="1"/>
    <xf numFmtId="0" fontId="9" fillId="0" borderId="0" xfId="3" applyFont="1" applyFill="1"/>
    <xf numFmtId="0" fontId="19" fillId="0" borderId="0" xfId="3" applyNumberFormat="1" applyFont="1" applyFill="1"/>
    <xf numFmtId="0" fontId="1" fillId="0" borderId="0" xfId="3" applyFill="1" applyAlignment="1">
      <alignment wrapText="1"/>
    </xf>
    <xf numFmtId="0" fontId="1" fillId="0" borderId="0" xfId="3" applyFont="1" applyFill="1"/>
    <xf numFmtId="0" fontId="9" fillId="0" borderId="0" xfId="3" applyFont="1" applyFill="1" applyAlignment="1">
      <alignment horizontal="right"/>
    </xf>
    <xf numFmtId="0" fontId="9" fillId="0" borderId="0" xfId="3" applyFont="1" applyFill="1" applyAlignment="1">
      <alignment horizontal="center" wrapText="1"/>
    </xf>
    <xf numFmtId="0" fontId="9" fillId="0" borderId="0" xfId="0" applyFont="1" applyAlignment="1">
      <alignment wrapText="1"/>
    </xf>
    <xf numFmtId="0" fontId="20" fillId="0" borderId="0" xfId="0" applyFont="1"/>
    <xf numFmtId="0" fontId="20" fillId="0" borderId="0" xfId="0" applyFont="1" applyAlignment="1">
      <alignment horizontal="right"/>
    </xf>
    <xf numFmtId="0" fontId="20" fillId="0" borderId="0" xfId="0" applyNumberFormat="1" applyFont="1"/>
    <xf numFmtId="0" fontId="17" fillId="0" borderId="0" xfId="0" applyFont="1" applyAlignment="1">
      <alignment horizontal="justify" wrapText="1"/>
    </xf>
    <xf numFmtId="0" fontId="17" fillId="0" borderId="0" xfId="0" applyFont="1" applyAlignment="1">
      <alignment horizontal="right"/>
    </xf>
    <xf numFmtId="0" fontId="10" fillId="0" borderId="2" xfId="0" applyFont="1" applyBorder="1"/>
    <xf numFmtId="0" fontId="10" fillId="0" borderId="2" xfId="1" applyNumberFormat="1" applyFont="1" applyFill="1" applyBorder="1" applyAlignment="1" applyProtection="1">
      <alignment horizontal="right" wrapText="1"/>
      <protection hidden="1"/>
    </xf>
    <xf numFmtId="0" fontId="17" fillId="4" borderId="2" xfId="0" applyFont="1" applyFill="1" applyBorder="1" applyAlignment="1" applyProtection="1">
      <alignment horizontal="center" vertical="top" wrapText="1"/>
      <protection locked="0"/>
    </xf>
    <xf numFmtId="49" fontId="9" fillId="0" borderId="0" xfId="3" applyNumberFormat="1" applyFont="1" applyFill="1"/>
    <xf numFmtId="49" fontId="1" fillId="0" borderId="0" xfId="3" applyNumberFormat="1" applyFill="1"/>
    <xf numFmtId="49" fontId="9" fillId="0" borderId="0" xfId="3" applyNumberFormat="1" applyFont="1" applyFill="1" applyAlignment="1">
      <alignment horizontal="center" wrapText="1"/>
    </xf>
    <xf numFmtId="49" fontId="17" fillId="4" borderId="2" xfId="0" applyNumberFormat="1" applyFont="1" applyFill="1" applyBorder="1" applyAlignment="1" applyProtection="1">
      <alignment horizontal="center" vertical="top" wrapText="1"/>
      <protection locked="0"/>
    </xf>
    <xf numFmtId="0" fontId="18" fillId="0" borderId="2" xfId="3" applyFont="1" applyFill="1" applyBorder="1" applyAlignment="1">
      <alignment wrapText="1"/>
    </xf>
    <xf numFmtId="0" fontId="17" fillId="0" borderId="2" xfId="3" applyFont="1" applyFill="1" applyBorder="1" applyAlignment="1">
      <alignment wrapText="1"/>
    </xf>
    <xf numFmtId="49" fontId="18" fillId="0" borderId="2" xfId="3" applyNumberFormat="1" applyFont="1" applyFill="1" applyBorder="1"/>
    <xf numFmtId="177" fontId="18" fillId="0" borderId="2" xfId="3" applyNumberFormat="1" applyFont="1" applyFill="1" applyBorder="1"/>
    <xf numFmtId="0" fontId="17" fillId="0" borderId="2" xfId="3" applyFont="1" applyFill="1" applyBorder="1" applyAlignment="1">
      <alignment horizontal="center" wrapText="1"/>
    </xf>
    <xf numFmtId="177" fontId="17" fillId="0" borderId="2" xfId="3" applyNumberFormat="1" applyFont="1" applyFill="1" applyBorder="1"/>
    <xf numFmtId="49" fontId="17" fillId="0" borderId="2" xfId="3" applyNumberFormat="1" applyFont="1" applyFill="1" applyBorder="1" applyAlignment="1">
      <alignment horizontal="center"/>
    </xf>
    <xf numFmtId="0" fontId="17" fillId="0" borderId="2" xfId="3" quotePrefix="1" applyFont="1" applyFill="1" applyBorder="1" applyAlignment="1">
      <alignment horizontal="center" wrapText="1"/>
    </xf>
    <xf numFmtId="0" fontId="22" fillId="0" borderId="2" xfId="3" applyFont="1" applyFill="1" applyBorder="1" applyAlignment="1">
      <alignment horizontal="center" wrapText="1"/>
    </xf>
    <xf numFmtId="0" fontId="18" fillId="0" borderId="2" xfId="3" applyFont="1" applyFill="1" applyBorder="1" applyAlignment="1">
      <alignment horizontal="center" wrapText="1"/>
    </xf>
    <xf numFmtId="49" fontId="18" fillId="0" borderId="2" xfId="3" applyNumberFormat="1" applyFont="1" applyFill="1" applyBorder="1" applyAlignment="1">
      <alignment horizontal="center"/>
    </xf>
    <xf numFmtId="0" fontId="23" fillId="0" borderId="2" xfId="3" applyFont="1" applyFill="1" applyBorder="1" applyAlignment="1">
      <alignment horizontal="center" wrapText="1"/>
    </xf>
    <xf numFmtId="0" fontId="21" fillId="0" borderId="2" xfId="3" applyNumberFormat="1" applyFont="1" applyFill="1" applyBorder="1" applyAlignment="1">
      <alignment horizontal="center" wrapText="1"/>
    </xf>
    <xf numFmtId="0" fontId="17" fillId="0" borderId="2" xfId="3" applyFont="1" applyFill="1" applyBorder="1" applyAlignment="1">
      <alignment horizontal="justify" wrapText="1"/>
    </xf>
    <xf numFmtId="0" fontId="17" fillId="0" borderId="2" xfId="3" quotePrefix="1" applyFont="1" applyFill="1" applyBorder="1" applyAlignment="1">
      <alignment horizontal="justify" wrapText="1"/>
    </xf>
    <xf numFmtId="0" fontId="18" fillId="0" borderId="2" xfId="3" applyFont="1" applyFill="1" applyBorder="1" applyAlignment="1">
      <alignment horizontal="justify" wrapText="1"/>
    </xf>
    <xf numFmtId="0" fontId="21" fillId="0" borderId="2" xfId="3" applyNumberFormat="1" applyFont="1" applyFill="1" applyBorder="1" applyAlignment="1">
      <alignment horizontal="justify" wrapText="1"/>
    </xf>
    <xf numFmtId="0" fontId="21" fillId="0" borderId="5" xfId="3" applyNumberFormat="1" applyFont="1" applyFill="1" applyBorder="1" applyAlignment="1">
      <alignment horizontal="justify"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22" fillId="0" borderId="2" xfId="3" applyFont="1" applyFill="1" applyBorder="1" applyAlignment="1">
      <alignment horizontal="justify" wrapText="1"/>
    </xf>
    <xf numFmtId="0" fontId="23" fillId="0" borderId="2" xfId="3" applyNumberFormat="1" applyFont="1" applyFill="1" applyBorder="1" applyAlignment="1">
      <alignment horizontal="justify" wrapText="1"/>
    </xf>
    <xf numFmtId="0" fontId="24" fillId="0" borderId="2" xfId="3" applyNumberFormat="1" applyFont="1" applyFill="1" applyBorder="1" applyAlignment="1">
      <alignment horizontal="justify" wrapText="1"/>
    </xf>
    <xf numFmtId="0" fontId="24" fillId="0" borderId="2" xfId="9" applyNumberFormat="1" applyFont="1" applyFill="1" applyBorder="1" applyAlignment="1">
      <alignment horizontal="justify" wrapText="1"/>
    </xf>
    <xf numFmtId="0" fontId="11" fillId="0" borderId="2" xfId="3" applyFont="1" applyFill="1" applyBorder="1" applyAlignment="1">
      <alignment wrapText="1"/>
    </xf>
    <xf numFmtId="0" fontId="10" fillId="0" borderId="2" xfId="3" applyFont="1" applyFill="1" applyBorder="1" applyAlignment="1">
      <alignment wrapText="1"/>
    </xf>
    <xf numFmtId="0" fontId="25" fillId="0" borderId="2" xfId="3" applyNumberFormat="1" applyFont="1" applyFill="1" applyBorder="1" applyAlignment="1">
      <alignment horizontal="center"/>
    </xf>
    <xf numFmtId="0" fontId="26" fillId="0" borderId="2" xfId="3" applyNumberFormat="1" applyFont="1" applyFill="1" applyBorder="1" applyAlignment="1">
      <alignment horizontal="center"/>
    </xf>
    <xf numFmtId="0" fontId="26" fillId="0" borderId="6" xfId="3" applyNumberFormat="1" applyFont="1" applyFill="1" applyBorder="1" applyAlignment="1">
      <alignment horizontal="center"/>
    </xf>
    <xf numFmtId="0" fontId="27" fillId="0" borderId="2" xfId="3" applyNumberFormat="1" applyFont="1" applyFill="1" applyBorder="1" applyAlignment="1">
      <alignment horizontal="center"/>
    </xf>
    <xf numFmtId="0" fontId="26" fillId="0" borderId="2" xfId="3" applyNumberFormat="1" applyFont="1" applyFill="1" applyBorder="1" applyAlignment="1">
      <alignment horizontal="center" wrapText="1"/>
    </xf>
    <xf numFmtId="0" fontId="26" fillId="0" borderId="6" xfId="3" applyNumberFormat="1" applyFont="1" applyFill="1" applyBorder="1" applyAlignment="1">
      <alignment horizontal="center" wrapText="1"/>
    </xf>
    <xf numFmtId="0" fontId="26" fillId="0" borderId="5" xfId="3" applyNumberFormat="1" applyFont="1" applyFill="1" applyBorder="1" applyAlignment="1">
      <alignment horizontal="center"/>
    </xf>
    <xf numFmtId="0" fontId="27" fillId="0" borderId="5" xfId="3" applyNumberFormat="1" applyFont="1" applyFill="1" applyBorder="1" applyAlignment="1">
      <alignment horizontal="center"/>
    </xf>
    <xf numFmtId="177" fontId="18" fillId="0" borderId="2" xfId="0" applyNumberFormat="1" applyFont="1" applyFill="1" applyBorder="1" applyAlignment="1">
      <alignment horizontal="right" vertical="center"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xf>
    <xf numFmtId="0" fontId="17" fillId="0" borderId="2" xfId="0" applyFont="1" applyFill="1" applyBorder="1" applyAlignment="1">
      <alignment horizontal="center" vertical="center" wrapText="1"/>
    </xf>
    <xf numFmtId="0" fontId="17" fillId="0" borderId="2" xfId="0" applyFont="1" applyFill="1" applyBorder="1" applyAlignment="1">
      <alignment horizontal="justify" vertical="center" wrapText="1"/>
    </xf>
    <xf numFmtId="177" fontId="17" fillId="0" borderId="2" xfId="0" applyNumberFormat="1" applyFont="1" applyFill="1" applyBorder="1" applyAlignment="1">
      <alignment horizontal="center" vertical="center" wrapText="1"/>
    </xf>
    <xf numFmtId="177" fontId="17" fillId="0" borderId="2" xfId="3" applyNumberFormat="1" applyFont="1" applyFill="1" applyBorder="1" applyAlignment="1">
      <alignment horizontal="center"/>
    </xf>
    <xf numFmtId="177" fontId="18" fillId="0" borderId="2" xfId="3" applyNumberFormat="1" applyFont="1" applyFill="1" applyBorder="1" applyAlignment="1">
      <alignment horizontal="center"/>
    </xf>
    <xf numFmtId="0" fontId="9" fillId="0" borderId="0" xfId="1" applyFont="1" applyFill="1"/>
    <xf numFmtId="0" fontId="28" fillId="0" borderId="0" xfId="1" applyFont="1" applyFill="1" applyProtection="1">
      <protection hidden="1"/>
    </xf>
    <xf numFmtId="0" fontId="9" fillId="0" borderId="0" xfId="1" applyFont="1" applyFill="1" applyAlignment="1" applyProtection="1">
      <alignment horizontal="right"/>
      <protection hidden="1"/>
    </xf>
    <xf numFmtId="0" fontId="17" fillId="0" borderId="2" xfId="1" applyNumberFormat="1" applyFont="1" applyFill="1" applyBorder="1" applyAlignment="1" applyProtection="1">
      <alignment horizontal="center" vertical="top" wrapText="1"/>
      <protection hidden="1"/>
    </xf>
    <xf numFmtId="0" fontId="9" fillId="0" borderId="0" xfId="1" applyFont="1" applyFill="1" applyAlignment="1">
      <alignment vertical="top"/>
    </xf>
    <xf numFmtId="182" fontId="17" fillId="0" borderId="2" xfId="1" applyNumberFormat="1" applyFont="1" applyFill="1" applyBorder="1" applyAlignment="1" applyProtection="1">
      <protection hidden="1"/>
    </xf>
    <xf numFmtId="188" fontId="17" fillId="0" borderId="2" xfId="1" applyNumberFormat="1" applyFont="1" applyFill="1" applyBorder="1" applyAlignment="1" applyProtection="1">
      <protection hidden="1"/>
    </xf>
    <xf numFmtId="0" fontId="17" fillId="0" borderId="2" xfId="1" applyNumberFormat="1" applyFont="1" applyFill="1" applyBorder="1" applyAlignment="1" applyProtection="1">
      <protection hidden="1"/>
    </xf>
    <xf numFmtId="0" fontId="9" fillId="0" borderId="0" xfId="1" applyFont="1" applyFill="1" applyProtection="1">
      <protection hidden="1"/>
    </xf>
    <xf numFmtId="0" fontId="18" fillId="0" borderId="0" xfId="1" applyNumberFormat="1" applyFont="1" applyFill="1" applyAlignment="1" applyProtection="1">
      <protection hidden="1"/>
    </xf>
    <xf numFmtId="0" fontId="13" fillId="0" borderId="0" xfId="0" applyFont="1" applyFill="1" applyAlignment="1">
      <alignment wrapText="1"/>
    </xf>
    <xf numFmtId="0" fontId="9" fillId="0" borderId="0" xfId="0" applyFont="1" applyFill="1"/>
    <xf numFmtId="177" fontId="9" fillId="0" borderId="0" xfId="0" applyNumberFormat="1" applyFont="1" applyFill="1" applyBorder="1" applyAlignment="1"/>
    <xf numFmtId="1" fontId="11" fillId="0" borderId="2" xfId="0" applyNumberFormat="1" applyFont="1" applyFill="1" applyBorder="1" applyAlignment="1">
      <alignment horizontal="left" vertical="center" wrapText="1"/>
    </xf>
    <xf numFmtId="1" fontId="11" fillId="0" borderId="2" xfId="0" applyNumberFormat="1" applyFont="1" applyFill="1" applyBorder="1" applyAlignment="1">
      <alignment horizontal="center" vertical="center" wrapText="1"/>
    </xf>
    <xf numFmtId="1" fontId="11" fillId="0" borderId="2" xfId="5" applyNumberFormat="1" applyFont="1" applyFill="1" applyBorder="1" applyAlignment="1">
      <alignment horizontal="justify" wrapText="1"/>
    </xf>
    <xf numFmtId="1" fontId="10" fillId="0" borderId="2" xfId="5" applyNumberFormat="1" applyFont="1" applyFill="1" applyBorder="1" applyAlignment="1">
      <alignment horizontal="justify" wrapText="1"/>
    </xf>
    <xf numFmtId="1" fontId="33" fillId="0" borderId="2" xfId="0" applyNumberFormat="1" applyFont="1" applyFill="1" applyBorder="1" applyAlignment="1">
      <alignment horizontal="center" wrapText="1"/>
    </xf>
    <xf numFmtId="49" fontId="33" fillId="0" borderId="2" xfId="0" applyNumberFormat="1" applyFont="1" applyFill="1" applyBorder="1" applyAlignment="1">
      <alignment horizontal="center" wrapText="1"/>
    </xf>
    <xf numFmtId="0" fontId="11" fillId="0" borderId="2" xfId="0" applyFont="1" applyFill="1" applyBorder="1" applyAlignment="1">
      <alignment horizontal="justify" wrapText="1"/>
    </xf>
    <xf numFmtId="0" fontId="10" fillId="0" borderId="2" xfId="0" applyFont="1" applyFill="1" applyBorder="1"/>
    <xf numFmtId="0" fontId="10" fillId="0" borderId="2" xfId="0" applyFont="1" applyFill="1" applyBorder="1" applyAlignment="1">
      <alignment horizontal="center"/>
    </xf>
    <xf numFmtId="0" fontId="10" fillId="0" borderId="7" xfId="0" applyFont="1" applyFill="1" applyBorder="1" applyAlignment="1">
      <alignment horizontal="justify"/>
    </xf>
    <xf numFmtId="0" fontId="10" fillId="0" borderId="7" xfId="0" applyFont="1" applyFill="1" applyBorder="1" applyAlignment="1">
      <alignment horizontal="center"/>
    </xf>
    <xf numFmtId="49" fontId="10" fillId="0" borderId="7" xfId="0" applyNumberFormat="1" applyFont="1" applyFill="1" applyBorder="1" applyAlignment="1">
      <alignment horizontal="center"/>
    </xf>
    <xf numFmtId="0" fontId="17" fillId="0" borderId="2" xfId="2" applyNumberFormat="1" applyFont="1" applyFill="1" applyBorder="1" applyAlignment="1" applyProtection="1">
      <alignment horizontal="center" wrapText="1"/>
      <protection hidden="1"/>
    </xf>
    <xf numFmtId="0" fontId="17" fillId="0" borderId="2" xfId="2" applyNumberFormat="1" applyFont="1" applyFill="1" applyBorder="1" applyAlignment="1" applyProtection="1">
      <alignment horizontal="center"/>
      <protection hidden="1"/>
    </xf>
    <xf numFmtId="182" fontId="18" fillId="0" borderId="2" xfId="2" applyNumberFormat="1" applyFont="1" applyFill="1" applyBorder="1" applyAlignment="1" applyProtection="1">
      <alignment horizontal="justify" vertical="center" wrapText="1"/>
      <protection hidden="1"/>
    </xf>
    <xf numFmtId="0" fontId="17" fillId="0" borderId="4" xfId="2" applyNumberFormat="1" applyFont="1" applyFill="1" applyBorder="1" applyAlignment="1" applyProtection="1">
      <alignment horizontal="right"/>
      <protection hidden="1"/>
    </xf>
    <xf numFmtId="0" fontId="17" fillId="0" borderId="2" xfId="0" applyFont="1" applyFill="1" applyBorder="1" applyAlignment="1">
      <alignment vertical="top" wrapText="1"/>
    </xf>
    <xf numFmtId="0" fontId="17" fillId="0" borderId="2" xfId="0" applyFont="1" applyFill="1" applyBorder="1" applyAlignment="1">
      <alignment horizontal="center" vertical="top" wrapText="1"/>
    </xf>
    <xf numFmtId="0" fontId="18" fillId="0" borderId="2" xfId="0" applyFont="1" applyFill="1" applyBorder="1" applyAlignment="1" applyProtection="1">
      <alignment vertical="center" wrapText="1"/>
      <protection locked="0"/>
    </xf>
    <xf numFmtId="0" fontId="18" fillId="3" borderId="2" xfId="0" applyFont="1" applyFill="1" applyBorder="1" applyAlignment="1">
      <alignment horizontal="left" wrapText="1"/>
    </xf>
    <xf numFmtId="177" fontId="18" fillId="3" borderId="2" xfId="8" applyNumberFormat="1" applyFont="1" applyFill="1" applyBorder="1" applyAlignment="1"/>
    <xf numFmtId="0" fontId="17" fillId="0" borderId="2" xfId="0" applyFont="1" applyFill="1" applyBorder="1" applyAlignment="1" applyProtection="1">
      <alignment vertical="center" wrapText="1"/>
      <protection locked="0"/>
    </xf>
    <xf numFmtId="177" fontId="17" fillId="0" borderId="2" xfId="0" applyNumberFormat="1" applyFont="1" applyFill="1" applyBorder="1" applyAlignment="1" applyProtection="1">
      <alignment vertical="center" wrapText="1"/>
      <protection locked="0"/>
    </xf>
    <xf numFmtId="0" fontId="17" fillId="3" borderId="2" xfId="0" applyFont="1" applyFill="1" applyBorder="1" applyAlignment="1">
      <alignment horizontal="left" wrapText="1"/>
    </xf>
    <xf numFmtId="177" fontId="17" fillId="3" borderId="2" xfId="8" applyNumberFormat="1" applyFont="1" applyFill="1" applyBorder="1" applyAlignment="1"/>
    <xf numFmtId="177" fontId="30" fillId="3" borderId="2" xfId="8" applyNumberFormat="1" applyFont="1" applyFill="1" applyBorder="1" applyAlignment="1"/>
    <xf numFmtId="0" fontId="17" fillId="3" borderId="2" xfId="0" applyFont="1" applyFill="1" applyBorder="1" applyAlignment="1">
      <alignment horizontal="center" wrapText="1"/>
    </xf>
    <xf numFmtId="177" fontId="18" fillId="0" borderId="2" xfId="0" applyNumberFormat="1" applyFont="1" applyBorder="1"/>
    <xf numFmtId="0" fontId="18" fillId="0" borderId="2" xfId="0" applyFont="1" applyBorder="1" applyAlignment="1">
      <alignment horizontal="center"/>
    </xf>
    <xf numFmtId="177" fontId="18" fillId="0" borderId="2" xfId="0" applyNumberFormat="1" applyFont="1" applyFill="1" applyBorder="1" applyAlignment="1" applyProtection="1">
      <alignment wrapText="1"/>
      <protection locked="0"/>
    </xf>
    <xf numFmtId="0" fontId="11" fillId="0" borderId="2" xfId="0" applyFont="1" applyFill="1" applyBorder="1" applyAlignment="1"/>
    <xf numFmtId="0" fontId="10" fillId="0" borderId="0" xfId="0" applyFont="1" applyFill="1" applyBorder="1" applyAlignment="1">
      <alignment horizontal="right" wrapText="1"/>
    </xf>
    <xf numFmtId="49" fontId="17" fillId="0" borderId="2" xfId="3" applyNumberFormat="1" applyFont="1" applyFill="1" applyBorder="1" applyAlignment="1">
      <alignment horizontal="center" wrapText="1"/>
    </xf>
    <xf numFmtId="0" fontId="18" fillId="3" borderId="2" xfId="0" applyFont="1" applyFill="1" applyBorder="1" applyAlignment="1">
      <alignment horizontal="justify" wrapText="1"/>
    </xf>
    <xf numFmtId="0" fontId="17" fillId="3" borderId="2" xfId="0" applyFont="1" applyFill="1" applyBorder="1" applyAlignment="1">
      <alignment horizontal="justify" wrapText="1"/>
    </xf>
    <xf numFmtId="0" fontId="18" fillId="0" borderId="2" xfId="0" applyFont="1" applyFill="1" applyBorder="1" applyAlignment="1" applyProtection="1">
      <alignment horizontal="justify" vertical="center" wrapText="1"/>
      <protection locked="0"/>
    </xf>
    <xf numFmtId="0" fontId="10" fillId="0" borderId="0" xfId="3" applyFont="1" applyFill="1" applyAlignment="1">
      <alignment horizontal="right"/>
    </xf>
    <xf numFmtId="0" fontId="11" fillId="0" borderId="0" xfId="0" applyFont="1" applyFill="1" applyAlignment="1">
      <alignment wrapText="1"/>
    </xf>
    <xf numFmtId="177" fontId="10" fillId="0" borderId="0" xfId="0" applyNumberFormat="1" applyFont="1" applyFill="1" applyBorder="1" applyAlignment="1"/>
    <xf numFmtId="0" fontId="10" fillId="0" borderId="0" xfId="0" applyFont="1" applyFill="1" applyAlignment="1">
      <alignment horizontal="right"/>
    </xf>
    <xf numFmtId="0" fontId="10" fillId="0" borderId="2" xfId="1" applyNumberFormat="1" applyFont="1" applyFill="1" applyBorder="1" applyAlignment="1" applyProtection="1">
      <alignment horizontal="center" vertical="top" wrapText="1"/>
      <protection hidden="1"/>
    </xf>
    <xf numFmtId="177" fontId="10" fillId="0" borderId="2" xfId="7" applyNumberFormat="1" applyFont="1" applyFill="1" applyBorder="1" applyAlignment="1">
      <alignment horizontal="center" vertical="center" wrapText="1"/>
    </xf>
    <xf numFmtId="0" fontId="11" fillId="4" borderId="2" xfId="1" applyNumberFormat="1" applyFont="1" applyFill="1" applyBorder="1" applyAlignment="1" applyProtection="1">
      <alignment horizontal="justify" wrapText="1"/>
      <protection hidden="1"/>
    </xf>
    <xf numFmtId="0" fontId="10" fillId="4" borderId="2" xfId="1" applyNumberFormat="1" applyFont="1" applyFill="1" applyBorder="1" applyAlignment="1" applyProtection="1">
      <alignment horizontal="justify" wrapText="1"/>
      <protection hidden="1"/>
    </xf>
    <xf numFmtId="49" fontId="11" fillId="0" borderId="2" xfId="1" applyNumberFormat="1" applyFont="1" applyFill="1" applyBorder="1" applyAlignment="1" applyProtection="1">
      <alignment horizontal="justify" wrapText="1"/>
      <protection hidden="1"/>
    </xf>
    <xf numFmtId="49" fontId="11" fillId="4" borderId="2" xfId="0" applyNumberFormat="1" applyFont="1" applyFill="1" applyBorder="1" applyAlignment="1">
      <alignment horizontal="center" wrapText="1"/>
    </xf>
    <xf numFmtId="49" fontId="10" fillId="4" borderId="2" xfId="0" applyNumberFormat="1" applyFont="1" applyFill="1" applyBorder="1" applyAlignment="1">
      <alignment horizontal="center" wrapText="1"/>
    </xf>
    <xf numFmtId="1" fontId="11" fillId="4" borderId="2" xfId="0" applyNumberFormat="1" applyFont="1" applyFill="1" applyBorder="1" applyAlignment="1">
      <alignment horizontal="justify" wrapText="1"/>
    </xf>
    <xf numFmtId="1" fontId="34" fillId="4" borderId="2" xfId="0" applyNumberFormat="1" applyFont="1" applyFill="1" applyBorder="1" applyAlignment="1">
      <alignment horizontal="center" wrapText="1"/>
    </xf>
    <xf numFmtId="49" fontId="34" fillId="4" borderId="2" xfId="0" applyNumberFormat="1" applyFont="1" applyFill="1" applyBorder="1" applyAlignment="1">
      <alignment horizontal="center" wrapText="1"/>
    </xf>
    <xf numFmtId="1" fontId="11" fillId="4" borderId="2" xfId="0" applyNumberFormat="1" applyFont="1" applyFill="1" applyBorder="1" applyAlignment="1">
      <alignment horizontal="center" wrapText="1"/>
    </xf>
    <xf numFmtId="1" fontId="10" fillId="4" borderId="2" xfId="0" applyNumberFormat="1" applyFont="1" applyFill="1" applyBorder="1" applyAlignment="1">
      <alignment horizontal="center" wrapText="1"/>
    </xf>
    <xf numFmtId="49" fontId="33" fillId="4" borderId="2" xfId="0" applyNumberFormat="1" applyFont="1" applyFill="1" applyBorder="1" applyAlignment="1">
      <alignment horizontal="center" wrapText="1"/>
    </xf>
    <xf numFmtId="0" fontId="32" fillId="0" borderId="0" xfId="2" applyFont="1" applyProtection="1">
      <protection hidden="1"/>
    </xf>
    <xf numFmtId="0" fontId="32" fillId="0" borderId="0" xfId="2" applyFont="1"/>
    <xf numFmtId="0" fontId="10" fillId="0" borderId="6" xfId="1" applyNumberFormat="1" applyFont="1" applyFill="1" applyBorder="1" applyAlignment="1" applyProtection="1">
      <alignment horizontal="justify" wrapText="1"/>
      <protection hidden="1"/>
    </xf>
    <xf numFmtId="49" fontId="10" fillId="0" borderId="6" xfId="0" applyNumberFormat="1" applyFont="1" applyFill="1" applyBorder="1" applyAlignment="1">
      <alignment horizontal="center" wrapText="1"/>
    </xf>
    <xf numFmtId="177" fontId="10" fillId="0" borderId="6" xfId="0" applyNumberFormat="1" applyFont="1" applyFill="1" applyBorder="1" applyAlignment="1">
      <alignment horizontal="right" wrapText="1"/>
    </xf>
    <xf numFmtId="0" fontId="11" fillId="0" borderId="2" xfId="0" applyFont="1" applyFill="1" applyBorder="1" applyAlignment="1">
      <alignment horizontal="justify"/>
    </xf>
    <xf numFmtId="49" fontId="10" fillId="0" borderId="2" xfId="0" applyNumberFormat="1" applyFont="1" applyFill="1" applyBorder="1" applyAlignment="1">
      <alignment horizontal="center"/>
    </xf>
    <xf numFmtId="2" fontId="17" fillId="0" borderId="8" xfId="1" applyNumberFormat="1" applyFont="1" applyFill="1" applyBorder="1" applyAlignment="1" applyProtection="1">
      <alignment horizontal="justify" vertical="center" wrapText="1"/>
      <protection hidden="1"/>
    </xf>
    <xf numFmtId="49" fontId="17" fillId="0" borderId="8" xfId="1" applyNumberFormat="1" applyFont="1" applyFill="1" applyBorder="1" applyAlignment="1" applyProtection="1">
      <alignment horizontal="center" vertical="center" wrapText="1"/>
      <protection hidden="1"/>
    </xf>
    <xf numFmtId="0" fontId="17" fillId="0" borderId="8" xfId="1" applyNumberFormat="1" applyFont="1" applyFill="1" applyBorder="1" applyAlignment="1" applyProtection="1">
      <alignment horizontal="center" vertical="center" wrapText="1"/>
      <protection hidden="1"/>
    </xf>
    <xf numFmtId="184" fontId="17" fillId="0" borderId="8" xfId="1" applyNumberFormat="1" applyFont="1" applyFill="1" applyBorder="1" applyAlignment="1" applyProtection="1">
      <alignment horizontal="center" vertical="center" wrapText="1"/>
      <protection hidden="1"/>
    </xf>
    <xf numFmtId="182" fontId="17" fillId="0" borderId="8" xfId="1" applyNumberFormat="1" applyFont="1" applyFill="1" applyBorder="1" applyAlignment="1" applyProtection="1">
      <alignment horizontal="center" vertical="center" wrapText="1"/>
      <protection hidden="1"/>
    </xf>
    <xf numFmtId="187" fontId="17" fillId="0" borderId="8" xfId="1" applyNumberFormat="1" applyFont="1" applyFill="1" applyBorder="1" applyAlignment="1" applyProtection="1">
      <alignment vertical="center" wrapText="1"/>
      <protection hidden="1"/>
    </xf>
    <xf numFmtId="2" fontId="17" fillId="0" borderId="0" xfId="1" applyNumberFormat="1" applyFont="1" applyFill="1" applyBorder="1" applyAlignment="1" applyProtection="1">
      <alignment horizontal="justify" vertical="center" wrapText="1"/>
      <protection hidden="1"/>
    </xf>
    <xf numFmtId="49" fontId="17" fillId="0" borderId="0" xfId="1" applyNumberFormat="1" applyFont="1" applyFill="1" applyBorder="1" applyAlignment="1" applyProtection="1">
      <alignment horizontal="center" vertical="center" wrapText="1"/>
      <protection hidden="1"/>
    </xf>
    <xf numFmtId="0" fontId="17" fillId="0" borderId="0" xfId="1" applyNumberFormat="1" applyFont="1" applyFill="1" applyBorder="1" applyAlignment="1" applyProtection="1">
      <alignment horizontal="center" vertical="center" wrapText="1"/>
      <protection hidden="1"/>
    </xf>
    <xf numFmtId="184" fontId="17" fillId="0" borderId="0" xfId="1" applyNumberFormat="1" applyFont="1" applyFill="1" applyBorder="1" applyAlignment="1" applyProtection="1">
      <alignment horizontal="center" vertical="center" wrapText="1"/>
      <protection hidden="1"/>
    </xf>
    <xf numFmtId="182" fontId="17" fillId="0" borderId="0" xfId="1" applyNumberFormat="1" applyFont="1" applyFill="1" applyBorder="1" applyAlignment="1" applyProtection="1">
      <alignment horizontal="center" vertical="center" wrapText="1"/>
      <protection hidden="1"/>
    </xf>
    <xf numFmtId="187" fontId="17" fillId="0" borderId="0" xfId="1" applyNumberFormat="1" applyFont="1" applyFill="1" applyBorder="1" applyAlignment="1" applyProtection="1">
      <alignment vertical="center" wrapText="1"/>
      <protection hidden="1"/>
    </xf>
    <xf numFmtId="0" fontId="17" fillId="0" borderId="0" xfId="1" applyNumberFormat="1" applyFont="1" applyFill="1" applyBorder="1" applyAlignment="1" applyProtection="1">
      <alignment horizontal="justify" wrapText="1"/>
      <protection hidden="1"/>
    </xf>
    <xf numFmtId="2" fontId="17" fillId="0" borderId="0" xfId="1" applyNumberFormat="1" applyFont="1" applyFill="1" applyAlignment="1" applyProtection="1">
      <alignment horizontal="justify" vertical="center" wrapText="1"/>
      <protection hidden="1"/>
    </xf>
    <xf numFmtId="2" fontId="17" fillId="0" borderId="0" xfId="1" applyNumberFormat="1" applyFont="1" applyFill="1" applyAlignment="1" applyProtection="1">
      <alignment horizontal="center" vertical="center" wrapText="1"/>
      <protection hidden="1"/>
    </xf>
    <xf numFmtId="2" fontId="18" fillId="0" borderId="0" xfId="1" applyNumberFormat="1" applyFont="1" applyFill="1" applyAlignment="1" applyProtection="1">
      <alignment horizontal="center" vertical="center" wrapText="1"/>
      <protection hidden="1"/>
    </xf>
    <xf numFmtId="0" fontId="17" fillId="0" borderId="0" xfId="1" applyNumberFormat="1" applyFont="1" applyFill="1" applyAlignment="1" applyProtection="1">
      <alignment horizontal="center" vertical="center" wrapText="1"/>
      <protection hidden="1"/>
    </xf>
    <xf numFmtId="187" fontId="17" fillId="0" borderId="0" xfId="1" applyNumberFormat="1" applyFont="1" applyFill="1" applyAlignment="1" applyProtection="1">
      <alignment horizontal="right" vertical="center" wrapText="1"/>
      <protection hidden="1"/>
    </xf>
    <xf numFmtId="0" fontId="7" fillId="0" borderId="0" xfId="0" applyFont="1" applyAlignment="1">
      <alignment horizontal="justify" wrapText="1"/>
    </xf>
    <xf numFmtId="0" fontId="11" fillId="0" borderId="0" xfId="0" applyFont="1" applyFill="1" applyBorder="1" applyAlignment="1">
      <alignment horizontal="justify" vertical="center" wrapText="1"/>
    </xf>
    <xf numFmtId="2" fontId="17" fillId="0" borderId="2" xfId="1" applyNumberFormat="1" applyFont="1" applyFill="1" applyBorder="1" applyAlignment="1" applyProtection="1">
      <alignment horizontal="justify" vertical="top" wrapText="1"/>
      <protection hidden="1"/>
    </xf>
    <xf numFmtId="0" fontId="13" fillId="0" borderId="0" xfId="0"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xf>
    <xf numFmtId="0" fontId="17" fillId="4" borderId="2" xfId="0" applyFont="1" applyFill="1" applyBorder="1" applyAlignment="1" applyProtection="1">
      <alignment horizontal="center" vertical="top" wrapText="1"/>
      <protection locked="0"/>
    </xf>
    <xf numFmtId="0" fontId="13" fillId="0" borderId="0" xfId="0" applyFont="1" applyAlignment="1">
      <alignment horizontal="center" wrapText="1"/>
    </xf>
    <xf numFmtId="0" fontId="13" fillId="0" borderId="0" xfId="1" applyNumberFormat="1" applyFont="1" applyFill="1" applyAlignment="1" applyProtection="1">
      <alignment horizontal="center" wrapText="1"/>
      <protection hidden="1"/>
    </xf>
    <xf numFmtId="49" fontId="17" fillId="0" borderId="2" xfId="0" applyNumberFormat="1" applyFont="1" applyFill="1" applyBorder="1" applyAlignment="1">
      <alignment horizontal="center" textRotation="90" wrapText="1"/>
    </xf>
    <xf numFmtId="0" fontId="13" fillId="0" borderId="0" xfId="0" applyFont="1" applyFill="1" applyAlignment="1">
      <alignment horizontal="center" wrapText="1"/>
    </xf>
    <xf numFmtId="49" fontId="10" fillId="0" borderId="2" xfId="0" applyNumberFormat="1" applyFont="1" applyFill="1" applyBorder="1" applyAlignment="1">
      <alignment horizontal="center" textRotation="90" wrapText="1"/>
    </xf>
    <xf numFmtId="0" fontId="13" fillId="0" borderId="0" xfId="0" applyFont="1" applyFill="1" applyAlignment="1">
      <alignment horizontal="center"/>
    </xf>
    <xf numFmtId="0" fontId="11" fillId="0" borderId="7" xfId="0" applyFont="1" applyFill="1" applyBorder="1" applyAlignment="1">
      <alignment horizontal="right"/>
    </xf>
    <xf numFmtId="0" fontId="11" fillId="0" borderId="9" xfId="0" applyFont="1" applyFill="1" applyBorder="1" applyAlignment="1">
      <alignment horizontal="right"/>
    </xf>
    <xf numFmtId="0" fontId="13" fillId="0" borderId="0" xfId="0" applyFont="1" applyFill="1" applyBorder="1" applyAlignment="1">
      <alignment horizontal="center" vertical="center" wrapText="1"/>
    </xf>
    <xf numFmtId="2" fontId="17" fillId="0" borderId="2" xfId="1" applyNumberFormat="1" applyFont="1" applyFill="1" applyBorder="1" applyAlignment="1" applyProtection="1">
      <alignment horizontal="center" vertical="top" wrapText="1"/>
      <protection hidden="1"/>
    </xf>
    <xf numFmtId="0" fontId="13" fillId="0" borderId="0" xfId="2" applyNumberFormat="1" applyFont="1" applyFill="1" applyAlignment="1" applyProtection="1">
      <alignment horizontal="center" vertical="center" wrapText="1"/>
      <protection hidden="1"/>
    </xf>
    <xf numFmtId="0" fontId="17" fillId="0" borderId="2" xfId="0" applyFont="1" applyFill="1" applyBorder="1" applyAlignment="1">
      <alignment horizontal="center" vertical="top" wrapText="1"/>
    </xf>
    <xf numFmtId="0" fontId="29" fillId="0" borderId="2" xfId="0" applyFont="1" applyFill="1" applyBorder="1" applyAlignment="1">
      <alignment horizontal="center" vertical="top" wrapText="1"/>
    </xf>
    <xf numFmtId="177" fontId="17" fillId="0" borderId="2" xfId="0" applyNumberFormat="1" applyFont="1" applyFill="1" applyBorder="1" applyAlignment="1">
      <alignment horizontal="center" vertical="top" wrapText="1"/>
    </xf>
    <xf numFmtId="0" fontId="13" fillId="0" borderId="0" xfId="0" applyFont="1" applyFill="1" applyBorder="1" applyAlignment="1" applyProtection="1">
      <alignment horizontal="center" vertical="center" wrapText="1"/>
      <protection locked="0"/>
    </xf>
  </cellXfs>
  <cellStyles count="10">
    <cellStyle name="Обычный" xfId="0" builtinId="0"/>
    <cellStyle name="Обычный 2" xfId="1"/>
    <cellStyle name="Обычный 2 2" xfId="2"/>
    <cellStyle name="Обычный 3" xfId="3"/>
    <cellStyle name="Обычный 4" xfId="4"/>
    <cellStyle name="Обычный_Прил3" xfId="5"/>
    <cellStyle name="Обычный_Прил4" xfId="6"/>
    <cellStyle name="Свойства элементов измерения" xfId="7"/>
    <cellStyle name="Финансовый [0] 2" xfId="8"/>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view="pageBreakPreview" zoomScale="115" zoomScaleNormal="100" zoomScaleSheetLayoutView="115" workbookViewId="0">
      <selection activeCell="A17" sqref="A17"/>
    </sheetView>
  </sheetViews>
  <sheetFormatPr defaultRowHeight="12.75"/>
  <cols>
    <col min="1" max="1" width="53.7109375" style="78" customWidth="1"/>
    <col min="2" max="2" width="14.140625" style="78" customWidth="1"/>
    <col min="3" max="3" width="25.42578125" style="94" customWidth="1"/>
    <col min="4" max="4" width="13" style="79" customWidth="1"/>
    <col min="5" max="16384" width="9.140625" style="78"/>
  </cols>
  <sheetData>
    <row r="1" spans="1:4">
      <c r="D1" s="83" t="s">
        <v>141</v>
      </c>
    </row>
    <row r="2" spans="1:4">
      <c r="D2" s="83" t="s">
        <v>267</v>
      </c>
    </row>
    <row r="3" spans="1:4" ht="13.5" customHeight="1">
      <c r="C3" s="95"/>
      <c r="D3" s="83" t="s">
        <v>268</v>
      </c>
    </row>
    <row r="4" spans="1:4" ht="15.75" customHeight="1">
      <c r="C4" s="96"/>
      <c r="D4" s="83" t="s">
        <v>269</v>
      </c>
    </row>
    <row r="5" spans="1:4" ht="14.25" customHeight="1">
      <c r="C5" s="96"/>
      <c r="D5" s="83" t="s">
        <v>452</v>
      </c>
    </row>
    <row r="6" spans="1:4">
      <c r="D6" s="83" t="s">
        <v>558</v>
      </c>
    </row>
    <row r="9" spans="1:4" ht="18" customHeight="1">
      <c r="A9" s="235" t="s">
        <v>293</v>
      </c>
      <c r="B9" s="235"/>
      <c r="C9" s="235"/>
      <c r="D9" s="235"/>
    </row>
    <row r="10" spans="1:4" ht="39" customHeight="1">
      <c r="A10" s="236" t="s">
        <v>294</v>
      </c>
      <c r="B10" s="236"/>
      <c r="C10" s="236"/>
      <c r="D10" s="236"/>
    </row>
    <row r="11" spans="1:4" ht="20.25" customHeight="1">
      <c r="A11" s="237" t="s">
        <v>451</v>
      </c>
      <c r="B11" s="237"/>
      <c r="C11" s="237"/>
      <c r="D11" s="237"/>
    </row>
    <row r="12" spans="1:4">
      <c r="A12" s="80"/>
      <c r="B12" s="80"/>
      <c r="D12" s="83" t="s">
        <v>162</v>
      </c>
    </row>
    <row r="13" spans="1:4" s="81" customFormat="1" ht="15.75">
      <c r="A13" s="238" t="s">
        <v>272</v>
      </c>
      <c r="B13" s="238" t="s">
        <v>273</v>
      </c>
      <c r="C13" s="238"/>
      <c r="D13" s="238" t="s">
        <v>274</v>
      </c>
    </row>
    <row r="14" spans="1:4" ht="48.75" customHeight="1">
      <c r="A14" s="238"/>
      <c r="B14" s="93" t="s">
        <v>292</v>
      </c>
      <c r="C14" s="97" t="s">
        <v>275</v>
      </c>
      <c r="D14" s="238"/>
    </row>
    <row r="15" spans="1:4" ht="15.75" customHeight="1">
      <c r="A15" s="98" t="s">
        <v>290</v>
      </c>
      <c r="B15" s="98"/>
      <c r="C15" s="100"/>
      <c r="D15" s="101">
        <f>D16+D23+D25+D29</f>
        <v>102415.70000000001</v>
      </c>
    </row>
    <row r="16" spans="1:4" ht="14.25" customHeight="1">
      <c r="A16" s="113" t="s">
        <v>279</v>
      </c>
      <c r="B16" s="107">
        <v>182</v>
      </c>
      <c r="C16" s="100"/>
      <c r="D16" s="101">
        <f>SUM(D17:D22)</f>
        <v>84671.3</v>
      </c>
    </row>
    <row r="17" spans="1:4" ht="105" customHeight="1">
      <c r="A17" s="111" t="s">
        <v>200</v>
      </c>
      <c r="B17" s="102">
        <v>182</v>
      </c>
      <c r="C17" s="104" t="s">
        <v>276</v>
      </c>
      <c r="D17" s="103">
        <v>33414.1</v>
      </c>
    </row>
    <row r="18" spans="1:4" ht="151.5" customHeight="1">
      <c r="A18" s="111" t="s">
        <v>202</v>
      </c>
      <c r="B18" s="105">
        <v>182</v>
      </c>
      <c r="C18" s="104" t="s">
        <v>277</v>
      </c>
      <c r="D18" s="103">
        <v>56.5</v>
      </c>
    </row>
    <row r="19" spans="1:4" ht="66.75" customHeight="1">
      <c r="A19" s="111" t="s">
        <v>204</v>
      </c>
      <c r="B19" s="105">
        <v>182</v>
      </c>
      <c r="C19" s="104" t="s">
        <v>278</v>
      </c>
      <c r="D19" s="103">
        <v>50.1</v>
      </c>
    </row>
    <row r="20" spans="1:4" ht="57" customHeight="1">
      <c r="A20" s="112" t="s">
        <v>210</v>
      </c>
      <c r="B20" s="105">
        <v>182</v>
      </c>
      <c r="C20" s="104" t="s">
        <v>280</v>
      </c>
      <c r="D20" s="103">
        <v>1781.3</v>
      </c>
    </row>
    <row r="21" spans="1:4" ht="51.75" customHeight="1">
      <c r="A21" s="111" t="s">
        <v>216</v>
      </c>
      <c r="B21" s="106">
        <v>182</v>
      </c>
      <c r="C21" s="104" t="s">
        <v>281</v>
      </c>
      <c r="D21" s="103">
        <v>45094.7</v>
      </c>
    </row>
    <row r="22" spans="1:4" ht="53.25" customHeight="1">
      <c r="A22" s="111" t="s">
        <v>220</v>
      </c>
      <c r="B22" s="106">
        <v>182</v>
      </c>
      <c r="C22" s="104" t="s">
        <v>282</v>
      </c>
      <c r="D22" s="103">
        <v>4274.6000000000004</v>
      </c>
    </row>
    <row r="23" spans="1:4" ht="15.75">
      <c r="A23" s="98" t="s">
        <v>450</v>
      </c>
      <c r="B23" s="107">
        <v>802</v>
      </c>
      <c r="C23" s="108"/>
      <c r="D23" s="101">
        <f>SUM(D24:D24)</f>
        <v>72.5</v>
      </c>
    </row>
    <row r="24" spans="1:4" ht="63">
      <c r="A24" s="111" t="s">
        <v>331</v>
      </c>
      <c r="B24" s="106">
        <v>802</v>
      </c>
      <c r="C24" s="104" t="s">
        <v>328</v>
      </c>
      <c r="D24" s="103">
        <v>72.5</v>
      </c>
    </row>
    <row r="25" spans="1:4" ht="28.5" customHeight="1">
      <c r="A25" s="98" t="s">
        <v>283</v>
      </c>
      <c r="B25" s="107">
        <v>851</v>
      </c>
      <c r="C25" s="108"/>
      <c r="D25" s="101">
        <f>SUM(D26:D28)</f>
        <v>2675.1</v>
      </c>
    </row>
    <row r="26" spans="1:4" ht="103.5" customHeight="1">
      <c r="A26" s="111" t="s">
        <v>226</v>
      </c>
      <c r="B26" s="106">
        <v>851</v>
      </c>
      <c r="C26" s="104" t="s">
        <v>284</v>
      </c>
      <c r="D26" s="103">
        <v>1957.8</v>
      </c>
    </row>
    <row r="27" spans="1:4" ht="72" customHeight="1">
      <c r="A27" s="111" t="s">
        <v>238</v>
      </c>
      <c r="B27" s="106">
        <v>851</v>
      </c>
      <c r="C27" s="104" t="s">
        <v>285</v>
      </c>
      <c r="D27" s="103">
        <v>607.1</v>
      </c>
    </row>
    <row r="28" spans="1:4" ht="110.25">
      <c r="A28" s="111" t="s">
        <v>330</v>
      </c>
      <c r="B28" s="106">
        <v>851</v>
      </c>
      <c r="C28" s="186" t="s">
        <v>329</v>
      </c>
      <c r="D28" s="103">
        <v>110.2</v>
      </c>
    </row>
    <row r="29" spans="1:4" ht="44.25" customHeight="1">
      <c r="A29" s="98" t="s">
        <v>286</v>
      </c>
      <c r="B29" s="109">
        <v>871</v>
      </c>
      <c r="C29" s="108"/>
      <c r="D29" s="101">
        <f>SUM(D30:D37)</f>
        <v>14996.8</v>
      </c>
    </row>
    <row r="30" spans="1:4" ht="100.5" customHeight="1">
      <c r="A30" s="111" t="s">
        <v>230</v>
      </c>
      <c r="B30" s="102">
        <v>871</v>
      </c>
      <c r="C30" s="104" t="s">
        <v>291</v>
      </c>
      <c r="D30" s="103">
        <v>953.4</v>
      </c>
    </row>
    <row r="31" spans="1:4" ht="94.5">
      <c r="A31" s="111" t="s">
        <v>457</v>
      </c>
      <c r="B31" s="102">
        <v>871</v>
      </c>
      <c r="C31" s="104" t="s">
        <v>456</v>
      </c>
      <c r="D31" s="103">
        <v>81.099999999999994</v>
      </c>
    </row>
    <row r="32" spans="1:4" ht="31.5" customHeight="1">
      <c r="A32" s="99" t="s">
        <v>244</v>
      </c>
      <c r="B32" s="102">
        <v>871</v>
      </c>
      <c r="C32" s="104" t="s">
        <v>287</v>
      </c>
      <c r="D32" s="103">
        <v>984</v>
      </c>
    </row>
    <row r="33" spans="1:4" ht="15.75">
      <c r="A33" s="114" t="s">
        <v>454</v>
      </c>
      <c r="B33" s="110">
        <v>871</v>
      </c>
      <c r="C33" s="104" t="s">
        <v>455</v>
      </c>
      <c r="D33" s="103">
        <v>50</v>
      </c>
    </row>
    <row r="34" spans="1:4" s="82" customFormat="1" ht="54.75" customHeight="1">
      <c r="A34" s="114" t="s">
        <v>252</v>
      </c>
      <c r="B34" s="110">
        <v>871</v>
      </c>
      <c r="C34" s="104" t="s">
        <v>557</v>
      </c>
      <c r="D34" s="103">
        <v>369.5</v>
      </c>
    </row>
    <row r="35" spans="1:4" s="82" customFormat="1" ht="33" customHeight="1">
      <c r="A35" s="114" t="s">
        <v>257</v>
      </c>
      <c r="B35" s="110">
        <v>871</v>
      </c>
      <c r="C35" s="104" t="s">
        <v>556</v>
      </c>
      <c r="D35" s="103">
        <v>12502.8</v>
      </c>
    </row>
    <row r="36" spans="1:4" ht="57" customHeight="1">
      <c r="A36" s="115" t="s">
        <v>262</v>
      </c>
      <c r="B36" s="102">
        <v>871</v>
      </c>
      <c r="C36" s="104" t="s">
        <v>288</v>
      </c>
      <c r="D36" s="103">
        <v>23</v>
      </c>
    </row>
    <row r="37" spans="1:4" ht="52.5" customHeight="1">
      <c r="A37" s="115" t="s">
        <v>266</v>
      </c>
      <c r="B37" s="102">
        <v>871</v>
      </c>
      <c r="C37" s="104" t="s">
        <v>289</v>
      </c>
      <c r="D37" s="103">
        <v>33</v>
      </c>
    </row>
  </sheetData>
  <mergeCells count="6">
    <mergeCell ref="A9:D9"/>
    <mergeCell ref="A10:D10"/>
    <mergeCell ref="A11:D11"/>
    <mergeCell ref="A13:A14"/>
    <mergeCell ref="B13:C13"/>
    <mergeCell ref="D13:D14"/>
  </mergeCells>
  <pageMargins left="0.74803149606299213" right="0.55118110236220474" top="0.31496062992125984" bottom="0.23622047244094491" header="0.51181102362204722" footer="0.51181102362204722"/>
  <pageSetup paperSize="9" scale="8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topLeftCell="A7" zoomScaleNormal="100" zoomScaleSheetLayoutView="100" workbookViewId="0">
      <selection activeCell="D14" sqref="D14"/>
    </sheetView>
  </sheetViews>
  <sheetFormatPr defaultRowHeight="15"/>
  <cols>
    <col min="1" max="1" width="29.5703125" style="26" customWidth="1"/>
    <col min="2" max="2" width="32.140625" style="26" customWidth="1"/>
    <col min="3" max="3" width="19.5703125" style="26" customWidth="1"/>
    <col min="4" max="4" width="14.7109375" style="26" customWidth="1"/>
    <col min="5" max="5" width="12.28515625" style="26" customWidth="1"/>
    <col min="6" max="16384" width="9.140625" style="26"/>
  </cols>
  <sheetData>
    <row r="1" spans="1:5">
      <c r="E1" s="83" t="s">
        <v>327</v>
      </c>
    </row>
    <row r="2" spans="1:5">
      <c r="E2" s="83" t="s">
        <v>267</v>
      </c>
    </row>
    <row r="3" spans="1:5">
      <c r="E3" s="83" t="s">
        <v>268</v>
      </c>
    </row>
    <row r="4" spans="1:5">
      <c r="E4" s="83" t="s">
        <v>269</v>
      </c>
    </row>
    <row r="5" spans="1:5">
      <c r="B5" s="75"/>
      <c r="C5" s="75"/>
      <c r="D5" s="75"/>
      <c r="E5" s="83" t="s">
        <v>452</v>
      </c>
    </row>
    <row r="6" spans="1:5">
      <c r="B6" s="75"/>
      <c r="C6" s="75"/>
      <c r="D6" s="75"/>
      <c r="E6" s="83" t="str">
        <f>'Приложение 1'!D6</f>
        <v>от "18" мая 2018 г. №66-344</v>
      </c>
    </row>
    <row r="7" spans="1:5">
      <c r="B7" s="75"/>
      <c r="C7" s="75"/>
      <c r="D7" s="75"/>
      <c r="E7" s="6"/>
    </row>
    <row r="8" spans="1:5">
      <c r="B8" s="75"/>
      <c r="C8" s="75"/>
      <c r="D8" s="75"/>
      <c r="E8" s="6"/>
    </row>
    <row r="9" spans="1:5" ht="121.5" customHeight="1">
      <c r="A9" s="253" t="s">
        <v>521</v>
      </c>
      <c r="B9" s="253"/>
      <c r="C9" s="253"/>
      <c r="D9" s="253"/>
      <c r="E9" s="253"/>
    </row>
    <row r="11" spans="1:5" ht="15.75">
      <c r="B11" s="76"/>
      <c r="C11" s="76"/>
      <c r="D11" s="76"/>
      <c r="E11" s="90" t="s">
        <v>162</v>
      </c>
    </row>
    <row r="12" spans="1:5" ht="196.5" customHeight="1">
      <c r="A12" s="171" t="s">
        <v>313</v>
      </c>
      <c r="B12" s="171" t="s">
        <v>272</v>
      </c>
      <c r="C12" s="144" t="s">
        <v>528</v>
      </c>
      <c r="D12" s="144" t="s">
        <v>301</v>
      </c>
      <c r="E12" s="144" t="s">
        <v>274</v>
      </c>
    </row>
    <row r="13" spans="1:5" ht="63">
      <c r="A13" s="182" t="s">
        <v>168</v>
      </c>
      <c r="B13" s="189" t="s">
        <v>169</v>
      </c>
      <c r="C13" s="183">
        <f>C15</f>
        <v>33290.199999999983</v>
      </c>
      <c r="D13" s="183">
        <f>D15</f>
        <v>33290.199999999983</v>
      </c>
      <c r="E13" s="181">
        <f>E15</f>
        <v>6739.7999999999884</v>
      </c>
    </row>
    <row r="14" spans="1:5" ht="15.75">
      <c r="A14" s="91"/>
      <c r="B14" s="170" t="s">
        <v>271</v>
      </c>
      <c r="C14" s="175"/>
      <c r="D14" s="175"/>
      <c r="E14" s="176"/>
    </row>
    <row r="15" spans="1:5" ht="47.25">
      <c r="A15" s="182" t="s">
        <v>175</v>
      </c>
      <c r="B15" s="187" t="s">
        <v>325</v>
      </c>
      <c r="C15" s="174">
        <f>C16+C20</f>
        <v>33290.199999999983</v>
      </c>
      <c r="D15" s="174">
        <f>D16+D20</f>
        <v>33290.199999999983</v>
      </c>
      <c r="E15" s="174">
        <f>E16+E20</f>
        <v>6739.7999999999884</v>
      </c>
    </row>
    <row r="16" spans="1:5" ht="31.5">
      <c r="A16" s="180" t="s">
        <v>176</v>
      </c>
      <c r="B16" s="188" t="s">
        <v>177</v>
      </c>
      <c r="C16" s="178">
        <f t="shared" ref="C16:E18" si="0">C17</f>
        <v>-110072.90000000002</v>
      </c>
      <c r="D16" s="178">
        <f t="shared" si="0"/>
        <v>-110072.90000000002</v>
      </c>
      <c r="E16" s="178">
        <f t="shared" si="0"/>
        <v>-102415.7</v>
      </c>
    </row>
    <row r="17" spans="1:5" ht="31.5">
      <c r="A17" s="180" t="s">
        <v>178</v>
      </c>
      <c r="B17" s="188" t="s">
        <v>179</v>
      </c>
      <c r="C17" s="178">
        <f t="shared" si="0"/>
        <v>-110072.90000000002</v>
      </c>
      <c r="D17" s="178">
        <f t="shared" si="0"/>
        <v>-110072.90000000002</v>
      </c>
      <c r="E17" s="178">
        <f t="shared" si="0"/>
        <v>-102415.7</v>
      </c>
    </row>
    <row r="18" spans="1:5" ht="31.5">
      <c r="A18" s="180" t="s">
        <v>180</v>
      </c>
      <c r="B18" s="188" t="s">
        <v>181</v>
      </c>
      <c r="C18" s="178">
        <f t="shared" si="0"/>
        <v>-110072.90000000002</v>
      </c>
      <c r="D18" s="178">
        <f t="shared" si="0"/>
        <v>-110072.90000000002</v>
      </c>
      <c r="E18" s="178">
        <f t="shared" si="0"/>
        <v>-102415.7</v>
      </c>
    </row>
    <row r="19" spans="1:5" ht="47.25">
      <c r="A19" s="180" t="s">
        <v>182</v>
      </c>
      <c r="B19" s="188" t="s">
        <v>183</v>
      </c>
      <c r="C19" s="179">
        <f>-'Приложение 2'!C11</f>
        <v>-110072.90000000002</v>
      </c>
      <c r="D19" s="179">
        <f>-'Приложение 2'!D11</f>
        <v>-110072.90000000002</v>
      </c>
      <c r="E19" s="179">
        <f>-'Приложение 2'!E11</f>
        <v>-102415.7</v>
      </c>
    </row>
    <row r="20" spans="1:5" ht="31.5">
      <c r="A20" s="180" t="s">
        <v>184</v>
      </c>
      <c r="B20" s="188" t="s">
        <v>185</v>
      </c>
      <c r="C20" s="178">
        <f t="shared" ref="C20:E22" si="1">C21</f>
        <v>143363.1</v>
      </c>
      <c r="D20" s="178">
        <f t="shared" si="1"/>
        <v>143363.1</v>
      </c>
      <c r="E20" s="178">
        <f t="shared" si="1"/>
        <v>109155.49999999999</v>
      </c>
    </row>
    <row r="21" spans="1:5" ht="31.5">
      <c r="A21" s="180" t="s">
        <v>186</v>
      </c>
      <c r="B21" s="188" t="s">
        <v>187</v>
      </c>
      <c r="C21" s="178">
        <f t="shared" si="1"/>
        <v>143363.1</v>
      </c>
      <c r="D21" s="178">
        <f t="shared" si="1"/>
        <v>143363.1</v>
      </c>
      <c r="E21" s="178">
        <f t="shared" si="1"/>
        <v>109155.49999999999</v>
      </c>
    </row>
    <row r="22" spans="1:5" ht="31.5">
      <c r="A22" s="180" t="s">
        <v>188</v>
      </c>
      <c r="B22" s="188" t="s">
        <v>189</v>
      </c>
      <c r="C22" s="178">
        <f t="shared" si="1"/>
        <v>143363.1</v>
      </c>
      <c r="D22" s="178">
        <f t="shared" si="1"/>
        <v>143363.1</v>
      </c>
      <c r="E22" s="178">
        <f t="shared" si="1"/>
        <v>109155.49999999999</v>
      </c>
    </row>
    <row r="23" spans="1:5" ht="30.75" customHeight="1">
      <c r="A23" s="180" t="s">
        <v>190</v>
      </c>
      <c r="B23" s="188" t="s">
        <v>191</v>
      </c>
      <c r="C23" s="179">
        <f>'Приложение 6'!J357</f>
        <v>143363.1</v>
      </c>
      <c r="D23" s="179">
        <f>'Приложение 6'!K357</f>
        <v>143363.1</v>
      </c>
      <c r="E23" s="179">
        <f>'Приложение 6'!L357</f>
        <v>109155.49999999999</v>
      </c>
    </row>
  </sheetData>
  <mergeCells count="1">
    <mergeCell ref="A9:E9"/>
  </mergeCells>
  <pageMargins left="0.75" right="0.28000000000000003" top="0.55000000000000004" bottom="0.39" header="0.17" footer="0.28000000000000003"/>
  <pageSetup paperSize="9" scale="8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BreakPreview" zoomScale="115" zoomScaleNormal="100" zoomScaleSheetLayoutView="115" workbookViewId="0">
      <selection activeCell="O56" sqref="O56"/>
    </sheetView>
  </sheetViews>
  <sheetFormatPr defaultRowHeight="12.75"/>
  <cols>
    <col min="1" max="1" width="26.5703125" style="78" customWidth="1"/>
    <col min="2" max="2" width="39.140625" style="78" customWidth="1"/>
    <col min="3" max="4" width="13.85546875" style="79" customWidth="1"/>
    <col min="5" max="5" width="12.7109375" style="79" customWidth="1"/>
    <col min="6" max="16384" width="9.140625" style="78"/>
  </cols>
  <sheetData>
    <row r="1" spans="1:5">
      <c r="E1" s="83" t="s">
        <v>142</v>
      </c>
    </row>
    <row r="2" spans="1:5">
      <c r="E2" s="83" t="s">
        <v>267</v>
      </c>
    </row>
    <row r="3" spans="1:5" ht="13.5" customHeight="1">
      <c r="C3" s="78"/>
      <c r="D3" s="78"/>
      <c r="E3" s="83" t="s">
        <v>268</v>
      </c>
    </row>
    <row r="4" spans="1:5" ht="15.75" customHeight="1">
      <c r="C4" s="84"/>
      <c r="D4" s="84"/>
      <c r="E4" s="83" t="s">
        <v>269</v>
      </c>
    </row>
    <row r="5" spans="1:5" ht="14.25" customHeight="1">
      <c r="C5" s="84"/>
      <c r="D5" s="84"/>
      <c r="E5" s="83" t="str">
        <f>'Приложение 1'!D5</f>
        <v>за 2017 год"</v>
      </c>
    </row>
    <row r="6" spans="1:5">
      <c r="E6" s="83" t="str">
        <f>'Приложение 1'!D6</f>
        <v>от "18" мая 2018 г. №66-344</v>
      </c>
    </row>
    <row r="8" spans="1:5" ht="109.5" customHeight="1">
      <c r="A8" s="235" t="s">
        <v>453</v>
      </c>
      <c r="B8" s="235"/>
      <c r="C8" s="235"/>
      <c r="D8" s="235"/>
      <c r="E8" s="235"/>
    </row>
    <row r="9" spans="1:5">
      <c r="A9" s="80"/>
      <c r="B9" s="80"/>
      <c r="E9" s="83" t="s">
        <v>162</v>
      </c>
    </row>
    <row r="10" spans="1:5" s="81" customFormat="1" ht="63">
      <c r="A10" s="116" t="s">
        <v>295</v>
      </c>
      <c r="B10" s="116" t="s">
        <v>296</v>
      </c>
      <c r="C10" s="116" t="s">
        <v>297</v>
      </c>
      <c r="D10" s="116" t="s">
        <v>301</v>
      </c>
      <c r="E10" s="116" t="s">
        <v>274</v>
      </c>
    </row>
    <row r="11" spans="1:5" s="81" customFormat="1" ht="15.75">
      <c r="A11" s="116"/>
      <c r="B11" s="117" t="s">
        <v>298</v>
      </c>
      <c r="C11" s="132">
        <f>C12+C46</f>
        <v>110072.90000000002</v>
      </c>
      <c r="D11" s="132">
        <f>D12+D46</f>
        <v>110072.90000000002</v>
      </c>
      <c r="E11" s="132">
        <f>E12+E46</f>
        <v>102415.7</v>
      </c>
    </row>
    <row r="12" spans="1:5" ht="15.75" customHeight="1">
      <c r="A12" s="122" t="s">
        <v>193</v>
      </c>
      <c r="B12" s="98" t="s">
        <v>194</v>
      </c>
      <c r="C12" s="101">
        <f>C13+C18+C26+C31+C38+C44</f>
        <v>95020.10000000002</v>
      </c>
      <c r="D12" s="101">
        <f>D13+D18+D26+D31+D38+D44</f>
        <v>95020.10000000002</v>
      </c>
      <c r="E12" s="101">
        <f>E13+E18+E26+E31+E38+E44</f>
        <v>89437.4</v>
      </c>
    </row>
    <row r="13" spans="1:5" ht="15.75" customHeight="1">
      <c r="A13" s="122" t="s">
        <v>195</v>
      </c>
      <c r="B13" s="98" t="s">
        <v>196</v>
      </c>
      <c r="C13" s="101">
        <f>C14</f>
        <v>37489.9</v>
      </c>
      <c r="D13" s="101">
        <f>D14</f>
        <v>37489.9</v>
      </c>
      <c r="E13" s="101">
        <f>E14</f>
        <v>33520.699999999997</v>
      </c>
    </row>
    <row r="14" spans="1:5" ht="14.25" customHeight="1">
      <c r="A14" s="123" t="s">
        <v>197</v>
      </c>
      <c r="B14" s="99" t="s">
        <v>198</v>
      </c>
      <c r="C14" s="103">
        <f>SUM(C15:C17)</f>
        <v>37489.9</v>
      </c>
      <c r="D14" s="103">
        <f>SUM(D15:D17)</f>
        <v>37489.9</v>
      </c>
      <c r="E14" s="103">
        <f>SUM(E15:E17)</f>
        <v>33520.699999999997</v>
      </c>
    </row>
    <row r="15" spans="1:5" ht="126">
      <c r="A15" s="123" t="s">
        <v>199</v>
      </c>
      <c r="B15" s="111" t="s">
        <v>200</v>
      </c>
      <c r="C15" s="103">
        <v>37350.9</v>
      </c>
      <c r="D15" s="103">
        <f>C15</f>
        <v>37350.9</v>
      </c>
      <c r="E15" s="103">
        <f>'Приложение 1'!D17</f>
        <v>33414.1</v>
      </c>
    </row>
    <row r="16" spans="1:5" ht="204.75">
      <c r="A16" s="123" t="s">
        <v>201</v>
      </c>
      <c r="B16" s="112" t="s">
        <v>202</v>
      </c>
      <c r="C16" s="103">
        <v>74.599999999999994</v>
      </c>
      <c r="D16" s="103">
        <f>C16</f>
        <v>74.599999999999994</v>
      </c>
      <c r="E16" s="103">
        <f>'Приложение 1'!D18</f>
        <v>56.5</v>
      </c>
    </row>
    <row r="17" spans="1:5" ht="78.75">
      <c r="A17" s="123" t="s">
        <v>203</v>
      </c>
      <c r="B17" s="112" t="s">
        <v>204</v>
      </c>
      <c r="C17" s="103">
        <v>64.400000000000006</v>
      </c>
      <c r="D17" s="103">
        <f>C17</f>
        <v>64.400000000000006</v>
      </c>
      <c r="E17" s="103">
        <f>'Приложение 1'!D19</f>
        <v>50.1</v>
      </c>
    </row>
    <row r="18" spans="1:5" ht="16.5" customHeight="1">
      <c r="A18" s="122" t="s">
        <v>205</v>
      </c>
      <c r="B18" s="113" t="s">
        <v>206</v>
      </c>
      <c r="C18" s="101">
        <f>C19+C21</f>
        <v>51238.3</v>
      </c>
      <c r="D18" s="101">
        <f>D19+D21</f>
        <v>51238.3</v>
      </c>
      <c r="E18" s="101">
        <f>E19+E21</f>
        <v>51150.6</v>
      </c>
    </row>
    <row r="19" spans="1:5" ht="16.5" customHeight="1">
      <c r="A19" s="122" t="s">
        <v>207</v>
      </c>
      <c r="B19" s="113" t="s">
        <v>208</v>
      </c>
      <c r="C19" s="101">
        <f>C20</f>
        <v>1745.3</v>
      </c>
      <c r="D19" s="101">
        <f>D20</f>
        <v>1745.3</v>
      </c>
      <c r="E19" s="101">
        <f>E20</f>
        <v>1781.3</v>
      </c>
    </row>
    <row r="20" spans="1:5" ht="78.75">
      <c r="A20" s="123" t="s">
        <v>209</v>
      </c>
      <c r="B20" s="112" t="s">
        <v>210</v>
      </c>
      <c r="C20" s="103">
        <v>1745.3</v>
      </c>
      <c r="D20" s="103">
        <f>C20</f>
        <v>1745.3</v>
      </c>
      <c r="E20" s="103">
        <f>'Приложение 1'!D20</f>
        <v>1781.3</v>
      </c>
    </row>
    <row r="21" spans="1:5" ht="15.75" customHeight="1">
      <c r="A21" s="122" t="s">
        <v>211</v>
      </c>
      <c r="B21" s="113" t="s">
        <v>212</v>
      </c>
      <c r="C21" s="101">
        <f>C22+C24</f>
        <v>49493</v>
      </c>
      <c r="D21" s="101">
        <f>D22+D24</f>
        <v>49493</v>
      </c>
      <c r="E21" s="101">
        <f>E22+E24</f>
        <v>49369.299999999996</v>
      </c>
    </row>
    <row r="22" spans="1:5" ht="14.25" customHeight="1">
      <c r="A22" s="123" t="s">
        <v>213</v>
      </c>
      <c r="B22" s="118" t="s">
        <v>214</v>
      </c>
      <c r="C22" s="103">
        <f>C23</f>
        <v>46405</v>
      </c>
      <c r="D22" s="103">
        <f>D23</f>
        <v>46405</v>
      </c>
      <c r="E22" s="103">
        <f>E23</f>
        <v>45094.7</v>
      </c>
    </row>
    <row r="23" spans="1:5" ht="63">
      <c r="A23" s="123" t="s">
        <v>215</v>
      </c>
      <c r="B23" s="118" t="s">
        <v>216</v>
      </c>
      <c r="C23" s="103">
        <v>46405</v>
      </c>
      <c r="D23" s="103">
        <f>C23</f>
        <v>46405</v>
      </c>
      <c r="E23" s="103">
        <f>'Приложение 1'!D21</f>
        <v>45094.7</v>
      </c>
    </row>
    <row r="24" spans="1:5" ht="15.75">
      <c r="A24" s="123" t="s">
        <v>217</v>
      </c>
      <c r="B24" s="118" t="s">
        <v>218</v>
      </c>
      <c r="C24" s="103">
        <f>C25</f>
        <v>3088</v>
      </c>
      <c r="D24" s="103">
        <f>D25</f>
        <v>3088</v>
      </c>
      <c r="E24" s="103">
        <f>E25</f>
        <v>4274.6000000000004</v>
      </c>
    </row>
    <row r="25" spans="1:5" ht="63">
      <c r="A25" s="123" t="s">
        <v>219</v>
      </c>
      <c r="B25" s="118" t="s">
        <v>220</v>
      </c>
      <c r="C25" s="103">
        <v>3088</v>
      </c>
      <c r="D25" s="103">
        <f>C25</f>
        <v>3088</v>
      </c>
      <c r="E25" s="103">
        <f>'Приложение 1'!D22</f>
        <v>4274.6000000000004</v>
      </c>
    </row>
    <row r="26" spans="1:5" ht="78.75">
      <c r="A26" s="122" t="s">
        <v>221</v>
      </c>
      <c r="B26" s="113" t="s">
        <v>222</v>
      </c>
      <c r="C26" s="101">
        <f>C27+C29</f>
        <v>4503.2</v>
      </c>
      <c r="D26" s="101">
        <f>D27+D29</f>
        <v>4503.2</v>
      </c>
      <c r="E26" s="101">
        <f>E28+E30</f>
        <v>2911.2</v>
      </c>
    </row>
    <row r="27" spans="1:5" s="82" customFormat="1" ht="157.5">
      <c r="A27" s="123" t="s">
        <v>223</v>
      </c>
      <c r="B27" s="111" t="s">
        <v>224</v>
      </c>
      <c r="C27" s="103">
        <f>C28</f>
        <v>3600</v>
      </c>
      <c r="D27" s="103">
        <f>D28</f>
        <v>3600</v>
      </c>
      <c r="E27" s="103">
        <f>E28</f>
        <v>1957.8</v>
      </c>
    </row>
    <row r="28" spans="1:5" ht="141.75">
      <c r="A28" s="123" t="s">
        <v>225</v>
      </c>
      <c r="B28" s="118" t="s">
        <v>226</v>
      </c>
      <c r="C28" s="103">
        <v>3600</v>
      </c>
      <c r="D28" s="103">
        <f>C28</f>
        <v>3600</v>
      </c>
      <c r="E28" s="103">
        <f>'Приложение 1'!D26</f>
        <v>1957.8</v>
      </c>
    </row>
    <row r="29" spans="1:5" ht="141.75">
      <c r="A29" s="123" t="s">
        <v>227</v>
      </c>
      <c r="B29" s="118" t="s">
        <v>228</v>
      </c>
      <c r="C29" s="103">
        <f>C30</f>
        <v>903.2</v>
      </c>
      <c r="D29" s="103">
        <f>D30</f>
        <v>903.2</v>
      </c>
      <c r="E29" s="103">
        <f>E30</f>
        <v>953.4</v>
      </c>
    </row>
    <row r="30" spans="1:5" ht="157.5">
      <c r="A30" s="123" t="s">
        <v>229</v>
      </c>
      <c r="B30" s="111" t="s">
        <v>230</v>
      </c>
      <c r="C30" s="103">
        <v>903.2</v>
      </c>
      <c r="D30" s="103">
        <f>C30</f>
        <v>903.2</v>
      </c>
      <c r="E30" s="103">
        <f>'Приложение 1'!D30</f>
        <v>953.4</v>
      </c>
    </row>
    <row r="31" spans="1:5" ht="47.25">
      <c r="A31" s="122" t="s">
        <v>231</v>
      </c>
      <c r="B31" s="113" t="s">
        <v>232</v>
      </c>
      <c r="C31" s="101">
        <f>C32+C35</f>
        <v>640</v>
      </c>
      <c r="D31" s="101">
        <f>D32+D35</f>
        <v>640</v>
      </c>
      <c r="E31" s="101">
        <f>E32+E35</f>
        <v>717.30000000000007</v>
      </c>
    </row>
    <row r="32" spans="1:5" ht="63">
      <c r="A32" s="123" t="s">
        <v>233</v>
      </c>
      <c r="B32" s="111" t="s">
        <v>234</v>
      </c>
      <c r="C32" s="103">
        <f t="shared" ref="C32:E33" si="0">C33</f>
        <v>600</v>
      </c>
      <c r="D32" s="103">
        <f t="shared" si="0"/>
        <v>600</v>
      </c>
      <c r="E32" s="103">
        <f t="shared" si="0"/>
        <v>607.1</v>
      </c>
    </row>
    <row r="33" spans="1:5" ht="63">
      <c r="A33" s="123" t="s">
        <v>235</v>
      </c>
      <c r="B33" s="111" t="s">
        <v>236</v>
      </c>
      <c r="C33" s="103">
        <f t="shared" si="0"/>
        <v>600</v>
      </c>
      <c r="D33" s="103">
        <f t="shared" si="0"/>
        <v>600</v>
      </c>
      <c r="E33" s="103">
        <f>E34</f>
        <v>607.1</v>
      </c>
    </row>
    <row r="34" spans="1:5" ht="78.75">
      <c r="A34" s="123" t="s">
        <v>237</v>
      </c>
      <c r="B34" s="111" t="s">
        <v>238</v>
      </c>
      <c r="C34" s="103">
        <v>600</v>
      </c>
      <c r="D34" s="103">
        <f>C34</f>
        <v>600</v>
      </c>
      <c r="E34" s="103">
        <f>'Приложение 1'!D27</f>
        <v>607.1</v>
      </c>
    </row>
    <row r="35" spans="1:5" ht="126">
      <c r="A35" s="123" t="s">
        <v>341</v>
      </c>
      <c r="B35" s="111" t="s">
        <v>340</v>
      </c>
      <c r="C35" s="103">
        <f t="shared" ref="C35:E36" si="1">C36</f>
        <v>40</v>
      </c>
      <c r="D35" s="103">
        <f t="shared" si="1"/>
        <v>40</v>
      </c>
      <c r="E35" s="103">
        <f t="shared" si="1"/>
        <v>110.2</v>
      </c>
    </row>
    <row r="36" spans="1:5" ht="126">
      <c r="A36" s="123" t="s">
        <v>339</v>
      </c>
      <c r="B36" s="111" t="s">
        <v>338</v>
      </c>
      <c r="C36" s="103">
        <f t="shared" si="1"/>
        <v>40</v>
      </c>
      <c r="D36" s="103">
        <f t="shared" si="1"/>
        <v>40</v>
      </c>
      <c r="E36" s="103">
        <f t="shared" si="1"/>
        <v>110.2</v>
      </c>
    </row>
    <row r="37" spans="1:5" ht="141.75">
      <c r="A37" s="123" t="s">
        <v>337</v>
      </c>
      <c r="B37" s="111" t="s">
        <v>330</v>
      </c>
      <c r="C37" s="103">
        <v>40</v>
      </c>
      <c r="D37" s="103">
        <f>C37</f>
        <v>40</v>
      </c>
      <c r="E37" s="103">
        <f>'Приложение 1'!D28</f>
        <v>110.2</v>
      </c>
    </row>
    <row r="38" spans="1:5" ht="31.5">
      <c r="A38" s="122" t="s">
        <v>239</v>
      </c>
      <c r="B38" s="113" t="s">
        <v>240</v>
      </c>
      <c r="C38" s="101">
        <f>C39+C41</f>
        <v>116.6</v>
      </c>
      <c r="D38" s="101">
        <f>D39+D41</f>
        <v>116.6</v>
      </c>
      <c r="E38" s="101">
        <f>E39+E41</f>
        <v>153.6</v>
      </c>
    </row>
    <row r="39" spans="1:5" ht="110.25">
      <c r="A39" s="123" t="s">
        <v>459</v>
      </c>
      <c r="B39" s="111" t="s">
        <v>460</v>
      </c>
      <c r="C39" s="103">
        <f>C40</f>
        <v>49.6</v>
      </c>
      <c r="D39" s="103">
        <f>D40</f>
        <v>49.6</v>
      </c>
      <c r="E39" s="103">
        <f>E40</f>
        <v>81.099999999999994</v>
      </c>
    </row>
    <row r="40" spans="1:5" ht="110.25">
      <c r="A40" s="123" t="s">
        <v>458</v>
      </c>
      <c r="B40" s="111" t="s">
        <v>457</v>
      </c>
      <c r="C40" s="103">
        <v>49.6</v>
      </c>
      <c r="D40" s="103">
        <f>C40</f>
        <v>49.6</v>
      </c>
      <c r="E40" s="103">
        <f>'Приложение 1'!D31</f>
        <v>81.099999999999994</v>
      </c>
    </row>
    <row r="41" spans="1:5" ht="47.25">
      <c r="A41" s="123" t="s">
        <v>336</v>
      </c>
      <c r="B41" s="111" t="s">
        <v>335</v>
      </c>
      <c r="C41" s="103">
        <f t="shared" ref="C41:E42" si="2">C42</f>
        <v>67</v>
      </c>
      <c r="D41" s="103">
        <f t="shared" si="2"/>
        <v>67</v>
      </c>
      <c r="E41" s="103">
        <f t="shared" si="2"/>
        <v>72.5</v>
      </c>
    </row>
    <row r="42" spans="1:5" ht="78.75">
      <c r="A42" s="123" t="s">
        <v>334</v>
      </c>
      <c r="B42" s="111" t="s">
        <v>333</v>
      </c>
      <c r="C42" s="103">
        <f t="shared" si="2"/>
        <v>67</v>
      </c>
      <c r="D42" s="103">
        <f t="shared" si="2"/>
        <v>67</v>
      </c>
      <c r="E42" s="103">
        <f t="shared" si="2"/>
        <v>72.5</v>
      </c>
    </row>
    <row r="43" spans="1:5" ht="94.5">
      <c r="A43" s="123" t="s">
        <v>332</v>
      </c>
      <c r="B43" s="111" t="s">
        <v>331</v>
      </c>
      <c r="C43" s="103">
        <v>67</v>
      </c>
      <c r="D43" s="103">
        <f>C43</f>
        <v>67</v>
      </c>
      <c r="E43" s="103">
        <f>'Приложение 1'!D24</f>
        <v>72.5</v>
      </c>
    </row>
    <row r="44" spans="1:5" ht="31.5">
      <c r="A44" s="122" t="s">
        <v>241</v>
      </c>
      <c r="B44" s="113" t="s">
        <v>242</v>
      </c>
      <c r="C44" s="101">
        <f>C45</f>
        <v>1032.0999999999999</v>
      </c>
      <c r="D44" s="101">
        <f>D45</f>
        <v>1032.0999999999999</v>
      </c>
      <c r="E44" s="101">
        <f>E45</f>
        <v>984</v>
      </c>
    </row>
    <row r="45" spans="1:5" ht="31.5">
      <c r="A45" s="123" t="s">
        <v>243</v>
      </c>
      <c r="B45" s="111" t="s">
        <v>244</v>
      </c>
      <c r="C45" s="103">
        <v>1032.0999999999999</v>
      </c>
      <c r="D45" s="103">
        <f>C45</f>
        <v>1032.0999999999999</v>
      </c>
      <c r="E45" s="103">
        <f>'Приложение 1'!D32</f>
        <v>984</v>
      </c>
    </row>
    <row r="46" spans="1:5" ht="31.5">
      <c r="A46" s="122" t="s">
        <v>245</v>
      </c>
      <c r="B46" s="113" t="s">
        <v>246</v>
      </c>
      <c r="C46" s="101">
        <f>C47+C62+C64</f>
        <v>15052.800000000001</v>
      </c>
      <c r="D46" s="101">
        <f>D47+D62+D64</f>
        <v>15052.800000000001</v>
      </c>
      <c r="E46" s="101">
        <f>E47+E62+E64</f>
        <v>12978.3</v>
      </c>
    </row>
    <row r="47" spans="1:5" ht="78.75">
      <c r="A47" s="124" t="s">
        <v>247</v>
      </c>
      <c r="B47" s="119" t="s">
        <v>248</v>
      </c>
      <c r="C47" s="101">
        <f>C48+C51+C54</f>
        <v>14999.900000000001</v>
      </c>
      <c r="D47" s="101">
        <f>D48+D51+D54</f>
        <v>14999.900000000001</v>
      </c>
      <c r="E47" s="101">
        <f>E48+E51+E54</f>
        <v>12922.3</v>
      </c>
    </row>
    <row r="48" spans="1:5" ht="47.25">
      <c r="A48" s="124" t="s">
        <v>249</v>
      </c>
      <c r="B48" s="119" t="s">
        <v>250</v>
      </c>
      <c r="C48" s="101">
        <f t="shared" ref="C48:E49" si="3">C49</f>
        <v>50</v>
      </c>
      <c r="D48" s="101">
        <f t="shared" si="3"/>
        <v>50</v>
      </c>
      <c r="E48" s="101">
        <f t="shared" si="3"/>
        <v>50</v>
      </c>
    </row>
    <row r="49" spans="1:5" ht="31.5">
      <c r="A49" s="195" t="s">
        <v>462</v>
      </c>
      <c r="B49" s="114" t="s">
        <v>461</v>
      </c>
      <c r="C49" s="103">
        <f t="shared" si="3"/>
        <v>50</v>
      </c>
      <c r="D49" s="103">
        <f t="shared" si="3"/>
        <v>50</v>
      </c>
      <c r="E49" s="103">
        <f t="shared" si="3"/>
        <v>50</v>
      </c>
    </row>
    <row r="50" spans="1:5" ht="31.5">
      <c r="A50" s="195" t="s">
        <v>463</v>
      </c>
      <c r="B50" s="114" t="s">
        <v>454</v>
      </c>
      <c r="C50" s="103">
        <v>50</v>
      </c>
      <c r="D50" s="103">
        <f>C50</f>
        <v>50</v>
      </c>
      <c r="E50" s="103">
        <f>'Приложение 1'!D33</f>
        <v>50</v>
      </c>
    </row>
    <row r="51" spans="1:5" ht="31.5">
      <c r="A51" s="124" t="s">
        <v>554</v>
      </c>
      <c r="B51" s="119" t="s">
        <v>555</v>
      </c>
      <c r="C51" s="101">
        <f t="shared" ref="C51:E52" si="4">C52</f>
        <v>369.5</v>
      </c>
      <c r="D51" s="101">
        <f t="shared" si="4"/>
        <v>369.5</v>
      </c>
      <c r="E51" s="101">
        <f t="shared" si="4"/>
        <v>369.5</v>
      </c>
    </row>
    <row r="52" spans="1:5" ht="63">
      <c r="A52" s="126" t="s">
        <v>553</v>
      </c>
      <c r="B52" s="114" t="s">
        <v>251</v>
      </c>
      <c r="C52" s="103">
        <f t="shared" si="4"/>
        <v>369.5</v>
      </c>
      <c r="D52" s="103">
        <f t="shared" si="4"/>
        <v>369.5</v>
      </c>
      <c r="E52" s="103">
        <f t="shared" si="4"/>
        <v>369.5</v>
      </c>
    </row>
    <row r="53" spans="1:5" s="82" customFormat="1" ht="78.75">
      <c r="A53" s="125" t="s">
        <v>552</v>
      </c>
      <c r="B53" s="114" t="s">
        <v>252</v>
      </c>
      <c r="C53" s="103">
        <v>369.5</v>
      </c>
      <c r="D53" s="103">
        <f>C53</f>
        <v>369.5</v>
      </c>
      <c r="E53" s="103">
        <f>'Приложение 1'!D34</f>
        <v>369.5</v>
      </c>
    </row>
    <row r="54" spans="1:5" s="82" customFormat="1" ht="15.75">
      <c r="A54" s="127" t="s">
        <v>253</v>
      </c>
      <c r="B54" s="120" t="s">
        <v>254</v>
      </c>
      <c r="C54" s="101">
        <f>C55+C56</f>
        <v>14580.400000000001</v>
      </c>
      <c r="D54" s="101">
        <f>D55+D56</f>
        <v>14580.400000000001</v>
      </c>
      <c r="E54" s="101">
        <f>E55+E56</f>
        <v>12502.8</v>
      </c>
    </row>
    <row r="55" spans="1:5" ht="78.75" hidden="1">
      <c r="A55" s="127" t="s">
        <v>255</v>
      </c>
      <c r="B55" s="121" t="s">
        <v>256</v>
      </c>
      <c r="C55" s="103"/>
      <c r="D55" s="103"/>
      <c r="E55" s="103"/>
    </row>
    <row r="56" spans="1:5" ht="47.25">
      <c r="A56" s="127" t="s">
        <v>551</v>
      </c>
      <c r="B56" s="120" t="s">
        <v>257</v>
      </c>
      <c r="C56" s="101">
        <f>SUM(C57:C61)</f>
        <v>14580.400000000001</v>
      </c>
      <c r="D56" s="101">
        <f>SUM(D57:D61)</f>
        <v>14580.400000000001</v>
      </c>
      <c r="E56" s="101">
        <f>SUM(E57:E61)</f>
        <v>12502.8</v>
      </c>
    </row>
    <row r="57" spans="1:5" ht="31.5">
      <c r="A57" s="125"/>
      <c r="B57" s="114" t="s">
        <v>464</v>
      </c>
      <c r="C57" s="103">
        <v>1983.1</v>
      </c>
      <c r="D57" s="103">
        <f>C57</f>
        <v>1983.1</v>
      </c>
      <c r="E57" s="103">
        <v>1906.3</v>
      </c>
    </row>
    <row r="58" spans="1:5" ht="141.75">
      <c r="A58" s="125"/>
      <c r="B58" s="114" t="s">
        <v>465</v>
      </c>
      <c r="C58" s="103">
        <v>11795.5</v>
      </c>
      <c r="D58" s="103">
        <f>C58</f>
        <v>11795.5</v>
      </c>
      <c r="E58" s="103">
        <v>9873.1</v>
      </c>
    </row>
    <row r="59" spans="1:5" ht="47.25">
      <c r="A59" s="128"/>
      <c r="B59" s="111" t="s">
        <v>466</v>
      </c>
      <c r="C59" s="103">
        <v>404</v>
      </c>
      <c r="D59" s="103">
        <f>C59</f>
        <v>404</v>
      </c>
      <c r="E59" s="103">
        <v>352.7</v>
      </c>
    </row>
    <row r="60" spans="1:5" ht="31.5">
      <c r="A60" s="128"/>
      <c r="B60" s="111" t="s">
        <v>50</v>
      </c>
      <c r="C60" s="103">
        <v>29.6</v>
      </c>
      <c r="D60" s="103">
        <f>C60</f>
        <v>29.6</v>
      </c>
      <c r="E60" s="103">
        <v>27.8</v>
      </c>
    </row>
    <row r="61" spans="1:5" ht="94.5">
      <c r="A61" s="129"/>
      <c r="B61" s="111" t="s">
        <v>258</v>
      </c>
      <c r="C61" s="103">
        <v>368.2</v>
      </c>
      <c r="D61" s="103">
        <f>C61</f>
        <v>368.2</v>
      </c>
      <c r="E61" s="103">
        <v>342.9</v>
      </c>
    </row>
    <row r="62" spans="1:5" ht="63">
      <c r="A62" s="127" t="s">
        <v>259</v>
      </c>
      <c r="B62" s="121" t="s">
        <v>260</v>
      </c>
      <c r="C62" s="101">
        <f>C63</f>
        <v>20</v>
      </c>
      <c r="D62" s="101">
        <f>D63</f>
        <v>20</v>
      </c>
      <c r="E62" s="101">
        <f>E63</f>
        <v>23</v>
      </c>
    </row>
    <row r="63" spans="1:5" ht="78.75">
      <c r="A63" s="130" t="s">
        <v>261</v>
      </c>
      <c r="B63" s="111" t="s">
        <v>262</v>
      </c>
      <c r="C63" s="103">
        <v>20</v>
      </c>
      <c r="D63" s="103">
        <v>20</v>
      </c>
      <c r="E63" s="103">
        <f>'Приложение 1'!D36</f>
        <v>23</v>
      </c>
    </row>
    <row r="64" spans="1:5" ht="31.5">
      <c r="A64" s="131" t="s">
        <v>263</v>
      </c>
      <c r="B64" s="121" t="s">
        <v>264</v>
      </c>
      <c r="C64" s="101">
        <f>C65</f>
        <v>32.9</v>
      </c>
      <c r="D64" s="101">
        <f>D65</f>
        <v>32.9</v>
      </c>
      <c r="E64" s="101">
        <f>E65</f>
        <v>33</v>
      </c>
    </row>
    <row r="65" spans="1:5" ht="78.75">
      <c r="A65" s="130" t="s">
        <v>265</v>
      </c>
      <c r="B65" s="111" t="s">
        <v>266</v>
      </c>
      <c r="C65" s="103">
        <v>32.9</v>
      </c>
      <c r="D65" s="103">
        <v>32.9</v>
      </c>
      <c r="E65" s="103">
        <f>'Приложение 1'!D37</f>
        <v>33</v>
      </c>
    </row>
  </sheetData>
  <mergeCells count="1">
    <mergeCell ref="A8:E8"/>
  </mergeCells>
  <pageMargins left="0.74803149606299213" right="0.55118110236220474" top="0.31496062992125984" bottom="0.23622047244094491"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view="pageBreakPreview" zoomScaleNormal="100" zoomScaleSheetLayoutView="100" workbookViewId="0">
      <selection activeCell="A8" sqref="A8:E8"/>
    </sheetView>
  </sheetViews>
  <sheetFormatPr defaultRowHeight="15.75"/>
  <cols>
    <col min="1" max="1" width="3.7109375" style="86" customWidth="1"/>
    <col min="2" max="2" width="64" style="86" customWidth="1"/>
    <col min="3" max="4" width="14.7109375" style="86" customWidth="1"/>
    <col min="5" max="5" width="12.5703125" style="86" customWidth="1"/>
    <col min="6" max="16384" width="9.140625" style="86"/>
  </cols>
  <sheetData>
    <row r="1" spans="1:5" s="5" customFormat="1" ht="12.75">
      <c r="C1" s="6"/>
      <c r="D1" s="6"/>
      <c r="E1" s="83" t="s">
        <v>34</v>
      </c>
    </row>
    <row r="2" spans="1:5" s="5" customFormat="1" ht="12.75">
      <c r="C2" s="6"/>
      <c r="D2" s="6"/>
      <c r="E2" s="83" t="s">
        <v>267</v>
      </c>
    </row>
    <row r="3" spans="1:5" s="5" customFormat="1" ht="12.75">
      <c r="C3" s="6"/>
      <c r="D3" s="6"/>
      <c r="E3" s="83" t="s">
        <v>268</v>
      </c>
    </row>
    <row r="4" spans="1:5" s="5" customFormat="1" ht="12" customHeight="1">
      <c r="B4" s="85"/>
      <c r="C4" s="6"/>
      <c r="D4" s="6"/>
      <c r="E4" s="83" t="s">
        <v>269</v>
      </c>
    </row>
    <row r="5" spans="1:5" s="5" customFormat="1" ht="12.75">
      <c r="C5" s="6"/>
      <c r="D5" s="6"/>
      <c r="E5" s="83" t="s">
        <v>452</v>
      </c>
    </row>
    <row r="6" spans="1:5" s="5" customFormat="1" ht="12.75">
      <c r="C6" s="6"/>
      <c r="D6" s="6"/>
      <c r="E6" s="83" t="str">
        <f>'Приложение 1'!D6</f>
        <v>от "18" мая 2018 г. №66-344</v>
      </c>
    </row>
    <row r="7" spans="1:5">
      <c r="C7" s="87"/>
      <c r="D7" s="87"/>
    </row>
    <row r="8" spans="1:5" ht="130.5" customHeight="1">
      <c r="A8" s="239" t="s">
        <v>467</v>
      </c>
      <c r="B8" s="239"/>
      <c r="C8" s="239"/>
      <c r="D8" s="239"/>
      <c r="E8" s="239"/>
    </row>
    <row r="9" spans="1:5" ht="20.25" customHeight="1">
      <c r="A9" s="133"/>
      <c r="B9" s="133"/>
      <c r="C9" s="133"/>
      <c r="D9" s="133"/>
      <c r="E9" s="135"/>
    </row>
    <row r="10" spans="1:5">
      <c r="A10" s="133"/>
      <c r="B10" s="133"/>
      <c r="C10" s="89"/>
      <c r="D10" s="89"/>
      <c r="E10" s="87" t="s">
        <v>162</v>
      </c>
    </row>
    <row r="11" spans="1:5" ht="210">
      <c r="A11" s="116"/>
      <c r="B11" s="116" t="s">
        <v>296</v>
      </c>
      <c r="C11" s="194" t="s">
        <v>528</v>
      </c>
      <c r="D11" s="194" t="s">
        <v>301</v>
      </c>
      <c r="E11" s="194" t="s">
        <v>274</v>
      </c>
    </row>
    <row r="12" spans="1:5" s="88" customFormat="1" ht="31.5">
      <c r="A12" s="136">
        <v>1</v>
      </c>
      <c r="B12" s="137" t="s">
        <v>436</v>
      </c>
      <c r="C12" s="138">
        <f>'Приложение 6'!J32</f>
        <v>178.5</v>
      </c>
      <c r="D12" s="138">
        <f>'Приложение 6'!K32</f>
        <v>178.5</v>
      </c>
      <c r="E12" s="138">
        <f>'Приложение 6'!L32</f>
        <v>178.5</v>
      </c>
    </row>
    <row r="13" spans="1:5" s="88" customFormat="1" ht="94.5">
      <c r="A13" s="136">
        <v>2</v>
      </c>
      <c r="B13" s="137" t="s">
        <v>437</v>
      </c>
      <c r="C13" s="139">
        <f>'Приложение 6'!J34</f>
        <v>74.599999999999994</v>
      </c>
      <c r="D13" s="139">
        <f>'Приложение 6'!K34</f>
        <v>74.599999999999994</v>
      </c>
      <c r="E13" s="139">
        <f>'Приложение 6'!L34</f>
        <v>74.599999999999994</v>
      </c>
    </row>
    <row r="14" spans="1:5" s="88" customFormat="1" ht="63">
      <c r="A14" s="136">
        <v>3</v>
      </c>
      <c r="B14" s="137" t="s">
        <v>438</v>
      </c>
      <c r="C14" s="139">
        <f>'Приложение 6'!J36</f>
        <v>64.599999999999994</v>
      </c>
      <c r="D14" s="139">
        <f>'Приложение 6'!K36</f>
        <v>64.599999999999994</v>
      </c>
      <c r="E14" s="139">
        <f>'Приложение 6'!L36</f>
        <v>64.599999999999994</v>
      </c>
    </row>
    <row r="15" spans="1:5" s="88" customFormat="1">
      <c r="A15" s="136">
        <v>4</v>
      </c>
      <c r="B15" s="137" t="s">
        <v>439</v>
      </c>
      <c r="C15" s="139">
        <f>'Приложение 6'!J38</f>
        <v>135.19999999999999</v>
      </c>
      <c r="D15" s="139">
        <f>'Приложение 6'!K38</f>
        <v>135.19999999999999</v>
      </c>
      <c r="E15" s="139">
        <f>'Приложение 6'!L38</f>
        <v>135.19999999999999</v>
      </c>
    </row>
    <row r="16" spans="1:5" s="88" customFormat="1" ht="31.5">
      <c r="A16" s="136">
        <v>5</v>
      </c>
      <c r="B16" s="137" t="s">
        <v>440</v>
      </c>
      <c r="C16" s="139">
        <f>'Приложение 6'!J40</f>
        <v>76.900000000000006</v>
      </c>
      <c r="D16" s="139">
        <f>'Приложение 6'!K40</f>
        <v>76.900000000000006</v>
      </c>
      <c r="E16" s="139">
        <f>'Приложение 6'!L40</f>
        <v>76.900000000000006</v>
      </c>
    </row>
    <row r="17" spans="1:5" s="88" customFormat="1" ht="47.25">
      <c r="A17" s="136">
        <v>6</v>
      </c>
      <c r="B17" s="137" t="s">
        <v>441</v>
      </c>
      <c r="C17" s="139">
        <f>'Приложение 6'!J42</f>
        <v>138.5</v>
      </c>
      <c r="D17" s="139">
        <f>'Приложение 6'!K42</f>
        <v>138.5</v>
      </c>
      <c r="E17" s="139">
        <f>'Приложение 6'!L42</f>
        <v>138.5</v>
      </c>
    </row>
    <row r="18" spans="1:5" s="88" customFormat="1" ht="31.5">
      <c r="A18" s="136">
        <v>7</v>
      </c>
      <c r="B18" s="137" t="s">
        <v>442</v>
      </c>
      <c r="C18" s="139">
        <f>'Приложение 6'!J47</f>
        <v>153.1</v>
      </c>
      <c r="D18" s="139">
        <f>'Приложение 6'!K47</f>
        <v>153.1</v>
      </c>
      <c r="E18" s="139">
        <f>'Приложение 6'!L47</f>
        <v>153.1</v>
      </c>
    </row>
    <row r="19" spans="1:5" s="88" customFormat="1" ht="47.25">
      <c r="A19" s="136">
        <v>8</v>
      </c>
      <c r="B19" s="137" t="s">
        <v>443</v>
      </c>
      <c r="C19" s="139">
        <f>'Приложение 6'!J136</f>
        <v>35.4</v>
      </c>
      <c r="D19" s="139">
        <f>'Приложение 6'!K136</f>
        <v>35.4</v>
      </c>
      <c r="E19" s="139">
        <f>'Приложение 6'!L136</f>
        <v>35.4</v>
      </c>
    </row>
    <row r="20" spans="1:5">
      <c r="A20" s="123"/>
      <c r="B20" s="111" t="s">
        <v>167</v>
      </c>
      <c r="C20" s="140">
        <f>SUM(C12:C19)</f>
        <v>856.8</v>
      </c>
      <c r="D20" s="140">
        <f>SUM(D12:D19)</f>
        <v>856.8</v>
      </c>
      <c r="E20" s="140">
        <f>SUM(E12:E19)</f>
        <v>856.8</v>
      </c>
    </row>
    <row r="21" spans="1:5">
      <c r="A21" s="134"/>
      <c r="B21" s="134"/>
      <c r="C21" s="134"/>
      <c r="D21" s="134"/>
      <c r="E21" s="134"/>
    </row>
  </sheetData>
  <mergeCells count="1">
    <mergeCell ref="A8:E8"/>
  </mergeCells>
  <pageMargins left="0.74803149606299213" right="0.47244094488188981" top="0.86614173228346458" bottom="0.98425196850393704" header="0.51181102362204722" footer="0.51181102362204722"/>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view="pageBreakPreview" topLeftCell="A22" zoomScaleNormal="100" zoomScaleSheetLayoutView="100" workbookViewId="0">
      <selection activeCell="F16" sqref="F16"/>
    </sheetView>
  </sheetViews>
  <sheetFormatPr defaultRowHeight="12.75"/>
  <cols>
    <col min="1" max="1" width="39.5703125" style="141" customWidth="1"/>
    <col min="2" max="2" width="4.28515625" style="141" customWidth="1"/>
    <col min="3" max="3" width="4.85546875" style="141" customWidth="1"/>
    <col min="4" max="4" width="18.140625" style="141" customWidth="1"/>
    <col min="5" max="6" width="12.5703125" style="141" customWidth="1"/>
    <col min="7" max="218" width="9.140625" style="141" customWidth="1"/>
    <col min="219" max="16384" width="9.140625" style="141"/>
  </cols>
  <sheetData>
    <row r="1" spans="1:10">
      <c r="F1" s="83" t="s">
        <v>35</v>
      </c>
    </row>
    <row r="2" spans="1:10">
      <c r="F2" s="83" t="s">
        <v>267</v>
      </c>
    </row>
    <row r="3" spans="1:10">
      <c r="F3" s="83" t="s">
        <v>268</v>
      </c>
    </row>
    <row r="4" spans="1:10">
      <c r="F4" s="83" t="s">
        <v>269</v>
      </c>
    </row>
    <row r="5" spans="1:10">
      <c r="F5" s="83" t="s">
        <v>452</v>
      </c>
    </row>
    <row r="6" spans="1:10">
      <c r="F6" s="83" t="str">
        <f>'Приложение 1'!D6</f>
        <v>от "18" мая 2018 г. №66-344</v>
      </c>
    </row>
    <row r="8" spans="1:10" ht="60.75" customHeight="1">
      <c r="A8" s="240" t="s">
        <v>525</v>
      </c>
      <c r="B8" s="240"/>
      <c r="C8" s="240"/>
      <c r="D8" s="240"/>
      <c r="E8" s="240"/>
      <c r="F8" s="240"/>
    </row>
    <row r="9" spans="1:10" ht="18.75">
      <c r="A9" s="142"/>
      <c r="B9" s="142"/>
      <c r="C9" s="142"/>
      <c r="D9" s="142"/>
      <c r="E9" s="142"/>
      <c r="F9" s="143" t="s">
        <v>162</v>
      </c>
    </row>
    <row r="10" spans="1:10" ht="180">
      <c r="A10" s="144" t="s">
        <v>4</v>
      </c>
      <c r="B10" s="144" t="s">
        <v>299</v>
      </c>
      <c r="C10" s="144" t="s">
        <v>300</v>
      </c>
      <c r="D10" s="194" t="s">
        <v>528</v>
      </c>
      <c r="E10" s="194" t="s">
        <v>301</v>
      </c>
      <c r="F10" s="194" t="s">
        <v>274</v>
      </c>
      <c r="G10" s="145"/>
      <c r="H10" s="145"/>
      <c r="I10" s="145"/>
      <c r="J10" s="145"/>
    </row>
    <row r="11" spans="1:10" ht="15.75">
      <c r="A11" s="66" t="s">
        <v>302</v>
      </c>
      <c r="B11" s="146">
        <v>1</v>
      </c>
      <c r="C11" s="146" t="s">
        <v>165</v>
      </c>
      <c r="D11" s="147">
        <f>SUM(D12:D16)</f>
        <v>14726.899999999998</v>
      </c>
      <c r="E11" s="147">
        <f>SUM(E12:E16)</f>
        <v>14677</v>
      </c>
      <c r="F11" s="147">
        <f>SUM(F12:F16)</f>
        <v>12210.2</v>
      </c>
    </row>
    <row r="12" spans="1:10" ht="78.75">
      <c r="A12" s="66" t="s">
        <v>30</v>
      </c>
      <c r="B12" s="146">
        <v>1</v>
      </c>
      <c r="C12" s="146">
        <v>3</v>
      </c>
      <c r="D12" s="147">
        <f>'Приложение 6'!J342</f>
        <v>1386.8000000000002</v>
      </c>
      <c r="E12" s="147">
        <f>'Приложение 6'!K342</f>
        <v>1386.8000000000002</v>
      </c>
      <c r="F12" s="147">
        <f>'Приложение 6'!L342</f>
        <v>1296.1000000000001</v>
      </c>
    </row>
    <row r="13" spans="1:10" ht="94.5">
      <c r="A13" s="66" t="s">
        <v>15</v>
      </c>
      <c r="B13" s="146">
        <v>1</v>
      </c>
      <c r="C13" s="146">
        <v>4</v>
      </c>
      <c r="D13" s="147">
        <f>'Приложение 6'!J13</f>
        <v>8303.2999999999993</v>
      </c>
      <c r="E13" s="147">
        <f>'Приложение 6'!K13</f>
        <v>8303.2999999999993</v>
      </c>
      <c r="F13" s="147">
        <f>'Приложение 6'!L13</f>
        <v>8239</v>
      </c>
    </row>
    <row r="14" spans="1:10" ht="78.75">
      <c r="A14" s="66" t="s">
        <v>358</v>
      </c>
      <c r="B14" s="146">
        <v>1</v>
      </c>
      <c r="C14" s="146">
        <v>6</v>
      </c>
      <c r="D14" s="147">
        <f>'Приложение 6'!J43</f>
        <v>153.1</v>
      </c>
      <c r="E14" s="147">
        <f>'Приложение 6'!K43</f>
        <v>153.1</v>
      </c>
      <c r="F14" s="147">
        <f>'Приложение 6'!L43</f>
        <v>153.1</v>
      </c>
    </row>
    <row r="15" spans="1:10" ht="15.75">
      <c r="A15" s="66" t="s">
        <v>0</v>
      </c>
      <c r="B15" s="146">
        <v>1</v>
      </c>
      <c r="C15" s="146">
        <v>11</v>
      </c>
      <c r="D15" s="147">
        <f>'Приложение 6'!J48</f>
        <v>174.5</v>
      </c>
      <c r="E15" s="147">
        <f>'Приложение 6'!K48</f>
        <v>124.6</v>
      </c>
      <c r="F15" s="147">
        <f>'Приложение 6'!L48</f>
        <v>0</v>
      </c>
    </row>
    <row r="16" spans="1:10" ht="31.5">
      <c r="A16" s="66" t="s">
        <v>24</v>
      </c>
      <c r="B16" s="146">
        <v>1</v>
      </c>
      <c r="C16" s="146">
        <v>13</v>
      </c>
      <c r="D16" s="147">
        <f>'Приложение 6'!J53+'Приложение 6'!J350</f>
        <v>4709.2</v>
      </c>
      <c r="E16" s="147">
        <f>'Приложение 6'!K350+'Приложение 6'!K53</f>
        <v>4709.2</v>
      </c>
      <c r="F16" s="147">
        <f>'Приложение 6'!L53+'Приложение 6'!L350</f>
        <v>2521.9999999999995</v>
      </c>
    </row>
    <row r="17" spans="1:6" ht="15.75">
      <c r="A17" s="66" t="s">
        <v>303</v>
      </c>
      <c r="B17" s="146">
        <v>2</v>
      </c>
      <c r="C17" s="146" t="s">
        <v>165</v>
      </c>
      <c r="D17" s="147">
        <f>D18</f>
        <v>369.5</v>
      </c>
      <c r="E17" s="147">
        <f>E18</f>
        <v>369.5</v>
      </c>
      <c r="F17" s="147">
        <f>F18</f>
        <v>369.5</v>
      </c>
    </row>
    <row r="18" spans="1:6" ht="31.5">
      <c r="A18" s="66" t="s">
        <v>2</v>
      </c>
      <c r="B18" s="146">
        <v>2</v>
      </c>
      <c r="C18" s="146">
        <v>3</v>
      </c>
      <c r="D18" s="147">
        <f>'Приложение 6'!J109</f>
        <v>369.5</v>
      </c>
      <c r="E18" s="147">
        <f>'Приложение 6'!K109</f>
        <v>369.5</v>
      </c>
      <c r="F18" s="147">
        <f>'Приложение 6'!L109</f>
        <v>369.5</v>
      </c>
    </row>
    <row r="19" spans="1:6" ht="31.5">
      <c r="A19" s="66" t="s">
        <v>304</v>
      </c>
      <c r="B19" s="146">
        <v>3</v>
      </c>
      <c r="C19" s="146" t="s">
        <v>165</v>
      </c>
      <c r="D19" s="147">
        <f>SUM(D20:D22)</f>
        <v>1635.5</v>
      </c>
      <c r="E19" s="147">
        <f>SUM(E20:E22)</f>
        <v>1635.5</v>
      </c>
      <c r="F19" s="147">
        <f>SUM(F20:F22)</f>
        <v>1634.1999999999998</v>
      </c>
    </row>
    <row r="20" spans="1:6" ht="63">
      <c r="A20" s="66" t="s">
        <v>38</v>
      </c>
      <c r="B20" s="146">
        <v>3</v>
      </c>
      <c r="C20" s="146">
        <v>9</v>
      </c>
      <c r="D20" s="147">
        <f>'Приложение 6'!J116</f>
        <v>1012.3</v>
      </c>
      <c r="E20" s="147">
        <f>'Приложение 6'!K116</f>
        <v>1012.3</v>
      </c>
      <c r="F20" s="147">
        <f>'Приложение 6'!L116</f>
        <v>1012.1999999999999</v>
      </c>
    </row>
    <row r="21" spans="1:6" ht="15.75">
      <c r="A21" s="66" t="s">
        <v>493</v>
      </c>
      <c r="B21" s="146">
        <v>3</v>
      </c>
      <c r="C21" s="146">
        <v>10</v>
      </c>
      <c r="D21" s="147">
        <f>'Приложение 6'!J137</f>
        <v>13.2</v>
      </c>
      <c r="E21" s="147">
        <f>'Приложение 6'!K137</f>
        <v>13.2</v>
      </c>
      <c r="F21" s="147">
        <f>'Приложение 6'!L137</f>
        <v>13.1</v>
      </c>
    </row>
    <row r="22" spans="1:6" ht="47.25">
      <c r="A22" s="66" t="s">
        <v>494</v>
      </c>
      <c r="B22" s="146">
        <v>3</v>
      </c>
      <c r="C22" s="146">
        <v>14</v>
      </c>
      <c r="D22" s="147">
        <f>'Приложение 6'!J142</f>
        <v>610</v>
      </c>
      <c r="E22" s="147">
        <f>'Приложение 6'!K142</f>
        <v>610</v>
      </c>
      <c r="F22" s="147">
        <f>'Приложение 6'!L142</f>
        <v>608.9</v>
      </c>
    </row>
    <row r="23" spans="1:6" ht="15.75">
      <c r="A23" s="66" t="s">
        <v>305</v>
      </c>
      <c r="B23" s="146">
        <v>4</v>
      </c>
      <c r="C23" s="146" t="s">
        <v>165</v>
      </c>
      <c r="D23" s="147">
        <f>SUM(D24:D25)</f>
        <v>30334.2</v>
      </c>
      <c r="E23" s="147">
        <f>SUM(E24:E25)</f>
        <v>30334.2</v>
      </c>
      <c r="F23" s="147">
        <f>SUM(F24:F25)</f>
        <v>21126</v>
      </c>
    </row>
    <row r="24" spans="1:6" ht="31.5">
      <c r="A24" s="66" t="s">
        <v>53</v>
      </c>
      <c r="B24" s="146">
        <v>4</v>
      </c>
      <c r="C24" s="146">
        <v>9</v>
      </c>
      <c r="D24" s="147">
        <f>'Приложение 6'!J147</f>
        <v>30304.2</v>
      </c>
      <c r="E24" s="147">
        <f>'Приложение 6'!K147</f>
        <v>30304.2</v>
      </c>
      <c r="F24" s="147">
        <f>'Приложение 6'!L147</f>
        <v>21103</v>
      </c>
    </row>
    <row r="25" spans="1:6" ht="31.5">
      <c r="A25" s="66" t="s">
        <v>54</v>
      </c>
      <c r="B25" s="146">
        <v>4</v>
      </c>
      <c r="C25" s="146">
        <v>12</v>
      </c>
      <c r="D25" s="147">
        <f>'Приложение 6'!J172</f>
        <v>30</v>
      </c>
      <c r="E25" s="147">
        <f>'Приложение 6'!K172</f>
        <v>30</v>
      </c>
      <c r="F25" s="147">
        <f>'Приложение 6'!L172</f>
        <v>23</v>
      </c>
    </row>
    <row r="26" spans="1:6" ht="15.75">
      <c r="A26" s="66" t="s">
        <v>306</v>
      </c>
      <c r="B26" s="146">
        <v>5</v>
      </c>
      <c r="C26" s="146" t="s">
        <v>165</v>
      </c>
      <c r="D26" s="147">
        <f>SUM(D27:D30)</f>
        <v>79205.900000000009</v>
      </c>
      <c r="E26" s="147">
        <f>SUM(E27:E30)</f>
        <v>79255.8</v>
      </c>
      <c r="F26" s="147">
        <f>SUM(F27:F30)</f>
        <v>58994.2</v>
      </c>
    </row>
    <row r="27" spans="1:6" ht="15.75">
      <c r="A27" s="66" t="s">
        <v>20</v>
      </c>
      <c r="B27" s="146">
        <v>5</v>
      </c>
      <c r="C27" s="146">
        <v>1</v>
      </c>
      <c r="D27" s="147">
        <f>'Приложение 6'!J177</f>
        <v>22639.3</v>
      </c>
      <c r="E27" s="147">
        <f>'Приложение 6'!K177</f>
        <v>22639.3</v>
      </c>
      <c r="F27" s="147">
        <f>'Приложение 6'!L177</f>
        <v>11051.4</v>
      </c>
    </row>
    <row r="28" spans="1:6" ht="15.75">
      <c r="A28" s="66" t="s">
        <v>42</v>
      </c>
      <c r="B28" s="146">
        <v>5</v>
      </c>
      <c r="C28" s="146">
        <v>2</v>
      </c>
      <c r="D28" s="147">
        <f>'Приложение 6'!J194</f>
        <v>85.5</v>
      </c>
      <c r="E28" s="147">
        <f>'Приложение 6'!K194</f>
        <v>135.4</v>
      </c>
      <c r="F28" s="147">
        <f>'Приложение 6'!L194</f>
        <v>135.1</v>
      </c>
    </row>
    <row r="29" spans="1:6" ht="15.75">
      <c r="A29" s="66" t="s">
        <v>3</v>
      </c>
      <c r="B29" s="146">
        <v>5</v>
      </c>
      <c r="C29" s="146">
        <v>3</v>
      </c>
      <c r="D29" s="147">
        <f>'Приложение 6'!J199</f>
        <v>38164.80000000001</v>
      </c>
      <c r="E29" s="147">
        <f>'Приложение 6'!K199</f>
        <v>38164.800000000003</v>
      </c>
      <c r="F29" s="147">
        <f>'Приложение 6'!L199</f>
        <v>31498.9</v>
      </c>
    </row>
    <row r="30" spans="1:6" ht="31.5">
      <c r="A30" s="66" t="s">
        <v>307</v>
      </c>
      <c r="B30" s="146">
        <v>5</v>
      </c>
      <c r="C30" s="146">
        <v>5</v>
      </c>
      <c r="D30" s="147">
        <f>'Приложение 6'!J234</f>
        <v>18316.3</v>
      </c>
      <c r="E30" s="147">
        <f>'Приложение 6'!K234</f>
        <v>18316.3</v>
      </c>
      <c r="F30" s="147">
        <f>'Приложение 6'!L234</f>
        <v>16308.8</v>
      </c>
    </row>
    <row r="31" spans="1:6" ht="15.75">
      <c r="A31" s="66" t="s">
        <v>308</v>
      </c>
      <c r="B31" s="146">
        <v>7</v>
      </c>
      <c r="C31" s="146" t="s">
        <v>165</v>
      </c>
      <c r="D31" s="147">
        <f>SUM(D32:D33)</f>
        <v>245</v>
      </c>
      <c r="E31" s="147">
        <f>SUM(E32:E33)</f>
        <v>245</v>
      </c>
      <c r="F31" s="147">
        <f>SUM(F32:F33)</f>
        <v>119.4</v>
      </c>
    </row>
    <row r="32" spans="1:6" ht="47.25">
      <c r="A32" s="66" t="s">
        <v>36</v>
      </c>
      <c r="B32" s="146">
        <v>7</v>
      </c>
      <c r="C32" s="146">
        <v>5</v>
      </c>
      <c r="D32" s="147">
        <f>'Приложение 6'!J253</f>
        <v>30</v>
      </c>
      <c r="E32" s="147">
        <f>'Приложение 6'!K253</f>
        <v>30</v>
      </c>
      <c r="F32" s="147">
        <f>'Приложение 6'!L253</f>
        <v>20</v>
      </c>
    </row>
    <row r="33" spans="1:6" ht="31.5">
      <c r="A33" s="66" t="s">
        <v>95</v>
      </c>
      <c r="B33" s="146">
        <v>7</v>
      </c>
      <c r="C33" s="146">
        <v>7</v>
      </c>
      <c r="D33" s="147">
        <f>'Приложение 6'!J258</f>
        <v>215</v>
      </c>
      <c r="E33" s="147">
        <f>'Приложение 6'!K258</f>
        <v>215</v>
      </c>
      <c r="F33" s="147">
        <f>'Приложение 6'!L258</f>
        <v>99.4</v>
      </c>
    </row>
    <row r="34" spans="1:6" ht="15.75">
      <c r="A34" s="66" t="s">
        <v>309</v>
      </c>
      <c r="B34" s="146">
        <v>8</v>
      </c>
      <c r="C34" s="146" t="s">
        <v>165</v>
      </c>
      <c r="D34" s="147">
        <f>SUM(D35:D36)</f>
        <v>13388</v>
      </c>
      <c r="E34" s="147">
        <f>SUM(E35:E36)</f>
        <v>13388</v>
      </c>
      <c r="F34" s="147">
        <f>SUM(F35:F36)</f>
        <v>11711</v>
      </c>
    </row>
    <row r="35" spans="1:6" ht="15.75">
      <c r="A35" s="66" t="s">
        <v>23</v>
      </c>
      <c r="B35" s="146">
        <v>8</v>
      </c>
      <c r="C35" s="146">
        <v>1</v>
      </c>
      <c r="D35" s="147">
        <f>'Приложение 6'!J267</f>
        <v>11430.3</v>
      </c>
      <c r="E35" s="147">
        <f>'Приложение 6'!K267</f>
        <v>11430.3</v>
      </c>
      <c r="F35" s="147">
        <f>'Приложение 6'!L267</f>
        <v>10425.4</v>
      </c>
    </row>
    <row r="36" spans="1:6" ht="31.5">
      <c r="A36" s="66" t="s">
        <v>40</v>
      </c>
      <c r="B36" s="146">
        <v>8</v>
      </c>
      <c r="C36" s="146">
        <v>4</v>
      </c>
      <c r="D36" s="147">
        <f>'Приложение 6'!J300</f>
        <v>1957.7</v>
      </c>
      <c r="E36" s="147">
        <f>'Приложение 6'!K300</f>
        <v>1957.7</v>
      </c>
      <c r="F36" s="147">
        <f>'Приложение 6'!L300</f>
        <v>1285.5999999999999</v>
      </c>
    </row>
    <row r="37" spans="1:6" ht="15.75">
      <c r="A37" s="66" t="s">
        <v>310</v>
      </c>
      <c r="B37" s="146">
        <v>10</v>
      </c>
      <c r="C37" s="146" t="s">
        <v>165</v>
      </c>
      <c r="D37" s="147">
        <f>D38</f>
        <v>532.1</v>
      </c>
      <c r="E37" s="147">
        <f>E38</f>
        <v>532.1</v>
      </c>
      <c r="F37" s="147">
        <f>F38</f>
        <v>532</v>
      </c>
    </row>
    <row r="38" spans="1:6" ht="15.75">
      <c r="A38" s="66" t="s">
        <v>48</v>
      </c>
      <c r="B38" s="146">
        <v>10</v>
      </c>
      <c r="C38" s="146">
        <v>3</v>
      </c>
      <c r="D38" s="147">
        <f>'Приложение 6'!J310</f>
        <v>532.1</v>
      </c>
      <c r="E38" s="147">
        <f>'Приложение 6'!K310</f>
        <v>532.1</v>
      </c>
      <c r="F38" s="147">
        <f>'Приложение 6'!L310</f>
        <v>532</v>
      </c>
    </row>
    <row r="39" spans="1:6" ht="15.75">
      <c r="A39" s="66" t="s">
        <v>311</v>
      </c>
      <c r="B39" s="146">
        <v>11</v>
      </c>
      <c r="C39" s="146" t="s">
        <v>165</v>
      </c>
      <c r="D39" s="147">
        <f>D40</f>
        <v>2634</v>
      </c>
      <c r="E39" s="147">
        <f>E40</f>
        <v>2634</v>
      </c>
      <c r="F39" s="147">
        <f>F40</f>
        <v>2264.5</v>
      </c>
    </row>
    <row r="40" spans="1:6" ht="31.5">
      <c r="A40" s="66" t="s">
        <v>41</v>
      </c>
      <c r="B40" s="146">
        <v>11</v>
      </c>
      <c r="C40" s="146">
        <v>5</v>
      </c>
      <c r="D40" s="147">
        <f>'Приложение 6'!J325</f>
        <v>2634</v>
      </c>
      <c r="E40" s="147">
        <f>'Приложение 6'!K325</f>
        <v>2634</v>
      </c>
      <c r="F40" s="147">
        <f>'Приложение 6'!L325</f>
        <v>2264.5</v>
      </c>
    </row>
    <row r="41" spans="1:6" ht="15.75">
      <c r="A41" s="66" t="s">
        <v>435</v>
      </c>
      <c r="B41" s="146">
        <v>12</v>
      </c>
      <c r="C41" s="146"/>
      <c r="D41" s="147">
        <f>D42</f>
        <v>292</v>
      </c>
      <c r="E41" s="147">
        <f>E42</f>
        <v>292</v>
      </c>
      <c r="F41" s="147">
        <f>F42</f>
        <v>194.5</v>
      </c>
    </row>
    <row r="42" spans="1:6" ht="15.75">
      <c r="A42" s="66" t="s">
        <v>433</v>
      </c>
      <c r="B42" s="146">
        <v>12</v>
      </c>
      <c r="C42" s="146">
        <v>2</v>
      </c>
      <c r="D42" s="147">
        <f>'Приложение 6'!J335</f>
        <v>292</v>
      </c>
      <c r="E42" s="147">
        <f>'Приложение 6'!K335</f>
        <v>292</v>
      </c>
      <c r="F42" s="147">
        <f>'Приложение 6'!L335</f>
        <v>194.5</v>
      </c>
    </row>
    <row r="43" spans="1:6" ht="15.75">
      <c r="A43" s="148" t="s">
        <v>167</v>
      </c>
      <c r="B43" s="148" t="s">
        <v>165</v>
      </c>
      <c r="C43" s="148" t="s">
        <v>165</v>
      </c>
      <c r="D43" s="147">
        <f>D11+D17+D19+D23+D26+D31+D34+D37+D39+D41</f>
        <v>143363.1</v>
      </c>
      <c r="E43" s="147">
        <f>E11+E17+E19+E23+E26+E31+E34+E37+E39+E41</f>
        <v>143363.1</v>
      </c>
      <c r="F43" s="147">
        <f>F11+F17+F19+F23+F26+F31+F34+F37+F39+F41</f>
        <v>109155.5</v>
      </c>
    </row>
    <row r="44" spans="1:6">
      <c r="A44" s="149"/>
      <c r="B44" s="149"/>
      <c r="C44" s="149"/>
      <c r="D44" s="149"/>
      <c r="E44" s="149"/>
      <c r="F44" s="149"/>
    </row>
    <row r="45" spans="1:6">
      <c r="A45" s="149"/>
      <c r="B45" s="149"/>
      <c r="C45" s="149"/>
      <c r="D45" s="149"/>
      <c r="E45" s="149"/>
      <c r="F45" s="149"/>
    </row>
    <row r="46" spans="1:6" ht="15.75">
      <c r="A46" s="150"/>
      <c r="B46" s="149"/>
      <c r="C46" s="149"/>
      <c r="D46" s="149"/>
      <c r="E46" s="149"/>
      <c r="F46" s="150"/>
    </row>
  </sheetData>
  <mergeCells count="1">
    <mergeCell ref="A8:F8"/>
  </mergeCells>
  <pageMargins left="0.78740157480314965" right="0.39370078740157483" top="0.39370078740157483" bottom="0.39370078740157483" header="0.19685039370078741" footer="0.19685039370078741"/>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355"/>
  <sheetViews>
    <sheetView view="pageBreakPreview" topLeftCell="A27" zoomScaleNormal="100" zoomScaleSheetLayoutView="100" workbookViewId="0">
      <selection activeCell="K348" sqref="K348"/>
    </sheetView>
  </sheetViews>
  <sheetFormatPr defaultRowHeight="15"/>
  <cols>
    <col min="1" max="1" width="55.28515625" style="5" customWidth="1"/>
    <col min="2" max="2" width="3.7109375" style="7" customWidth="1"/>
    <col min="3" max="4" width="4.140625" style="7" customWidth="1"/>
    <col min="5" max="6" width="3.28515625" style="8" customWidth="1"/>
    <col min="7" max="7" width="6.7109375" style="5" bestFit="1" customWidth="1"/>
    <col min="8" max="8" width="4.42578125" style="5" customWidth="1"/>
    <col min="9" max="9" width="15.7109375" style="26" customWidth="1"/>
    <col min="10" max="10" width="13.140625" style="26" customWidth="1"/>
    <col min="11" max="11" width="11.7109375" style="26" customWidth="1"/>
    <col min="12" max="16384" width="9.140625" style="5"/>
  </cols>
  <sheetData>
    <row r="1" spans="1:12" ht="12.75" customHeight="1">
      <c r="H1" s="7"/>
      <c r="K1" s="190" t="s">
        <v>192</v>
      </c>
    </row>
    <row r="2" spans="1:12" ht="12.75" customHeight="1">
      <c r="H2" s="7"/>
      <c r="K2" s="190" t="s">
        <v>267</v>
      </c>
    </row>
    <row r="3" spans="1:12" ht="12.75" customHeight="1">
      <c r="H3" s="7"/>
      <c r="K3" s="190" t="s">
        <v>268</v>
      </c>
    </row>
    <row r="4" spans="1:12" ht="12.75" customHeight="1">
      <c r="H4" s="7"/>
      <c r="K4" s="190" t="s">
        <v>269</v>
      </c>
    </row>
    <row r="5" spans="1:12" ht="12.75" customHeight="1">
      <c r="H5" s="7"/>
      <c r="K5" s="190" t="s">
        <v>452</v>
      </c>
    </row>
    <row r="6" spans="1:12" ht="12.75" customHeight="1">
      <c r="H6" s="7"/>
      <c r="K6" s="190" t="str">
        <f>'Приложение 1'!D6</f>
        <v>от "18" мая 2018 г. №66-344</v>
      </c>
    </row>
    <row r="7" spans="1:12" ht="12.75" customHeight="1">
      <c r="H7" s="7"/>
      <c r="I7" s="76"/>
      <c r="J7" s="76"/>
    </row>
    <row r="8" spans="1:12" ht="12.75" customHeight="1">
      <c r="E8" s="6"/>
      <c r="F8" s="6"/>
      <c r="L8" s="9"/>
    </row>
    <row r="9" spans="1:12" ht="16.5" customHeight="1">
      <c r="A9" s="151"/>
      <c r="B9" s="151"/>
      <c r="C9" s="151"/>
      <c r="D9" s="151"/>
      <c r="E9" s="151"/>
      <c r="F9" s="151"/>
      <c r="G9" s="151"/>
      <c r="H9" s="151"/>
      <c r="I9" s="191"/>
      <c r="J9" s="191"/>
      <c r="K9" s="191"/>
    </row>
    <row r="10" spans="1:12" ht="81.75" customHeight="1">
      <c r="A10" s="242" t="s">
        <v>468</v>
      </c>
      <c r="B10" s="242"/>
      <c r="C10" s="242"/>
      <c r="D10" s="242"/>
      <c r="E10" s="242"/>
      <c r="F10" s="242"/>
      <c r="G10" s="242"/>
      <c r="H10" s="242"/>
      <c r="I10" s="242"/>
      <c r="J10" s="242"/>
      <c r="K10" s="242"/>
    </row>
    <row r="11" spans="1:12">
      <c r="A11" s="152"/>
      <c r="B11" s="153"/>
      <c r="C11" s="153"/>
      <c r="D11" s="153"/>
      <c r="E11" s="153"/>
      <c r="F11" s="153"/>
      <c r="G11" s="153"/>
      <c r="H11" s="153"/>
      <c r="I11" s="192"/>
      <c r="J11" s="192"/>
      <c r="K11" s="193" t="s">
        <v>162</v>
      </c>
    </row>
    <row r="12" spans="1:12" ht="236.25">
      <c r="A12" s="136" t="s">
        <v>4</v>
      </c>
      <c r="B12" s="49" t="s">
        <v>5</v>
      </c>
      <c r="C12" s="49" t="s">
        <v>26</v>
      </c>
      <c r="D12" s="241" t="s">
        <v>6</v>
      </c>
      <c r="E12" s="241"/>
      <c r="F12" s="241"/>
      <c r="G12" s="241"/>
      <c r="H12" s="49" t="s">
        <v>7</v>
      </c>
      <c r="I12" s="144" t="s">
        <v>528</v>
      </c>
      <c r="J12" s="194" t="s">
        <v>301</v>
      </c>
      <c r="K12" s="194" t="s">
        <v>274</v>
      </c>
    </row>
    <row r="13" spans="1:12" ht="14.25">
      <c r="A13" s="155" t="s">
        <v>11</v>
      </c>
      <c r="B13" s="13" t="s">
        <v>12</v>
      </c>
      <c r="C13" s="14" t="s">
        <v>9</v>
      </c>
      <c r="D13" s="13" t="s">
        <v>10</v>
      </c>
      <c r="E13" s="14"/>
      <c r="F13" s="13"/>
      <c r="G13" s="13"/>
      <c r="H13" s="14" t="s">
        <v>8</v>
      </c>
      <c r="I13" s="15">
        <f>I14+I22+I52+I57+I62</f>
        <v>14726.899999999998</v>
      </c>
      <c r="J13" s="15">
        <f>J14+J22+J52+J57+J62</f>
        <v>14677</v>
      </c>
      <c r="K13" s="15">
        <f>K14+K22+K52+K57+K62</f>
        <v>12210.2</v>
      </c>
    </row>
    <row r="14" spans="1:12" ht="57">
      <c r="A14" s="31" t="s">
        <v>30</v>
      </c>
      <c r="B14" s="13" t="s">
        <v>12</v>
      </c>
      <c r="C14" s="13" t="s">
        <v>13</v>
      </c>
      <c r="D14" s="13" t="s">
        <v>10</v>
      </c>
      <c r="E14" s="14"/>
      <c r="F14" s="13"/>
      <c r="G14" s="13"/>
      <c r="H14" s="14" t="s">
        <v>8</v>
      </c>
      <c r="I14" s="15">
        <f t="shared" ref="I14:K15" si="0">I15</f>
        <v>1386.8000000000002</v>
      </c>
      <c r="J14" s="15">
        <f t="shared" si="0"/>
        <v>1386.8000000000002</v>
      </c>
      <c r="K14" s="15">
        <f t="shared" si="0"/>
        <v>1296.1000000000001</v>
      </c>
    </row>
    <row r="15" spans="1:12">
      <c r="A15" s="16" t="s">
        <v>59</v>
      </c>
      <c r="B15" s="17" t="s">
        <v>12</v>
      </c>
      <c r="C15" s="17" t="s">
        <v>13</v>
      </c>
      <c r="D15" s="17">
        <v>91</v>
      </c>
      <c r="E15" s="18">
        <v>0</v>
      </c>
      <c r="F15" s="17" t="s">
        <v>149</v>
      </c>
      <c r="G15" s="17" t="s">
        <v>471</v>
      </c>
      <c r="H15" s="18" t="s">
        <v>8</v>
      </c>
      <c r="I15" s="19">
        <f t="shared" si="0"/>
        <v>1386.8000000000002</v>
      </c>
      <c r="J15" s="19">
        <f t="shared" si="0"/>
        <v>1386.8000000000002</v>
      </c>
      <c r="K15" s="19">
        <f t="shared" si="0"/>
        <v>1296.1000000000001</v>
      </c>
    </row>
    <row r="16" spans="1:12" ht="30">
      <c r="A16" s="16" t="s">
        <v>60</v>
      </c>
      <c r="B16" s="17" t="s">
        <v>12</v>
      </c>
      <c r="C16" s="17" t="s">
        <v>13</v>
      </c>
      <c r="D16" s="17">
        <v>91</v>
      </c>
      <c r="E16" s="18">
        <v>1</v>
      </c>
      <c r="F16" s="17" t="s">
        <v>344</v>
      </c>
      <c r="G16" s="17" t="s">
        <v>471</v>
      </c>
      <c r="H16" s="18"/>
      <c r="I16" s="19">
        <f>I17+I19</f>
        <v>1386.8000000000002</v>
      </c>
      <c r="J16" s="19">
        <f>J17+J19</f>
        <v>1386.8000000000002</v>
      </c>
      <c r="K16" s="19">
        <f>K17+K19</f>
        <v>1296.1000000000001</v>
      </c>
    </row>
    <row r="17" spans="1:11" ht="60">
      <c r="A17" s="16" t="s">
        <v>62</v>
      </c>
      <c r="B17" s="17" t="s">
        <v>12</v>
      </c>
      <c r="C17" s="17" t="s">
        <v>13</v>
      </c>
      <c r="D17" s="17">
        <v>91</v>
      </c>
      <c r="E17" s="18">
        <v>1</v>
      </c>
      <c r="F17" s="17" t="s">
        <v>344</v>
      </c>
      <c r="G17" s="17" t="s">
        <v>345</v>
      </c>
      <c r="H17" s="18"/>
      <c r="I17" s="19">
        <f>I18</f>
        <v>1323.9</v>
      </c>
      <c r="J17" s="19">
        <f>J18</f>
        <v>1323.9</v>
      </c>
      <c r="K17" s="19">
        <f>K18</f>
        <v>1267.9000000000001</v>
      </c>
    </row>
    <row r="18" spans="1:11">
      <c r="A18" s="16" t="s">
        <v>136</v>
      </c>
      <c r="B18" s="17" t="s">
        <v>12</v>
      </c>
      <c r="C18" s="17" t="s">
        <v>13</v>
      </c>
      <c r="D18" s="17">
        <v>91</v>
      </c>
      <c r="E18" s="18">
        <v>1</v>
      </c>
      <c r="F18" s="17" t="s">
        <v>344</v>
      </c>
      <c r="G18" s="17" t="s">
        <v>345</v>
      </c>
      <c r="H18" s="18">
        <v>120</v>
      </c>
      <c r="I18" s="20">
        <f>'Приложение 6'!J346</f>
        <v>1323.9</v>
      </c>
      <c r="J18" s="20">
        <f>'Приложение 6'!K346</f>
        <v>1323.9</v>
      </c>
      <c r="K18" s="20">
        <f>'Приложение 6'!L346</f>
        <v>1267.9000000000001</v>
      </c>
    </row>
    <row r="19" spans="1:11" ht="60">
      <c r="A19" s="16" t="s">
        <v>63</v>
      </c>
      <c r="B19" s="17" t="s">
        <v>12</v>
      </c>
      <c r="C19" s="17" t="s">
        <v>13</v>
      </c>
      <c r="D19" s="17">
        <v>91</v>
      </c>
      <c r="E19" s="18">
        <v>1</v>
      </c>
      <c r="F19" s="17" t="s">
        <v>344</v>
      </c>
      <c r="G19" s="17" t="s">
        <v>346</v>
      </c>
      <c r="H19" s="18"/>
      <c r="I19" s="20">
        <f>I20+I21</f>
        <v>62.900000000000006</v>
      </c>
      <c r="J19" s="20">
        <f>J20+J21</f>
        <v>62.900000000000006</v>
      </c>
      <c r="K19" s="20">
        <f>K20+K21</f>
        <v>28.2</v>
      </c>
    </row>
    <row r="20" spans="1:11" ht="30">
      <c r="A20" s="21" t="s">
        <v>158</v>
      </c>
      <c r="B20" s="17" t="s">
        <v>12</v>
      </c>
      <c r="C20" s="17" t="s">
        <v>13</v>
      </c>
      <c r="D20" s="17">
        <v>91</v>
      </c>
      <c r="E20" s="18">
        <v>1</v>
      </c>
      <c r="F20" s="17" t="s">
        <v>344</v>
      </c>
      <c r="G20" s="17" t="s">
        <v>346</v>
      </c>
      <c r="H20" s="18">
        <v>240</v>
      </c>
      <c r="I20" s="20">
        <f>'Приложение 6'!J348</f>
        <v>52.900000000000006</v>
      </c>
      <c r="J20" s="20">
        <f>'Приложение 6'!K348</f>
        <v>52.900000000000006</v>
      </c>
      <c r="K20" s="20">
        <f>'Приложение 6'!L348</f>
        <v>24.5</v>
      </c>
    </row>
    <row r="21" spans="1:11">
      <c r="A21" s="21" t="s">
        <v>137</v>
      </c>
      <c r="B21" s="17" t="s">
        <v>12</v>
      </c>
      <c r="C21" s="17" t="s">
        <v>13</v>
      </c>
      <c r="D21" s="17">
        <v>91</v>
      </c>
      <c r="E21" s="18">
        <v>1</v>
      </c>
      <c r="F21" s="17" t="s">
        <v>344</v>
      </c>
      <c r="G21" s="17" t="s">
        <v>346</v>
      </c>
      <c r="H21" s="18">
        <v>850</v>
      </c>
      <c r="I21" s="20">
        <f>'Приложение 6'!J349</f>
        <v>10</v>
      </c>
      <c r="J21" s="20">
        <f>'Приложение 6'!K349</f>
        <v>10</v>
      </c>
      <c r="K21" s="20">
        <f>'Приложение 6'!L349</f>
        <v>3.7</v>
      </c>
    </row>
    <row r="22" spans="1:11" ht="57">
      <c r="A22" s="12" t="s">
        <v>15</v>
      </c>
      <c r="B22" s="13" t="s">
        <v>12</v>
      </c>
      <c r="C22" s="14" t="s">
        <v>16</v>
      </c>
      <c r="D22" s="13" t="s">
        <v>10</v>
      </c>
      <c r="E22" s="14"/>
      <c r="F22" s="13"/>
      <c r="G22" s="13"/>
      <c r="H22" s="14" t="s">
        <v>8</v>
      </c>
      <c r="I22" s="22">
        <f>I23+I27+I38</f>
        <v>8303.2999999999993</v>
      </c>
      <c r="J22" s="22">
        <f>J23+J27+J38</f>
        <v>8303.2999999999993</v>
      </c>
      <c r="K22" s="22">
        <f>K23+K27+K38</f>
        <v>8239</v>
      </c>
    </row>
    <row r="23" spans="1:11" ht="57">
      <c r="A23" s="12" t="s">
        <v>470</v>
      </c>
      <c r="B23" s="13" t="s">
        <v>12</v>
      </c>
      <c r="C23" s="13" t="s">
        <v>16</v>
      </c>
      <c r="D23" s="13" t="s">
        <v>44</v>
      </c>
      <c r="E23" s="14">
        <v>0</v>
      </c>
      <c r="F23" s="13" t="s">
        <v>344</v>
      </c>
      <c r="G23" s="13" t="s">
        <v>471</v>
      </c>
      <c r="H23" s="14"/>
      <c r="I23" s="22">
        <f>I24</f>
        <v>100</v>
      </c>
      <c r="J23" s="22">
        <f t="shared" ref="J23:K25" si="1">J24</f>
        <v>100</v>
      </c>
      <c r="K23" s="22">
        <f t="shared" si="1"/>
        <v>100</v>
      </c>
    </row>
    <row r="24" spans="1:11" ht="30">
      <c r="A24" s="21" t="s">
        <v>342</v>
      </c>
      <c r="B24" s="17" t="s">
        <v>12</v>
      </c>
      <c r="C24" s="17" t="s">
        <v>16</v>
      </c>
      <c r="D24" s="17" t="s">
        <v>44</v>
      </c>
      <c r="E24" s="17" t="s">
        <v>149</v>
      </c>
      <c r="F24" s="17" t="s">
        <v>12</v>
      </c>
      <c r="G24" s="17" t="s">
        <v>471</v>
      </c>
      <c r="H24" s="17"/>
      <c r="I24" s="20">
        <f>I25</f>
        <v>100</v>
      </c>
      <c r="J24" s="20">
        <f t="shared" si="1"/>
        <v>100</v>
      </c>
      <c r="K24" s="20">
        <f t="shared" si="1"/>
        <v>100</v>
      </c>
    </row>
    <row r="25" spans="1:11" ht="30">
      <c r="A25" s="21" t="s">
        <v>342</v>
      </c>
      <c r="B25" s="17" t="s">
        <v>12</v>
      </c>
      <c r="C25" s="17" t="s">
        <v>16</v>
      </c>
      <c r="D25" s="17" t="s">
        <v>44</v>
      </c>
      <c r="E25" s="17" t="s">
        <v>149</v>
      </c>
      <c r="F25" s="17" t="s">
        <v>12</v>
      </c>
      <c r="G25" s="17" t="s">
        <v>343</v>
      </c>
      <c r="H25" s="17"/>
      <c r="I25" s="20">
        <f>I26</f>
        <v>100</v>
      </c>
      <c r="J25" s="20">
        <f t="shared" si="1"/>
        <v>100</v>
      </c>
      <c r="K25" s="20">
        <f t="shared" si="1"/>
        <v>100</v>
      </c>
    </row>
    <row r="26" spans="1:11" ht="30">
      <c r="A26" s="21" t="s">
        <v>158</v>
      </c>
      <c r="B26" s="17" t="s">
        <v>12</v>
      </c>
      <c r="C26" s="17" t="s">
        <v>16</v>
      </c>
      <c r="D26" s="17" t="s">
        <v>44</v>
      </c>
      <c r="E26" s="17" t="s">
        <v>149</v>
      </c>
      <c r="F26" s="17" t="s">
        <v>12</v>
      </c>
      <c r="G26" s="17" t="s">
        <v>343</v>
      </c>
      <c r="H26" s="17" t="s">
        <v>148</v>
      </c>
      <c r="I26" s="20">
        <f>'Приложение 6'!J17</f>
        <v>100</v>
      </c>
      <c r="J26" s="20">
        <f>'Приложение 6'!K17</f>
        <v>100</v>
      </c>
      <c r="K26" s="20">
        <f>'Приложение 6'!L17</f>
        <v>100</v>
      </c>
    </row>
    <row r="27" spans="1:11" ht="28.5">
      <c r="A27" s="12" t="s">
        <v>127</v>
      </c>
      <c r="B27" s="13" t="s">
        <v>12</v>
      </c>
      <c r="C27" s="14" t="s">
        <v>16</v>
      </c>
      <c r="D27" s="13">
        <v>92</v>
      </c>
      <c r="E27" s="14">
        <v>0</v>
      </c>
      <c r="F27" s="13" t="s">
        <v>344</v>
      </c>
      <c r="G27" s="13" t="s">
        <v>471</v>
      </c>
      <c r="H27" s="14"/>
      <c r="I27" s="22">
        <f>I28+I31</f>
        <v>7535</v>
      </c>
      <c r="J27" s="22">
        <f>J28+J31</f>
        <v>7535</v>
      </c>
      <c r="K27" s="22">
        <f>K28+K31</f>
        <v>7470.7</v>
      </c>
    </row>
    <row r="28" spans="1:11" ht="14.25">
      <c r="A28" s="156" t="s">
        <v>31</v>
      </c>
      <c r="B28" s="13" t="s">
        <v>12</v>
      </c>
      <c r="C28" s="14" t="s">
        <v>16</v>
      </c>
      <c r="D28" s="13">
        <v>92</v>
      </c>
      <c r="E28" s="14">
        <v>1</v>
      </c>
      <c r="F28" s="13" t="s">
        <v>344</v>
      </c>
      <c r="G28" s="13" t="s">
        <v>471</v>
      </c>
      <c r="H28" s="14"/>
      <c r="I28" s="22">
        <f t="shared" ref="I28:K29" si="2">I29</f>
        <v>850.5</v>
      </c>
      <c r="J28" s="22">
        <f t="shared" si="2"/>
        <v>850.5</v>
      </c>
      <c r="K28" s="22">
        <f t="shared" si="2"/>
        <v>848.3</v>
      </c>
    </row>
    <row r="29" spans="1:11" ht="75">
      <c r="A29" s="157" t="s">
        <v>64</v>
      </c>
      <c r="B29" s="17" t="s">
        <v>12</v>
      </c>
      <c r="C29" s="18" t="s">
        <v>16</v>
      </c>
      <c r="D29" s="17">
        <v>92</v>
      </c>
      <c r="E29" s="18">
        <v>1</v>
      </c>
      <c r="F29" s="17" t="s">
        <v>344</v>
      </c>
      <c r="G29" s="17" t="s">
        <v>345</v>
      </c>
      <c r="H29" s="18"/>
      <c r="I29" s="20">
        <f t="shared" si="2"/>
        <v>850.5</v>
      </c>
      <c r="J29" s="20">
        <f t="shared" si="2"/>
        <v>850.5</v>
      </c>
      <c r="K29" s="20">
        <f t="shared" si="2"/>
        <v>848.3</v>
      </c>
    </row>
    <row r="30" spans="1:11">
      <c r="A30" s="16" t="s">
        <v>136</v>
      </c>
      <c r="B30" s="17" t="s">
        <v>12</v>
      </c>
      <c r="C30" s="18" t="s">
        <v>16</v>
      </c>
      <c r="D30" s="17">
        <v>92</v>
      </c>
      <c r="E30" s="18">
        <v>1</v>
      </c>
      <c r="F30" s="17" t="s">
        <v>344</v>
      </c>
      <c r="G30" s="17" t="s">
        <v>345</v>
      </c>
      <c r="H30" s="18">
        <v>120</v>
      </c>
      <c r="I30" s="20">
        <f>'Приложение 6'!J21</f>
        <v>850.5</v>
      </c>
      <c r="J30" s="20">
        <f>'Приложение 6'!K21</f>
        <v>850.5</v>
      </c>
      <c r="K30" s="20">
        <f>'Приложение 6'!L21</f>
        <v>848.3</v>
      </c>
    </row>
    <row r="31" spans="1:11" ht="14.25">
      <c r="A31" s="23" t="s">
        <v>125</v>
      </c>
      <c r="B31" s="13" t="s">
        <v>12</v>
      </c>
      <c r="C31" s="14" t="s">
        <v>16</v>
      </c>
      <c r="D31" s="13">
        <v>92</v>
      </c>
      <c r="E31" s="14">
        <v>2</v>
      </c>
      <c r="F31" s="13" t="s">
        <v>344</v>
      </c>
      <c r="G31" s="13" t="s">
        <v>471</v>
      </c>
      <c r="H31" s="14"/>
      <c r="I31" s="22">
        <f>I32+I34</f>
        <v>6684.5</v>
      </c>
      <c r="J31" s="22">
        <f>J32+J34</f>
        <v>6684.5</v>
      </c>
      <c r="K31" s="22">
        <f>K32+K34</f>
        <v>6622.4</v>
      </c>
    </row>
    <row r="32" spans="1:11" ht="75">
      <c r="A32" s="21" t="s">
        <v>64</v>
      </c>
      <c r="B32" s="17" t="s">
        <v>12</v>
      </c>
      <c r="C32" s="18" t="s">
        <v>16</v>
      </c>
      <c r="D32" s="17">
        <v>92</v>
      </c>
      <c r="E32" s="18">
        <v>2</v>
      </c>
      <c r="F32" s="17" t="s">
        <v>344</v>
      </c>
      <c r="G32" s="17" t="s">
        <v>345</v>
      </c>
      <c r="H32" s="18"/>
      <c r="I32" s="20">
        <f>I33</f>
        <v>5451.1</v>
      </c>
      <c r="J32" s="20">
        <f>J33</f>
        <v>5451.1</v>
      </c>
      <c r="K32" s="20">
        <f>K33</f>
        <v>5443.5</v>
      </c>
    </row>
    <row r="33" spans="1:11">
      <c r="A33" s="16" t="s">
        <v>136</v>
      </c>
      <c r="B33" s="17" t="s">
        <v>12</v>
      </c>
      <c r="C33" s="18" t="s">
        <v>16</v>
      </c>
      <c r="D33" s="17">
        <v>92</v>
      </c>
      <c r="E33" s="18">
        <v>2</v>
      </c>
      <c r="F33" s="17" t="s">
        <v>344</v>
      </c>
      <c r="G33" s="17" t="s">
        <v>345</v>
      </c>
      <c r="H33" s="18">
        <v>120</v>
      </c>
      <c r="I33" s="20">
        <f>'Приложение 6'!J24</f>
        <v>5451.1</v>
      </c>
      <c r="J33" s="20">
        <f>'Приложение 6'!K24</f>
        <v>5451.1</v>
      </c>
      <c r="K33" s="20">
        <f>'Приложение 6'!L24</f>
        <v>5443.5</v>
      </c>
    </row>
    <row r="34" spans="1:11" ht="60">
      <c r="A34" s="21" t="s">
        <v>65</v>
      </c>
      <c r="B34" s="17" t="s">
        <v>12</v>
      </c>
      <c r="C34" s="18" t="s">
        <v>16</v>
      </c>
      <c r="D34" s="17">
        <v>92</v>
      </c>
      <c r="E34" s="18">
        <v>2</v>
      </c>
      <c r="F34" s="17" t="s">
        <v>344</v>
      </c>
      <c r="G34" s="17" t="s">
        <v>346</v>
      </c>
      <c r="H34" s="18"/>
      <c r="I34" s="20">
        <f>SUM(I35:I37)</f>
        <v>1233.4000000000001</v>
      </c>
      <c r="J34" s="20">
        <f>SUM(J35:J37)</f>
        <v>1233.4000000000001</v>
      </c>
      <c r="K34" s="20">
        <f>SUM(K35:K37)</f>
        <v>1178.9000000000001</v>
      </c>
    </row>
    <row r="35" spans="1:11">
      <c r="A35" s="16" t="s">
        <v>136</v>
      </c>
      <c r="B35" s="17" t="s">
        <v>12</v>
      </c>
      <c r="C35" s="18" t="s">
        <v>16</v>
      </c>
      <c r="D35" s="17">
        <v>92</v>
      </c>
      <c r="E35" s="18">
        <v>2</v>
      </c>
      <c r="F35" s="17" t="s">
        <v>344</v>
      </c>
      <c r="G35" s="17" t="s">
        <v>346</v>
      </c>
      <c r="H35" s="18">
        <v>120</v>
      </c>
      <c r="I35" s="20">
        <f>'Приложение 6'!J26</f>
        <v>18</v>
      </c>
      <c r="J35" s="20">
        <f>'Приложение 6'!K26</f>
        <v>18</v>
      </c>
      <c r="K35" s="20">
        <f>'Приложение 6'!L26</f>
        <v>14.4</v>
      </c>
    </row>
    <row r="36" spans="1:11" ht="30">
      <c r="A36" s="21" t="s">
        <v>158</v>
      </c>
      <c r="B36" s="17" t="s">
        <v>12</v>
      </c>
      <c r="C36" s="18" t="s">
        <v>16</v>
      </c>
      <c r="D36" s="17">
        <v>92</v>
      </c>
      <c r="E36" s="18">
        <v>2</v>
      </c>
      <c r="F36" s="17" t="s">
        <v>344</v>
      </c>
      <c r="G36" s="17" t="s">
        <v>346</v>
      </c>
      <c r="H36" s="18">
        <v>240</v>
      </c>
      <c r="I36" s="20">
        <f>'Приложение 6'!J27</f>
        <v>1119</v>
      </c>
      <c r="J36" s="20">
        <f>'Приложение 6'!K27</f>
        <v>1119</v>
      </c>
      <c r="K36" s="20">
        <f>'Приложение 6'!L27</f>
        <v>1079.5</v>
      </c>
    </row>
    <row r="37" spans="1:11">
      <c r="A37" s="21" t="s">
        <v>137</v>
      </c>
      <c r="B37" s="17" t="s">
        <v>12</v>
      </c>
      <c r="C37" s="18" t="s">
        <v>16</v>
      </c>
      <c r="D37" s="17">
        <v>92</v>
      </c>
      <c r="E37" s="18">
        <v>2</v>
      </c>
      <c r="F37" s="17" t="s">
        <v>344</v>
      </c>
      <c r="G37" s="17" t="s">
        <v>346</v>
      </c>
      <c r="H37" s="18">
        <v>850</v>
      </c>
      <c r="I37" s="20">
        <f>'Приложение 6'!J28</f>
        <v>96.4</v>
      </c>
      <c r="J37" s="20">
        <f>'Приложение 6'!K28</f>
        <v>96.4</v>
      </c>
      <c r="K37" s="20">
        <f>'Приложение 6'!L28</f>
        <v>85</v>
      </c>
    </row>
    <row r="38" spans="1:11">
      <c r="A38" s="23" t="s">
        <v>110</v>
      </c>
      <c r="B38" s="13" t="s">
        <v>12</v>
      </c>
      <c r="C38" s="14" t="s">
        <v>16</v>
      </c>
      <c r="D38" s="13">
        <v>97</v>
      </c>
      <c r="E38" s="14">
        <v>0</v>
      </c>
      <c r="F38" s="13" t="s">
        <v>344</v>
      </c>
      <c r="G38" s="13" t="s">
        <v>471</v>
      </c>
      <c r="H38" s="18"/>
      <c r="I38" s="22">
        <f>I39</f>
        <v>668.3</v>
      </c>
      <c r="J38" s="22">
        <f>J39</f>
        <v>668.3</v>
      </c>
      <c r="K38" s="22">
        <f>K39</f>
        <v>668.3</v>
      </c>
    </row>
    <row r="39" spans="1:11" ht="71.25">
      <c r="A39" s="23" t="s">
        <v>67</v>
      </c>
      <c r="B39" s="13" t="s">
        <v>12</v>
      </c>
      <c r="C39" s="14" t="s">
        <v>16</v>
      </c>
      <c r="D39" s="13">
        <v>97</v>
      </c>
      <c r="E39" s="14">
        <v>2</v>
      </c>
      <c r="F39" s="13" t="s">
        <v>344</v>
      </c>
      <c r="G39" s="13" t="s">
        <v>471</v>
      </c>
      <c r="H39" s="14"/>
      <c r="I39" s="22">
        <f>I40+I42+I44+I46+I48+I50</f>
        <v>668.3</v>
      </c>
      <c r="J39" s="22">
        <f>J40+J42+J44+J46+J48+J50</f>
        <v>668.3</v>
      </c>
      <c r="K39" s="22">
        <f>K40+K42+K44+K46+K48+K50</f>
        <v>668.3</v>
      </c>
    </row>
    <row r="40" spans="1:11" ht="45">
      <c r="A40" s="21" t="s">
        <v>347</v>
      </c>
      <c r="B40" s="17" t="s">
        <v>12</v>
      </c>
      <c r="C40" s="17" t="s">
        <v>16</v>
      </c>
      <c r="D40" s="17" t="s">
        <v>75</v>
      </c>
      <c r="E40" s="18">
        <v>2</v>
      </c>
      <c r="F40" s="17" t="s">
        <v>344</v>
      </c>
      <c r="G40" s="17" t="s">
        <v>348</v>
      </c>
      <c r="H40" s="18"/>
      <c r="I40" s="20">
        <f>I41</f>
        <v>178.5</v>
      </c>
      <c r="J40" s="20">
        <f>J41</f>
        <v>178.5</v>
      </c>
      <c r="K40" s="20">
        <f>K41</f>
        <v>178.5</v>
      </c>
    </row>
    <row r="41" spans="1:11">
      <c r="A41" s="92" t="s">
        <v>45</v>
      </c>
      <c r="B41" s="17" t="s">
        <v>12</v>
      </c>
      <c r="C41" s="17" t="s">
        <v>16</v>
      </c>
      <c r="D41" s="17" t="s">
        <v>75</v>
      </c>
      <c r="E41" s="18">
        <v>2</v>
      </c>
      <c r="F41" s="17" t="s">
        <v>344</v>
      </c>
      <c r="G41" s="17" t="s">
        <v>348</v>
      </c>
      <c r="H41" s="18">
        <v>500</v>
      </c>
      <c r="I41" s="20">
        <f>'Приложение 6'!J32</f>
        <v>178.5</v>
      </c>
      <c r="J41" s="20">
        <f>'Приложение 6'!K32</f>
        <v>178.5</v>
      </c>
      <c r="K41" s="20">
        <f>'Приложение 6'!L32</f>
        <v>178.5</v>
      </c>
    </row>
    <row r="42" spans="1:11" ht="105">
      <c r="A42" s="21" t="s">
        <v>349</v>
      </c>
      <c r="B42" s="17" t="s">
        <v>12</v>
      </c>
      <c r="C42" s="18" t="s">
        <v>16</v>
      </c>
      <c r="D42" s="17">
        <v>97</v>
      </c>
      <c r="E42" s="18">
        <v>2</v>
      </c>
      <c r="F42" s="17" t="s">
        <v>344</v>
      </c>
      <c r="G42" s="17" t="s">
        <v>350</v>
      </c>
      <c r="H42" s="18"/>
      <c r="I42" s="20">
        <f>I43</f>
        <v>74.599999999999994</v>
      </c>
      <c r="J42" s="20">
        <f>J43</f>
        <v>74.599999999999994</v>
      </c>
      <c r="K42" s="20">
        <f>K43</f>
        <v>74.599999999999994</v>
      </c>
    </row>
    <row r="43" spans="1:11">
      <c r="A43" s="92" t="s">
        <v>45</v>
      </c>
      <c r="B43" s="17" t="s">
        <v>12</v>
      </c>
      <c r="C43" s="18" t="s">
        <v>16</v>
      </c>
      <c r="D43" s="17">
        <v>97</v>
      </c>
      <c r="E43" s="18">
        <v>2</v>
      </c>
      <c r="F43" s="17" t="s">
        <v>344</v>
      </c>
      <c r="G43" s="17" t="s">
        <v>350</v>
      </c>
      <c r="H43" s="18">
        <v>500</v>
      </c>
      <c r="I43" s="20">
        <f>'Приложение 6'!J34</f>
        <v>74.599999999999994</v>
      </c>
      <c r="J43" s="20">
        <f>'Приложение 6'!K34</f>
        <v>74.599999999999994</v>
      </c>
      <c r="K43" s="20">
        <f>'Приложение 6'!L34</f>
        <v>74.599999999999994</v>
      </c>
    </row>
    <row r="44" spans="1:11" ht="75">
      <c r="A44" s="21" t="s">
        <v>351</v>
      </c>
      <c r="B44" s="17" t="s">
        <v>12</v>
      </c>
      <c r="C44" s="18" t="s">
        <v>16</v>
      </c>
      <c r="D44" s="17">
        <v>97</v>
      </c>
      <c r="E44" s="18">
        <v>2</v>
      </c>
      <c r="F44" s="17" t="s">
        <v>344</v>
      </c>
      <c r="G44" s="17" t="s">
        <v>352</v>
      </c>
      <c r="H44" s="18"/>
      <c r="I44" s="20">
        <f>I45</f>
        <v>64.599999999999994</v>
      </c>
      <c r="J44" s="20">
        <f>J45</f>
        <v>64.599999999999994</v>
      </c>
      <c r="K44" s="20">
        <f>K45</f>
        <v>64.599999999999994</v>
      </c>
    </row>
    <row r="45" spans="1:11">
      <c r="A45" s="92" t="s">
        <v>45</v>
      </c>
      <c r="B45" s="17" t="s">
        <v>12</v>
      </c>
      <c r="C45" s="18" t="s">
        <v>16</v>
      </c>
      <c r="D45" s="17">
        <v>97</v>
      </c>
      <c r="E45" s="18">
        <v>2</v>
      </c>
      <c r="F45" s="17" t="s">
        <v>344</v>
      </c>
      <c r="G45" s="17" t="s">
        <v>352</v>
      </c>
      <c r="H45" s="18">
        <v>500</v>
      </c>
      <c r="I45" s="20">
        <f>'Приложение 6'!J36</f>
        <v>64.599999999999994</v>
      </c>
      <c r="J45" s="20">
        <f>'Приложение 6'!K36</f>
        <v>64.599999999999994</v>
      </c>
      <c r="K45" s="20">
        <f>'Приложение 6'!L36</f>
        <v>64.599999999999994</v>
      </c>
    </row>
    <row r="46" spans="1:11" ht="30">
      <c r="A46" s="21" t="s">
        <v>69</v>
      </c>
      <c r="B46" s="17" t="s">
        <v>12</v>
      </c>
      <c r="C46" s="18" t="s">
        <v>16</v>
      </c>
      <c r="D46" s="17">
        <v>97</v>
      </c>
      <c r="E46" s="18">
        <v>2</v>
      </c>
      <c r="F46" s="17" t="s">
        <v>344</v>
      </c>
      <c r="G46" s="17" t="s">
        <v>353</v>
      </c>
      <c r="H46" s="18"/>
      <c r="I46" s="20">
        <f>I47</f>
        <v>135.19999999999999</v>
      </c>
      <c r="J46" s="20">
        <f>J47</f>
        <v>135.19999999999999</v>
      </c>
      <c r="K46" s="20">
        <f>K47</f>
        <v>135.19999999999999</v>
      </c>
    </row>
    <row r="47" spans="1:11">
      <c r="A47" s="92" t="s">
        <v>45</v>
      </c>
      <c r="B47" s="17" t="s">
        <v>12</v>
      </c>
      <c r="C47" s="18" t="s">
        <v>16</v>
      </c>
      <c r="D47" s="17">
        <v>97</v>
      </c>
      <c r="E47" s="18">
        <v>2</v>
      </c>
      <c r="F47" s="17" t="s">
        <v>344</v>
      </c>
      <c r="G47" s="17" t="s">
        <v>353</v>
      </c>
      <c r="H47" s="18">
        <v>500</v>
      </c>
      <c r="I47" s="20">
        <f>'Приложение 6'!J38</f>
        <v>135.19999999999999</v>
      </c>
      <c r="J47" s="20">
        <f>'Приложение 6'!K38</f>
        <v>135.19999999999999</v>
      </c>
      <c r="K47" s="20">
        <f>'Приложение 6'!L38</f>
        <v>135.19999999999999</v>
      </c>
    </row>
    <row r="48" spans="1:11" ht="45">
      <c r="A48" s="21" t="s">
        <v>354</v>
      </c>
      <c r="B48" s="17" t="s">
        <v>12</v>
      </c>
      <c r="C48" s="18" t="s">
        <v>16</v>
      </c>
      <c r="D48" s="17">
        <v>97</v>
      </c>
      <c r="E48" s="18">
        <v>2</v>
      </c>
      <c r="F48" s="17" t="s">
        <v>344</v>
      </c>
      <c r="G48" s="17" t="s">
        <v>355</v>
      </c>
      <c r="H48" s="18"/>
      <c r="I48" s="20">
        <f>I49</f>
        <v>76.900000000000006</v>
      </c>
      <c r="J48" s="20">
        <f>J49</f>
        <v>76.900000000000006</v>
      </c>
      <c r="K48" s="20">
        <f>K49</f>
        <v>76.900000000000006</v>
      </c>
    </row>
    <row r="49" spans="1:11">
      <c r="A49" s="92" t="s">
        <v>45</v>
      </c>
      <c r="B49" s="17" t="s">
        <v>12</v>
      </c>
      <c r="C49" s="18" t="s">
        <v>16</v>
      </c>
      <c r="D49" s="17">
        <v>97</v>
      </c>
      <c r="E49" s="18">
        <v>2</v>
      </c>
      <c r="F49" s="17" t="s">
        <v>344</v>
      </c>
      <c r="G49" s="17" t="s">
        <v>355</v>
      </c>
      <c r="H49" s="18">
        <v>500</v>
      </c>
      <c r="I49" s="20">
        <f>'Приложение 6'!J40</f>
        <v>76.900000000000006</v>
      </c>
      <c r="J49" s="20">
        <f>'Приложение 6'!K40</f>
        <v>76.900000000000006</v>
      </c>
      <c r="K49" s="20">
        <f>'Приложение 6'!L40</f>
        <v>76.900000000000006</v>
      </c>
    </row>
    <row r="50" spans="1:11" ht="60">
      <c r="A50" s="21" t="s">
        <v>356</v>
      </c>
      <c r="B50" s="17" t="s">
        <v>12</v>
      </c>
      <c r="C50" s="18" t="s">
        <v>16</v>
      </c>
      <c r="D50" s="17">
        <v>97</v>
      </c>
      <c r="E50" s="18">
        <v>2</v>
      </c>
      <c r="F50" s="17" t="s">
        <v>344</v>
      </c>
      <c r="G50" s="17" t="s">
        <v>357</v>
      </c>
      <c r="H50" s="18"/>
      <c r="I50" s="20">
        <f>I51</f>
        <v>138.5</v>
      </c>
      <c r="J50" s="20">
        <f>J51</f>
        <v>138.5</v>
      </c>
      <c r="K50" s="20">
        <f>K51</f>
        <v>138.5</v>
      </c>
    </row>
    <row r="51" spans="1:11">
      <c r="A51" s="92" t="s">
        <v>45</v>
      </c>
      <c r="B51" s="17" t="s">
        <v>12</v>
      </c>
      <c r="C51" s="18" t="s">
        <v>16</v>
      </c>
      <c r="D51" s="17">
        <v>97</v>
      </c>
      <c r="E51" s="18">
        <v>2</v>
      </c>
      <c r="F51" s="17" t="s">
        <v>344</v>
      </c>
      <c r="G51" s="17" t="s">
        <v>357</v>
      </c>
      <c r="H51" s="18">
        <v>500</v>
      </c>
      <c r="I51" s="20">
        <f>'Приложение 6'!J42</f>
        <v>138.5</v>
      </c>
      <c r="J51" s="20">
        <f>'Приложение 6'!K42</f>
        <v>138.5</v>
      </c>
      <c r="K51" s="20">
        <f>'Приложение 6'!L42</f>
        <v>138.5</v>
      </c>
    </row>
    <row r="52" spans="1:11" ht="42.75">
      <c r="A52" s="23" t="s">
        <v>358</v>
      </c>
      <c r="B52" s="13" t="s">
        <v>12</v>
      </c>
      <c r="C52" s="13" t="s">
        <v>83</v>
      </c>
      <c r="D52" s="13"/>
      <c r="E52" s="13"/>
      <c r="F52" s="13"/>
      <c r="G52" s="13"/>
      <c r="H52" s="13"/>
      <c r="I52" s="22">
        <f>I53</f>
        <v>153.1</v>
      </c>
      <c r="J52" s="22">
        <f t="shared" ref="J52:K55" si="3">J53</f>
        <v>153.1</v>
      </c>
      <c r="K52" s="22">
        <f t="shared" si="3"/>
        <v>153.1</v>
      </c>
    </row>
    <row r="53" spans="1:11">
      <c r="A53" s="21" t="s">
        <v>45</v>
      </c>
      <c r="B53" s="17" t="s">
        <v>12</v>
      </c>
      <c r="C53" s="17" t="s">
        <v>83</v>
      </c>
      <c r="D53" s="17" t="s">
        <v>75</v>
      </c>
      <c r="E53" s="17" t="s">
        <v>149</v>
      </c>
      <c r="F53" s="17" t="s">
        <v>344</v>
      </c>
      <c r="G53" s="17" t="s">
        <v>471</v>
      </c>
      <c r="H53" s="17"/>
      <c r="I53" s="20">
        <f>I54</f>
        <v>153.1</v>
      </c>
      <c r="J53" s="20">
        <f t="shared" si="3"/>
        <v>153.1</v>
      </c>
      <c r="K53" s="20">
        <f t="shared" si="3"/>
        <v>153.1</v>
      </c>
    </row>
    <row r="54" spans="1:11" ht="60">
      <c r="A54" s="21" t="s">
        <v>67</v>
      </c>
      <c r="B54" s="17" t="s">
        <v>12</v>
      </c>
      <c r="C54" s="17" t="s">
        <v>83</v>
      </c>
      <c r="D54" s="17" t="s">
        <v>75</v>
      </c>
      <c r="E54" s="17" t="s">
        <v>359</v>
      </c>
      <c r="F54" s="17" t="s">
        <v>344</v>
      </c>
      <c r="G54" s="17" t="s">
        <v>471</v>
      </c>
      <c r="H54" s="17"/>
      <c r="I54" s="20">
        <f>I55</f>
        <v>153.1</v>
      </c>
      <c r="J54" s="20">
        <f t="shared" si="3"/>
        <v>153.1</v>
      </c>
      <c r="K54" s="20">
        <f t="shared" si="3"/>
        <v>153.1</v>
      </c>
    </row>
    <row r="55" spans="1:11" ht="45">
      <c r="A55" s="21" t="s">
        <v>360</v>
      </c>
      <c r="B55" s="17" t="s">
        <v>12</v>
      </c>
      <c r="C55" s="17" t="s">
        <v>83</v>
      </c>
      <c r="D55" s="17">
        <v>97</v>
      </c>
      <c r="E55" s="18">
        <v>2</v>
      </c>
      <c r="F55" s="17" t="s">
        <v>344</v>
      </c>
      <c r="G55" s="17" t="s">
        <v>361</v>
      </c>
      <c r="H55" s="18"/>
      <c r="I55" s="20">
        <f>I56</f>
        <v>153.1</v>
      </c>
      <c r="J55" s="20">
        <f t="shared" si="3"/>
        <v>153.1</v>
      </c>
      <c r="K55" s="20">
        <f t="shared" si="3"/>
        <v>153.1</v>
      </c>
    </row>
    <row r="56" spans="1:11">
      <c r="A56" s="92" t="s">
        <v>45</v>
      </c>
      <c r="B56" s="17" t="s">
        <v>12</v>
      </c>
      <c r="C56" s="17" t="s">
        <v>83</v>
      </c>
      <c r="D56" s="17">
        <v>97</v>
      </c>
      <c r="E56" s="18">
        <v>2</v>
      </c>
      <c r="F56" s="17" t="s">
        <v>344</v>
      </c>
      <c r="G56" s="17" t="s">
        <v>361</v>
      </c>
      <c r="H56" s="18">
        <v>500</v>
      </c>
      <c r="I56" s="20">
        <f>'Приложение 6'!J47</f>
        <v>153.1</v>
      </c>
      <c r="J56" s="20">
        <f>'Приложение 6'!K47</f>
        <v>153.1</v>
      </c>
      <c r="K56" s="20">
        <f>'Приложение 6'!L47</f>
        <v>153.1</v>
      </c>
    </row>
    <row r="57" spans="1:11" ht="14.25">
      <c r="A57" s="12" t="s">
        <v>0</v>
      </c>
      <c r="B57" s="13" t="s">
        <v>12</v>
      </c>
      <c r="C57" s="14">
        <v>11</v>
      </c>
      <c r="D57" s="13"/>
      <c r="E57" s="14"/>
      <c r="F57" s="13"/>
      <c r="G57" s="13"/>
      <c r="H57" s="14" t="s">
        <v>8</v>
      </c>
      <c r="I57" s="15">
        <f>I58</f>
        <v>174.5</v>
      </c>
      <c r="J57" s="15">
        <f t="shared" ref="J57:K60" si="4">J58</f>
        <v>124.6</v>
      </c>
      <c r="K57" s="15">
        <f t="shared" si="4"/>
        <v>0</v>
      </c>
    </row>
    <row r="58" spans="1:11">
      <c r="A58" s="16" t="s">
        <v>0</v>
      </c>
      <c r="B58" s="17" t="s">
        <v>12</v>
      </c>
      <c r="C58" s="18">
        <v>11</v>
      </c>
      <c r="D58" s="17">
        <v>94</v>
      </c>
      <c r="E58" s="18">
        <v>0</v>
      </c>
      <c r="F58" s="17" t="s">
        <v>344</v>
      </c>
      <c r="G58" s="17" t="s">
        <v>471</v>
      </c>
      <c r="H58" s="18"/>
      <c r="I58" s="19">
        <f>I59</f>
        <v>174.5</v>
      </c>
      <c r="J58" s="19">
        <f t="shared" si="4"/>
        <v>124.6</v>
      </c>
      <c r="K58" s="19">
        <f t="shared" si="4"/>
        <v>0</v>
      </c>
    </row>
    <row r="59" spans="1:11">
      <c r="A59" s="16" t="s">
        <v>1</v>
      </c>
      <c r="B59" s="17" t="s">
        <v>12</v>
      </c>
      <c r="C59" s="18">
        <v>11</v>
      </c>
      <c r="D59" s="17">
        <v>94</v>
      </c>
      <c r="E59" s="18">
        <v>1</v>
      </c>
      <c r="F59" s="17" t="s">
        <v>344</v>
      </c>
      <c r="G59" s="17" t="s">
        <v>471</v>
      </c>
      <c r="H59" s="18" t="s">
        <v>8</v>
      </c>
      <c r="I59" s="19">
        <f>I60</f>
        <v>174.5</v>
      </c>
      <c r="J59" s="19">
        <f t="shared" si="4"/>
        <v>124.6</v>
      </c>
      <c r="K59" s="19">
        <f t="shared" si="4"/>
        <v>0</v>
      </c>
    </row>
    <row r="60" spans="1:11">
      <c r="A60" s="16" t="str">
        <f>A59</f>
        <v>Резервные фонды местных администраций</v>
      </c>
      <c r="B60" s="17" t="s">
        <v>12</v>
      </c>
      <c r="C60" s="18">
        <v>11</v>
      </c>
      <c r="D60" s="17">
        <v>94</v>
      </c>
      <c r="E60" s="18">
        <v>1</v>
      </c>
      <c r="F60" s="17" t="s">
        <v>344</v>
      </c>
      <c r="G60" s="17" t="s">
        <v>362</v>
      </c>
      <c r="H60" s="18"/>
      <c r="I60" s="19">
        <f>I61</f>
        <v>174.5</v>
      </c>
      <c r="J60" s="19">
        <f t="shared" si="4"/>
        <v>124.6</v>
      </c>
      <c r="K60" s="19">
        <f t="shared" si="4"/>
        <v>0</v>
      </c>
    </row>
    <row r="61" spans="1:11">
      <c r="A61" s="16" t="s">
        <v>139</v>
      </c>
      <c r="B61" s="17" t="s">
        <v>12</v>
      </c>
      <c r="C61" s="18">
        <v>11</v>
      </c>
      <c r="D61" s="17">
        <v>94</v>
      </c>
      <c r="E61" s="18">
        <v>1</v>
      </c>
      <c r="F61" s="17" t="s">
        <v>344</v>
      </c>
      <c r="G61" s="17" t="s">
        <v>362</v>
      </c>
      <c r="H61" s="17" t="s">
        <v>138</v>
      </c>
      <c r="I61" s="19">
        <f>'Приложение 6'!J52</f>
        <v>174.5</v>
      </c>
      <c r="J61" s="19">
        <f>'Приложение 6'!K52</f>
        <v>124.6</v>
      </c>
      <c r="K61" s="19">
        <f>'Приложение 6'!L52</f>
        <v>0</v>
      </c>
    </row>
    <row r="62" spans="1:11">
      <c r="A62" s="12" t="s">
        <v>24</v>
      </c>
      <c r="B62" s="13" t="s">
        <v>12</v>
      </c>
      <c r="C62" s="14">
        <v>13</v>
      </c>
      <c r="D62" s="17"/>
      <c r="E62" s="18"/>
      <c r="F62" s="17"/>
      <c r="G62" s="17"/>
      <c r="H62" s="18"/>
      <c r="I62" s="22">
        <f>I63+I74+I94+I98+I102+I106+I113+I119</f>
        <v>4709.2</v>
      </c>
      <c r="J62" s="22">
        <f>J63+J74+J94+J98+J102+J106+J113+J119</f>
        <v>4709.2</v>
      </c>
      <c r="K62" s="22">
        <f>K63+K74+K94+K98+K102+K106+K113+K119</f>
        <v>2522</v>
      </c>
    </row>
    <row r="63" spans="1:11" ht="57">
      <c r="A63" s="12" t="s">
        <v>71</v>
      </c>
      <c r="B63" s="13" t="s">
        <v>12</v>
      </c>
      <c r="C63" s="14">
        <v>13</v>
      </c>
      <c r="D63" s="13" t="s">
        <v>12</v>
      </c>
      <c r="E63" s="14">
        <v>0</v>
      </c>
      <c r="F63" s="13" t="s">
        <v>344</v>
      </c>
      <c r="G63" s="13" t="s">
        <v>471</v>
      </c>
      <c r="H63" s="14"/>
      <c r="I63" s="22">
        <f>I64+I71</f>
        <v>1785.7</v>
      </c>
      <c r="J63" s="22">
        <f>J64+J71</f>
        <v>1785.7</v>
      </c>
      <c r="K63" s="22">
        <f>K64+K71</f>
        <v>460.29999999999995</v>
      </c>
    </row>
    <row r="64" spans="1:11" ht="14.25">
      <c r="A64" s="12" t="s">
        <v>113</v>
      </c>
      <c r="B64" s="13" t="s">
        <v>12</v>
      </c>
      <c r="C64" s="14">
        <v>13</v>
      </c>
      <c r="D64" s="13" t="s">
        <v>12</v>
      </c>
      <c r="E64" s="14">
        <v>1</v>
      </c>
      <c r="F64" s="13" t="s">
        <v>344</v>
      </c>
      <c r="G64" s="13" t="s">
        <v>471</v>
      </c>
      <c r="H64" s="14"/>
      <c r="I64" s="22">
        <f>I65+I67+I69</f>
        <v>1448</v>
      </c>
      <c r="J64" s="22">
        <f>J65+J67+J69</f>
        <v>1448</v>
      </c>
      <c r="K64" s="22">
        <f>K65+K67+K69</f>
        <v>430.9</v>
      </c>
    </row>
    <row r="65" spans="1:11">
      <c r="A65" s="21" t="s">
        <v>70</v>
      </c>
      <c r="B65" s="17" t="s">
        <v>12</v>
      </c>
      <c r="C65" s="18">
        <v>13</v>
      </c>
      <c r="D65" s="17" t="s">
        <v>12</v>
      </c>
      <c r="E65" s="18">
        <v>1</v>
      </c>
      <c r="F65" s="17" t="s">
        <v>344</v>
      </c>
      <c r="G65" s="17" t="s">
        <v>363</v>
      </c>
      <c r="H65" s="18"/>
      <c r="I65" s="20">
        <f>I66</f>
        <v>984.69999999999993</v>
      </c>
      <c r="J65" s="20">
        <f>J66</f>
        <v>984.69999999999993</v>
      </c>
      <c r="K65" s="20">
        <f>K66</f>
        <v>251.2</v>
      </c>
    </row>
    <row r="66" spans="1:11" ht="30">
      <c r="A66" s="21" t="s">
        <v>158</v>
      </c>
      <c r="B66" s="17" t="s">
        <v>12</v>
      </c>
      <c r="C66" s="18">
        <v>13</v>
      </c>
      <c r="D66" s="17" t="s">
        <v>12</v>
      </c>
      <c r="E66" s="18">
        <v>1</v>
      </c>
      <c r="F66" s="17" t="s">
        <v>344</v>
      </c>
      <c r="G66" s="17" t="s">
        <v>363</v>
      </c>
      <c r="H66" s="18">
        <v>240</v>
      </c>
      <c r="I66" s="20">
        <f>'Приложение 6'!J57</f>
        <v>984.69999999999993</v>
      </c>
      <c r="J66" s="20">
        <f>'Приложение 6'!K57</f>
        <v>984.69999999999993</v>
      </c>
      <c r="K66" s="20">
        <f>'Приложение 6'!L57</f>
        <v>251.2</v>
      </c>
    </row>
    <row r="67" spans="1:11" ht="30">
      <c r="A67" s="21" t="s">
        <v>364</v>
      </c>
      <c r="B67" s="17" t="s">
        <v>12</v>
      </c>
      <c r="C67" s="18">
        <v>13</v>
      </c>
      <c r="D67" s="17" t="s">
        <v>12</v>
      </c>
      <c r="E67" s="18">
        <v>1</v>
      </c>
      <c r="F67" s="17" t="s">
        <v>344</v>
      </c>
      <c r="G67" s="17" t="s">
        <v>365</v>
      </c>
      <c r="H67" s="18"/>
      <c r="I67" s="20">
        <f>I68</f>
        <v>223.3</v>
      </c>
      <c r="J67" s="20">
        <f>J68</f>
        <v>223.3</v>
      </c>
      <c r="K67" s="20">
        <f>K68</f>
        <v>179.7</v>
      </c>
    </row>
    <row r="68" spans="1:11" ht="30">
      <c r="A68" s="21" t="s">
        <v>158</v>
      </c>
      <c r="B68" s="17" t="s">
        <v>12</v>
      </c>
      <c r="C68" s="18">
        <v>13</v>
      </c>
      <c r="D68" s="17" t="s">
        <v>12</v>
      </c>
      <c r="E68" s="18">
        <v>1</v>
      </c>
      <c r="F68" s="17" t="s">
        <v>344</v>
      </c>
      <c r="G68" s="17" t="s">
        <v>365</v>
      </c>
      <c r="H68" s="18">
        <v>240</v>
      </c>
      <c r="I68" s="20">
        <f>'Приложение 6'!J59</f>
        <v>223.3</v>
      </c>
      <c r="J68" s="20">
        <f>'Приложение 6'!K59</f>
        <v>223.3</v>
      </c>
      <c r="K68" s="20">
        <f>'Приложение 6'!L59</f>
        <v>179.7</v>
      </c>
    </row>
    <row r="69" spans="1:11">
      <c r="A69" s="21" t="s">
        <v>472</v>
      </c>
      <c r="B69" s="17" t="s">
        <v>12</v>
      </c>
      <c r="C69" s="18">
        <v>13</v>
      </c>
      <c r="D69" s="17" t="s">
        <v>12</v>
      </c>
      <c r="E69" s="18">
        <v>1</v>
      </c>
      <c r="F69" s="17" t="s">
        <v>344</v>
      </c>
      <c r="G69" s="17" t="s">
        <v>473</v>
      </c>
      <c r="H69" s="18"/>
      <c r="I69" s="20">
        <f>I70</f>
        <v>240</v>
      </c>
      <c r="J69" s="20">
        <f>J70</f>
        <v>240</v>
      </c>
      <c r="K69" s="20">
        <f>K70</f>
        <v>0</v>
      </c>
    </row>
    <row r="70" spans="1:11" ht="30">
      <c r="A70" s="21" t="s">
        <v>158</v>
      </c>
      <c r="B70" s="17" t="s">
        <v>12</v>
      </c>
      <c r="C70" s="18">
        <v>13</v>
      </c>
      <c r="D70" s="17" t="s">
        <v>12</v>
      </c>
      <c r="E70" s="18">
        <v>1</v>
      </c>
      <c r="F70" s="17" t="s">
        <v>344</v>
      </c>
      <c r="G70" s="17" t="s">
        <v>473</v>
      </c>
      <c r="H70" s="18">
        <v>240</v>
      </c>
      <c r="I70" s="20">
        <f>'Приложение 6'!J61</f>
        <v>240</v>
      </c>
      <c r="J70" s="20">
        <f>'Приложение 6'!K61</f>
        <v>240</v>
      </c>
      <c r="K70" s="20">
        <f>'Приложение 6'!L61</f>
        <v>0</v>
      </c>
    </row>
    <row r="71" spans="1:11" ht="42.75">
      <c r="A71" s="23" t="s">
        <v>128</v>
      </c>
      <c r="B71" s="13" t="s">
        <v>12</v>
      </c>
      <c r="C71" s="14">
        <v>13</v>
      </c>
      <c r="D71" s="13" t="s">
        <v>12</v>
      </c>
      <c r="E71" s="14">
        <v>2</v>
      </c>
      <c r="F71" s="13" t="s">
        <v>344</v>
      </c>
      <c r="G71" s="13" t="s">
        <v>471</v>
      </c>
      <c r="H71" s="14"/>
      <c r="I71" s="22">
        <f t="shared" ref="I71:K72" si="5">I72</f>
        <v>337.7</v>
      </c>
      <c r="J71" s="22">
        <f t="shared" si="5"/>
        <v>337.7</v>
      </c>
      <c r="K71" s="22">
        <f t="shared" si="5"/>
        <v>29.4</v>
      </c>
    </row>
    <row r="72" spans="1:11" ht="30">
      <c r="A72" s="21" t="s">
        <v>129</v>
      </c>
      <c r="B72" s="17" t="s">
        <v>12</v>
      </c>
      <c r="C72" s="18">
        <v>13</v>
      </c>
      <c r="D72" s="17" t="s">
        <v>12</v>
      </c>
      <c r="E72" s="18">
        <v>2</v>
      </c>
      <c r="F72" s="17" t="s">
        <v>344</v>
      </c>
      <c r="G72" s="17" t="s">
        <v>366</v>
      </c>
      <c r="H72" s="18"/>
      <c r="I72" s="20">
        <f t="shared" si="5"/>
        <v>337.7</v>
      </c>
      <c r="J72" s="20">
        <f t="shared" si="5"/>
        <v>337.7</v>
      </c>
      <c r="K72" s="20">
        <f t="shared" si="5"/>
        <v>29.4</v>
      </c>
    </row>
    <row r="73" spans="1:11" ht="30">
      <c r="A73" s="21" t="s">
        <v>158</v>
      </c>
      <c r="B73" s="17" t="s">
        <v>12</v>
      </c>
      <c r="C73" s="18">
        <v>13</v>
      </c>
      <c r="D73" s="17" t="s">
        <v>12</v>
      </c>
      <c r="E73" s="18">
        <v>2</v>
      </c>
      <c r="F73" s="17" t="s">
        <v>344</v>
      </c>
      <c r="G73" s="17" t="s">
        <v>366</v>
      </c>
      <c r="H73" s="18">
        <v>240</v>
      </c>
      <c r="I73" s="20">
        <f>'Приложение 6'!J64</f>
        <v>337.7</v>
      </c>
      <c r="J73" s="20">
        <f>'Приложение 6'!K64</f>
        <v>337.7</v>
      </c>
      <c r="K73" s="20">
        <f>'Приложение 6'!L64</f>
        <v>29.4</v>
      </c>
    </row>
    <row r="74" spans="1:11" ht="57">
      <c r="A74" s="12" t="s">
        <v>153</v>
      </c>
      <c r="B74" s="13" t="s">
        <v>12</v>
      </c>
      <c r="C74" s="14">
        <v>13</v>
      </c>
      <c r="D74" s="13" t="s">
        <v>21</v>
      </c>
      <c r="E74" s="14">
        <v>0</v>
      </c>
      <c r="F74" s="13" t="s">
        <v>344</v>
      </c>
      <c r="G74" s="13" t="s">
        <v>471</v>
      </c>
      <c r="H74" s="14"/>
      <c r="I74" s="22">
        <f>I75</f>
        <v>1064.5999999999999</v>
      </c>
      <c r="J74" s="22">
        <f>J75</f>
        <v>1064.5999999999999</v>
      </c>
      <c r="K74" s="22">
        <f>K75</f>
        <v>632</v>
      </c>
    </row>
    <row r="75" spans="1:11" ht="42.75">
      <c r="A75" s="12" t="s">
        <v>145</v>
      </c>
      <c r="B75" s="13" t="s">
        <v>12</v>
      </c>
      <c r="C75" s="14">
        <v>13</v>
      </c>
      <c r="D75" s="13" t="s">
        <v>21</v>
      </c>
      <c r="E75" s="14">
        <v>1</v>
      </c>
      <c r="F75" s="13" t="s">
        <v>344</v>
      </c>
      <c r="G75" s="13" t="s">
        <v>471</v>
      </c>
      <c r="H75" s="14"/>
      <c r="I75" s="22">
        <f>I76+I79+I82+I85+I88+I91</f>
        <v>1064.5999999999999</v>
      </c>
      <c r="J75" s="22">
        <f>J76+J79+J82+J85+J88+J91</f>
        <v>1064.5999999999999</v>
      </c>
      <c r="K75" s="22">
        <f>K76+K79+K82+K85+K88+K91</f>
        <v>632</v>
      </c>
    </row>
    <row r="76" spans="1:11">
      <c r="A76" s="16" t="s">
        <v>367</v>
      </c>
      <c r="B76" s="17" t="s">
        <v>12</v>
      </c>
      <c r="C76" s="18">
        <v>13</v>
      </c>
      <c r="D76" s="17" t="s">
        <v>21</v>
      </c>
      <c r="E76" s="18">
        <v>1</v>
      </c>
      <c r="F76" s="17" t="s">
        <v>12</v>
      </c>
      <c r="G76" s="17" t="s">
        <v>471</v>
      </c>
      <c r="H76" s="18"/>
      <c r="I76" s="20">
        <f t="shared" ref="I76:K77" si="6">I77</f>
        <v>75</v>
      </c>
      <c r="J76" s="20">
        <f t="shared" si="6"/>
        <v>75</v>
      </c>
      <c r="K76" s="20">
        <f t="shared" si="6"/>
        <v>38.700000000000003</v>
      </c>
    </row>
    <row r="77" spans="1:11" ht="45">
      <c r="A77" s="21" t="s">
        <v>146</v>
      </c>
      <c r="B77" s="17" t="s">
        <v>12</v>
      </c>
      <c r="C77" s="17" t="s">
        <v>144</v>
      </c>
      <c r="D77" s="17" t="s">
        <v>21</v>
      </c>
      <c r="E77" s="17" t="s">
        <v>147</v>
      </c>
      <c r="F77" s="17" t="s">
        <v>12</v>
      </c>
      <c r="G77" s="17" t="s">
        <v>368</v>
      </c>
      <c r="H77" s="17"/>
      <c r="I77" s="20">
        <f t="shared" si="6"/>
        <v>75</v>
      </c>
      <c r="J77" s="20">
        <f t="shared" si="6"/>
        <v>75</v>
      </c>
      <c r="K77" s="20">
        <f t="shared" si="6"/>
        <v>38.700000000000003</v>
      </c>
    </row>
    <row r="78" spans="1:11" ht="30">
      <c r="A78" s="21" t="s">
        <v>158</v>
      </c>
      <c r="B78" s="17" t="s">
        <v>12</v>
      </c>
      <c r="C78" s="17" t="s">
        <v>144</v>
      </c>
      <c r="D78" s="17" t="s">
        <v>21</v>
      </c>
      <c r="E78" s="17" t="s">
        <v>147</v>
      </c>
      <c r="F78" s="17" t="s">
        <v>12</v>
      </c>
      <c r="G78" s="17" t="s">
        <v>368</v>
      </c>
      <c r="H78" s="17" t="s">
        <v>148</v>
      </c>
      <c r="I78" s="20">
        <f>'Приложение 6'!J69</f>
        <v>75</v>
      </c>
      <c r="J78" s="20">
        <f>'Приложение 6'!K69</f>
        <v>75</v>
      </c>
      <c r="K78" s="20">
        <f>'Приложение 6'!L69</f>
        <v>38.700000000000003</v>
      </c>
    </row>
    <row r="79" spans="1:11" ht="30">
      <c r="A79" s="16" t="s">
        <v>369</v>
      </c>
      <c r="B79" s="17" t="s">
        <v>12</v>
      </c>
      <c r="C79" s="18">
        <v>13</v>
      </c>
      <c r="D79" s="17" t="s">
        <v>21</v>
      </c>
      <c r="E79" s="18">
        <v>1</v>
      </c>
      <c r="F79" s="17" t="s">
        <v>14</v>
      </c>
      <c r="G79" s="17" t="s">
        <v>471</v>
      </c>
      <c r="H79" s="18"/>
      <c r="I79" s="20">
        <f t="shared" ref="I79:K80" si="7">I80</f>
        <v>70</v>
      </c>
      <c r="J79" s="20">
        <f t="shared" si="7"/>
        <v>70</v>
      </c>
      <c r="K79" s="20">
        <f t="shared" si="7"/>
        <v>32</v>
      </c>
    </row>
    <row r="80" spans="1:11" ht="45">
      <c r="A80" s="21" t="s">
        <v>146</v>
      </c>
      <c r="B80" s="17" t="s">
        <v>12</v>
      </c>
      <c r="C80" s="17" t="s">
        <v>144</v>
      </c>
      <c r="D80" s="17" t="s">
        <v>21</v>
      </c>
      <c r="E80" s="17" t="s">
        <v>147</v>
      </c>
      <c r="F80" s="17" t="s">
        <v>14</v>
      </c>
      <c r="G80" s="17" t="s">
        <v>368</v>
      </c>
      <c r="H80" s="17"/>
      <c r="I80" s="20">
        <f t="shared" si="7"/>
        <v>70</v>
      </c>
      <c r="J80" s="20">
        <f t="shared" si="7"/>
        <v>70</v>
      </c>
      <c r="K80" s="20">
        <f t="shared" si="7"/>
        <v>32</v>
      </c>
    </row>
    <row r="81" spans="1:11" ht="30">
      <c r="A81" s="21" t="s">
        <v>158</v>
      </c>
      <c r="B81" s="17" t="s">
        <v>12</v>
      </c>
      <c r="C81" s="17" t="s">
        <v>144</v>
      </c>
      <c r="D81" s="17" t="s">
        <v>21</v>
      </c>
      <c r="E81" s="17" t="s">
        <v>147</v>
      </c>
      <c r="F81" s="17" t="s">
        <v>14</v>
      </c>
      <c r="G81" s="17" t="s">
        <v>368</v>
      </c>
      <c r="H81" s="17" t="s">
        <v>148</v>
      </c>
      <c r="I81" s="20">
        <f>'Приложение 6'!J72</f>
        <v>70</v>
      </c>
      <c r="J81" s="20">
        <f>'Приложение 6'!K72</f>
        <v>70</v>
      </c>
      <c r="K81" s="20">
        <f>'Приложение 6'!L72</f>
        <v>32</v>
      </c>
    </row>
    <row r="82" spans="1:11">
      <c r="A82" s="16" t="s">
        <v>370</v>
      </c>
      <c r="B82" s="17" t="s">
        <v>12</v>
      </c>
      <c r="C82" s="18">
        <v>13</v>
      </c>
      <c r="D82" s="17" t="s">
        <v>21</v>
      </c>
      <c r="E82" s="18">
        <v>1</v>
      </c>
      <c r="F82" s="17" t="s">
        <v>13</v>
      </c>
      <c r="G82" s="17" t="s">
        <v>471</v>
      </c>
      <c r="H82" s="18"/>
      <c r="I82" s="20">
        <f t="shared" ref="I82:K83" si="8">I83</f>
        <v>557.1</v>
      </c>
      <c r="J82" s="20">
        <f t="shared" si="8"/>
        <v>557.1</v>
      </c>
      <c r="K82" s="20">
        <f t="shared" si="8"/>
        <v>421.9</v>
      </c>
    </row>
    <row r="83" spans="1:11" ht="45">
      <c r="A83" s="21" t="s">
        <v>146</v>
      </c>
      <c r="B83" s="17" t="s">
        <v>12</v>
      </c>
      <c r="C83" s="17" t="s">
        <v>144</v>
      </c>
      <c r="D83" s="17" t="s">
        <v>21</v>
      </c>
      <c r="E83" s="17" t="s">
        <v>147</v>
      </c>
      <c r="F83" s="17" t="s">
        <v>13</v>
      </c>
      <c r="G83" s="17" t="s">
        <v>368</v>
      </c>
      <c r="H83" s="17"/>
      <c r="I83" s="20">
        <f t="shared" si="8"/>
        <v>557.1</v>
      </c>
      <c r="J83" s="20">
        <f t="shared" si="8"/>
        <v>557.1</v>
      </c>
      <c r="K83" s="20">
        <f t="shared" si="8"/>
        <v>421.9</v>
      </c>
    </row>
    <row r="84" spans="1:11" ht="30">
      <c r="A84" s="21" t="s">
        <v>158</v>
      </c>
      <c r="B84" s="17" t="s">
        <v>12</v>
      </c>
      <c r="C84" s="17" t="s">
        <v>144</v>
      </c>
      <c r="D84" s="17" t="s">
        <v>21</v>
      </c>
      <c r="E84" s="17" t="s">
        <v>147</v>
      </c>
      <c r="F84" s="17" t="s">
        <v>13</v>
      </c>
      <c r="G84" s="17" t="s">
        <v>368</v>
      </c>
      <c r="H84" s="17" t="s">
        <v>148</v>
      </c>
      <c r="I84" s="20">
        <f>'Приложение 6'!J75</f>
        <v>557.1</v>
      </c>
      <c r="J84" s="20">
        <f>'Приложение 6'!K75</f>
        <v>557.1</v>
      </c>
      <c r="K84" s="20">
        <f>'Приложение 6'!L75</f>
        <v>421.9</v>
      </c>
    </row>
    <row r="85" spans="1:11">
      <c r="A85" s="16" t="s">
        <v>474</v>
      </c>
      <c r="B85" s="17" t="s">
        <v>12</v>
      </c>
      <c r="C85" s="18">
        <v>13</v>
      </c>
      <c r="D85" s="17" t="s">
        <v>21</v>
      </c>
      <c r="E85" s="18">
        <v>1</v>
      </c>
      <c r="F85" s="17" t="s">
        <v>16</v>
      </c>
      <c r="G85" s="17" t="s">
        <v>471</v>
      </c>
      <c r="H85" s="18"/>
      <c r="I85" s="20">
        <f t="shared" ref="I85:K86" si="9">I86</f>
        <v>132.5</v>
      </c>
      <c r="J85" s="20">
        <f t="shared" si="9"/>
        <v>132.5</v>
      </c>
      <c r="K85" s="20">
        <f t="shared" si="9"/>
        <v>35.4</v>
      </c>
    </row>
    <row r="86" spans="1:11" ht="45">
      <c r="A86" s="21" t="s">
        <v>146</v>
      </c>
      <c r="B86" s="17" t="s">
        <v>12</v>
      </c>
      <c r="C86" s="17" t="s">
        <v>144</v>
      </c>
      <c r="D86" s="17" t="s">
        <v>21</v>
      </c>
      <c r="E86" s="17" t="s">
        <v>147</v>
      </c>
      <c r="F86" s="17" t="s">
        <v>16</v>
      </c>
      <c r="G86" s="17" t="s">
        <v>368</v>
      </c>
      <c r="H86" s="17"/>
      <c r="I86" s="20">
        <f t="shared" si="9"/>
        <v>132.5</v>
      </c>
      <c r="J86" s="20">
        <f t="shared" si="9"/>
        <v>132.5</v>
      </c>
      <c r="K86" s="20">
        <f t="shared" si="9"/>
        <v>35.4</v>
      </c>
    </row>
    <row r="87" spans="1:11" ht="30">
      <c r="A87" s="21" t="s">
        <v>158</v>
      </c>
      <c r="B87" s="17" t="s">
        <v>12</v>
      </c>
      <c r="C87" s="17" t="s">
        <v>144</v>
      </c>
      <c r="D87" s="17" t="s">
        <v>21</v>
      </c>
      <c r="E87" s="17" t="s">
        <v>147</v>
      </c>
      <c r="F87" s="17" t="s">
        <v>16</v>
      </c>
      <c r="G87" s="17" t="s">
        <v>368</v>
      </c>
      <c r="H87" s="17" t="s">
        <v>148</v>
      </c>
      <c r="I87" s="20">
        <f>'Приложение 6'!J78</f>
        <v>132.5</v>
      </c>
      <c r="J87" s="20">
        <f>'Приложение 6'!K78</f>
        <v>132.5</v>
      </c>
      <c r="K87" s="20">
        <f>'Приложение 6'!L78</f>
        <v>35.4</v>
      </c>
    </row>
    <row r="88" spans="1:11" ht="45">
      <c r="A88" s="16" t="s">
        <v>475</v>
      </c>
      <c r="B88" s="17" t="s">
        <v>12</v>
      </c>
      <c r="C88" s="18">
        <v>13</v>
      </c>
      <c r="D88" s="17" t="s">
        <v>21</v>
      </c>
      <c r="E88" s="18">
        <v>1</v>
      </c>
      <c r="F88" s="17" t="s">
        <v>17</v>
      </c>
      <c r="G88" s="17" t="s">
        <v>471</v>
      </c>
      <c r="H88" s="18"/>
      <c r="I88" s="20">
        <f t="shared" ref="I88:K89" si="10">I89</f>
        <v>150</v>
      </c>
      <c r="J88" s="20">
        <f t="shared" si="10"/>
        <v>150</v>
      </c>
      <c r="K88" s="20">
        <f t="shared" si="10"/>
        <v>61.6</v>
      </c>
    </row>
    <row r="89" spans="1:11" ht="45">
      <c r="A89" s="21" t="s">
        <v>146</v>
      </c>
      <c r="B89" s="17" t="s">
        <v>12</v>
      </c>
      <c r="C89" s="17" t="s">
        <v>144</v>
      </c>
      <c r="D89" s="17" t="s">
        <v>21</v>
      </c>
      <c r="E89" s="17" t="s">
        <v>147</v>
      </c>
      <c r="F89" s="17" t="s">
        <v>17</v>
      </c>
      <c r="G89" s="17" t="s">
        <v>368</v>
      </c>
      <c r="H89" s="17"/>
      <c r="I89" s="20">
        <f t="shared" si="10"/>
        <v>150</v>
      </c>
      <c r="J89" s="20">
        <f t="shared" si="10"/>
        <v>150</v>
      </c>
      <c r="K89" s="20">
        <f t="shared" si="10"/>
        <v>61.6</v>
      </c>
    </row>
    <row r="90" spans="1:11" ht="30">
      <c r="A90" s="21" t="s">
        <v>158</v>
      </c>
      <c r="B90" s="17" t="s">
        <v>12</v>
      </c>
      <c r="C90" s="17" t="s">
        <v>144</v>
      </c>
      <c r="D90" s="17" t="s">
        <v>21</v>
      </c>
      <c r="E90" s="17" t="s">
        <v>147</v>
      </c>
      <c r="F90" s="17" t="s">
        <v>17</v>
      </c>
      <c r="G90" s="17" t="s">
        <v>368</v>
      </c>
      <c r="H90" s="17" t="s">
        <v>148</v>
      </c>
      <c r="I90" s="20">
        <f>'Приложение 6'!J81</f>
        <v>150</v>
      </c>
      <c r="J90" s="20">
        <f>'Приложение 6'!K81</f>
        <v>150</v>
      </c>
      <c r="K90" s="20">
        <f>'Приложение 6'!L81</f>
        <v>61.6</v>
      </c>
    </row>
    <row r="91" spans="1:11">
      <c r="A91" s="16" t="s">
        <v>371</v>
      </c>
      <c r="B91" s="17" t="s">
        <v>12</v>
      </c>
      <c r="C91" s="18">
        <v>13</v>
      </c>
      <c r="D91" s="17" t="s">
        <v>21</v>
      </c>
      <c r="E91" s="18">
        <v>1</v>
      </c>
      <c r="F91" s="17" t="s">
        <v>83</v>
      </c>
      <c r="G91" s="17" t="s">
        <v>471</v>
      </c>
      <c r="H91" s="18"/>
      <c r="I91" s="20">
        <f t="shared" ref="I91:K92" si="11">I92</f>
        <v>80</v>
      </c>
      <c r="J91" s="20">
        <f t="shared" si="11"/>
        <v>80</v>
      </c>
      <c r="K91" s="20">
        <f t="shared" si="11"/>
        <v>42.4</v>
      </c>
    </row>
    <row r="92" spans="1:11" ht="45">
      <c r="A92" s="21" t="s">
        <v>146</v>
      </c>
      <c r="B92" s="17" t="s">
        <v>12</v>
      </c>
      <c r="C92" s="17" t="s">
        <v>144</v>
      </c>
      <c r="D92" s="17" t="s">
        <v>21</v>
      </c>
      <c r="E92" s="17" t="s">
        <v>147</v>
      </c>
      <c r="F92" s="17" t="s">
        <v>83</v>
      </c>
      <c r="G92" s="17" t="s">
        <v>368</v>
      </c>
      <c r="H92" s="17"/>
      <c r="I92" s="20">
        <f t="shared" si="11"/>
        <v>80</v>
      </c>
      <c r="J92" s="20">
        <f t="shared" si="11"/>
        <v>80</v>
      </c>
      <c r="K92" s="20">
        <f t="shared" si="11"/>
        <v>42.4</v>
      </c>
    </row>
    <row r="93" spans="1:11" ht="30">
      <c r="A93" s="21" t="s">
        <v>158</v>
      </c>
      <c r="B93" s="17" t="s">
        <v>12</v>
      </c>
      <c r="C93" s="17" t="s">
        <v>144</v>
      </c>
      <c r="D93" s="17" t="s">
        <v>21</v>
      </c>
      <c r="E93" s="17" t="s">
        <v>147</v>
      </c>
      <c r="F93" s="17" t="s">
        <v>83</v>
      </c>
      <c r="G93" s="17" t="s">
        <v>368</v>
      </c>
      <c r="H93" s="17" t="s">
        <v>148</v>
      </c>
      <c r="I93" s="20">
        <f>'Приложение 6'!J84</f>
        <v>80</v>
      </c>
      <c r="J93" s="20">
        <f>'Приложение 6'!K84</f>
        <v>80</v>
      </c>
      <c r="K93" s="20">
        <f>'Приложение 6'!L84</f>
        <v>42.4</v>
      </c>
    </row>
    <row r="94" spans="1:11" ht="42.75">
      <c r="A94" s="12" t="s">
        <v>476</v>
      </c>
      <c r="B94" s="13" t="s">
        <v>12</v>
      </c>
      <c r="C94" s="14">
        <v>13</v>
      </c>
      <c r="D94" s="13" t="s">
        <v>22</v>
      </c>
      <c r="E94" s="14">
        <v>0</v>
      </c>
      <c r="F94" s="13" t="s">
        <v>344</v>
      </c>
      <c r="G94" s="13" t="s">
        <v>471</v>
      </c>
      <c r="H94" s="14"/>
      <c r="I94" s="22">
        <f>I95</f>
        <v>61.500000000000014</v>
      </c>
      <c r="J94" s="22">
        <f t="shared" ref="J94:K96" si="12">J95</f>
        <v>61.500000000000014</v>
      </c>
      <c r="K94" s="22">
        <f t="shared" si="12"/>
        <v>57.7</v>
      </c>
    </row>
    <row r="95" spans="1:11" ht="42.75">
      <c r="A95" s="12" t="s">
        <v>154</v>
      </c>
      <c r="B95" s="13" t="s">
        <v>12</v>
      </c>
      <c r="C95" s="14">
        <v>13</v>
      </c>
      <c r="D95" s="13" t="s">
        <v>22</v>
      </c>
      <c r="E95" s="14">
        <v>0</v>
      </c>
      <c r="F95" s="13" t="s">
        <v>344</v>
      </c>
      <c r="G95" s="13" t="s">
        <v>471</v>
      </c>
      <c r="H95" s="14"/>
      <c r="I95" s="22">
        <f>I96</f>
        <v>61.500000000000014</v>
      </c>
      <c r="J95" s="22">
        <f t="shared" si="12"/>
        <v>61.500000000000014</v>
      </c>
      <c r="K95" s="22">
        <f t="shared" si="12"/>
        <v>57.7</v>
      </c>
    </row>
    <row r="96" spans="1:11" ht="45">
      <c r="A96" s="21" t="s">
        <v>150</v>
      </c>
      <c r="B96" s="17" t="s">
        <v>12</v>
      </c>
      <c r="C96" s="17" t="s">
        <v>144</v>
      </c>
      <c r="D96" s="17" t="s">
        <v>22</v>
      </c>
      <c r="E96" s="17" t="s">
        <v>149</v>
      </c>
      <c r="F96" s="17" t="s">
        <v>344</v>
      </c>
      <c r="G96" s="17" t="s">
        <v>372</v>
      </c>
      <c r="H96" s="17"/>
      <c r="I96" s="20">
        <f>I97</f>
        <v>61.500000000000014</v>
      </c>
      <c r="J96" s="20">
        <f t="shared" si="12"/>
        <v>61.500000000000014</v>
      </c>
      <c r="K96" s="20">
        <f t="shared" si="12"/>
        <v>57.7</v>
      </c>
    </row>
    <row r="97" spans="1:11" ht="30">
      <c r="A97" s="21" t="s">
        <v>158</v>
      </c>
      <c r="B97" s="17" t="s">
        <v>12</v>
      </c>
      <c r="C97" s="17" t="s">
        <v>144</v>
      </c>
      <c r="D97" s="17" t="s">
        <v>22</v>
      </c>
      <c r="E97" s="17" t="s">
        <v>149</v>
      </c>
      <c r="F97" s="17" t="s">
        <v>344</v>
      </c>
      <c r="G97" s="17" t="s">
        <v>372</v>
      </c>
      <c r="H97" s="17" t="s">
        <v>148</v>
      </c>
      <c r="I97" s="20">
        <f>'Приложение 6'!J88</f>
        <v>61.500000000000014</v>
      </c>
      <c r="J97" s="20">
        <f>'Приложение 6'!K88</f>
        <v>61.500000000000014</v>
      </c>
      <c r="K97" s="20">
        <f>'Приложение 6'!L88</f>
        <v>57.7</v>
      </c>
    </row>
    <row r="98" spans="1:11" ht="57.75" hidden="1">
      <c r="A98" s="12" t="s">
        <v>477</v>
      </c>
      <c r="B98" s="13" t="s">
        <v>12</v>
      </c>
      <c r="C98" s="13" t="s">
        <v>144</v>
      </c>
      <c r="D98" s="13" t="s">
        <v>43</v>
      </c>
      <c r="E98" s="14">
        <v>0</v>
      </c>
      <c r="F98" s="13" t="s">
        <v>344</v>
      </c>
      <c r="G98" s="13" t="s">
        <v>471</v>
      </c>
      <c r="H98" s="17"/>
      <c r="I98" s="22">
        <f>I99</f>
        <v>0</v>
      </c>
      <c r="J98" s="22">
        <f t="shared" ref="J98:K100" si="13">J99</f>
        <v>0</v>
      </c>
      <c r="K98" s="22">
        <f t="shared" si="13"/>
        <v>0</v>
      </c>
    </row>
    <row r="99" spans="1:11" ht="30" hidden="1">
      <c r="A99" s="21" t="s">
        <v>478</v>
      </c>
      <c r="B99" s="17" t="s">
        <v>12</v>
      </c>
      <c r="C99" s="17" t="s">
        <v>144</v>
      </c>
      <c r="D99" s="17" t="s">
        <v>43</v>
      </c>
      <c r="E99" s="17" t="s">
        <v>149</v>
      </c>
      <c r="F99" s="17" t="s">
        <v>14</v>
      </c>
      <c r="G99" s="17" t="s">
        <v>471</v>
      </c>
      <c r="H99" s="17"/>
      <c r="I99" s="20">
        <f>I100</f>
        <v>0</v>
      </c>
      <c r="J99" s="20">
        <f t="shared" si="13"/>
        <v>0</v>
      </c>
      <c r="K99" s="20">
        <f t="shared" si="13"/>
        <v>0</v>
      </c>
    </row>
    <row r="100" spans="1:11" ht="30" hidden="1">
      <c r="A100" s="21" t="s">
        <v>418</v>
      </c>
      <c r="B100" s="17" t="s">
        <v>12</v>
      </c>
      <c r="C100" s="17" t="s">
        <v>144</v>
      </c>
      <c r="D100" s="17" t="s">
        <v>43</v>
      </c>
      <c r="E100" s="17" t="s">
        <v>149</v>
      </c>
      <c r="F100" s="17" t="s">
        <v>14</v>
      </c>
      <c r="G100" s="17" t="s">
        <v>419</v>
      </c>
      <c r="H100" s="17"/>
      <c r="I100" s="20">
        <f>I101</f>
        <v>0</v>
      </c>
      <c r="J100" s="20">
        <f t="shared" si="13"/>
        <v>0</v>
      </c>
      <c r="K100" s="20">
        <f t="shared" si="13"/>
        <v>0</v>
      </c>
    </row>
    <row r="101" spans="1:11" ht="30" hidden="1">
      <c r="A101" s="21" t="s">
        <v>158</v>
      </c>
      <c r="B101" s="17" t="s">
        <v>12</v>
      </c>
      <c r="C101" s="17" t="s">
        <v>144</v>
      </c>
      <c r="D101" s="17" t="s">
        <v>43</v>
      </c>
      <c r="E101" s="17" t="s">
        <v>149</v>
      </c>
      <c r="F101" s="17" t="s">
        <v>14</v>
      </c>
      <c r="G101" s="17" t="s">
        <v>419</v>
      </c>
      <c r="H101" s="17" t="s">
        <v>148</v>
      </c>
      <c r="I101" s="20">
        <f>'Приложение 6'!J92</f>
        <v>0</v>
      </c>
      <c r="J101" s="20">
        <f>'Приложение 6'!K92</f>
        <v>0</v>
      </c>
      <c r="K101" s="20">
        <f>'Приложение 6'!L92</f>
        <v>0</v>
      </c>
    </row>
    <row r="102" spans="1:11" ht="57">
      <c r="A102" s="12" t="s">
        <v>470</v>
      </c>
      <c r="B102" s="13" t="s">
        <v>12</v>
      </c>
      <c r="C102" s="14">
        <v>13</v>
      </c>
      <c r="D102" s="13" t="s">
        <v>44</v>
      </c>
      <c r="E102" s="14">
        <v>0</v>
      </c>
      <c r="F102" s="13" t="s">
        <v>344</v>
      </c>
      <c r="G102" s="13" t="s">
        <v>471</v>
      </c>
      <c r="H102" s="14"/>
      <c r="I102" s="22">
        <f>I103</f>
        <v>53</v>
      </c>
      <c r="J102" s="22">
        <f t="shared" ref="J102:K104" si="14">J103</f>
        <v>53</v>
      </c>
      <c r="K102" s="22">
        <f t="shared" si="14"/>
        <v>39.6</v>
      </c>
    </row>
    <row r="103" spans="1:11" ht="30">
      <c r="A103" s="21" t="s">
        <v>342</v>
      </c>
      <c r="B103" s="17" t="s">
        <v>12</v>
      </c>
      <c r="C103" s="17" t="s">
        <v>144</v>
      </c>
      <c r="D103" s="17" t="s">
        <v>44</v>
      </c>
      <c r="E103" s="17" t="s">
        <v>149</v>
      </c>
      <c r="F103" s="17" t="s">
        <v>12</v>
      </c>
      <c r="G103" s="17" t="s">
        <v>471</v>
      </c>
      <c r="H103" s="17"/>
      <c r="I103" s="20">
        <f>I104</f>
        <v>53</v>
      </c>
      <c r="J103" s="20">
        <f t="shared" si="14"/>
        <v>53</v>
      </c>
      <c r="K103" s="20">
        <f t="shared" si="14"/>
        <v>39.6</v>
      </c>
    </row>
    <row r="104" spans="1:11" ht="30">
      <c r="A104" s="21" t="s">
        <v>342</v>
      </c>
      <c r="B104" s="17" t="s">
        <v>12</v>
      </c>
      <c r="C104" s="17" t="s">
        <v>144</v>
      </c>
      <c r="D104" s="17" t="s">
        <v>44</v>
      </c>
      <c r="E104" s="17" t="s">
        <v>149</v>
      </c>
      <c r="F104" s="17" t="s">
        <v>12</v>
      </c>
      <c r="G104" s="17" t="s">
        <v>343</v>
      </c>
      <c r="H104" s="17"/>
      <c r="I104" s="20">
        <f>I105</f>
        <v>53</v>
      </c>
      <c r="J104" s="20">
        <f t="shared" si="14"/>
        <v>53</v>
      </c>
      <c r="K104" s="20">
        <f t="shared" si="14"/>
        <v>39.6</v>
      </c>
    </row>
    <row r="105" spans="1:11" ht="30">
      <c r="A105" s="21" t="s">
        <v>158</v>
      </c>
      <c r="B105" s="17" t="s">
        <v>12</v>
      </c>
      <c r="C105" s="17" t="s">
        <v>144</v>
      </c>
      <c r="D105" s="17" t="s">
        <v>44</v>
      </c>
      <c r="E105" s="17" t="s">
        <v>149</v>
      </c>
      <c r="F105" s="17" t="s">
        <v>12</v>
      </c>
      <c r="G105" s="17" t="s">
        <v>343</v>
      </c>
      <c r="H105" s="17" t="s">
        <v>148</v>
      </c>
      <c r="I105" s="20">
        <f>'Приложение 6'!J96</f>
        <v>53</v>
      </c>
      <c r="J105" s="20">
        <f>'Приложение 6'!K96</f>
        <v>53</v>
      </c>
      <c r="K105" s="20">
        <f>'Приложение 6'!L96</f>
        <v>39.6</v>
      </c>
    </row>
    <row r="106" spans="1:11" ht="57">
      <c r="A106" s="12" t="s">
        <v>479</v>
      </c>
      <c r="B106" s="13" t="s">
        <v>12</v>
      </c>
      <c r="C106" s="14">
        <v>13</v>
      </c>
      <c r="D106" s="13" t="s">
        <v>144</v>
      </c>
      <c r="E106" s="14">
        <v>0</v>
      </c>
      <c r="F106" s="13" t="s">
        <v>344</v>
      </c>
      <c r="G106" s="13" t="s">
        <v>471</v>
      </c>
      <c r="H106" s="14"/>
      <c r="I106" s="22">
        <f>I107+I109+I111</f>
        <v>99</v>
      </c>
      <c r="J106" s="22">
        <f>J107+J109+J111</f>
        <v>99</v>
      </c>
      <c r="K106" s="22">
        <f>K107+K109+K111</f>
        <v>0</v>
      </c>
    </row>
    <row r="107" spans="1:11" ht="30" hidden="1">
      <c r="A107" s="21" t="s">
        <v>480</v>
      </c>
      <c r="B107" s="17" t="s">
        <v>12</v>
      </c>
      <c r="C107" s="17" t="s">
        <v>144</v>
      </c>
      <c r="D107" s="17" t="s">
        <v>144</v>
      </c>
      <c r="E107" s="17" t="s">
        <v>149</v>
      </c>
      <c r="F107" s="17" t="s">
        <v>344</v>
      </c>
      <c r="G107" s="17" t="s">
        <v>481</v>
      </c>
      <c r="H107" s="17"/>
      <c r="I107" s="20">
        <f>I108</f>
        <v>0</v>
      </c>
      <c r="J107" s="20">
        <f>J108</f>
        <v>0</v>
      </c>
      <c r="K107" s="20">
        <f>K108</f>
        <v>0</v>
      </c>
    </row>
    <row r="108" spans="1:11" ht="30" hidden="1">
      <c r="A108" s="21" t="s">
        <v>158</v>
      </c>
      <c r="B108" s="17" t="s">
        <v>12</v>
      </c>
      <c r="C108" s="17" t="s">
        <v>144</v>
      </c>
      <c r="D108" s="17" t="s">
        <v>144</v>
      </c>
      <c r="E108" s="17" t="s">
        <v>149</v>
      </c>
      <c r="F108" s="17" t="s">
        <v>344</v>
      </c>
      <c r="G108" s="17" t="s">
        <v>481</v>
      </c>
      <c r="H108" s="17" t="s">
        <v>148</v>
      </c>
      <c r="I108" s="20">
        <f>'Приложение 6'!J99</f>
        <v>0</v>
      </c>
      <c r="J108" s="20">
        <f>'Приложение 6'!K99</f>
        <v>0</v>
      </c>
      <c r="K108" s="20">
        <f>'Приложение 6'!L99</f>
        <v>0</v>
      </c>
    </row>
    <row r="109" spans="1:11" ht="30" hidden="1">
      <c r="A109" s="21" t="s">
        <v>482</v>
      </c>
      <c r="B109" s="17" t="s">
        <v>12</v>
      </c>
      <c r="C109" s="17" t="s">
        <v>144</v>
      </c>
      <c r="D109" s="17" t="s">
        <v>144</v>
      </c>
      <c r="E109" s="17" t="s">
        <v>149</v>
      </c>
      <c r="F109" s="17" t="s">
        <v>344</v>
      </c>
      <c r="G109" s="17" t="s">
        <v>483</v>
      </c>
      <c r="H109" s="17"/>
      <c r="I109" s="20">
        <f>I110</f>
        <v>0</v>
      </c>
      <c r="J109" s="20">
        <f>J110</f>
        <v>0</v>
      </c>
      <c r="K109" s="20">
        <f>K110</f>
        <v>0</v>
      </c>
    </row>
    <row r="110" spans="1:11" ht="30" hidden="1">
      <c r="A110" s="21" t="s">
        <v>158</v>
      </c>
      <c r="B110" s="17" t="s">
        <v>12</v>
      </c>
      <c r="C110" s="17" t="s">
        <v>144</v>
      </c>
      <c r="D110" s="17" t="s">
        <v>144</v>
      </c>
      <c r="E110" s="17" t="s">
        <v>149</v>
      </c>
      <c r="F110" s="17" t="s">
        <v>344</v>
      </c>
      <c r="G110" s="17" t="s">
        <v>483</v>
      </c>
      <c r="H110" s="17" t="s">
        <v>148</v>
      </c>
      <c r="I110" s="20">
        <f>'Приложение 6'!J101</f>
        <v>0</v>
      </c>
      <c r="J110" s="20">
        <f>'Приложение 6'!K101</f>
        <v>0</v>
      </c>
      <c r="K110" s="20">
        <f>'Приложение 6'!L101</f>
        <v>0</v>
      </c>
    </row>
    <row r="111" spans="1:11" ht="30">
      <c r="A111" s="21" t="s">
        <v>484</v>
      </c>
      <c r="B111" s="17" t="s">
        <v>12</v>
      </c>
      <c r="C111" s="17" t="s">
        <v>144</v>
      </c>
      <c r="D111" s="17" t="s">
        <v>144</v>
      </c>
      <c r="E111" s="17" t="s">
        <v>149</v>
      </c>
      <c r="F111" s="17" t="s">
        <v>344</v>
      </c>
      <c r="G111" s="17" t="s">
        <v>485</v>
      </c>
      <c r="H111" s="17"/>
      <c r="I111" s="20">
        <f>I112</f>
        <v>99</v>
      </c>
      <c r="J111" s="20">
        <f>J112</f>
        <v>99</v>
      </c>
      <c r="K111" s="20">
        <f>K112</f>
        <v>0</v>
      </c>
    </row>
    <row r="112" spans="1:11" ht="30">
      <c r="A112" s="21" t="s">
        <v>158</v>
      </c>
      <c r="B112" s="17" t="s">
        <v>12</v>
      </c>
      <c r="C112" s="17" t="s">
        <v>144</v>
      </c>
      <c r="D112" s="17" t="s">
        <v>144</v>
      </c>
      <c r="E112" s="17" t="s">
        <v>149</v>
      </c>
      <c r="F112" s="17" t="s">
        <v>344</v>
      </c>
      <c r="G112" s="17" t="s">
        <v>485</v>
      </c>
      <c r="H112" s="17" t="s">
        <v>148</v>
      </c>
      <c r="I112" s="20">
        <f>'Приложение 6'!J103</f>
        <v>99</v>
      </c>
      <c r="J112" s="20">
        <f>'Приложение 6'!K103</f>
        <v>99</v>
      </c>
      <c r="K112" s="20">
        <f>'Приложение 6'!L103</f>
        <v>0</v>
      </c>
    </row>
    <row r="113" spans="1:11" ht="28.5">
      <c r="A113" s="12" t="s">
        <v>59</v>
      </c>
      <c r="B113" s="13" t="s">
        <v>12</v>
      </c>
      <c r="C113" s="14">
        <v>13</v>
      </c>
      <c r="D113" s="13" t="s">
        <v>123</v>
      </c>
      <c r="E113" s="14">
        <v>0</v>
      </c>
      <c r="F113" s="13" t="s">
        <v>344</v>
      </c>
      <c r="G113" s="13" t="s">
        <v>471</v>
      </c>
      <c r="H113" s="14"/>
      <c r="I113" s="22">
        <f>I114</f>
        <v>500</v>
      </c>
      <c r="J113" s="22">
        <f>J114</f>
        <v>500</v>
      </c>
      <c r="K113" s="22">
        <f>K114</f>
        <v>187.1</v>
      </c>
    </row>
    <row r="114" spans="1:11" ht="30">
      <c r="A114" s="16" t="s">
        <v>60</v>
      </c>
      <c r="B114" s="17" t="s">
        <v>12</v>
      </c>
      <c r="C114" s="18">
        <v>13</v>
      </c>
      <c r="D114" s="18">
        <v>91</v>
      </c>
      <c r="E114" s="18">
        <v>1</v>
      </c>
      <c r="F114" s="17" t="s">
        <v>344</v>
      </c>
      <c r="G114" s="17" t="s">
        <v>471</v>
      </c>
      <c r="H114" s="18"/>
      <c r="I114" s="20">
        <f>I115+I117</f>
        <v>500</v>
      </c>
      <c r="J114" s="20">
        <f>J115+J117</f>
        <v>500</v>
      </c>
      <c r="K114" s="20">
        <f>K115+K117</f>
        <v>187.1</v>
      </c>
    </row>
    <row r="115" spans="1:11" ht="45">
      <c r="A115" s="16" t="s">
        <v>159</v>
      </c>
      <c r="B115" s="17" t="s">
        <v>12</v>
      </c>
      <c r="C115" s="18">
        <v>13</v>
      </c>
      <c r="D115" s="18">
        <v>91</v>
      </c>
      <c r="E115" s="18">
        <v>1</v>
      </c>
      <c r="F115" s="17" t="s">
        <v>344</v>
      </c>
      <c r="G115" s="17" t="s">
        <v>434</v>
      </c>
      <c r="H115" s="18"/>
      <c r="I115" s="20">
        <f>I116</f>
        <v>200</v>
      </c>
      <c r="J115" s="20">
        <f>J116</f>
        <v>200</v>
      </c>
      <c r="K115" s="20">
        <f>K116</f>
        <v>10.1</v>
      </c>
    </row>
    <row r="116" spans="1:11" ht="30">
      <c r="A116" s="16" t="s">
        <v>158</v>
      </c>
      <c r="B116" s="17" t="s">
        <v>12</v>
      </c>
      <c r="C116" s="18">
        <v>13</v>
      </c>
      <c r="D116" s="18">
        <v>91</v>
      </c>
      <c r="E116" s="18">
        <v>1</v>
      </c>
      <c r="F116" s="17" t="s">
        <v>344</v>
      </c>
      <c r="G116" s="17" t="s">
        <v>434</v>
      </c>
      <c r="H116" s="18">
        <v>240</v>
      </c>
      <c r="I116" s="20">
        <f>'Приложение 6'!J354</f>
        <v>200</v>
      </c>
      <c r="J116" s="20">
        <f>'Приложение 6'!K354</f>
        <v>200</v>
      </c>
      <c r="K116" s="20">
        <f>'Приложение 6'!L354</f>
        <v>10.1</v>
      </c>
    </row>
    <row r="117" spans="1:11">
      <c r="A117" s="21" t="s">
        <v>124</v>
      </c>
      <c r="B117" s="17" t="s">
        <v>12</v>
      </c>
      <c r="C117" s="18">
        <v>13</v>
      </c>
      <c r="D117" s="17" t="s">
        <v>123</v>
      </c>
      <c r="E117" s="18">
        <v>1</v>
      </c>
      <c r="F117" s="17" t="s">
        <v>344</v>
      </c>
      <c r="G117" s="17" t="s">
        <v>374</v>
      </c>
      <c r="H117" s="18"/>
      <c r="I117" s="20">
        <f>I118</f>
        <v>300</v>
      </c>
      <c r="J117" s="20">
        <f>J118</f>
        <v>300</v>
      </c>
      <c r="K117" s="20">
        <f>K118</f>
        <v>177</v>
      </c>
    </row>
    <row r="118" spans="1:11" ht="30">
      <c r="A118" s="21" t="s">
        <v>158</v>
      </c>
      <c r="B118" s="17" t="s">
        <v>12</v>
      </c>
      <c r="C118" s="18">
        <v>13</v>
      </c>
      <c r="D118" s="17" t="s">
        <v>123</v>
      </c>
      <c r="E118" s="18">
        <v>1</v>
      </c>
      <c r="F118" s="17" t="s">
        <v>344</v>
      </c>
      <c r="G118" s="17" t="s">
        <v>374</v>
      </c>
      <c r="H118" s="18">
        <v>240</v>
      </c>
      <c r="I118" s="20">
        <f>'Приложение 6'!J356</f>
        <v>300</v>
      </c>
      <c r="J118" s="20">
        <f>'Приложение 6'!K356</f>
        <v>300</v>
      </c>
      <c r="K118" s="20">
        <f>'Приложение 6'!L356</f>
        <v>177</v>
      </c>
    </row>
    <row r="119" spans="1:11" ht="29.25">
      <c r="A119" s="196" t="s">
        <v>127</v>
      </c>
      <c r="B119" s="13" t="s">
        <v>12</v>
      </c>
      <c r="C119" s="13" t="s">
        <v>144</v>
      </c>
      <c r="D119" s="14">
        <v>92</v>
      </c>
      <c r="E119" s="13"/>
      <c r="F119" s="13"/>
      <c r="G119" s="14"/>
      <c r="H119" s="17"/>
      <c r="I119" s="22">
        <f t="shared" ref="I119:K120" si="15">I120</f>
        <v>1145.3999999999999</v>
      </c>
      <c r="J119" s="22">
        <f t="shared" si="15"/>
        <v>1145.3999999999999</v>
      </c>
      <c r="K119" s="22">
        <f t="shared" si="15"/>
        <v>1145.3</v>
      </c>
    </row>
    <row r="120" spans="1:11">
      <c r="A120" s="197" t="s">
        <v>161</v>
      </c>
      <c r="B120" s="17" t="s">
        <v>12</v>
      </c>
      <c r="C120" s="17" t="s">
        <v>144</v>
      </c>
      <c r="D120" s="18">
        <v>92</v>
      </c>
      <c r="E120" s="17" t="s">
        <v>359</v>
      </c>
      <c r="F120" s="17"/>
      <c r="G120" s="18"/>
      <c r="H120" s="17"/>
      <c r="I120" s="20">
        <f t="shared" si="15"/>
        <v>1145.3999999999999</v>
      </c>
      <c r="J120" s="20">
        <f t="shared" si="15"/>
        <v>1145.3999999999999</v>
      </c>
      <c r="K120" s="20">
        <f t="shared" si="15"/>
        <v>1145.3</v>
      </c>
    </row>
    <row r="121" spans="1:11" ht="60">
      <c r="A121" s="197" t="s">
        <v>373</v>
      </c>
      <c r="B121" s="17" t="s">
        <v>12</v>
      </c>
      <c r="C121" s="17" t="s">
        <v>144</v>
      </c>
      <c r="D121" s="18">
        <v>92</v>
      </c>
      <c r="E121" s="17" t="s">
        <v>359</v>
      </c>
      <c r="F121" s="17" t="s">
        <v>344</v>
      </c>
      <c r="G121" s="18">
        <v>29390</v>
      </c>
      <c r="H121" s="17"/>
      <c r="I121" s="20">
        <f>SUM(I122:I123)</f>
        <v>1145.3999999999999</v>
      </c>
      <c r="J121" s="20">
        <f>SUM(J122:J123)</f>
        <v>1145.3999999999999</v>
      </c>
      <c r="K121" s="20">
        <f>SUM(K122:K123)</f>
        <v>1145.3</v>
      </c>
    </row>
    <row r="122" spans="1:11" ht="30">
      <c r="A122" s="21" t="s">
        <v>158</v>
      </c>
      <c r="B122" s="17" t="s">
        <v>12</v>
      </c>
      <c r="C122" s="17" t="s">
        <v>144</v>
      </c>
      <c r="D122" s="18">
        <v>92</v>
      </c>
      <c r="E122" s="17" t="s">
        <v>359</v>
      </c>
      <c r="F122" s="17" t="s">
        <v>344</v>
      </c>
      <c r="G122" s="18">
        <v>29390</v>
      </c>
      <c r="H122" s="17" t="s">
        <v>148</v>
      </c>
      <c r="I122" s="20">
        <f>'Приложение 6'!J107</f>
        <v>1134.3999999999999</v>
      </c>
      <c r="J122" s="20">
        <f>'Приложение 6'!K107</f>
        <v>1134.3999999999999</v>
      </c>
      <c r="K122" s="20">
        <f>'Приложение 6'!L107</f>
        <v>1134.3</v>
      </c>
    </row>
    <row r="123" spans="1:11">
      <c r="A123" s="21" t="s">
        <v>137</v>
      </c>
      <c r="B123" s="17" t="s">
        <v>12</v>
      </c>
      <c r="C123" s="17" t="s">
        <v>144</v>
      </c>
      <c r="D123" s="18">
        <v>92</v>
      </c>
      <c r="E123" s="17" t="s">
        <v>359</v>
      </c>
      <c r="F123" s="17" t="s">
        <v>344</v>
      </c>
      <c r="G123" s="18">
        <v>29390</v>
      </c>
      <c r="H123" s="17" t="s">
        <v>486</v>
      </c>
      <c r="I123" s="20">
        <f>'Приложение 6'!J108</f>
        <v>11</v>
      </c>
      <c r="J123" s="20">
        <f>'Приложение 6'!K108</f>
        <v>11</v>
      </c>
      <c r="K123" s="20">
        <f>'Приложение 6'!L108</f>
        <v>11</v>
      </c>
    </row>
    <row r="124" spans="1:11" ht="14.25">
      <c r="A124" s="14" t="s">
        <v>18</v>
      </c>
      <c r="B124" s="13" t="s">
        <v>14</v>
      </c>
      <c r="C124" s="14" t="s">
        <v>9</v>
      </c>
      <c r="D124" s="13" t="s">
        <v>10</v>
      </c>
      <c r="E124" s="14"/>
      <c r="F124" s="13"/>
      <c r="G124" s="13"/>
      <c r="H124" s="14" t="s">
        <v>8</v>
      </c>
      <c r="I124" s="15">
        <f>I125</f>
        <v>369.5</v>
      </c>
      <c r="J124" s="15">
        <f t="shared" ref="J124:K128" si="16">J125</f>
        <v>369.5</v>
      </c>
      <c r="K124" s="15">
        <f t="shared" si="16"/>
        <v>369.5</v>
      </c>
    </row>
    <row r="125" spans="1:11">
      <c r="A125" s="160" t="s">
        <v>2</v>
      </c>
      <c r="B125" s="13" t="s">
        <v>14</v>
      </c>
      <c r="C125" s="13" t="s">
        <v>13</v>
      </c>
      <c r="D125" s="13" t="s">
        <v>10</v>
      </c>
      <c r="E125" s="14"/>
      <c r="F125" s="13"/>
      <c r="G125" s="13"/>
      <c r="H125" s="14" t="s">
        <v>8</v>
      </c>
      <c r="I125" s="20">
        <f>I126</f>
        <v>369.5</v>
      </c>
      <c r="J125" s="20">
        <f t="shared" si="16"/>
        <v>369.5</v>
      </c>
      <c r="K125" s="20">
        <f t="shared" si="16"/>
        <v>369.5</v>
      </c>
    </row>
    <row r="126" spans="1:11">
      <c r="A126" s="21" t="s">
        <v>72</v>
      </c>
      <c r="B126" s="17" t="s">
        <v>14</v>
      </c>
      <c r="C126" s="17" t="s">
        <v>13</v>
      </c>
      <c r="D126" s="17" t="s">
        <v>57</v>
      </c>
      <c r="E126" s="18">
        <v>0</v>
      </c>
      <c r="F126" s="17" t="s">
        <v>344</v>
      </c>
      <c r="G126" s="17" t="s">
        <v>471</v>
      </c>
      <c r="H126" s="18"/>
      <c r="I126" s="20">
        <f>I127</f>
        <v>369.5</v>
      </c>
      <c r="J126" s="20">
        <f t="shared" si="16"/>
        <v>369.5</v>
      </c>
      <c r="K126" s="20">
        <f t="shared" si="16"/>
        <v>369.5</v>
      </c>
    </row>
    <row r="127" spans="1:11">
      <c r="A127" s="21" t="s">
        <v>73</v>
      </c>
      <c r="B127" s="17" t="s">
        <v>14</v>
      </c>
      <c r="C127" s="17" t="s">
        <v>13</v>
      </c>
      <c r="D127" s="17" t="s">
        <v>57</v>
      </c>
      <c r="E127" s="18">
        <v>9</v>
      </c>
      <c r="F127" s="17" t="s">
        <v>344</v>
      </c>
      <c r="G127" s="17" t="s">
        <v>471</v>
      </c>
      <c r="H127" s="18"/>
      <c r="I127" s="20">
        <f>I128</f>
        <v>369.5</v>
      </c>
      <c r="J127" s="20">
        <f t="shared" si="16"/>
        <v>369.5</v>
      </c>
      <c r="K127" s="20">
        <f t="shared" si="16"/>
        <v>369.5</v>
      </c>
    </row>
    <row r="128" spans="1:11" ht="60">
      <c r="A128" s="16" t="s">
        <v>74</v>
      </c>
      <c r="B128" s="17" t="s">
        <v>14</v>
      </c>
      <c r="C128" s="17" t="s">
        <v>13</v>
      </c>
      <c r="D128" s="17" t="s">
        <v>57</v>
      </c>
      <c r="E128" s="18">
        <v>9</v>
      </c>
      <c r="F128" s="17" t="s">
        <v>344</v>
      </c>
      <c r="G128" s="17" t="s">
        <v>375</v>
      </c>
      <c r="H128" s="18"/>
      <c r="I128" s="20">
        <f>I129</f>
        <v>369.5</v>
      </c>
      <c r="J128" s="20">
        <f t="shared" si="16"/>
        <v>369.5</v>
      </c>
      <c r="K128" s="20">
        <f t="shared" si="16"/>
        <v>369.5</v>
      </c>
    </row>
    <row r="129" spans="1:11">
      <c r="A129" s="16" t="s">
        <v>136</v>
      </c>
      <c r="B129" s="17" t="s">
        <v>14</v>
      </c>
      <c r="C129" s="17" t="s">
        <v>13</v>
      </c>
      <c r="D129" s="17" t="s">
        <v>57</v>
      </c>
      <c r="E129" s="18">
        <v>9</v>
      </c>
      <c r="F129" s="17" t="s">
        <v>344</v>
      </c>
      <c r="G129" s="17" t="s">
        <v>375</v>
      </c>
      <c r="H129" s="18">
        <v>120</v>
      </c>
      <c r="I129" s="20">
        <f>'Приложение 6'!J114</f>
        <v>369.5</v>
      </c>
      <c r="J129" s="20">
        <f>'Приложение 6'!K114</f>
        <v>369.5</v>
      </c>
      <c r="K129" s="20">
        <f>'Приложение 6'!L114</f>
        <v>369.5</v>
      </c>
    </row>
    <row r="130" spans="1:11" ht="29.25">
      <c r="A130" s="14" t="s">
        <v>32</v>
      </c>
      <c r="B130" s="13" t="s">
        <v>13</v>
      </c>
      <c r="C130" s="13"/>
      <c r="D130" s="13"/>
      <c r="E130" s="14"/>
      <c r="F130" s="13"/>
      <c r="G130" s="17"/>
      <c r="H130" s="14"/>
      <c r="I130" s="22">
        <f>I131+I152+I157</f>
        <v>1635.5</v>
      </c>
      <c r="J130" s="22">
        <f>J131+J152+J157</f>
        <v>1635.5</v>
      </c>
      <c r="K130" s="22">
        <f>K131+K152+K157</f>
        <v>1634.1999999999998</v>
      </c>
    </row>
    <row r="131" spans="1:11" ht="43.5">
      <c r="A131" s="12" t="s">
        <v>38</v>
      </c>
      <c r="B131" s="13" t="s">
        <v>13</v>
      </c>
      <c r="C131" s="13" t="s">
        <v>29</v>
      </c>
      <c r="D131" s="13"/>
      <c r="E131" s="14"/>
      <c r="F131" s="13"/>
      <c r="G131" s="17"/>
      <c r="H131" s="14"/>
      <c r="I131" s="22">
        <f>I132+I148</f>
        <v>1012.3</v>
      </c>
      <c r="J131" s="22">
        <f>J132+J148</f>
        <v>1012.3</v>
      </c>
      <c r="K131" s="22">
        <f>K132+K148</f>
        <v>1012.1999999999999</v>
      </c>
    </row>
    <row r="132" spans="1:11" ht="114">
      <c r="A132" s="12" t="s">
        <v>487</v>
      </c>
      <c r="B132" s="13" t="s">
        <v>13</v>
      </c>
      <c r="C132" s="13" t="s">
        <v>29</v>
      </c>
      <c r="D132" s="13" t="s">
        <v>14</v>
      </c>
      <c r="E132" s="14">
        <v>0</v>
      </c>
      <c r="F132" s="13" t="s">
        <v>344</v>
      </c>
      <c r="G132" s="13" t="s">
        <v>471</v>
      </c>
      <c r="H132" s="14"/>
      <c r="I132" s="22">
        <f>I133+I140+I143</f>
        <v>976.9</v>
      </c>
      <c r="J132" s="22">
        <f>J133+J140+J143</f>
        <v>976.9</v>
      </c>
      <c r="K132" s="22">
        <f>K133+K140+K143</f>
        <v>976.8</v>
      </c>
    </row>
    <row r="133" spans="1:11" s="37" customFormat="1" ht="29.25" hidden="1">
      <c r="A133" s="23" t="s">
        <v>376</v>
      </c>
      <c r="B133" s="13" t="s">
        <v>13</v>
      </c>
      <c r="C133" s="13" t="s">
        <v>29</v>
      </c>
      <c r="D133" s="13" t="s">
        <v>14</v>
      </c>
      <c r="E133" s="14">
        <v>1</v>
      </c>
      <c r="F133" s="13" t="s">
        <v>344</v>
      </c>
      <c r="G133" s="17" t="s">
        <v>471</v>
      </c>
      <c r="H133" s="14"/>
      <c r="I133" s="22">
        <f>I134+I136+I138</f>
        <v>0</v>
      </c>
      <c r="J133" s="22">
        <f>J134+J136+J138</f>
        <v>0</v>
      </c>
      <c r="K133" s="22">
        <f>K134+K136+K138</f>
        <v>0</v>
      </c>
    </row>
    <row r="134" spans="1:11" ht="30" hidden="1">
      <c r="A134" s="21" t="s">
        <v>76</v>
      </c>
      <c r="B134" s="17" t="s">
        <v>13</v>
      </c>
      <c r="C134" s="17" t="s">
        <v>29</v>
      </c>
      <c r="D134" s="17" t="s">
        <v>14</v>
      </c>
      <c r="E134" s="18">
        <v>1</v>
      </c>
      <c r="F134" s="17" t="s">
        <v>344</v>
      </c>
      <c r="G134" s="17" t="s">
        <v>377</v>
      </c>
      <c r="H134" s="18"/>
      <c r="I134" s="20">
        <f>I135</f>
        <v>0</v>
      </c>
      <c r="J134" s="20">
        <f>J135</f>
        <v>0</v>
      </c>
      <c r="K134" s="20">
        <f>K135</f>
        <v>0</v>
      </c>
    </row>
    <row r="135" spans="1:11" ht="30" hidden="1">
      <c r="A135" s="21" t="s">
        <v>158</v>
      </c>
      <c r="B135" s="17" t="s">
        <v>13</v>
      </c>
      <c r="C135" s="17" t="s">
        <v>29</v>
      </c>
      <c r="D135" s="17" t="s">
        <v>14</v>
      </c>
      <c r="E135" s="18">
        <v>1</v>
      </c>
      <c r="F135" s="17" t="s">
        <v>344</v>
      </c>
      <c r="G135" s="17" t="s">
        <v>377</v>
      </c>
      <c r="H135" s="18">
        <v>240</v>
      </c>
      <c r="I135" s="20">
        <f>'Приложение 6'!J120</f>
        <v>0</v>
      </c>
      <c r="J135" s="20">
        <f>'Приложение 6'!K120</f>
        <v>0</v>
      </c>
      <c r="K135" s="20">
        <f>'Приложение 6'!L120</f>
        <v>0</v>
      </c>
    </row>
    <row r="136" spans="1:11" hidden="1">
      <c r="A136" s="21" t="s">
        <v>378</v>
      </c>
      <c r="B136" s="17" t="s">
        <v>13</v>
      </c>
      <c r="C136" s="17" t="s">
        <v>29</v>
      </c>
      <c r="D136" s="17" t="s">
        <v>14</v>
      </c>
      <c r="E136" s="18">
        <v>1</v>
      </c>
      <c r="F136" s="17" t="s">
        <v>344</v>
      </c>
      <c r="G136" s="17" t="s">
        <v>379</v>
      </c>
      <c r="H136" s="18"/>
      <c r="I136" s="20">
        <f>I137</f>
        <v>0</v>
      </c>
      <c r="J136" s="20">
        <f>J137</f>
        <v>0</v>
      </c>
      <c r="K136" s="20">
        <f>K137</f>
        <v>0</v>
      </c>
    </row>
    <row r="137" spans="1:11" ht="30" hidden="1">
      <c r="A137" s="21" t="s">
        <v>158</v>
      </c>
      <c r="B137" s="17" t="s">
        <v>13</v>
      </c>
      <c r="C137" s="17" t="s">
        <v>29</v>
      </c>
      <c r="D137" s="17" t="s">
        <v>14</v>
      </c>
      <c r="E137" s="18">
        <v>1</v>
      </c>
      <c r="F137" s="17" t="s">
        <v>344</v>
      </c>
      <c r="G137" s="17" t="s">
        <v>379</v>
      </c>
      <c r="H137" s="18">
        <v>240</v>
      </c>
      <c r="I137" s="20">
        <f>'Приложение 6'!J122</f>
        <v>0</v>
      </c>
      <c r="J137" s="20">
        <f>'Приложение 6'!K122</f>
        <v>0</v>
      </c>
      <c r="K137" s="20">
        <f>'Приложение 6'!L122</f>
        <v>0</v>
      </c>
    </row>
    <row r="138" spans="1:11" ht="45" hidden="1">
      <c r="A138" s="21" t="s">
        <v>380</v>
      </c>
      <c r="B138" s="17" t="s">
        <v>13</v>
      </c>
      <c r="C138" s="17" t="s">
        <v>29</v>
      </c>
      <c r="D138" s="17" t="s">
        <v>14</v>
      </c>
      <c r="E138" s="18">
        <v>1</v>
      </c>
      <c r="F138" s="17" t="s">
        <v>344</v>
      </c>
      <c r="G138" s="17" t="s">
        <v>381</v>
      </c>
      <c r="H138" s="18"/>
      <c r="I138" s="20">
        <f>I139</f>
        <v>0</v>
      </c>
      <c r="J138" s="20">
        <f>J139</f>
        <v>0</v>
      </c>
      <c r="K138" s="20">
        <f>K139</f>
        <v>0</v>
      </c>
    </row>
    <row r="139" spans="1:11" ht="30" hidden="1">
      <c r="A139" s="21" t="s">
        <v>158</v>
      </c>
      <c r="B139" s="17" t="s">
        <v>13</v>
      </c>
      <c r="C139" s="17" t="s">
        <v>29</v>
      </c>
      <c r="D139" s="17" t="s">
        <v>14</v>
      </c>
      <c r="E139" s="18">
        <v>1</v>
      </c>
      <c r="F139" s="17" t="s">
        <v>344</v>
      </c>
      <c r="G139" s="17" t="s">
        <v>381</v>
      </c>
      <c r="H139" s="18">
        <v>240</v>
      </c>
      <c r="I139" s="20">
        <f>'Приложение 6'!J124</f>
        <v>0</v>
      </c>
      <c r="J139" s="20">
        <f>'Приложение 6'!K124</f>
        <v>0</v>
      </c>
      <c r="K139" s="20">
        <f>'Приложение 6'!L124</f>
        <v>0</v>
      </c>
    </row>
    <row r="140" spans="1:11" ht="57" hidden="1">
      <c r="A140" s="198" t="s">
        <v>488</v>
      </c>
      <c r="B140" s="13" t="s">
        <v>13</v>
      </c>
      <c r="C140" s="13" t="s">
        <v>29</v>
      </c>
      <c r="D140" s="13" t="s">
        <v>14</v>
      </c>
      <c r="E140" s="14">
        <v>2</v>
      </c>
      <c r="F140" s="13" t="s">
        <v>344</v>
      </c>
      <c r="G140" s="13" t="s">
        <v>471</v>
      </c>
      <c r="H140" s="14"/>
      <c r="I140" s="22">
        <f t="shared" ref="I140:K141" si="17">I141</f>
        <v>0</v>
      </c>
      <c r="J140" s="22">
        <f t="shared" si="17"/>
        <v>0</v>
      </c>
      <c r="K140" s="22">
        <f t="shared" si="17"/>
        <v>0</v>
      </c>
    </row>
    <row r="141" spans="1:11" ht="30" hidden="1">
      <c r="A141" s="41" t="s">
        <v>489</v>
      </c>
      <c r="B141" s="17" t="s">
        <v>13</v>
      </c>
      <c r="C141" s="17" t="s">
        <v>29</v>
      </c>
      <c r="D141" s="17" t="s">
        <v>14</v>
      </c>
      <c r="E141" s="18">
        <v>2</v>
      </c>
      <c r="F141" s="17" t="s">
        <v>344</v>
      </c>
      <c r="G141" s="17" t="s">
        <v>490</v>
      </c>
      <c r="H141" s="18"/>
      <c r="I141" s="20">
        <f t="shared" si="17"/>
        <v>0</v>
      </c>
      <c r="J141" s="20">
        <f t="shared" si="17"/>
        <v>0</v>
      </c>
      <c r="K141" s="20">
        <f t="shared" si="17"/>
        <v>0</v>
      </c>
    </row>
    <row r="142" spans="1:11" ht="30" hidden="1">
      <c r="A142" s="21" t="s">
        <v>158</v>
      </c>
      <c r="B142" s="17" t="s">
        <v>13</v>
      </c>
      <c r="C142" s="17" t="s">
        <v>29</v>
      </c>
      <c r="D142" s="17" t="s">
        <v>14</v>
      </c>
      <c r="E142" s="18">
        <v>2</v>
      </c>
      <c r="F142" s="17" t="s">
        <v>344</v>
      </c>
      <c r="G142" s="17" t="s">
        <v>490</v>
      </c>
      <c r="H142" s="18">
        <v>240</v>
      </c>
      <c r="I142" s="20">
        <f>'Приложение 6'!J127</f>
        <v>0</v>
      </c>
      <c r="J142" s="20">
        <f>'Приложение 6'!K127</f>
        <v>0</v>
      </c>
      <c r="K142" s="20">
        <f>'Приложение 6'!L127</f>
        <v>0</v>
      </c>
    </row>
    <row r="143" spans="1:11" ht="71.25">
      <c r="A143" s="23" t="s">
        <v>382</v>
      </c>
      <c r="B143" s="13" t="s">
        <v>13</v>
      </c>
      <c r="C143" s="13" t="s">
        <v>29</v>
      </c>
      <c r="D143" s="13" t="s">
        <v>14</v>
      </c>
      <c r="E143" s="14">
        <v>3</v>
      </c>
      <c r="F143" s="13" t="s">
        <v>344</v>
      </c>
      <c r="G143" s="13" t="s">
        <v>471</v>
      </c>
      <c r="H143" s="14"/>
      <c r="I143" s="22">
        <f>I144+I146</f>
        <v>976.9</v>
      </c>
      <c r="J143" s="22">
        <f>J144+J146</f>
        <v>976.9</v>
      </c>
      <c r="K143" s="22">
        <f>K144+K146</f>
        <v>976.8</v>
      </c>
    </row>
    <row r="144" spans="1:11" ht="45">
      <c r="A144" s="21" t="s">
        <v>491</v>
      </c>
      <c r="B144" s="17" t="s">
        <v>13</v>
      </c>
      <c r="C144" s="17" t="s">
        <v>29</v>
      </c>
      <c r="D144" s="17" t="s">
        <v>14</v>
      </c>
      <c r="E144" s="18">
        <v>3</v>
      </c>
      <c r="F144" s="17" t="s">
        <v>344</v>
      </c>
      <c r="G144" s="17" t="s">
        <v>492</v>
      </c>
      <c r="H144" s="18"/>
      <c r="I144" s="20">
        <f>I145</f>
        <v>976</v>
      </c>
      <c r="J144" s="20">
        <f>J145</f>
        <v>976</v>
      </c>
      <c r="K144" s="20">
        <f>K145</f>
        <v>976</v>
      </c>
    </row>
    <row r="145" spans="1:11" ht="30">
      <c r="A145" s="21" t="s">
        <v>158</v>
      </c>
      <c r="B145" s="17" t="s">
        <v>13</v>
      </c>
      <c r="C145" s="17" t="s">
        <v>29</v>
      </c>
      <c r="D145" s="17" t="s">
        <v>14</v>
      </c>
      <c r="E145" s="18">
        <v>3</v>
      </c>
      <c r="F145" s="17" t="s">
        <v>344</v>
      </c>
      <c r="G145" s="17" t="s">
        <v>492</v>
      </c>
      <c r="H145" s="18">
        <v>240</v>
      </c>
      <c r="I145" s="20">
        <f>'Приложение 6'!J130</f>
        <v>976</v>
      </c>
      <c r="J145" s="20">
        <f>'Приложение 6'!K130</f>
        <v>976</v>
      </c>
      <c r="K145" s="20">
        <f>'Приложение 6'!L130</f>
        <v>976</v>
      </c>
    </row>
    <row r="146" spans="1:11" ht="30">
      <c r="A146" s="21" t="s">
        <v>383</v>
      </c>
      <c r="B146" s="17" t="s">
        <v>13</v>
      </c>
      <c r="C146" s="17" t="s">
        <v>29</v>
      </c>
      <c r="D146" s="17" t="s">
        <v>14</v>
      </c>
      <c r="E146" s="18">
        <v>3</v>
      </c>
      <c r="F146" s="17" t="s">
        <v>344</v>
      </c>
      <c r="G146" s="17" t="s">
        <v>384</v>
      </c>
      <c r="H146" s="18"/>
      <c r="I146" s="20">
        <f>I147</f>
        <v>0.89999999999999858</v>
      </c>
      <c r="J146" s="20">
        <f>J147</f>
        <v>0.89999999999999858</v>
      </c>
      <c r="K146" s="20">
        <f>K147</f>
        <v>0.8</v>
      </c>
    </row>
    <row r="147" spans="1:11" ht="30">
      <c r="A147" s="21" t="s">
        <v>158</v>
      </c>
      <c r="B147" s="17" t="s">
        <v>13</v>
      </c>
      <c r="C147" s="17" t="s">
        <v>29</v>
      </c>
      <c r="D147" s="17" t="s">
        <v>14</v>
      </c>
      <c r="E147" s="18">
        <v>3</v>
      </c>
      <c r="F147" s="17" t="s">
        <v>344</v>
      </c>
      <c r="G147" s="17" t="s">
        <v>384</v>
      </c>
      <c r="H147" s="18">
        <v>240</v>
      </c>
      <c r="I147" s="20">
        <f>'Приложение 6'!J132</f>
        <v>0.89999999999999858</v>
      </c>
      <c r="J147" s="20">
        <f>'Приложение 6'!K132</f>
        <v>0.89999999999999858</v>
      </c>
      <c r="K147" s="20">
        <f>'Приложение 6'!L132</f>
        <v>0.8</v>
      </c>
    </row>
    <row r="148" spans="1:11" ht="29.25">
      <c r="A148" s="23" t="s">
        <v>68</v>
      </c>
      <c r="B148" s="13" t="s">
        <v>13</v>
      </c>
      <c r="C148" s="13" t="s">
        <v>29</v>
      </c>
      <c r="D148" s="13">
        <v>97</v>
      </c>
      <c r="E148" s="14">
        <v>0</v>
      </c>
      <c r="F148" s="13" t="s">
        <v>344</v>
      </c>
      <c r="G148" s="13" t="s">
        <v>471</v>
      </c>
      <c r="H148" s="18"/>
      <c r="I148" s="22">
        <f>I149</f>
        <v>35.4</v>
      </c>
      <c r="J148" s="22">
        <f t="shared" ref="J148:K150" si="18">J149</f>
        <v>35.4</v>
      </c>
      <c r="K148" s="22">
        <f t="shared" si="18"/>
        <v>35.4</v>
      </c>
    </row>
    <row r="149" spans="1:11" ht="60">
      <c r="A149" s="21" t="s">
        <v>67</v>
      </c>
      <c r="B149" s="17" t="s">
        <v>13</v>
      </c>
      <c r="C149" s="17" t="s">
        <v>29</v>
      </c>
      <c r="D149" s="17">
        <v>97</v>
      </c>
      <c r="E149" s="18">
        <v>2</v>
      </c>
      <c r="F149" s="17" t="s">
        <v>344</v>
      </c>
      <c r="G149" s="17" t="s">
        <v>471</v>
      </c>
      <c r="H149" s="18"/>
      <c r="I149" s="20">
        <f>I150</f>
        <v>35.4</v>
      </c>
      <c r="J149" s="20">
        <f t="shared" si="18"/>
        <v>35.4</v>
      </c>
      <c r="K149" s="20">
        <f t="shared" si="18"/>
        <v>35.4</v>
      </c>
    </row>
    <row r="150" spans="1:11" ht="60">
      <c r="A150" s="21" t="s">
        <v>387</v>
      </c>
      <c r="B150" s="17" t="s">
        <v>13</v>
      </c>
      <c r="C150" s="17" t="s">
        <v>29</v>
      </c>
      <c r="D150" s="17" t="s">
        <v>75</v>
      </c>
      <c r="E150" s="18">
        <v>2</v>
      </c>
      <c r="F150" s="17" t="s">
        <v>344</v>
      </c>
      <c r="G150" s="17" t="s">
        <v>388</v>
      </c>
      <c r="H150" s="18"/>
      <c r="I150" s="20">
        <f>I151</f>
        <v>35.4</v>
      </c>
      <c r="J150" s="20">
        <f t="shared" si="18"/>
        <v>35.4</v>
      </c>
      <c r="K150" s="20">
        <f t="shared" si="18"/>
        <v>35.4</v>
      </c>
    </row>
    <row r="151" spans="1:11">
      <c r="A151" s="92" t="s">
        <v>45</v>
      </c>
      <c r="B151" s="17" t="s">
        <v>13</v>
      </c>
      <c r="C151" s="17" t="s">
        <v>29</v>
      </c>
      <c r="D151" s="17" t="s">
        <v>75</v>
      </c>
      <c r="E151" s="18">
        <v>2</v>
      </c>
      <c r="F151" s="17" t="s">
        <v>344</v>
      </c>
      <c r="G151" s="17" t="s">
        <v>388</v>
      </c>
      <c r="H151" s="18">
        <v>500</v>
      </c>
      <c r="I151" s="20">
        <f>'Приложение 6'!J136</f>
        <v>35.4</v>
      </c>
      <c r="J151" s="20">
        <f>'Приложение 6'!K136</f>
        <v>35.4</v>
      </c>
      <c r="K151" s="20">
        <f>'Приложение 6'!L136</f>
        <v>35.4</v>
      </c>
    </row>
    <row r="152" spans="1:11" ht="14.25">
      <c r="A152" s="23" t="s">
        <v>493</v>
      </c>
      <c r="B152" s="13" t="s">
        <v>13</v>
      </c>
      <c r="C152" s="13" t="s">
        <v>43</v>
      </c>
      <c r="D152" s="13"/>
      <c r="E152" s="14"/>
      <c r="F152" s="13"/>
      <c r="G152" s="13"/>
      <c r="H152" s="14"/>
      <c r="I152" s="22">
        <f>I153</f>
        <v>13.2</v>
      </c>
      <c r="J152" s="22">
        <f t="shared" ref="J152:K155" si="19">J153</f>
        <v>13.2</v>
      </c>
      <c r="K152" s="22">
        <f t="shared" si="19"/>
        <v>13.1</v>
      </c>
    </row>
    <row r="153" spans="1:11" ht="114">
      <c r="A153" s="23" t="s">
        <v>487</v>
      </c>
      <c r="B153" s="13" t="s">
        <v>13</v>
      </c>
      <c r="C153" s="13" t="s">
        <v>43</v>
      </c>
      <c r="D153" s="13" t="s">
        <v>14</v>
      </c>
      <c r="E153" s="14">
        <v>0</v>
      </c>
      <c r="F153" s="13" t="s">
        <v>344</v>
      </c>
      <c r="G153" s="13" t="s">
        <v>471</v>
      </c>
      <c r="H153" s="14"/>
      <c r="I153" s="22">
        <f>I154</f>
        <v>13.2</v>
      </c>
      <c r="J153" s="22">
        <f t="shared" si="19"/>
        <v>13.2</v>
      </c>
      <c r="K153" s="22">
        <f t="shared" si="19"/>
        <v>13.1</v>
      </c>
    </row>
    <row r="154" spans="1:11" ht="29.25">
      <c r="A154" s="23" t="s">
        <v>385</v>
      </c>
      <c r="B154" s="13" t="s">
        <v>13</v>
      </c>
      <c r="C154" s="13" t="s">
        <v>43</v>
      </c>
      <c r="D154" s="13" t="s">
        <v>14</v>
      </c>
      <c r="E154" s="14">
        <v>4</v>
      </c>
      <c r="F154" s="13" t="s">
        <v>344</v>
      </c>
      <c r="G154" s="17" t="s">
        <v>471</v>
      </c>
      <c r="H154" s="14"/>
      <c r="I154" s="22">
        <f>I155</f>
        <v>13.2</v>
      </c>
      <c r="J154" s="22">
        <f t="shared" si="19"/>
        <v>13.2</v>
      </c>
      <c r="K154" s="22">
        <f t="shared" si="19"/>
        <v>13.1</v>
      </c>
    </row>
    <row r="155" spans="1:11">
      <c r="A155" s="21" t="s">
        <v>385</v>
      </c>
      <c r="B155" s="17" t="s">
        <v>13</v>
      </c>
      <c r="C155" s="17" t="s">
        <v>43</v>
      </c>
      <c r="D155" s="17" t="s">
        <v>14</v>
      </c>
      <c r="E155" s="18">
        <v>4</v>
      </c>
      <c r="F155" s="17" t="s">
        <v>344</v>
      </c>
      <c r="G155" s="17" t="s">
        <v>386</v>
      </c>
      <c r="H155" s="18"/>
      <c r="I155" s="20">
        <f>I156</f>
        <v>13.2</v>
      </c>
      <c r="J155" s="20">
        <f t="shared" si="19"/>
        <v>13.2</v>
      </c>
      <c r="K155" s="20">
        <f t="shared" si="19"/>
        <v>13.1</v>
      </c>
    </row>
    <row r="156" spans="1:11" ht="30">
      <c r="A156" s="21" t="s">
        <v>158</v>
      </c>
      <c r="B156" s="17" t="s">
        <v>13</v>
      </c>
      <c r="C156" s="17" t="s">
        <v>43</v>
      </c>
      <c r="D156" s="17" t="s">
        <v>14</v>
      </c>
      <c r="E156" s="18">
        <v>4</v>
      </c>
      <c r="F156" s="17" t="s">
        <v>344</v>
      </c>
      <c r="G156" s="17" t="s">
        <v>386</v>
      </c>
      <c r="H156" s="18">
        <v>240</v>
      </c>
      <c r="I156" s="20">
        <f>'Приложение 6'!J141</f>
        <v>13.2</v>
      </c>
      <c r="J156" s="20">
        <f>'Приложение 6'!K141</f>
        <v>13.2</v>
      </c>
      <c r="K156" s="20">
        <f>'Приложение 6'!L141</f>
        <v>13.1</v>
      </c>
    </row>
    <row r="157" spans="1:11" ht="28.5">
      <c r="A157" s="23" t="s">
        <v>494</v>
      </c>
      <c r="B157" s="13" t="s">
        <v>13</v>
      </c>
      <c r="C157" s="13" t="s">
        <v>495</v>
      </c>
      <c r="D157" s="13"/>
      <c r="E157" s="14"/>
      <c r="F157" s="13"/>
      <c r="G157" s="13"/>
      <c r="H157" s="14"/>
      <c r="I157" s="22">
        <f>I158</f>
        <v>610</v>
      </c>
      <c r="J157" s="22">
        <f t="shared" ref="J157:K159" si="20">J158</f>
        <v>610</v>
      </c>
      <c r="K157" s="22">
        <f t="shared" si="20"/>
        <v>608.9</v>
      </c>
    </row>
    <row r="158" spans="1:11" ht="60">
      <c r="A158" s="21" t="s">
        <v>496</v>
      </c>
      <c r="B158" s="17" t="s">
        <v>13</v>
      </c>
      <c r="C158" s="17" t="s">
        <v>495</v>
      </c>
      <c r="D158" s="17" t="s">
        <v>55</v>
      </c>
      <c r="E158" s="18">
        <v>0</v>
      </c>
      <c r="F158" s="17" t="s">
        <v>344</v>
      </c>
      <c r="G158" s="17" t="s">
        <v>471</v>
      </c>
      <c r="H158" s="18"/>
      <c r="I158" s="20">
        <f>I159</f>
        <v>610</v>
      </c>
      <c r="J158" s="20">
        <f t="shared" si="20"/>
        <v>610</v>
      </c>
      <c r="K158" s="20">
        <f t="shared" si="20"/>
        <v>608.9</v>
      </c>
    </row>
    <row r="159" spans="1:11" ht="30">
      <c r="A159" s="21" t="s">
        <v>497</v>
      </c>
      <c r="B159" s="17" t="s">
        <v>13</v>
      </c>
      <c r="C159" s="17" t="s">
        <v>495</v>
      </c>
      <c r="D159" s="17" t="s">
        <v>55</v>
      </c>
      <c r="E159" s="18">
        <v>0</v>
      </c>
      <c r="F159" s="17" t="s">
        <v>344</v>
      </c>
      <c r="G159" s="17" t="s">
        <v>498</v>
      </c>
      <c r="H159" s="18"/>
      <c r="I159" s="20">
        <f>I160</f>
        <v>610</v>
      </c>
      <c r="J159" s="20">
        <f t="shared" si="20"/>
        <v>610</v>
      </c>
      <c r="K159" s="20">
        <f t="shared" si="20"/>
        <v>608.9</v>
      </c>
    </row>
    <row r="160" spans="1:11" ht="30">
      <c r="A160" s="21" t="s">
        <v>158</v>
      </c>
      <c r="B160" s="17" t="s">
        <v>13</v>
      </c>
      <c r="C160" s="17" t="s">
        <v>495</v>
      </c>
      <c r="D160" s="17" t="s">
        <v>55</v>
      </c>
      <c r="E160" s="18">
        <v>0</v>
      </c>
      <c r="F160" s="17" t="s">
        <v>344</v>
      </c>
      <c r="G160" s="17" t="s">
        <v>498</v>
      </c>
      <c r="H160" s="18">
        <v>240</v>
      </c>
      <c r="I160" s="20">
        <f>'Приложение 6'!J145</f>
        <v>610</v>
      </c>
      <c r="J160" s="20">
        <f>'Приложение 6'!K145</f>
        <v>610</v>
      </c>
      <c r="K160" s="20">
        <f>'Приложение 6'!L145</f>
        <v>608.9</v>
      </c>
    </row>
    <row r="161" spans="1:11">
      <c r="A161" s="14" t="s">
        <v>52</v>
      </c>
      <c r="B161" s="13" t="s">
        <v>16</v>
      </c>
      <c r="C161" s="14" t="s">
        <v>9</v>
      </c>
      <c r="D161" s="17"/>
      <c r="E161" s="18"/>
      <c r="F161" s="17"/>
      <c r="G161" s="17"/>
      <c r="H161" s="18"/>
      <c r="I161" s="22">
        <f>I162+I187</f>
        <v>30334.2</v>
      </c>
      <c r="J161" s="22">
        <f>J162+J187</f>
        <v>30334.2</v>
      </c>
      <c r="K161" s="22">
        <f>K162+K187</f>
        <v>21126</v>
      </c>
    </row>
    <row r="162" spans="1:11">
      <c r="A162" s="12" t="s">
        <v>53</v>
      </c>
      <c r="B162" s="13" t="s">
        <v>16</v>
      </c>
      <c r="C162" s="13" t="s">
        <v>29</v>
      </c>
      <c r="D162" s="17"/>
      <c r="E162" s="18"/>
      <c r="F162" s="17"/>
      <c r="G162" s="17"/>
      <c r="H162" s="18"/>
      <c r="I162" s="22">
        <f>I163</f>
        <v>30304.2</v>
      </c>
      <c r="J162" s="22">
        <f>J163</f>
        <v>30304.2</v>
      </c>
      <c r="K162" s="22">
        <f>K163</f>
        <v>21103</v>
      </c>
    </row>
    <row r="163" spans="1:11" ht="42.75">
      <c r="A163" s="12" t="s">
        <v>499</v>
      </c>
      <c r="B163" s="13" t="s">
        <v>16</v>
      </c>
      <c r="C163" s="13" t="s">
        <v>29</v>
      </c>
      <c r="D163" s="13" t="s">
        <v>13</v>
      </c>
      <c r="E163" s="14">
        <v>0</v>
      </c>
      <c r="F163" s="13" t="s">
        <v>344</v>
      </c>
      <c r="G163" s="13" t="s">
        <v>471</v>
      </c>
      <c r="H163" s="14"/>
      <c r="I163" s="22">
        <f>I164+I177+I182</f>
        <v>30304.2</v>
      </c>
      <c r="J163" s="22">
        <f>J164+J177+J182</f>
        <v>30304.2</v>
      </c>
      <c r="K163" s="22">
        <f>K164+K177+K182</f>
        <v>21103</v>
      </c>
    </row>
    <row r="164" spans="1:11" ht="57.75">
      <c r="A164" s="23" t="s">
        <v>526</v>
      </c>
      <c r="B164" s="13" t="s">
        <v>16</v>
      </c>
      <c r="C164" s="13" t="s">
        <v>29</v>
      </c>
      <c r="D164" s="13" t="s">
        <v>13</v>
      </c>
      <c r="E164" s="14">
        <v>1</v>
      </c>
      <c r="F164" s="13" t="s">
        <v>344</v>
      </c>
      <c r="G164" s="17" t="s">
        <v>471</v>
      </c>
      <c r="H164" s="14"/>
      <c r="I164" s="22">
        <f>I165+I167+I169+I171+I175+I173</f>
        <v>15979</v>
      </c>
      <c r="J164" s="22">
        <f>J165+J167+J169+J171+J175+J173</f>
        <v>15979</v>
      </c>
      <c r="K164" s="22">
        <f>K165+K167+K169+K171+K175+K173</f>
        <v>8912.5</v>
      </c>
    </row>
    <row r="165" spans="1:11">
      <c r="A165" s="21" t="s">
        <v>77</v>
      </c>
      <c r="B165" s="17" t="s">
        <v>16</v>
      </c>
      <c r="C165" s="17" t="s">
        <v>29</v>
      </c>
      <c r="D165" s="17" t="s">
        <v>13</v>
      </c>
      <c r="E165" s="18">
        <v>1</v>
      </c>
      <c r="F165" s="17" t="s">
        <v>344</v>
      </c>
      <c r="G165" s="17" t="s">
        <v>389</v>
      </c>
      <c r="H165" s="18"/>
      <c r="I165" s="20">
        <f>I166</f>
        <v>6334.3</v>
      </c>
      <c r="J165" s="20">
        <f>J166</f>
        <v>6334.3</v>
      </c>
      <c r="K165" s="20">
        <f>K166</f>
        <v>5456.8</v>
      </c>
    </row>
    <row r="166" spans="1:11" ht="30">
      <c r="A166" s="21" t="s">
        <v>158</v>
      </c>
      <c r="B166" s="17" t="s">
        <v>16</v>
      </c>
      <c r="C166" s="17" t="s">
        <v>29</v>
      </c>
      <c r="D166" s="17" t="s">
        <v>13</v>
      </c>
      <c r="E166" s="18">
        <v>1</v>
      </c>
      <c r="F166" s="17" t="s">
        <v>344</v>
      </c>
      <c r="G166" s="17" t="s">
        <v>389</v>
      </c>
      <c r="H166" s="18">
        <v>240</v>
      </c>
      <c r="I166" s="20">
        <f>'Приложение 6'!J151</f>
        <v>6334.3</v>
      </c>
      <c r="J166" s="20">
        <f>'Приложение 6'!K151</f>
        <v>6334.3</v>
      </c>
      <c r="K166" s="20">
        <f>'Приложение 6'!L151</f>
        <v>5456.8</v>
      </c>
    </row>
    <row r="167" spans="1:11">
      <c r="A167" s="21" t="s">
        <v>78</v>
      </c>
      <c r="B167" s="17" t="s">
        <v>16</v>
      </c>
      <c r="C167" s="17" t="s">
        <v>29</v>
      </c>
      <c r="D167" s="17" t="s">
        <v>13</v>
      </c>
      <c r="E167" s="18">
        <v>1</v>
      </c>
      <c r="F167" s="17" t="s">
        <v>344</v>
      </c>
      <c r="G167" s="17" t="s">
        <v>390</v>
      </c>
      <c r="H167" s="18"/>
      <c r="I167" s="20">
        <f>I168</f>
        <v>220</v>
      </c>
      <c r="J167" s="20">
        <f>J168</f>
        <v>220</v>
      </c>
      <c r="K167" s="20">
        <f>K168</f>
        <v>182.3</v>
      </c>
    </row>
    <row r="168" spans="1:11" ht="30">
      <c r="A168" s="21" t="s">
        <v>158</v>
      </c>
      <c r="B168" s="17" t="s">
        <v>16</v>
      </c>
      <c r="C168" s="17" t="s">
        <v>29</v>
      </c>
      <c r="D168" s="17" t="s">
        <v>13</v>
      </c>
      <c r="E168" s="18">
        <v>1</v>
      </c>
      <c r="F168" s="17" t="s">
        <v>344</v>
      </c>
      <c r="G168" s="17" t="s">
        <v>390</v>
      </c>
      <c r="H168" s="18">
        <v>240</v>
      </c>
      <c r="I168" s="20">
        <f>'Приложение 6'!J153</f>
        <v>220</v>
      </c>
      <c r="J168" s="20">
        <f>'Приложение 6'!K153</f>
        <v>220</v>
      </c>
      <c r="K168" s="20">
        <f>'Приложение 6'!L153</f>
        <v>182.3</v>
      </c>
    </row>
    <row r="169" spans="1:11">
      <c r="A169" s="21" t="s">
        <v>79</v>
      </c>
      <c r="B169" s="17" t="s">
        <v>16</v>
      </c>
      <c r="C169" s="17" t="s">
        <v>29</v>
      </c>
      <c r="D169" s="17" t="s">
        <v>13</v>
      </c>
      <c r="E169" s="18">
        <v>1</v>
      </c>
      <c r="F169" s="17" t="s">
        <v>344</v>
      </c>
      <c r="G169" s="17" t="s">
        <v>391</v>
      </c>
      <c r="H169" s="18"/>
      <c r="I169" s="20">
        <f>I170</f>
        <v>101.00000000000004</v>
      </c>
      <c r="J169" s="20">
        <f>J170</f>
        <v>101.00000000000004</v>
      </c>
      <c r="K169" s="20">
        <f>K170</f>
        <v>0</v>
      </c>
    </row>
    <row r="170" spans="1:11" ht="30">
      <c r="A170" s="21" t="s">
        <v>158</v>
      </c>
      <c r="B170" s="17" t="s">
        <v>16</v>
      </c>
      <c r="C170" s="17" t="s">
        <v>29</v>
      </c>
      <c r="D170" s="17" t="s">
        <v>13</v>
      </c>
      <c r="E170" s="18">
        <v>1</v>
      </c>
      <c r="F170" s="17" t="s">
        <v>344</v>
      </c>
      <c r="G170" s="17" t="s">
        <v>391</v>
      </c>
      <c r="H170" s="18">
        <v>240</v>
      </c>
      <c r="I170" s="20">
        <f>'Приложение 6'!J155</f>
        <v>101.00000000000004</v>
      </c>
      <c r="J170" s="20">
        <f>'Приложение 6'!K155</f>
        <v>101.00000000000004</v>
      </c>
      <c r="K170" s="20">
        <f>'Приложение 6'!L155</f>
        <v>0</v>
      </c>
    </row>
    <row r="171" spans="1:11" ht="30">
      <c r="A171" s="21" t="s">
        <v>122</v>
      </c>
      <c r="B171" s="17" t="s">
        <v>16</v>
      </c>
      <c r="C171" s="17" t="s">
        <v>29</v>
      </c>
      <c r="D171" s="17" t="s">
        <v>13</v>
      </c>
      <c r="E171" s="18">
        <v>1</v>
      </c>
      <c r="F171" s="17" t="s">
        <v>344</v>
      </c>
      <c r="G171" s="17" t="s">
        <v>392</v>
      </c>
      <c r="H171" s="18"/>
      <c r="I171" s="20">
        <f>I172</f>
        <v>50</v>
      </c>
      <c r="J171" s="20">
        <f>J172</f>
        <v>50</v>
      </c>
      <c r="K171" s="20">
        <f>K172</f>
        <v>21</v>
      </c>
    </row>
    <row r="172" spans="1:11" ht="30">
      <c r="A172" s="21" t="s">
        <v>158</v>
      </c>
      <c r="B172" s="17" t="s">
        <v>16</v>
      </c>
      <c r="C172" s="17" t="s">
        <v>29</v>
      </c>
      <c r="D172" s="17" t="s">
        <v>13</v>
      </c>
      <c r="E172" s="18">
        <v>1</v>
      </c>
      <c r="F172" s="17" t="s">
        <v>344</v>
      </c>
      <c r="G172" s="17" t="s">
        <v>392</v>
      </c>
      <c r="H172" s="18">
        <v>240</v>
      </c>
      <c r="I172" s="20">
        <f>'Приложение 6'!J157</f>
        <v>50</v>
      </c>
      <c r="J172" s="20">
        <f>'Приложение 6'!K157</f>
        <v>50</v>
      </c>
      <c r="K172" s="20">
        <f>'Приложение 6'!L157</f>
        <v>21</v>
      </c>
    </row>
    <row r="173" spans="1:11">
      <c r="A173" s="21" t="s">
        <v>157</v>
      </c>
      <c r="B173" s="17" t="s">
        <v>16</v>
      </c>
      <c r="C173" s="17" t="s">
        <v>29</v>
      </c>
      <c r="D173" s="17" t="s">
        <v>13</v>
      </c>
      <c r="E173" s="18">
        <v>1</v>
      </c>
      <c r="F173" s="17" t="s">
        <v>344</v>
      </c>
      <c r="G173" s="17" t="s">
        <v>393</v>
      </c>
      <c r="H173" s="18"/>
      <c r="I173" s="20">
        <f>I174</f>
        <v>6600</v>
      </c>
      <c r="J173" s="20">
        <f>J174</f>
        <v>6600</v>
      </c>
      <c r="K173" s="20">
        <f>K174</f>
        <v>2372.6</v>
      </c>
    </row>
    <row r="174" spans="1:11" ht="30">
      <c r="A174" s="21" t="s">
        <v>158</v>
      </c>
      <c r="B174" s="17" t="s">
        <v>16</v>
      </c>
      <c r="C174" s="17" t="s">
        <v>29</v>
      </c>
      <c r="D174" s="17" t="s">
        <v>13</v>
      </c>
      <c r="E174" s="18">
        <v>1</v>
      </c>
      <c r="F174" s="17" t="s">
        <v>344</v>
      </c>
      <c r="G174" s="17" t="s">
        <v>393</v>
      </c>
      <c r="H174" s="18">
        <v>240</v>
      </c>
      <c r="I174" s="20">
        <f>'Приложение 6'!J159</f>
        <v>6600</v>
      </c>
      <c r="J174" s="20">
        <f>'Приложение 6'!K159</f>
        <v>6600</v>
      </c>
      <c r="K174" s="20">
        <f>'Приложение 6'!L159</f>
        <v>2372.6</v>
      </c>
    </row>
    <row r="175" spans="1:11" ht="30">
      <c r="A175" s="21" t="s">
        <v>111</v>
      </c>
      <c r="B175" s="17" t="s">
        <v>16</v>
      </c>
      <c r="C175" s="17" t="s">
        <v>29</v>
      </c>
      <c r="D175" s="17" t="s">
        <v>13</v>
      </c>
      <c r="E175" s="18">
        <v>1</v>
      </c>
      <c r="F175" s="17" t="s">
        <v>344</v>
      </c>
      <c r="G175" s="17" t="s">
        <v>394</v>
      </c>
      <c r="H175" s="18"/>
      <c r="I175" s="20">
        <f>I176</f>
        <v>2673.7000000000003</v>
      </c>
      <c r="J175" s="20">
        <f>J176</f>
        <v>2673.7000000000003</v>
      </c>
      <c r="K175" s="20">
        <f>K176</f>
        <v>879.8</v>
      </c>
    </row>
    <row r="176" spans="1:11" ht="30">
      <c r="A176" s="21" t="s">
        <v>158</v>
      </c>
      <c r="B176" s="17" t="s">
        <v>16</v>
      </c>
      <c r="C176" s="17" t="s">
        <v>29</v>
      </c>
      <c r="D176" s="17" t="s">
        <v>13</v>
      </c>
      <c r="E176" s="18">
        <v>1</v>
      </c>
      <c r="F176" s="17" t="s">
        <v>344</v>
      </c>
      <c r="G176" s="17" t="s">
        <v>394</v>
      </c>
      <c r="H176" s="18">
        <v>240</v>
      </c>
      <c r="I176" s="20">
        <f>'Приложение 6'!J161</f>
        <v>2673.7000000000003</v>
      </c>
      <c r="J176" s="20">
        <f>'Приложение 6'!K161</f>
        <v>2673.7000000000003</v>
      </c>
      <c r="K176" s="20">
        <f>'Приложение 6'!L161</f>
        <v>879.8</v>
      </c>
    </row>
    <row r="177" spans="1:11" ht="57">
      <c r="A177" s="23" t="s">
        <v>500</v>
      </c>
      <c r="B177" s="13" t="s">
        <v>16</v>
      </c>
      <c r="C177" s="13" t="s">
        <v>29</v>
      </c>
      <c r="D177" s="13" t="s">
        <v>13</v>
      </c>
      <c r="E177" s="14">
        <v>6</v>
      </c>
      <c r="F177" s="13" t="s">
        <v>344</v>
      </c>
      <c r="G177" s="13" t="s">
        <v>471</v>
      </c>
      <c r="H177" s="14"/>
      <c r="I177" s="22">
        <f>I178+I180</f>
        <v>1908.9</v>
      </c>
      <c r="J177" s="22">
        <f>J178+J180</f>
        <v>1908.9</v>
      </c>
      <c r="K177" s="22">
        <f>K178+K180</f>
        <v>1797.8000000000002</v>
      </c>
    </row>
    <row r="178" spans="1:11">
      <c r="A178" s="21" t="s">
        <v>464</v>
      </c>
      <c r="B178" s="17" t="s">
        <v>16</v>
      </c>
      <c r="C178" s="17" t="s">
        <v>29</v>
      </c>
      <c r="D178" s="17" t="s">
        <v>13</v>
      </c>
      <c r="E178" s="18">
        <v>6</v>
      </c>
      <c r="F178" s="17" t="s">
        <v>344</v>
      </c>
      <c r="G178" s="17" t="s">
        <v>501</v>
      </c>
      <c r="H178" s="18"/>
      <c r="I178" s="20">
        <f>I179</f>
        <v>1327.1000000000001</v>
      </c>
      <c r="J178" s="20">
        <f>J179</f>
        <v>1327.1000000000001</v>
      </c>
      <c r="K178" s="20">
        <f>K179</f>
        <v>1250.4000000000001</v>
      </c>
    </row>
    <row r="179" spans="1:11" ht="30">
      <c r="A179" s="21" t="s">
        <v>158</v>
      </c>
      <c r="B179" s="17" t="s">
        <v>16</v>
      </c>
      <c r="C179" s="17" t="s">
        <v>29</v>
      </c>
      <c r="D179" s="17" t="s">
        <v>13</v>
      </c>
      <c r="E179" s="18">
        <v>6</v>
      </c>
      <c r="F179" s="17" t="s">
        <v>344</v>
      </c>
      <c r="G179" s="17" t="s">
        <v>501</v>
      </c>
      <c r="H179" s="18">
        <v>240</v>
      </c>
      <c r="I179" s="20">
        <f>'Приложение 6'!J164</f>
        <v>1327.1000000000001</v>
      </c>
      <c r="J179" s="20">
        <f>'Приложение 6'!K164</f>
        <v>1327.1000000000001</v>
      </c>
      <c r="K179" s="20">
        <f>'Приложение 6'!L164</f>
        <v>1250.4000000000001</v>
      </c>
    </row>
    <row r="180" spans="1:11">
      <c r="A180" s="21" t="s">
        <v>464</v>
      </c>
      <c r="B180" s="17" t="s">
        <v>16</v>
      </c>
      <c r="C180" s="17" t="s">
        <v>29</v>
      </c>
      <c r="D180" s="17" t="s">
        <v>13</v>
      </c>
      <c r="E180" s="18">
        <v>6</v>
      </c>
      <c r="F180" s="17" t="s">
        <v>344</v>
      </c>
      <c r="G180" s="17" t="s">
        <v>502</v>
      </c>
      <c r="H180" s="18"/>
      <c r="I180" s="20">
        <f>I181</f>
        <v>581.80000000000007</v>
      </c>
      <c r="J180" s="20">
        <f>J181</f>
        <v>581.80000000000007</v>
      </c>
      <c r="K180" s="20">
        <f>K181</f>
        <v>547.4</v>
      </c>
    </row>
    <row r="181" spans="1:11" ht="30">
      <c r="A181" s="21" t="s">
        <v>158</v>
      </c>
      <c r="B181" s="17" t="s">
        <v>16</v>
      </c>
      <c r="C181" s="17" t="s">
        <v>29</v>
      </c>
      <c r="D181" s="17" t="s">
        <v>13</v>
      </c>
      <c r="E181" s="18">
        <v>6</v>
      </c>
      <c r="F181" s="17" t="s">
        <v>344</v>
      </c>
      <c r="G181" s="17" t="s">
        <v>502</v>
      </c>
      <c r="H181" s="18">
        <v>240</v>
      </c>
      <c r="I181" s="20">
        <f>'Приложение 6'!J166</f>
        <v>581.80000000000007</v>
      </c>
      <c r="J181" s="20">
        <f>'Приложение 6'!K166</f>
        <v>581.80000000000007</v>
      </c>
      <c r="K181" s="20">
        <f>'Приложение 6'!L166</f>
        <v>547.4</v>
      </c>
    </row>
    <row r="182" spans="1:11" ht="42.75">
      <c r="A182" s="23" t="s">
        <v>503</v>
      </c>
      <c r="B182" s="13" t="s">
        <v>16</v>
      </c>
      <c r="C182" s="13" t="s">
        <v>29</v>
      </c>
      <c r="D182" s="13" t="s">
        <v>13</v>
      </c>
      <c r="E182" s="14">
        <v>7</v>
      </c>
      <c r="F182" s="13" t="s">
        <v>344</v>
      </c>
      <c r="G182" s="13" t="s">
        <v>471</v>
      </c>
      <c r="H182" s="14"/>
      <c r="I182" s="22">
        <f>I183+I185</f>
        <v>12416.3</v>
      </c>
      <c r="J182" s="22">
        <f>J183+J185</f>
        <v>12416.3</v>
      </c>
      <c r="K182" s="22">
        <f>K183+K185</f>
        <v>10392.700000000001</v>
      </c>
    </row>
    <row r="183" spans="1:11" ht="45">
      <c r="A183" s="21" t="s">
        <v>527</v>
      </c>
      <c r="B183" s="17" t="s">
        <v>16</v>
      </c>
      <c r="C183" s="17" t="s">
        <v>29</v>
      </c>
      <c r="D183" s="17" t="s">
        <v>13</v>
      </c>
      <c r="E183" s="18">
        <v>7</v>
      </c>
      <c r="F183" s="17" t="s">
        <v>344</v>
      </c>
      <c r="G183" s="17" t="s">
        <v>505</v>
      </c>
      <c r="H183" s="18"/>
      <c r="I183" s="20">
        <f>I184</f>
        <v>620.79999999999995</v>
      </c>
      <c r="J183" s="20">
        <f>J184</f>
        <v>620.79999999999995</v>
      </c>
      <c r="K183" s="20">
        <f>K184</f>
        <v>519.6</v>
      </c>
    </row>
    <row r="184" spans="1:11" ht="30">
      <c r="A184" s="21" t="s">
        <v>158</v>
      </c>
      <c r="B184" s="17" t="s">
        <v>16</v>
      </c>
      <c r="C184" s="17" t="s">
        <v>29</v>
      </c>
      <c r="D184" s="17" t="s">
        <v>13</v>
      </c>
      <c r="E184" s="18">
        <v>7</v>
      </c>
      <c r="F184" s="17" t="s">
        <v>344</v>
      </c>
      <c r="G184" s="17" t="s">
        <v>505</v>
      </c>
      <c r="H184" s="18">
        <v>240</v>
      </c>
      <c r="I184" s="20">
        <f>'Приложение 6'!J169</f>
        <v>620.79999999999995</v>
      </c>
      <c r="J184" s="20">
        <f>'Приложение 6'!K169</f>
        <v>620.79999999999995</v>
      </c>
      <c r="K184" s="20">
        <f>'Приложение 6'!L169</f>
        <v>519.6</v>
      </c>
    </row>
    <row r="185" spans="1:11" ht="105">
      <c r="A185" s="21" t="s">
        <v>506</v>
      </c>
      <c r="B185" s="17" t="s">
        <v>16</v>
      </c>
      <c r="C185" s="17" t="s">
        <v>29</v>
      </c>
      <c r="D185" s="17" t="s">
        <v>13</v>
      </c>
      <c r="E185" s="18">
        <v>7</v>
      </c>
      <c r="F185" s="17" t="s">
        <v>344</v>
      </c>
      <c r="G185" s="17" t="s">
        <v>507</v>
      </c>
      <c r="H185" s="18"/>
      <c r="I185" s="20">
        <f>I186</f>
        <v>11795.5</v>
      </c>
      <c r="J185" s="20">
        <f>J186</f>
        <v>11795.5</v>
      </c>
      <c r="K185" s="20">
        <f>K186</f>
        <v>9873.1</v>
      </c>
    </row>
    <row r="186" spans="1:11" ht="30">
      <c r="A186" s="21" t="s">
        <v>158</v>
      </c>
      <c r="B186" s="17" t="s">
        <v>16</v>
      </c>
      <c r="C186" s="17" t="s">
        <v>29</v>
      </c>
      <c r="D186" s="17" t="s">
        <v>13</v>
      </c>
      <c r="E186" s="18">
        <v>7</v>
      </c>
      <c r="F186" s="17" t="s">
        <v>344</v>
      </c>
      <c r="G186" s="17" t="s">
        <v>507</v>
      </c>
      <c r="H186" s="18">
        <v>240</v>
      </c>
      <c r="I186" s="20">
        <f>'Приложение 6'!J171</f>
        <v>11795.5</v>
      </c>
      <c r="J186" s="20">
        <f>'Приложение 6'!K171</f>
        <v>11795.5</v>
      </c>
      <c r="K186" s="20">
        <f>'Приложение 6'!L171</f>
        <v>9873.1</v>
      </c>
    </row>
    <row r="187" spans="1:11">
      <c r="A187" s="12" t="s">
        <v>54</v>
      </c>
      <c r="B187" s="13" t="s">
        <v>16</v>
      </c>
      <c r="C187" s="13" t="s">
        <v>55</v>
      </c>
      <c r="D187" s="13"/>
      <c r="E187" s="13"/>
      <c r="F187" s="13"/>
      <c r="G187" s="17"/>
      <c r="H187" s="14" t="s">
        <v>8</v>
      </c>
      <c r="I187" s="15">
        <f>I188</f>
        <v>30</v>
      </c>
      <c r="J187" s="15">
        <f t="shared" ref="J187:K189" si="21">J188</f>
        <v>30</v>
      </c>
      <c r="K187" s="15">
        <f t="shared" si="21"/>
        <v>23</v>
      </c>
    </row>
    <row r="188" spans="1:11" ht="57">
      <c r="A188" s="23" t="s">
        <v>508</v>
      </c>
      <c r="B188" s="13" t="s">
        <v>16</v>
      </c>
      <c r="C188" s="13" t="s">
        <v>55</v>
      </c>
      <c r="D188" s="13" t="s">
        <v>16</v>
      </c>
      <c r="E188" s="14">
        <v>0</v>
      </c>
      <c r="F188" s="13" t="s">
        <v>344</v>
      </c>
      <c r="G188" s="13" t="s">
        <v>471</v>
      </c>
      <c r="H188" s="14"/>
      <c r="I188" s="22">
        <f>I189</f>
        <v>30</v>
      </c>
      <c r="J188" s="22">
        <f t="shared" si="21"/>
        <v>30</v>
      </c>
      <c r="K188" s="22">
        <f t="shared" si="21"/>
        <v>23</v>
      </c>
    </row>
    <row r="189" spans="1:11">
      <c r="A189" s="21" t="s">
        <v>134</v>
      </c>
      <c r="B189" s="17" t="s">
        <v>16</v>
      </c>
      <c r="C189" s="17" t="s">
        <v>55</v>
      </c>
      <c r="D189" s="17" t="s">
        <v>16</v>
      </c>
      <c r="E189" s="18">
        <v>0</v>
      </c>
      <c r="F189" s="17" t="s">
        <v>344</v>
      </c>
      <c r="G189" s="17" t="s">
        <v>395</v>
      </c>
      <c r="H189" s="18"/>
      <c r="I189" s="20">
        <f>I190</f>
        <v>30</v>
      </c>
      <c r="J189" s="20">
        <f t="shared" si="21"/>
        <v>30</v>
      </c>
      <c r="K189" s="20">
        <f t="shared" si="21"/>
        <v>23</v>
      </c>
    </row>
    <row r="190" spans="1:11" ht="45">
      <c r="A190" s="21" t="s">
        <v>509</v>
      </c>
      <c r="B190" s="17" t="s">
        <v>16</v>
      </c>
      <c r="C190" s="17" t="s">
        <v>55</v>
      </c>
      <c r="D190" s="17" t="s">
        <v>16</v>
      </c>
      <c r="E190" s="18">
        <v>0</v>
      </c>
      <c r="F190" s="17" t="s">
        <v>344</v>
      </c>
      <c r="G190" s="17" t="s">
        <v>395</v>
      </c>
      <c r="H190" s="18">
        <v>810</v>
      </c>
      <c r="I190" s="20">
        <f>'Приложение 6'!J175</f>
        <v>30</v>
      </c>
      <c r="J190" s="20">
        <f>'Приложение 6'!K175</f>
        <v>30</v>
      </c>
      <c r="K190" s="20">
        <f>'Приложение 6'!L175</f>
        <v>23</v>
      </c>
    </row>
    <row r="191" spans="1:11">
      <c r="A191" s="14" t="s">
        <v>19</v>
      </c>
      <c r="B191" s="13" t="s">
        <v>17</v>
      </c>
      <c r="C191" s="14" t="s">
        <v>9</v>
      </c>
      <c r="D191" s="17"/>
      <c r="E191" s="18"/>
      <c r="F191" s="17"/>
      <c r="G191" s="17"/>
      <c r="H191" s="18"/>
      <c r="I191" s="22">
        <f>I192+I209+I214+I249</f>
        <v>79205.900000000009</v>
      </c>
      <c r="J191" s="22">
        <f>J192+J209+J214+J249</f>
        <v>79255.8</v>
      </c>
      <c r="K191" s="22">
        <f>K192+K209+K214+K249</f>
        <v>58994.2</v>
      </c>
    </row>
    <row r="192" spans="1:11" s="10" customFormat="1">
      <c r="A192" s="12" t="s">
        <v>20</v>
      </c>
      <c r="B192" s="13" t="s">
        <v>17</v>
      </c>
      <c r="C192" s="14" t="s">
        <v>12</v>
      </c>
      <c r="D192" s="17"/>
      <c r="E192" s="18"/>
      <c r="F192" s="17"/>
      <c r="G192" s="17"/>
      <c r="H192" s="18"/>
      <c r="I192" s="22">
        <f>I193+I203</f>
        <v>22639.3</v>
      </c>
      <c r="J192" s="22">
        <f>J193+J203</f>
        <v>22639.3</v>
      </c>
      <c r="K192" s="22">
        <f>K193+K203</f>
        <v>11051.4</v>
      </c>
    </row>
    <row r="193" spans="1:11" ht="57">
      <c r="A193" s="23" t="s">
        <v>510</v>
      </c>
      <c r="B193" s="13" t="s">
        <v>17</v>
      </c>
      <c r="C193" s="13" t="s">
        <v>12</v>
      </c>
      <c r="D193" s="13" t="s">
        <v>17</v>
      </c>
      <c r="E193" s="14">
        <v>0</v>
      </c>
      <c r="F193" s="13" t="s">
        <v>344</v>
      </c>
      <c r="G193" s="13" t="s">
        <v>471</v>
      </c>
      <c r="H193" s="14"/>
      <c r="I193" s="22">
        <f>I194+I197+I200</f>
        <v>20970.8</v>
      </c>
      <c r="J193" s="22">
        <f>J194+J197+J200</f>
        <v>20970.8</v>
      </c>
      <c r="K193" s="22">
        <f>K194+K197+K200</f>
        <v>9383.6</v>
      </c>
    </row>
    <row r="194" spans="1:11" ht="28.5">
      <c r="A194" s="23" t="s">
        <v>80</v>
      </c>
      <c r="B194" s="13" t="s">
        <v>17</v>
      </c>
      <c r="C194" s="13" t="s">
        <v>12</v>
      </c>
      <c r="D194" s="13" t="s">
        <v>17</v>
      </c>
      <c r="E194" s="14">
        <v>1</v>
      </c>
      <c r="F194" s="13" t="s">
        <v>344</v>
      </c>
      <c r="G194" s="13" t="s">
        <v>471</v>
      </c>
      <c r="H194" s="14"/>
      <c r="I194" s="22">
        <f t="shared" ref="I194:K195" si="22">I195</f>
        <v>100</v>
      </c>
      <c r="J194" s="22">
        <f t="shared" si="22"/>
        <v>100</v>
      </c>
      <c r="K194" s="22">
        <f t="shared" si="22"/>
        <v>85.2</v>
      </c>
    </row>
    <row r="195" spans="1:11" s="10" customFormat="1">
      <c r="A195" s="21" t="s">
        <v>160</v>
      </c>
      <c r="B195" s="17" t="s">
        <v>17</v>
      </c>
      <c r="C195" s="17" t="s">
        <v>12</v>
      </c>
      <c r="D195" s="17" t="s">
        <v>17</v>
      </c>
      <c r="E195" s="18">
        <v>1</v>
      </c>
      <c r="F195" s="17" t="s">
        <v>344</v>
      </c>
      <c r="G195" s="17" t="s">
        <v>397</v>
      </c>
      <c r="H195" s="18"/>
      <c r="I195" s="20">
        <f t="shared" si="22"/>
        <v>100</v>
      </c>
      <c r="J195" s="20">
        <f t="shared" si="22"/>
        <v>100</v>
      </c>
      <c r="K195" s="20">
        <f t="shared" si="22"/>
        <v>85.2</v>
      </c>
    </row>
    <row r="196" spans="1:11" s="10" customFormat="1" ht="30">
      <c r="A196" s="21" t="s">
        <v>158</v>
      </c>
      <c r="B196" s="17" t="s">
        <v>17</v>
      </c>
      <c r="C196" s="17" t="s">
        <v>12</v>
      </c>
      <c r="D196" s="17" t="s">
        <v>17</v>
      </c>
      <c r="E196" s="18">
        <v>1</v>
      </c>
      <c r="F196" s="17" t="s">
        <v>344</v>
      </c>
      <c r="G196" s="17" t="s">
        <v>397</v>
      </c>
      <c r="H196" s="18">
        <v>240</v>
      </c>
      <c r="I196" s="20">
        <f>'Приложение 6'!J181</f>
        <v>100</v>
      </c>
      <c r="J196" s="20">
        <f>'Приложение 6'!K181</f>
        <v>100</v>
      </c>
      <c r="K196" s="20">
        <f>'Приложение 6'!L181</f>
        <v>85.2</v>
      </c>
    </row>
    <row r="197" spans="1:11" s="10" customFormat="1" ht="28.5">
      <c r="A197" s="23" t="s">
        <v>81</v>
      </c>
      <c r="B197" s="199" t="s">
        <v>17</v>
      </c>
      <c r="C197" s="199" t="s">
        <v>12</v>
      </c>
      <c r="D197" s="13" t="s">
        <v>17</v>
      </c>
      <c r="E197" s="14">
        <v>2</v>
      </c>
      <c r="F197" s="13" t="s">
        <v>344</v>
      </c>
      <c r="G197" s="13" t="s">
        <v>471</v>
      </c>
      <c r="H197" s="14"/>
      <c r="I197" s="22">
        <f t="shared" ref="I197:K198" si="23">I198</f>
        <v>40.299999999999997</v>
      </c>
      <c r="J197" s="22">
        <f t="shared" si="23"/>
        <v>40.299999999999997</v>
      </c>
      <c r="K197" s="22">
        <f t="shared" si="23"/>
        <v>40.299999999999997</v>
      </c>
    </row>
    <row r="198" spans="1:11" s="10" customFormat="1">
      <c r="A198" s="21" t="s">
        <v>82</v>
      </c>
      <c r="B198" s="200" t="s">
        <v>17</v>
      </c>
      <c r="C198" s="200" t="s">
        <v>12</v>
      </c>
      <c r="D198" s="17" t="s">
        <v>17</v>
      </c>
      <c r="E198" s="18">
        <v>2</v>
      </c>
      <c r="F198" s="17" t="s">
        <v>344</v>
      </c>
      <c r="G198" s="17" t="s">
        <v>396</v>
      </c>
      <c r="H198" s="18"/>
      <c r="I198" s="20">
        <f t="shared" si="23"/>
        <v>40.299999999999997</v>
      </c>
      <c r="J198" s="20">
        <f t="shared" si="23"/>
        <v>40.299999999999997</v>
      </c>
      <c r="K198" s="20">
        <f t="shared" si="23"/>
        <v>40.299999999999997</v>
      </c>
    </row>
    <row r="199" spans="1:11" ht="30">
      <c r="A199" s="21" t="s">
        <v>158</v>
      </c>
      <c r="B199" s="200" t="s">
        <v>17</v>
      </c>
      <c r="C199" s="200" t="s">
        <v>12</v>
      </c>
      <c r="D199" s="17" t="s">
        <v>17</v>
      </c>
      <c r="E199" s="18">
        <v>2</v>
      </c>
      <c r="F199" s="17" t="s">
        <v>344</v>
      </c>
      <c r="G199" s="17" t="s">
        <v>396</v>
      </c>
      <c r="H199" s="18">
        <v>240</v>
      </c>
      <c r="I199" s="20">
        <f>'Приложение 6'!J184</f>
        <v>40.299999999999997</v>
      </c>
      <c r="J199" s="20">
        <f>'Приложение 6'!K184</f>
        <v>40.299999999999997</v>
      </c>
      <c r="K199" s="20">
        <f>'Приложение 6'!L184</f>
        <v>40.299999999999997</v>
      </c>
    </row>
    <row r="200" spans="1:11" ht="42.75">
      <c r="A200" s="23" t="s">
        <v>398</v>
      </c>
      <c r="B200" s="13" t="s">
        <v>17</v>
      </c>
      <c r="C200" s="13" t="s">
        <v>12</v>
      </c>
      <c r="D200" s="13" t="s">
        <v>17</v>
      </c>
      <c r="E200" s="14">
        <v>6</v>
      </c>
      <c r="F200" s="13" t="s">
        <v>344</v>
      </c>
      <c r="G200" s="13" t="s">
        <v>471</v>
      </c>
      <c r="H200" s="14"/>
      <c r="I200" s="22">
        <f t="shared" ref="I200:K201" si="24">I201</f>
        <v>20830.5</v>
      </c>
      <c r="J200" s="22">
        <f t="shared" si="24"/>
        <v>20830.5</v>
      </c>
      <c r="K200" s="22">
        <f t="shared" si="24"/>
        <v>9258.1</v>
      </c>
    </row>
    <row r="201" spans="1:11" s="10" customFormat="1">
      <c r="A201" s="21" t="s">
        <v>155</v>
      </c>
      <c r="B201" s="17" t="s">
        <v>17</v>
      </c>
      <c r="C201" s="17" t="s">
        <v>12</v>
      </c>
      <c r="D201" s="17" t="s">
        <v>17</v>
      </c>
      <c r="E201" s="18">
        <v>6</v>
      </c>
      <c r="F201" s="17" t="s">
        <v>344</v>
      </c>
      <c r="G201" s="17" t="s">
        <v>399</v>
      </c>
      <c r="H201" s="18"/>
      <c r="I201" s="20">
        <f t="shared" si="24"/>
        <v>20830.5</v>
      </c>
      <c r="J201" s="20">
        <f t="shared" si="24"/>
        <v>20830.5</v>
      </c>
      <c r="K201" s="20">
        <f t="shared" si="24"/>
        <v>9258.1</v>
      </c>
    </row>
    <row r="202" spans="1:11" s="10" customFormat="1">
      <c r="A202" s="21" t="s">
        <v>511</v>
      </c>
      <c r="B202" s="17" t="s">
        <v>17</v>
      </c>
      <c r="C202" s="17" t="s">
        <v>12</v>
      </c>
      <c r="D202" s="17" t="s">
        <v>17</v>
      </c>
      <c r="E202" s="18">
        <v>6</v>
      </c>
      <c r="F202" s="17" t="s">
        <v>344</v>
      </c>
      <c r="G202" s="17" t="s">
        <v>399</v>
      </c>
      <c r="H202" s="18">
        <v>410</v>
      </c>
      <c r="I202" s="20">
        <f>'Приложение 6'!J187</f>
        <v>20830.5</v>
      </c>
      <c r="J202" s="20">
        <f>'Приложение 6'!K187</f>
        <v>20830.5</v>
      </c>
      <c r="K202" s="20">
        <f>'Приложение 6'!L187</f>
        <v>9258.1</v>
      </c>
    </row>
    <row r="203" spans="1:11" s="10" customFormat="1">
      <c r="A203" s="23" t="s">
        <v>72</v>
      </c>
      <c r="B203" s="13" t="s">
        <v>17</v>
      </c>
      <c r="C203" s="14" t="s">
        <v>12</v>
      </c>
      <c r="D203" s="13" t="s">
        <v>57</v>
      </c>
      <c r="E203" s="14">
        <v>0</v>
      </c>
      <c r="F203" s="13" t="s">
        <v>344</v>
      </c>
      <c r="G203" s="13" t="s">
        <v>471</v>
      </c>
      <c r="H203" s="18"/>
      <c r="I203" s="22">
        <f>I204</f>
        <v>1668.5</v>
      </c>
      <c r="J203" s="22">
        <f>J204</f>
        <v>1668.5</v>
      </c>
      <c r="K203" s="22">
        <f>K204</f>
        <v>1667.8</v>
      </c>
    </row>
    <row r="204" spans="1:11">
      <c r="A204" s="21" t="s">
        <v>73</v>
      </c>
      <c r="B204" s="17" t="s">
        <v>17</v>
      </c>
      <c r="C204" s="18" t="s">
        <v>12</v>
      </c>
      <c r="D204" s="17" t="s">
        <v>57</v>
      </c>
      <c r="E204" s="18">
        <v>9</v>
      </c>
      <c r="F204" s="17" t="s">
        <v>344</v>
      </c>
      <c r="G204" s="17" t="s">
        <v>471</v>
      </c>
      <c r="H204" s="18"/>
      <c r="I204" s="20">
        <f>I205+I207</f>
        <v>1668.5</v>
      </c>
      <c r="J204" s="20">
        <f>J205+J207</f>
        <v>1668.5</v>
      </c>
      <c r="K204" s="20">
        <f>K205+K207</f>
        <v>1667.8</v>
      </c>
    </row>
    <row r="205" spans="1:11" s="10" customFormat="1" ht="45">
      <c r="A205" s="21" t="s">
        <v>512</v>
      </c>
      <c r="B205" s="17" t="s">
        <v>17</v>
      </c>
      <c r="C205" s="18" t="s">
        <v>12</v>
      </c>
      <c r="D205" s="17" t="s">
        <v>57</v>
      </c>
      <c r="E205" s="18">
        <v>9</v>
      </c>
      <c r="F205" s="17" t="s">
        <v>344</v>
      </c>
      <c r="G205" s="17" t="s">
        <v>513</v>
      </c>
      <c r="H205" s="18"/>
      <c r="I205" s="20">
        <f>I206</f>
        <v>353.4</v>
      </c>
      <c r="J205" s="20">
        <f>J206</f>
        <v>353.4</v>
      </c>
      <c r="K205" s="20">
        <f>K206</f>
        <v>353</v>
      </c>
    </row>
    <row r="206" spans="1:11" s="10" customFormat="1" ht="30">
      <c r="A206" s="21" t="s">
        <v>158</v>
      </c>
      <c r="B206" s="17" t="s">
        <v>17</v>
      </c>
      <c r="C206" s="18" t="s">
        <v>12</v>
      </c>
      <c r="D206" s="17" t="s">
        <v>57</v>
      </c>
      <c r="E206" s="18">
        <v>9</v>
      </c>
      <c r="F206" s="17" t="s">
        <v>344</v>
      </c>
      <c r="G206" s="17" t="s">
        <v>513</v>
      </c>
      <c r="H206" s="18">
        <v>240</v>
      </c>
      <c r="I206" s="20">
        <f>'Приложение 6'!J191</f>
        <v>353.4</v>
      </c>
      <c r="J206" s="20">
        <f>'Приложение 6'!K191</f>
        <v>353.4</v>
      </c>
      <c r="K206" s="20">
        <f>'Приложение 6'!L191</f>
        <v>353</v>
      </c>
    </row>
    <row r="207" spans="1:11" ht="45">
      <c r="A207" s="21" t="s">
        <v>132</v>
      </c>
      <c r="B207" s="17" t="s">
        <v>17</v>
      </c>
      <c r="C207" s="18" t="s">
        <v>12</v>
      </c>
      <c r="D207" s="17" t="s">
        <v>57</v>
      </c>
      <c r="E207" s="18">
        <v>9</v>
      </c>
      <c r="F207" s="17" t="s">
        <v>344</v>
      </c>
      <c r="G207" s="17" t="s">
        <v>400</v>
      </c>
      <c r="H207" s="18"/>
      <c r="I207" s="20">
        <f>I208</f>
        <v>1315.1000000000001</v>
      </c>
      <c r="J207" s="20">
        <f>J208</f>
        <v>1315.1000000000001</v>
      </c>
      <c r="K207" s="20">
        <f>K208</f>
        <v>1314.8</v>
      </c>
    </row>
    <row r="208" spans="1:11" ht="30">
      <c r="A208" s="21" t="s">
        <v>158</v>
      </c>
      <c r="B208" s="17" t="s">
        <v>17</v>
      </c>
      <c r="C208" s="18" t="s">
        <v>12</v>
      </c>
      <c r="D208" s="17" t="s">
        <v>57</v>
      </c>
      <c r="E208" s="18">
        <v>9</v>
      </c>
      <c r="F208" s="17" t="s">
        <v>344</v>
      </c>
      <c r="G208" s="17" t="s">
        <v>400</v>
      </c>
      <c r="H208" s="18">
        <v>240</v>
      </c>
      <c r="I208" s="20">
        <f>'Приложение 6'!J193</f>
        <v>1315.1000000000001</v>
      </c>
      <c r="J208" s="20">
        <f>'Приложение 6'!K193</f>
        <v>1315.1000000000001</v>
      </c>
      <c r="K208" s="20">
        <f>'Приложение 6'!L193</f>
        <v>1314.8</v>
      </c>
    </row>
    <row r="209" spans="1:11">
      <c r="A209" s="12" t="s">
        <v>42</v>
      </c>
      <c r="B209" s="13" t="s">
        <v>17</v>
      </c>
      <c r="C209" s="13" t="s">
        <v>14</v>
      </c>
      <c r="D209" s="17"/>
      <c r="E209" s="18"/>
      <c r="F209" s="17"/>
      <c r="G209" s="17"/>
      <c r="H209" s="161"/>
      <c r="I209" s="22">
        <f>I210</f>
        <v>85.5</v>
      </c>
      <c r="J209" s="22">
        <f t="shared" ref="J209:K212" si="25">J210</f>
        <v>135.4</v>
      </c>
      <c r="K209" s="22">
        <f t="shared" si="25"/>
        <v>135.1</v>
      </c>
    </row>
    <row r="210" spans="1:11" ht="14.25">
      <c r="A210" s="201" t="s">
        <v>0</v>
      </c>
      <c r="B210" s="199" t="s">
        <v>17</v>
      </c>
      <c r="C210" s="199" t="s">
        <v>14</v>
      </c>
      <c r="D210" s="199">
        <v>94</v>
      </c>
      <c r="E210" s="202">
        <v>0</v>
      </c>
      <c r="F210" s="203"/>
      <c r="G210" s="203" t="s">
        <v>66</v>
      </c>
      <c r="H210" s="204"/>
      <c r="I210" s="22">
        <f>I211</f>
        <v>85.5</v>
      </c>
      <c r="J210" s="22">
        <f t="shared" si="25"/>
        <v>135.4</v>
      </c>
      <c r="K210" s="22">
        <f t="shared" si="25"/>
        <v>135.1</v>
      </c>
    </row>
    <row r="211" spans="1:11">
      <c r="A211" s="16" t="s">
        <v>1</v>
      </c>
      <c r="B211" s="17" t="s">
        <v>17</v>
      </c>
      <c r="C211" s="17" t="s">
        <v>14</v>
      </c>
      <c r="D211" s="200">
        <v>94</v>
      </c>
      <c r="E211" s="205">
        <v>1</v>
      </c>
      <c r="F211" s="200"/>
      <c r="G211" s="206" t="s">
        <v>66</v>
      </c>
      <c r="H211" s="18" t="s">
        <v>8</v>
      </c>
      <c r="I211" s="22">
        <f>I212</f>
        <v>85.5</v>
      </c>
      <c r="J211" s="22">
        <f t="shared" si="25"/>
        <v>135.4</v>
      </c>
      <c r="K211" s="22">
        <f t="shared" si="25"/>
        <v>135.1</v>
      </c>
    </row>
    <row r="212" spans="1:11">
      <c r="A212" s="16" t="str">
        <f>A211</f>
        <v>Резервные фонды местных администраций</v>
      </c>
      <c r="B212" s="17" t="s">
        <v>17</v>
      </c>
      <c r="C212" s="17" t="s">
        <v>14</v>
      </c>
      <c r="D212" s="200">
        <v>94</v>
      </c>
      <c r="E212" s="205">
        <v>1</v>
      </c>
      <c r="F212" s="200" t="s">
        <v>344</v>
      </c>
      <c r="G212" s="200" t="s">
        <v>362</v>
      </c>
      <c r="H212" s="18"/>
      <c r="I212" s="20">
        <f>I213</f>
        <v>85.5</v>
      </c>
      <c r="J212" s="20">
        <f t="shared" si="25"/>
        <v>135.4</v>
      </c>
      <c r="K212" s="20">
        <f t="shared" si="25"/>
        <v>135.1</v>
      </c>
    </row>
    <row r="213" spans="1:11" ht="30">
      <c r="A213" s="21" t="s">
        <v>158</v>
      </c>
      <c r="B213" s="17" t="s">
        <v>17</v>
      </c>
      <c r="C213" s="17" t="s">
        <v>14</v>
      </c>
      <c r="D213" s="200">
        <v>94</v>
      </c>
      <c r="E213" s="205">
        <v>1</v>
      </c>
      <c r="F213" s="200" t="s">
        <v>344</v>
      </c>
      <c r="G213" s="200" t="s">
        <v>362</v>
      </c>
      <c r="H213" s="17" t="s">
        <v>148</v>
      </c>
      <c r="I213" s="20">
        <f>'Приложение 6'!J198</f>
        <v>85.5</v>
      </c>
      <c r="J213" s="20">
        <f>'Приложение 6'!K198</f>
        <v>135.4</v>
      </c>
      <c r="K213" s="20">
        <f>'Приложение 6'!L198</f>
        <v>135.1</v>
      </c>
    </row>
    <row r="214" spans="1:11">
      <c r="A214" s="12" t="s">
        <v>3</v>
      </c>
      <c r="B214" s="13" t="s">
        <v>17</v>
      </c>
      <c r="C214" s="14" t="s">
        <v>13</v>
      </c>
      <c r="D214" s="13" t="s">
        <v>10</v>
      </c>
      <c r="E214" s="14"/>
      <c r="F214" s="13"/>
      <c r="G214" s="17"/>
      <c r="H214" s="14"/>
      <c r="I214" s="15">
        <f>I215</f>
        <v>38164.80000000001</v>
      </c>
      <c r="J214" s="15">
        <f>J215</f>
        <v>38164.800000000003</v>
      </c>
      <c r="K214" s="15">
        <f>K215</f>
        <v>31498.9</v>
      </c>
    </row>
    <row r="215" spans="1:11" ht="42.75">
      <c r="A215" s="12" t="s">
        <v>499</v>
      </c>
      <c r="B215" s="13" t="s">
        <v>17</v>
      </c>
      <c r="C215" s="13" t="s">
        <v>13</v>
      </c>
      <c r="D215" s="13" t="s">
        <v>13</v>
      </c>
      <c r="E215" s="14">
        <v>0</v>
      </c>
      <c r="F215" s="13" t="s">
        <v>344</v>
      </c>
      <c r="G215" s="13" t="s">
        <v>471</v>
      </c>
      <c r="H215" s="14"/>
      <c r="I215" s="22">
        <f>I216+I221+I244</f>
        <v>38164.80000000001</v>
      </c>
      <c r="J215" s="22">
        <f>J216+J221+J244</f>
        <v>38164.800000000003</v>
      </c>
      <c r="K215" s="22">
        <f>K216+K221+K244</f>
        <v>31498.9</v>
      </c>
    </row>
    <row r="216" spans="1:11" ht="28.5">
      <c r="A216" s="23" t="s">
        <v>84</v>
      </c>
      <c r="B216" s="13" t="s">
        <v>17</v>
      </c>
      <c r="C216" s="13" t="s">
        <v>13</v>
      </c>
      <c r="D216" s="13" t="s">
        <v>13</v>
      </c>
      <c r="E216" s="14">
        <v>2</v>
      </c>
      <c r="F216" s="13" t="s">
        <v>344</v>
      </c>
      <c r="G216" s="13" t="s">
        <v>471</v>
      </c>
      <c r="H216" s="14"/>
      <c r="I216" s="22">
        <f>I217+I219</f>
        <v>11896.2</v>
      </c>
      <c r="J216" s="22">
        <f>J217+J219</f>
        <v>11896.2</v>
      </c>
      <c r="K216" s="22">
        <f>K217+K219</f>
        <v>9530.7999999999993</v>
      </c>
    </row>
    <row r="217" spans="1:11" ht="30">
      <c r="A217" s="21" t="s">
        <v>85</v>
      </c>
      <c r="B217" s="17" t="s">
        <v>17</v>
      </c>
      <c r="C217" s="17" t="s">
        <v>13</v>
      </c>
      <c r="D217" s="17" t="s">
        <v>13</v>
      </c>
      <c r="E217" s="18">
        <v>2</v>
      </c>
      <c r="F217" s="17" t="s">
        <v>344</v>
      </c>
      <c r="G217" s="17" t="s">
        <v>401</v>
      </c>
      <c r="H217" s="18"/>
      <c r="I217" s="20">
        <f>I218</f>
        <v>8396.2000000000007</v>
      </c>
      <c r="J217" s="20">
        <f>J218</f>
        <v>8396.2000000000007</v>
      </c>
      <c r="K217" s="20">
        <f>K218</f>
        <v>6030.8</v>
      </c>
    </row>
    <row r="218" spans="1:11" ht="30">
      <c r="A218" s="21" t="s">
        <v>158</v>
      </c>
      <c r="B218" s="17" t="s">
        <v>17</v>
      </c>
      <c r="C218" s="17" t="s">
        <v>13</v>
      </c>
      <c r="D218" s="17" t="s">
        <v>13</v>
      </c>
      <c r="E218" s="18">
        <v>2</v>
      </c>
      <c r="F218" s="17" t="s">
        <v>344</v>
      </c>
      <c r="G218" s="17" t="s">
        <v>401</v>
      </c>
      <c r="H218" s="18">
        <v>240</v>
      </c>
      <c r="I218" s="20">
        <f>'Приложение 6'!J203</f>
        <v>8396.2000000000007</v>
      </c>
      <c r="J218" s="20">
        <f>'Приложение 6'!K203</f>
        <v>8396.2000000000007</v>
      </c>
      <c r="K218" s="20">
        <f>'Приложение 6'!L203</f>
        <v>6030.8</v>
      </c>
    </row>
    <row r="219" spans="1:11">
      <c r="A219" s="21" t="s">
        <v>88</v>
      </c>
      <c r="B219" s="17" t="s">
        <v>17</v>
      </c>
      <c r="C219" s="17" t="s">
        <v>13</v>
      </c>
      <c r="D219" s="17" t="s">
        <v>13</v>
      </c>
      <c r="E219" s="18">
        <v>2</v>
      </c>
      <c r="F219" s="17" t="s">
        <v>344</v>
      </c>
      <c r="G219" s="17" t="s">
        <v>402</v>
      </c>
      <c r="H219" s="18"/>
      <c r="I219" s="20">
        <f>I220</f>
        <v>3500</v>
      </c>
      <c r="J219" s="20">
        <f>J220</f>
        <v>3500</v>
      </c>
      <c r="K219" s="20">
        <f>K220</f>
        <v>3500</v>
      </c>
    </row>
    <row r="220" spans="1:11" ht="30">
      <c r="A220" s="21" t="s">
        <v>158</v>
      </c>
      <c r="B220" s="17" t="s">
        <v>17</v>
      </c>
      <c r="C220" s="17" t="s">
        <v>13</v>
      </c>
      <c r="D220" s="17" t="s">
        <v>13</v>
      </c>
      <c r="E220" s="18">
        <v>2</v>
      </c>
      <c r="F220" s="17" t="s">
        <v>344</v>
      </c>
      <c r="G220" s="17" t="s">
        <v>402</v>
      </c>
      <c r="H220" s="18">
        <v>240</v>
      </c>
      <c r="I220" s="20">
        <f>'Приложение 6'!J205</f>
        <v>3500</v>
      </c>
      <c r="J220" s="20">
        <f>'Приложение 6'!K205</f>
        <v>3500</v>
      </c>
      <c r="K220" s="20">
        <f>'Приложение 6'!L205</f>
        <v>3500</v>
      </c>
    </row>
    <row r="221" spans="1:11" ht="42.75">
      <c r="A221" s="23" t="s">
        <v>86</v>
      </c>
      <c r="B221" s="13" t="s">
        <v>17</v>
      </c>
      <c r="C221" s="13" t="s">
        <v>13</v>
      </c>
      <c r="D221" s="13" t="s">
        <v>13</v>
      </c>
      <c r="E221" s="14">
        <v>3</v>
      </c>
      <c r="F221" s="13" t="s">
        <v>344</v>
      </c>
      <c r="G221" s="13" t="s">
        <v>471</v>
      </c>
      <c r="H221" s="14"/>
      <c r="I221" s="22">
        <f>I222+I224+I226+I228+I230+I232+I234+I236+I238+I240+I242</f>
        <v>25326.200000000004</v>
      </c>
      <c r="J221" s="22">
        <f>J222+J224+J226+J228+J230+J232+J234+J236+J238+J240+J242</f>
        <v>25325.300000000003</v>
      </c>
      <c r="K221" s="22">
        <f>K222+K224+K226+K228+K230+K232+K234+K236+K238+K240+K242</f>
        <v>21025.000000000004</v>
      </c>
    </row>
    <row r="222" spans="1:11">
      <c r="A222" s="21" t="s">
        <v>79</v>
      </c>
      <c r="B222" s="17" t="s">
        <v>17</v>
      </c>
      <c r="C222" s="17" t="s">
        <v>13</v>
      </c>
      <c r="D222" s="17" t="s">
        <v>13</v>
      </c>
      <c r="E222" s="18">
        <v>3</v>
      </c>
      <c r="F222" s="17" t="s">
        <v>344</v>
      </c>
      <c r="G222" s="17" t="s">
        <v>391</v>
      </c>
      <c r="H222" s="18"/>
      <c r="I222" s="20">
        <f>I223</f>
        <v>119.19999999999999</v>
      </c>
      <c r="J222" s="20">
        <f>J223</f>
        <v>119.19999999999999</v>
      </c>
      <c r="K222" s="20">
        <f>K223</f>
        <v>119.2</v>
      </c>
    </row>
    <row r="223" spans="1:11" ht="30">
      <c r="A223" s="21" t="s">
        <v>158</v>
      </c>
      <c r="B223" s="17" t="s">
        <v>17</v>
      </c>
      <c r="C223" s="17" t="s">
        <v>13</v>
      </c>
      <c r="D223" s="17" t="s">
        <v>13</v>
      </c>
      <c r="E223" s="18">
        <v>3</v>
      </c>
      <c r="F223" s="17" t="s">
        <v>344</v>
      </c>
      <c r="G223" s="17" t="s">
        <v>391</v>
      </c>
      <c r="H223" s="18">
        <v>240</v>
      </c>
      <c r="I223" s="20">
        <f>'Приложение 6'!J208</f>
        <v>119.19999999999999</v>
      </c>
      <c r="J223" s="20">
        <f>'Приложение 6'!K208</f>
        <v>119.19999999999999</v>
      </c>
      <c r="K223" s="20">
        <f>'Приложение 6'!L208</f>
        <v>119.2</v>
      </c>
    </row>
    <row r="224" spans="1:11">
      <c r="A224" s="21" t="s">
        <v>87</v>
      </c>
      <c r="B224" s="17" t="s">
        <v>17</v>
      </c>
      <c r="C224" s="17" t="s">
        <v>13</v>
      </c>
      <c r="D224" s="17" t="s">
        <v>13</v>
      </c>
      <c r="E224" s="18">
        <v>3</v>
      </c>
      <c r="F224" s="17" t="s">
        <v>344</v>
      </c>
      <c r="G224" s="17" t="s">
        <v>403</v>
      </c>
      <c r="H224" s="18"/>
      <c r="I224" s="20">
        <f>I225</f>
        <v>1515.2</v>
      </c>
      <c r="J224" s="20">
        <f>J225</f>
        <v>1515.2</v>
      </c>
      <c r="K224" s="20">
        <f>K225</f>
        <v>1280.4000000000001</v>
      </c>
    </row>
    <row r="225" spans="1:11" ht="30">
      <c r="A225" s="21" t="s">
        <v>158</v>
      </c>
      <c r="B225" s="17" t="s">
        <v>17</v>
      </c>
      <c r="C225" s="17" t="s">
        <v>13</v>
      </c>
      <c r="D225" s="17" t="s">
        <v>13</v>
      </c>
      <c r="E225" s="18">
        <v>3</v>
      </c>
      <c r="F225" s="17" t="s">
        <v>344</v>
      </c>
      <c r="G225" s="17" t="s">
        <v>403</v>
      </c>
      <c r="H225" s="18">
        <v>240</v>
      </c>
      <c r="I225" s="20">
        <f>'Приложение 6'!J210</f>
        <v>1515.2</v>
      </c>
      <c r="J225" s="20">
        <f>'Приложение 6'!K210</f>
        <v>1515.2</v>
      </c>
      <c r="K225" s="20">
        <f>'Приложение 6'!L210</f>
        <v>1280.4000000000001</v>
      </c>
    </row>
    <row r="226" spans="1:11">
      <c r="A226" s="21" t="s">
        <v>89</v>
      </c>
      <c r="B226" s="17" t="s">
        <v>17</v>
      </c>
      <c r="C226" s="17" t="s">
        <v>13</v>
      </c>
      <c r="D226" s="17" t="s">
        <v>13</v>
      </c>
      <c r="E226" s="18">
        <v>3</v>
      </c>
      <c r="F226" s="17" t="s">
        <v>344</v>
      </c>
      <c r="G226" s="18">
        <v>29220</v>
      </c>
      <c r="H226" s="18"/>
      <c r="I226" s="20">
        <f>I227</f>
        <v>705.7</v>
      </c>
      <c r="J226" s="20">
        <f>J227</f>
        <v>705.7</v>
      </c>
      <c r="K226" s="20">
        <f>K227</f>
        <v>705.7</v>
      </c>
    </row>
    <row r="227" spans="1:11" ht="30">
      <c r="A227" s="21" t="s">
        <v>158</v>
      </c>
      <c r="B227" s="17" t="s">
        <v>17</v>
      </c>
      <c r="C227" s="17" t="s">
        <v>13</v>
      </c>
      <c r="D227" s="17" t="s">
        <v>13</v>
      </c>
      <c r="E227" s="18">
        <v>3</v>
      </c>
      <c r="F227" s="17" t="s">
        <v>344</v>
      </c>
      <c r="G227" s="18">
        <v>29220</v>
      </c>
      <c r="H227" s="18">
        <v>240</v>
      </c>
      <c r="I227" s="20">
        <f>'Приложение 6'!J212</f>
        <v>705.7</v>
      </c>
      <c r="J227" s="20">
        <f>'Приложение 6'!K212</f>
        <v>705.7</v>
      </c>
      <c r="K227" s="20">
        <f>'Приложение 6'!L212</f>
        <v>705.7</v>
      </c>
    </row>
    <row r="228" spans="1:11">
      <c r="A228" s="21" t="s">
        <v>91</v>
      </c>
      <c r="B228" s="17" t="s">
        <v>17</v>
      </c>
      <c r="C228" s="17" t="s">
        <v>13</v>
      </c>
      <c r="D228" s="17" t="s">
        <v>13</v>
      </c>
      <c r="E228" s="18">
        <v>3</v>
      </c>
      <c r="F228" s="17" t="s">
        <v>344</v>
      </c>
      <c r="G228" s="17" t="s">
        <v>404</v>
      </c>
      <c r="H228" s="18"/>
      <c r="I228" s="20">
        <f>I229</f>
        <v>17016.2</v>
      </c>
      <c r="J228" s="20">
        <f>J229</f>
        <v>17015.3</v>
      </c>
      <c r="K228" s="20">
        <f>K229</f>
        <v>14871.4</v>
      </c>
    </row>
    <row r="229" spans="1:11" ht="30">
      <c r="A229" s="21" t="s">
        <v>158</v>
      </c>
      <c r="B229" s="17" t="s">
        <v>17</v>
      </c>
      <c r="C229" s="17" t="s">
        <v>13</v>
      </c>
      <c r="D229" s="17" t="s">
        <v>13</v>
      </c>
      <c r="E229" s="18">
        <v>3</v>
      </c>
      <c r="F229" s="17" t="s">
        <v>344</v>
      </c>
      <c r="G229" s="17" t="s">
        <v>404</v>
      </c>
      <c r="H229" s="18">
        <v>240</v>
      </c>
      <c r="I229" s="20">
        <f>'Приложение 6'!J214</f>
        <v>17016.2</v>
      </c>
      <c r="J229" s="20">
        <f>'Приложение 6'!K214</f>
        <v>17015.3</v>
      </c>
      <c r="K229" s="20">
        <f>'Приложение 6'!L214</f>
        <v>14871.4</v>
      </c>
    </row>
    <row r="230" spans="1:11" hidden="1">
      <c r="A230" s="21" t="s">
        <v>514</v>
      </c>
      <c r="B230" s="17" t="s">
        <v>17</v>
      </c>
      <c r="C230" s="17" t="s">
        <v>13</v>
      </c>
      <c r="D230" s="17" t="s">
        <v>13</v>
      </c>
      <c r="E230" s="18">
        <v>3</v>
      </c>
      <c r="F230" s="17" t="s">
        <v>344</v>
      </c>
      <c r="G230" s="18">
        <v>29470</v>
      </c>
      <c r="H230" s="18"/>
      <c r="I230" s="20">
        <f>I231</f>
        <v>0</v>
      </c>
      <c r="J230" s="20">
        <f>J231</f>
        <v>0</v>
      </c>
      <c r="K230" s="20">
        <f>K231</f>
        <v>0</v>
      </c>
    </row>
    <row r="231" spans="1:11" ht="30" hidden="1">
      <c r="A231" s="21" t="s">
        <v>158</v>
      </c>
      <c r="B231" s="17" t="s">
        <v>17</v>
      </c>
      <c r="C231" s="17" t="s">
        <v>13</v>
      </c>
      <c r="D231" s="17" t="s">
        <v>13</v>
      </c>
      <c r="E231" s="18">
        <v>3</v>
      </c>
      <c r="F231" s="17" t="s">
        <v>344</v>
      </c>
      <c r="G231" s="18">
        <v>29470</v>
      </c>
      <c r="H231" s="18">
        <v>240</v>
      </c>
      <c r="I231" s="20">
        <f>'Приложение 6'!J216</f>
        <v>0</v>
      </c>
      <c r="J231" s="20">
        <f>'Приложение 6'!K216</f>
        <v>0</v>
      </c>
      <c r="K231" s="20">
        <f>'Приложение 6'!L216</f>
        <v>0</v>
      </c>
    </row>
    <row r="232" spans="1:11">
      <c r="A232" s="21" t="s">
        <v>90</v>
      </c>
      <c r="B232" s="17" t="s">
        <v>17</v>
      </c>
      <c r="C232" s="17" t="s">
        <v>13</v>
      </c>
      <c r="D232" s="17" t="s">
        <v>13</v>
      </c>
      <c r="E232" s="18">
        <v>3</v>
      </c>
      <c r="F232" s="17" t="s">
        <v>344</v>
      </c>
      <c r="G232" s="18">
        <v>29490</v>
      </c>
      <c r="H232" s="18"/>
      <c r="I232" s="20">
        <f>I233</f>
        <v>140</v>
      </c>
      <c r="J232" s="20">
        <f>J233</f>
        <v>140</v>
      </c>
      <c r="K232" s="20">
        <f>K233</f>
        <v>110.4</v>
      </c>
    </row>
    <row r="233" spans="1:11" ht="30">
      <c r="A233" s="21" t="s">
        <v>158</v>
      </c>
      <c r="B233" s="17" t="s">
        <v>17</v>
      </c>
      <c r="C233" s="17" t="s">
        <v>13</v>
      </c>
      <c r="D233" s="17" t="s">
        <v>13</v>
      </c>
      <c r="E233" s="18">
        <v>3</v>
      </c>
      <c r="F233" s="17" t="s">
        <v>344</v>
      </c>
      <c r="G233" s="18">
        <v>29490</v>
      </c>
      <c r="H233" s="18">
        <v>240</v>
      </c>
      <c r="I233" s="20">
        <f>'Приложение 6'!J218</f>
        <v>140</v>
      </c>
      <c r="J233" s="20">
        <f>'Приложение 6'!K218</f>
        <v>140</v>
      </c>
      <c r="K233" s="20">
        <f>'Приложение 6'!L218</f>
        <v>110.4</v>
      </c>
    </row>
    <row r="234" spans="1:11">
      <c r="A234" s="21" t="s">
        <v>405</v>
      </c>
      <c r="B234" s="17" t="s">
        <v>17</v>
      </c>
      <c r="C234" s="17" t="s">
        <v>13</v>
      </c>
      <c r="D234" s="17" t="s">
        <v>13</v>
      </c>
      <c r="E234" s="18">
        <v>3</v>
      </c>
      <c r="F234" s="17" t="s">
        <v>344</v>
      </c>
      <c r="G234" s="17" t="s">
        <v>406</v>
      </c>
      <c r="H234" s="18"/>
      <c r="I234" s="20">
        <f>I235</f>
        <v>1481</v>
      </c>
      <c r="J234" s="20">
        <f>J235</f>
        <v>1481</v>
      </c>
      <c r="K234" s="20">
        <f>K235</f>
        <v>607.9</v>
      </c>
    </row>
    <row r="235" spans="1:11" ht="30">
      <c r="A235" s="21" t="s">
        <v>158</v>
      </c>
      <c r="B235" s="17" t="s">
        <v>17</v>
      </c>
      <c r="C235" s="17" t="s">
        <v>13</v>
      </c>
      <c r="D235" s="17" t="s">
        <v>13</v>
      </c>
      <c r="E235" s="18">
        <v>3</v>
      </c>
      <c r="F235" s="17" t="s">
        <v>344</v>
      </c>
      <c r="G235" s="17" t="s">
        <v>406</v>
      </c>
      <c r="H235" s="18">
        <v>240</v>
      </c>
      <c r="I235" s="20">
        <f>'Приложение 6'!J220</f>
        <v>1481</v>
      </c>
      <c r="J235" s="20">
        <f>'Приложение 6'!K220</f>
        <v>1481</v>
      </c>
      <c r="K235" s="20">
        <f>'Приложение 6'!L220</f>
        <v>607.9</v>
      </c>
    </row>
    <row r="236" spans="1:11" ht="30" hidden="1">
      <c r="A236" s="21" t="s">
        <v>112</v>
      </c>
      <c r="B236" s="17" t="s">
        <v>17</v>
      </c>
      <c r="C236" s="17" t="s">
        <v>13</v>
      </c>
      <c r="D236" s="17" t="s">
        <v>13</v>
      </c>
      <c r="E236" s="18">
        <v>3</v>
      </c>
      <c r="F236" s="17" t="s">
        <v>344</v>
      </c>
      <c r="G236" s="17" t="s">
        <v>407</v>
      </c>
      <c r="H236" s="18"/>
      <c r="I236" s="20">
        <f>I237</f>
        <v>0</v>
      </c>
      <c r="J236" s="20">
        <f>J237</f>
        <v>0</v>
      </c>
      <c r="K236" s="20">
        <f>K237</f>
        <v>0</v>
      </c>
    </row>
    <row r="237" spans="1:11" ht="30" hidden="1">
      <c r="A237" s="21" t="s">
        <v>158</v>
      </c>
      <c r="B237" s="17" t="s">
        <v>17</v>
      </c>
      <c r="C237" s="17" t="s">
        <v>13</v>
      </c>
      <c r="D237" s="17" t="s">
        <v>13</v>
      </c>
      <c r="E237" s="18">
        <v>3</v>
      </c>
      <c r="F237" s="17" t="s">
        <v>344</v>
      </c>
      <c r="G237" s="17" t="s">
        <v>407</v>
      </c>
      <c r="H237" s="18">
        <v>240</v>
      </c>
      <c r="I237" s="20">
        <f>'Приложение 6'!J222</f>
        <v>0</v>
      </c>
      <c r="J237" s="20">
        <f>'Приложение 6'!K222</f>
        <v>0</v>
      </c>
      <c r="K237" s="20">
        <f>'Приложение 6'!L222</f>
        <v>0</v>
      </c>
    </row>
    <row r="238" spans="1:11" ht="30" hidden="1">
      <c r="A238" s="21" t="s">
        <v>515</v>
      </c>
      <c r="B238" s="17" t="s">
        <v>17</v>
      </c>
      <c r="C238" s="17" t="s">
        <v>13</v>
      </c>
      <c r="D238" s="17" t="s">
        <v>13</v>
      </c>
      <c r="E238" s="18">
        <v>3</v>
      </c>
      <c r="F238" s="17" t="s">
        <v>344</v>
      </c>
      <c r="G238" s="17" t="s">
        <v>516</v>
      </c>
      <c r="H238" s="18"/>
      <c r="I238" s="20">
        <f>I239</f>
        <v>0</v>
      </c>
      <c r="J238" s="20">
        <f>J239</f>
        <v>0</v>
      </c>
      <c r="K238" s="20">
        <f>K239</f>
        <v>0</v>
      </c>
    </row>
    <row r="239" spans="1:11" ht="30" hidden="1">
      <c r="A239" s="21" t="s">
        <v>158</v>
      </c>
      <c r="B239" s="17" t="s">
        <v>17</v>
      </c>
      <c r="C239" s="17" t="s">
        <v>13</v>
      </c>
      <c r="D239" s="17" t="s">
        <v>13</v>
      </c>
      <c r="E239" s="18">
        <v>3</v>
      </c>
      <c r="F239" s="17" t="s">
        <v>344</v>
      </c>
      <c r="G239" s="17" t="s">
        <v>516</v>
      </c>
      <c r="H239" s="18">
        <v>240</v>
      </c>
      <c r="I239" s="20">
        <f>'Приложение 6'!J224</f>
        <v>0</v>
      </c>
      <c r="J239" s="20">
        <f>'Приложение 6'!K224</f>
        <v>0</v>
      </c>
      <c r="K239" s="20">
        <f>'Приложение 6'!L224</f>
        <v>0</v>
      </c>
    </row>
    <row r="240" spans="1:11" hidden="1">
      <c r="A240" s="21" t="s">
        <v>143</v>
      </c>
      <c r="B240" s="17" t="s">
        <v>17</v>
      </c>
      <c r="C240" s="17" t="s">
        <v>13</v>
      </c>
      <c r="D240" s="17" t="s">
        <v>13</v>
      </c>
      <c r="E240" s="18">
        <v>3</v>
      </c>
      <c r="F240" s="17" t="s">
        <v>344</v>
      </c>
      <c r="G240" s="17" t="s">
        <v>408</v>
      </c>
      <c r="H240" s="18"/>
      <c r="I240" s="20">
        <f>I241</f>
        <v>0</v>
      </c>
      <c r="J240" s="20">
        <f>J241</f>
        <v>0</v>
      </c>
      <c r="K240" s="20">
        <f>K241</f>
        <v>0</v>
      </c>
    </row>
    <row r="241" spans="1:11" ht="30" hidden="1">
      <c r="A241" s="21" t="s">
        <v>158</v>
      </c>
      <c r="B241" s="17" t="s">
        <v>17</v>
      </c>
      <c r="C241" s="17" t="s">
        <v>13</v>
      </c>
      <c r="D241" s="17" t="s">
        <v>13</v>
      </c>
      <c r="E241" s="18">
        <v>3</v>
      </c>
      <c r="F241" s="17" t="s">
        <v>344</v>
      </c>
      <c r="G241" s="17" t="s">
        <v>408</v>
      </c>
      <c r="H241" s="18">
        <v>240</v>
      </c>
      <c r="I241" s="20">
        <f>'Приложение 6'!J226</f>
        <v>0</v>
      </c>
      <c r="J241" s="20">
        <f>'Приложение 6'!K226</f>
        <v>0</v>
      </c>
      <c r="K241" s="20">
        <f>'Приложение 6'!L226</f>
        <v>0</v>
      </c>
    </row>
    <row r="242" spans="1:11">
      <c r="A242" s="21" t="s">
        <v>126</v>
      </c>
      <c r="B242" s="17" t="s">
        <v>17</v>
      </c>
      <c r="C242" s="17" t="s">
        <v>13</v>
      </c>
      <c r="D242" s="17" t="s">
        <v>13</v>
      </c>
      <c r="E242" s="18">
        <v>3</v>
      </c>
      <c r="F242" s="17" t="s">
        <v>344</v>
      </c>
      <c r="G242" s="17" t="s">
        <v>409</v>
      </c>
      <c r="H242" s="18"/>
      <c r="I242" s="20">
        <f>I243</f>
        <v>4348.8999999999996</v>
      </c>
      <c r="J242" s="20">
        <f>J243</f>
        <v>4348.8999999999996</v>
      </c>
      <c r="K242" s="20">
        <f>K243</f>
        <v>3330</v>
      </c>
    </row>
    <row r="243" spans="1:11" ht="30">
      <c r="A243" s="21" t="s">
        <v>158</v>
      </c>
      <c r="B243" s="17" t="s">
        <v>17</v>
      </c>
      <c r="C243" s="17" t="s">
        <v>13</v>
      </c>
      <c r="D243" s="17" t="s">
        <v>13</v>
      </c>
      <c r="E243" s="18">
        <v>3</v>
      </c>
      <c r="F243" s="17" t="s">
        <v>344</v>
      </c>
      <c r="G243" s="17" t="s">
        <v>409</v>
      </c>
      <c r="H243" s="18">
        <v>240</v>
      </c>
      <c r="I243" s="20">
        <f>'Приложение 6'!J228</f>
        <v>4348.8999999999996</v>
      </c>
      <c r="J243" s="20">
        <f>'Приложение 6'!K228</f>
        <v>4348.8999999999996</v>
      </c>
      <c r="K243" s="20">
        <f>'Приложение 6'!L228</f>
        <v>3330</v>
      </c>
    </row>
    <row r="244" spans="1:11" ht="57">
      <c r="A244" s="23" t="s">
        <v>500</v>
      </c>
      <c r="B244" s="13" t="s">
        <v>17</v>
      </c>
      <c r="C244" s="13" t="s">
        <v>13</v>
      </c>
      <c r="D244" s="13" t="s">
        <v>13</v>
      </c>
      <c r="E244" s="14">
        <v>6</v>
      </c>
      <c r="F244" s="13" t="s">
        <v>344</v>
      </c>
      <c r="G244" s="13" t="s">
        <v>471</v>
      </c>
      <c r="H244" s="14"/>
      <c r="I244" s="22">
        <f>I245+I247</f>
        <v>942.4</v>
      </c>
      <c r="J244" s="22">
        <f>J245+J247</f>
        <v>943.3</v>
      </c>
      <c r="K244" s="22">
        <f>K245+K247</f>
        <v>943.09999999999991</v>
      </c>
    </row>
    <row r="245" spans="1:11">
      <c r="A245" s="21" t="s">
        <v>464</v>
      </c>
      <c r="B245" s="17" t="s">
        <v>17</v>
      </c>
      <c r="C245" s="17" t="s">
        <v>13</v>
      </c>
      <c r="D245" s="17" t="s">
        <v>13</v>
      </c>
      <c r="E245" s="18">
        <v>6</v>
      </c>
      <c r="F245" s="17" t="s">
        <v>344</v>
      </c>
      <c r="G245" s="17" t="s">
        <v>501</v>
      </c>
      <c r="H245" s="18"/>
      <c r="I245" s="20">
        <f>I246</f>
        <v>656</v>
      </c>
      <c r="J245" s="20">
        <f>J246</f>
        <v>656</v>
      </c>
      <c r="K245" s="20">
        <f>K246</f>
        <v>655.9</v>
      </c>
    </row>
    <row r="246" spans="1:11" ht="30">
      <c r="A246" s="21" t="s">
        <v>158</v>
      </c>
      <c r="B246" s="17" t="s">
        <v>17</v>
      </c>
      <c r="C246" s="17" t="s">
        <v>13</v>
      </c>
      <c r="D246" s="17" t="s">
        <v>13</v>
      </c>
      <c r="E246" s="18">
        <v>6</v>
      </c>
      <c r="F246" s="17" t="s">
        <v>344</v>
      </c>
      <c r="G246" s="17" t="s">
        <v>501</v>
      </c>
      <c r="H246" s="18">
        <v>240</v>
      </c>
      <c r="I246" s="20">
        <f>'Приложение 6'!J231</f>
        <v>656</v>
      </c>
      <c r="J246" s="20">
        <f>'Приложение 6'!K231</f>
        <v>656</v>
      </c>
      <c r="K246" s="20">
        <f>'Приложение 6'!L231</f>
        <v>655.9</v>
      </c>
    </row>
    <row r="247" spans="1:11">
      <c r="A247" s="21" t="s">
        <v>464</v>
      </c>
      <c r="B247" s="17" t="s">
        <v>17</v>
      </c>
      <c r="C247" s="17" t="s">
        <v>13</v>
      </c>
      <c r="D247" s="17" t="s">
        <v>13</v>
      </c>
      <c r="E247" s="18">
        <v>6</v>
      </c>
      <c r="F247" s="17" t="s">
        <v>344</v>
      </c>
      <c r="G247" s="17" t="s">
        <v>502</v>
      </c>
      <c r="H247" s="18"/>
      <c r="I247" s="20">
        <f>I248</f>
        <v>286.39999999999998</v>
      </c>
      <c r="J247" s="20">
        <f>J248</f>
        <v>287.29999999999995</v>
      </c>
      <c r="K247" s="20">
        <f>K248</f>
        <v>287.2</v>
      </c>
    </row>
    <row r="248" spans="1:11" ht="30">
      <c r="A248" s="21" t="s">
        <v>158</v>
      </c>
      <c r="B248" s="17" t="s">
        <v>17</v>
      </c>
      <c r="C248" s="17" t="s">
        <v>13</v>
      </c>
      <c r="D248" s="17" t="s">
        <v>13</v>
      </c>
      <c r="E248" s="18">
        <v>6</v>
      </c>
      <c r="F248" s="17" t="s">
        <v>344</v>
      </c>
      <c r="G248" s="17" t="s">
        <v>502</v>
      </c>
      <c r="H248" s="18">
        <v>240</v>
      </c>
      <c r="I248" s="20">
        <f>'Приложение 6'!J233</f>
        <v>286.39999999999998</v>
      </c>
      <c r="J248" s="20">
        <f>'Приложение 6'!K233</f>
        <v>287.29999999999995</v>
      </c>
      <c r="K248" s="20">
        <f>'Приложение 6'!L233</f>
        <v>287.2</v>
      </c>
    </row>
    <row r="249" spans="1:11" ht="28.5">
      <c r="A249" s="23" t="s">
        <v>410</v>
      </c>
      <c r="B249" s="13" t="s">
        <v>17</v>
      </c>
      <c r="C249" s="13" t="s">
        <v>17</v>
      </c>
      <c r="D249" s="13" t="s">
        <v>344</v>
      </c>
      <c r="E249" s="14">
        <v>0</v>
      </c>
      <c r="F249" s="13" t="s">
        <v>344</v>
      </c>
      <c r="G249" s="13" t="s">
        <v>471</v>
      </c>
      <c r="H249" s="14"/>
      <c r="I249" s="22">
        <f>I250+I256</f>
        <v>18316.3</v>
      </c>
      <c r="J249" s="22">
        <f>J250+J256</f>
        <v>18316.3</v>
      </c>
      <c r="K249" s="22">
        <f>K250+K256</f>
        <v>16308.8</v>
      </c>
    </row>
    <row r="250" spans="1:11" ht="30">
      <c r="A250" s="16" t="s">
        <v>499</v>
      </c>
      <c r="B250" s="17" t="s">
        <v>17</v>
      </c>
      <c r="C250" s="17" t="s">
        <v>17</v>
      </c>
      <c r="D250" s="17" t="s">
        <v>13</v>
      </c>
      <c r="E250" s="18">
        <v>0</v>
      </c>
      <c r="F250" s="17" t="s">
        <v>344</v>
      </c>
      <c r="G250" s="17" t="s">
        <v>471</v>
      </c>
      <c r="H250" s="14"/>
      <c r="I250" s="20">
        <f t="shared" ref="I250:K251" si="26">I251</f>
        <v>17916.3</v>
      </c>
      <c r="J250" s="20">
        <f t="shared" si="26"/>
        <v>17916.3</v>
      </c>
      <c r="K250" s="20">
        <f t="shared" si="26"/>
        <v>16007.5</v>
      </c>
    </row>
    <row r="251" spans="1:11" ht="14.25">
      <c r="A251" s="23" t="s">
        <v>92</v>
      </c>
      <c r="B251" s="13" t="s">
        <v>17</v>
      </c>
      <c r="C251" s="13" t="s">
        <v>17</v>
      </c>
      <c r="D251" s="13" t="s">
        <v>13</v>
      </c>
      <c r="E251" s="14">
        <v>4</v>
      </c>
      <c r="F251" s="13" t="s">
        <v>344</v>
      </c>
      <c r="G251" s="13" t="s">
        <v>471</v>
      </c>
      <c r="H251" s="14"/>
      <c r="I251" s="22">
        <f t="shared" si="26"/>
        <v>17916.3</v>
      </c>
      <c r="J251" s="22">
        <f t="shared" si="26"/>
        <v>17916.3</v>
      </c>
      <c r="K251" s="22">
        <f t="shared" si="26"/>
        <v>16007.5</v>
      </c>
    </row>
    <row r="252" spans="1:11" ht="30">
      <c r="A252" s="21" t="s">
        <v>93</v>
      </c>
      <c r="B252" s="17" t="s">
        <v>17</v>
      </c>
      <c r="C252" s="17" t="s">
        <v>17</v>
      </c>
      <c r="D252" s="17" t="s">
        <v>13</v>
      </c>
      <c r="E252" s="18">
        <v>4</v>
      </c>
      <c r="F252" s="17" t="s">
        <v>344</v>
      </c>
      <c r="G252" s="17" t="s">
        <v>411</v>
      </c>
      <c r="H252" s="18"/>
      <c r="I252" s="20">
        <f>SUM(I253:I255)</f>
        <v>17916.3</v>
      </c>
      <c r="J252" s="20">
        <f>SUM(J253:J255)</f>
        <v>17916.3</v>
      </c>
      <c r="K252" s="20">
        <f>SUM(K253:K255)</f>
        <v>16007.5</v>
      </c>
    </row>
    <row r="253" spans="1:11">
      <c r="A253" s="16" t="s">
        <v>135</v>
      </c>
      <c r="B253" s="17" t="s">
        <v>17</v>
      </c>
      <c r="C253" s="17" t="s">
        <v>17</v>
      </c>
      <c r="D253" s="17" t="s">
        <v>13</v>
      </c>
      <c r="E253" s="18">
        <v>4</v>
      </c>
      <c r="F253" s="17" t="s">
        <v>344</v>
      </c>
      <c r="G253" s="17" t="s">
        <v>411</v>
      </c>
      <c r="H253" s="18">
        <v>110</v>
      </c>
      <c r="I253" s="20">
        <f>'Приложение 6'!J238</f>
        <v>15065.3</v>
      </c>
      <c r="J253" s="20">
        <f>'Приложение 6'!K238</f>
        <v>15065.3</v>
      </c>
      <c r="K253" s="20">
        <f>'Приложение 6'!L238</f>
        <v>13685.4</v>
      </c>
    </row>
    <row r="254" spans="1:11" ht="30">
      <c r="A254" s="21" t="s">
        <v>158</v>
      </c>
      <c r="B254" s="17" t="s">
        <v>17</v>
      </c>
      <c r="C254" s="17" t="s">
        <v>17</v>
      </c>
      <c r="D254" s="17" t="s">
        <v>13</v>
      </c>
      <c r="E254" s="18">
        <v>4</v>
      </c>
      <c r="F254" s="17" t="s">
        <v>344</v>
      </c>
      <c r="G254" s="17" t="s">
        <v>411</v>
      </c>
      <c r="H254" s="18">
        <v>240</v>
      </c>
      <c r="I254" s="20">
        <f>'Приложение 6'!J239</f>
        <v>2800</v>
      </c>
      <c r="J254" s="20">
        <f>'Приложение 6'!K239</f>
        <v>2800</v>
      </c>
      <c r="K254" s="20">
        <f>'Приложение 6'!L239</f>
        <v>2294.8000000000002</v>
      </c>
    </row>
    <row r="255" spans="1:11">
      <c r="A255" s="16" t="s">
        <v>137</v>
      </c>
      <c r="B255" s="17" t="s">
        <v>17</v>
      </c>
      <c r="C255" s="17" t="s">
        <v>17</v>
      </c>
      <c r="D255" s="17" t="s">
        <v>13</v>
      </c>
      <c r="E255" s="18">
        <v>4</v>
      </c>
      <c r="F255" s="17" t="s">
        <v>344</v>
      </c>
      <c r="G255" s="17" t="s">
        <v>411</v>
      </c>
      <c r="H255" s="18">
        <v>850</v>
      </c>
      <c r="I255" s="20">
        <f>'Приложение 6'!J240</f>
        <v>51</v>
      </c>
      <c r="J255" s="20">
        <f>'Приложение 6'!K240</f>
        <v>51</v>
      </c>
      <c r="K255" s="20">
        <f>'Приложение 6'!L240</f>
        <v>27.3</v>
      </c>
    </row>
    <row r="256" spans="1:11" ht="57">
      <c r="A256" s="12" t="s">
        <v>153</v>
      </c>
      <c r="B256" s="13" t="s">
        <v>17</v>
      </c>
      <c r="C256" s="13" t="s">
        <v>17</v>
      </c>
      <c r="D256" s="13" t="s">
        <v>21</v>
      </c>
      <c r="E256" s="14">
        <v>0</v>
      </c>
      <c r="F256" s="13" t="s">
        <v>344</v>
      </c>
      <c r="G256" s="13" t="s">
        <v>471</v>
      </c>
      <c r="H256" s="14"/>
      <c r="I256" s="22">
        <f>I257</f>
        <v>400</v>
      </c>
      <c r="J256" s="22">
        <f>J257</f>
        <v>400</v>
      </c>
      <c r="K256" s="22">
        <f>K257</f>
        <v>301.3</v>
      </c>
    </row>
    <row r="257" spans="1:11" ht="28.5">
      <c r="A257" s="12" t="s">
        <v>412</v>
      </c>
      <c r="B257" s="13" t="s">
        <v>17</v>
      </c>
      <c r="C257" s="13" t="s">
        <v>17</v>
      </c>
      <c r="D257" s="13" t="s">
        <v>21</v>
      </c>
      <c r="E257" s="14">
        <v>2</v>
      </c>
      <c r="F257" s="13" t="s">
        <v>344</v>
      </c>
      <c r="G257" s="13" t="s">
        <v>471</v>
      </c>
      <c r="H257" s="14"/>
      <c r="I257" s="22">
        <f>I258+I261+I264</f>
        <v>400</v>
      </c>
      <c r="J257" s="22">
        <f>J258+J261+J264</f>
        <v>400</v>
      </c>
      <c r="K257" s="22">
        <f>K258+K261+K264</f>
        <v>301.3</v>
      </c>
    </row>
    <row r="258" spans="1:11">
      <c r="A258" s="16" t="s">
        <v>367</v>
      </c>
      <c r="B258" s="17" t="s">
        <v>17</v>
      </c>
      <c r="C258" s="17" t="s">
        <v>17</v>
      </c>
      <c r="D258" s="17" t="s">
        <v>21</v>
      </c>
      <c r="E258" s="18">
        <v>2</v>
      </c>
      <c r="F258" s="17" t="s">
        <v>12</v>
      </c>
      <c r="G258" s="17" t="s">
        <v>471</v>
      </c>
      <c r="H258" s="18"/>
      <c r="I258" s="20">
        <f t="shared" ref="I258:K259" si="27">I259</f>
        <v>50</v>
      </c>
      <c r="J258" s="20">
        <f t="shared" si="27"/>
        <v>50</v>
      </c>
      <c r="K258" s="20">
        <f t="shared" si="27"/>
        <v>0</v>
      </c>
    </row>
    <row r="259" spans="1:11" ht="45">
      <c r="A259" s="21" t="s">
        <v>146</v>
      </c>
      <c r="B259" s="17" t="s">
        <v>17</v>
      </c>
      <c r="C259" s="17" t="s">
        <v>17</v>
      </c>
      <c r="D259" s="17" t="s">
        <v>21</v>
      </c>
      <c r="E259" s="17" t="s">
        <v>359</v>
      </c>
      <c r="F259" s="17" t="s">
        <v>12</v>
      </c>
      <c r="G259" s="17" t="s">
        <v>368</v>
      </c>
      <c r="H259" s="17"/>
      <c r="I259" s="20">
        <f t="shared" si="27"/>
        <v>50</v>
      </c>
      <c r="J259" s="20">
        <f t="shared" si="27"/>
        <v>50</v>
      </c>
      <c r="K259" s="20">
        <f t="shared" si="27"/>
        <v>0</v>
      </c>
    </row>
    <row r="260" spans="1:11" ht="30">
      <c r="A260" s="21" t="s">
        <v>158</v>
      </c>
      <c r="B260" s="17" t="s">
        <v>17</v>
      </c>
      <c r="C260" s="17" t="s">
        <v>17</v>
      </c>
      <c r="D260" s="17" t="s">
        <v>21</v>
      </c>
      <c r="E260" s="17" t="s">
        <v>359</v>
      </c>
      <c r="F260" s="17" t="s">
        <v>12</v>
      </c>
      <c r="G260" s="17" t="s">
        <v>368</v>
      </c>
      <c r="H260" s="17" t="s">
        <v>148</v>
      </c>
      <c r="I260" s="20">
        <f>'Приложение 6'!J245</f>
        <v>50</v>
      </c>
      <c r="J260" s="20">
        <f>'Приложение 6'!K245</f>
        <v>50</v>
      </c>
      <c r="K260" s="20">
        <f>'Приложение 6'!L245</f>
        <v>0</v>
      </c>
    </row>
    <row r="261" spans="1:11">
      <c r="A261" s="16" t="s">
        <v>413</v>
      </c>
      <c r="B261" s="17" t="s">
        <v>17</v>
      </c>
      <c r="C261" s="17" t="s">
        <v>17</v>
      </c>
      <c r="D261" s="17" t="s">
        <v>21</v>
      </c>
      <c r="E261" s="18">
        <v>2</v>
      </c>
      <c r="F261" s="17" t="s">
        <v>14</v>
      </c>
      <c r="G261" s="17"/>
      <c r="H261" s="18"/>
      <c r="I261" s="20">
        <f t="shared" ref="I261:K262" si="28">I262</f>
        <v>300</v>
      </c>
      <c r="J261" s="20">
        <f t="shared" si="28"/>
        <v>300</v>
      </c>
      <c r="K261" s="20">
        <f t="shared" si="28"/>
        <v>300</v>
      </c>
    </row>
    <row r="262" spans="1:11" ht="45">
      <c r="A262" s="21" t="s">
        <v>146</v>
      </c>
      <c r="B262" s="17" t="s">
        <v>17</v>
      </c>
      <c r="C262" s="17" t="s">
        <v>17</v>
      </c>
      <c r="D262" s="17" t="s">
        <v>21</v>
      </c>
      <c r="E262" s="17" t="s">
        <v>359</v>
      </c>
      <c r="F262" s="17" t="s">
        <v>14</v>
      </c>
      <c r="G262" s="17" t="s">
        <v>368</v>
      </c>
      <c r="H262" s="17"/>
      <c r="I262" s="20">
        <f t="shared" si="28"/>
        <v>300</v>
      </c>
      <c r="J262" s="20">
        <f t="shared" si="28"/>
        <v>300</v>
      </c>
      <c r="K262" s="20">
        <f t="shared" si="28"/>
        <v>300</v>
      </c>
    </row>
    <row r="263" spans="1:11" ht="30">
      <c r="A263" s="21" t="s">
        <v>158</v>
      </c>
      <c r="B263" s="17" t="s">
        <v>17</v>
      </c>
      <c r="C263" s="17" t="s">
        <v>17</v>
      </c>
      <c r="D263" s="17" t="s">
        <v>21</v>
      </c>
      <c r="E263" s="17" t="s">
        <v>359</v>
      </c>
      <c r="F263" s="17" t="s">
        <v>14</v>
      </c>
      <c r="G263" s="17" t="s">
        <v>368</v>
      </c>
      <c r="H263" s="17" t="s">
        <v>148</v>
      </c>
      <c r="I263" s="20">
        <f>'Приложение 6'!J248</f>
        <v>300</v>
      </c>
      <c r="J263" s="20">
        <f>'Приложение 6'!K248</f>
        <v>300</v>
      </c>
      <c r="K263" s="20">
        <f>'Приложение 6'!L248</f>
        <v>300</v>
      </c>
    </row>
    <row r="264" spans="1:11">
      <c r="A264" s="16" t="s">
        <v>371</v>
      </c>
      <c r="B264" s="17" t="s">
        <v>17</v>
      </c>
      <c r="C264" s="17" t="s">
        <v>17</v>
      </c>
      <c r="D264" s="17" t="s">
        <v>21</v>
      </c>
      <c r="E264" s="17" t="s">
        <v>359</v>
      </c>
      <c r="F264" s="17" t="s">
        <v>13</v>
      </c>
      <c r="G264" s="17" t="s">
        <v>471</v>
      </c>
      <c r="H264" s="17"/>
      <c r="I264" s="20">
        <f t="shared" ref="I264:K265" si="29">I265</f>
        <v>50</v>
      </c>
      <c r="J264" s="20">
        <f t="shared" si="29"/>
        <v>50</v>
      </c>
      <c r="K264" s="20">
        <f t="shared" si="29"/>
        <v>1.3</v>
      </c>
    </row>
    <row r="265" spans="1:11" ht="45">
      <c r="A265" s="21" t="s">
        <v>146</v>
      </c>
      <c r="B265" s="17" t="s">
        <v>17</v>
      </c>
      <c r="C265" s="17" t="s">
        <v>17</v>
      </c>
      <c r="D265" s="17" t="s">
        <v>21</v>
      </c>
      <c r="E265" s="17" t="s">
        <v>359</v>
      </c>
      <c r="F265" s="17" t="s">
        <v>13</v>
      </c>
      <c r="G265" s="17" t="s">
        <v>368</v>
      </c>
      <c r="H265" s="17"/>
      <c r="I265" s="20">
        <f t="shared" si="29"/>
        <v>50</v>
      </c>
      <c r="J265" s="20">
        <f t="shared" si="29"/>
        <v>50</v>
      </c>
      <c r="K265" s="20">
        <f t="shared" si="29"/>
        <v>1.3</v>
      </c>
    </row>
    <row r="266" spans="1:11" ht="30">
      <c r="A266" s="21" t="s">
        <v>158</v>
      </c>
      <c r="B266" s="17" t="s">
        <v>17</v>
      </c>
      <c r="C266" s="17" t="s">
        <v>17</v>
      </c>
      <c r="D266" s="17" t="s">
        <v>21</v>
      </c>
      <c r="E266" s="17" t="s">
        <v>359</v>
      </c>
      <c r="F266" s="17" t="s">
        <v>13</v>
      </c>
      <c r="G266" s="17" t="s">
        <v>368</v>
      </c>
      <c r="H266" s="17" t="s">
        <v>148</v>
      </c>
      <c r="I266" s="20">
        <f>'Приложение 6'!J251</f>
        <v>50</v>
      </c>
      <c r="J266" s="20">
        <f>'Приложение 6'!K251</f>
        <v>50</v>
      </c>
      <c r="K266" s="20">
        <f>'Приложение 6'!L251</f>
        <v>1.3</v>
      </c>
    </row>
    <row r="267" spans="1:11" ht="14.25">
      <c r="A267" s="14" t="s">
        <v>33</v>
      </c>
      <c r="B267" s="13" t="s">
        <v>21</v>
      </c>
      <c r="C267" s="13"/>
      <c r="D267" s="13"/>
      <c r="E267" s="14"/>
      <c r="F267" s="13"/>
      <c r="G267" s="13"/>
      <c r="H267" s="14"/>
      <c r="I267" s="15">
        <f>I268+I273</f>
        <v>245</v>
      </c>
      <c r="J267" s="15">
        <f>J268+J273</f>
        <v>245</v>
      </c>
      <c r="K267" s="15">
        <f>K268+K273</f>
        <v>119.4</v>
      </c>
    </row>
    <row r="268" spans="1:11" ht="29.25">
      <c r="A268" s="160" t="s">
        <v>36</v>
      </c>
      <c r="B268" s="13" t="s">
        <v>21</v>
      </c>
      <c r="C268" s="13" t="s">
        <v>17</v>
      </c>
      <c r="D268" s="17"/>
      <c r="E268" s="18"/>
      <c r="F268" s="17"/>
      <c r="G268" s="17"/>
      <c r="H268" s="18"/>
      <c r="I268" s="22">
        <f>I269</f>
        <v>30</v>
      </c>
      <c r="J268" s="22">
        <f t="shared" ref="J268:K271" si="30">J269</f>
        <v>30</v>
      </c>
      <c r="K268" s="22">
        <f t="shared" si="30"/>
        <v>20</v>
      </c>
    </row>
    <row r="269" spans="1:11">
      <c r="A269" s="16" t="s">
        <v>61</v>
      </c>
      <c r="B269" s="17" t="s">
        <v>21</v>
      </c>
      <c r="C269" s="17" t="s">
        <v>17</v>
      </c>
      <c r="D269" s="17">
        <v>92</v>
      </c>
      <c r="E269" s="18">
        <v>0</v>
      </c>
      <c r="F269" s="17" t="s">
        <v>344</v>
      </c>
      <c r="G269" s="17" t="s">
        <v>471</v>
      </c>
      <c r="H269" s="18"/>
      <c r="I269" s="20">
        <f>I270</f>
        <v>30</v>
      </c>
      <c r="J269" s="20">
        <f t="shared" si="30"/>
        <v>30</v>
      </c>
      <c r="K269" s="20">
        <f t="shared" si="30"/>
        <v>20</v>
      </c>
    </row>
    <row r="270" spans="1:11">
      <c r="A270" s="21" t="s">
        <v>125</v>
      </c>
      <c r="B270" s="17" t="s">
        <v>21</v>
      </c>
      <c r="C270" s="17" t="s">
        <v>17</v>
      </c>
      <c r="D270" s="17">
        <v>92</v>
      </c>
      <c r="E270" s="18">
        <v>2</v>
      </c>
      <c r="F270" s="17" t="s">
        <v>344</v>
      </c>
      <c r="G270" s="17" t="s">
        <v>471</v>
      </c>
      <c r="H270" s="18"/>
      <c r="I270" s="20">
        <f>I271</f>
        <v>30</v>
      </c>
      <c r="J270" s="20">
        <f t="shared" si="30"/>
        <v>30</v>
      </c>
      <c r="K270" s="20">
        <f t="shared" si="30"/>
        <v>20</v>
      </c>
    </row>
    <row r="271" spans="1:11">
      <c r="A271" s="21" t="s">
        <v>94</v>
      </c>
      <c r="B271" s="17" t="s">
        <v>21</v>
      </c>
      <c r="C271" s="17" t="s">
        <v>17</v>
      </c>
      <c r="D271" s="17">
        <v>92</v>
      </c>
      <c r="E271" s="18">
        <v>2</v>
      </c>
      <c r="F271" s="17" t="s">
        <v>344</v>
      </c>
      <c r="G271" s="17" t="s">
        <v>414</v>
      </c>
      <c r="H271" s="18"/>
      <c r="I271" s="20">
        <f>I272</f>
        <v>30</v>
      </c>
      <c r="J271" s="20">
        <f t="shared" si="30"/>
        <v>30</v>
      </c>
      <c r="K271" s="20">
        <f t="shared" si="30"/>
        <v>20</v>
      </c>
    </row>
    <row r="272" spans="1:11" ht="30">
      <c r="A272" s="21" t="s">
        <v>158</v>
      </c>
      <c r="B272" s="17" t="s">
        <v>21</v>
      </c>
      <c r="C272" s="17" t="s">
        <v>17</v>
      </c>
      <c r="D272" s="17">
        <v>92</v>
      </c>
      <c r="E272" s="18">
        <v>2</v>
      </c>
      <c r="F272" s="17" t="s">
        <v>344</v>
      </c>
      <c r="G272" s="17" t="s">
        <v>414</v>
      </c>
      <c r="H272" s="18">
        <v>240</v>
      </c>
      <c r="I272" s="20">
        <f>'Приложение 6'!J257</f>
        <v>30</v>
      </c>
      <c r="J272" s="20">
        <f>'Приложение 6'!K257</f>
        <v>30</v>
      </c>
      <c r="K272" s="20">
        <f>'Приложение 6'!L257</f>
        <v>20</v>
      </c>
    </row>
    <row r="273" spans="1:11" ht="14.25">
      <c r="A273" s="12" t="s">
        <v>97</v>
      </c>
      <c r="B273" s="13" t="s">
        <v>21</v>
      </c>
      <c r="C273" s="13" t="s">
        <v>21</v>
      </c>
      <c r="D273" s="13"/>
      <c r="E273" s="14"/>
      <c r="F273" s="13"/>
      <c r="G273" s="13"/>
      <c r="H273" s="14"/>
      <c r="I273" s="15">
        <f t="shared" ref="I273:K274" si="31">I274</f>
        <v>215</v>
      </c>
      <c r="J273" s="15">
        <f t="shared" si="31"/>
        <v>215</v>
      </c>
      <c r="K273" s="15">
        <f t="shared" si="31"/>
        <v>99.4</v>
      </c>
    </row>
    <row r="274" spans="1:11" ht="57">
      <c r="A274" s="23" t="s">
        <v>517</v>
      </c>
      <c r="B274" s="13" t="s">
        <v>21</v>
      </c>
      <c r="C274" s="13" t="s">
        <v>21</v>
      </c>
      <c r="D274" s="13" t="s">
        <v>83</v>
      </c>
      <c r="E274" s="14">
        <v>0</v>
      </c>
      <c r="F274" s="13" t="s">
        <v>344</v>
      </c>
      <c r="G274" s="13" t="s">
        <v>471</v>
      </c>
      <c r="H274" s="14"/>
      <c r="I274" s="15">
        <f t="shared" si="31"/>
        <v>215</v>
      </c>
      <c r="J274" s="15">
        <f t="shared" si="31"/>
        <v>215</v>
      </c>
      <c r="K274" s="15">
        <f t="shared" si="31"/>
        <v>99.4</v>
      </c>
    </row>
    <row r="275" spans="1:11" ht="14.25">
      <c r="A275" s="12" t="s">
        <v>97</v>
      </c>
      <c r="B275" s="13" t="s">
        <v>21</v>
      </c>
      <c r="C275" s="13" t="s">
        <v>21</v>
      </c>
      <c r="D275" s="13" t="s">
        <v>83</v>
      </c>
      <c r="E275" s="14">
        <v>1</v>
      </c>
      <c r="F275" s="13" t="s">
        <v>344</v>
      </c>
      <c r="G275" s="13" t="s">
        <v>471</v>
      </c>
      <c r="H275" s="14"/>
      <c r="I275" s="15">
        <f>I276+I279</f>
        <v>215</v>
      </c>
      <c r="J275" s="15">
        <f>J276+J279</f>
        <v>215</v>
      </c>
      <c r="K275" s="15">
        <f>K276+K279</f>
        <v>99.4</v>
      </c>
    </row>
    <row r="276" spans="1:11" ht="30">
      <c r="A276" s="16" t="s">
        <v>98</v>
      </c>
      <c r="B276" s="17" t="s">
        <v>21</v>
      </c>
      <c r="C276" s="17" t="s">
        <v>21</v>
      </c>
      <c r="D276" s="17" t="s">
        <v>83</v>
      </c>
      <c r="E276" s="18">
        <v>1</v>
      </c>
      <c r="F276" s="17" t="s">
        <v>344</v>
      </c>
      <c r="G276" s="17" t="s">
        <v>415</v>
      </c>
      <c r="H276" s="18"/>
      <c r="I276" s="19">
        <f>SUM(I277:I278)</f>
        <v>100</v>
      </c>
      <c r="J276" s="19">
        <f>SUM(J277:J278)</f>
        <v>100</v>
      </c>
      <c r="K276" s="19">
        <f>SUM(K277:K278)</f>
        <v>98.100000000000009</v>
      </c>
    </row>
    <row r="277" spans="1:11">
      <c r="A277" s="16" t="s">
        <v>135</v>
      </c>
      <c r="B277" s="17" t="s">
        <v>21</v>
      </c>
      <c r="C277" s="17" t="s">
        <v>21</v>
      </c>
      <c r="D277" s="17" t="s">
        <v>83</v>
      </c>
      <c r="E277" s="18">
        <v>1</v>
      </c>
      <c r="F277" s="17" t="s">
        <v>344</v>
      </c>
      <c r="G277" s="17" t="s">
        <v>415</v>
      </c>
      <c r="H277" s="18">
        <v>110</v>
      </c>
      <c r="I277" s="19">
        <f>'Приложение 6'!J262</f>
        <v>0</v>
      </c>
      <c r="J277" s="19">
        <f>'Приложение 6'!K262</f>
        <v>88</v>
      </c>
      <c r="K277" s="19">
        <f>'Приложение 6'!L262</f>
        <v>86.2</v>
      </c>
    </row>
    <row r="278" spans="1:11" ht="45">
      <c r="A278" s="21" t="s">
        <v>509</v>
      </c>
      <c r="B278" s="17" t="s">
        <v>21</v>
      </c>
      <c r="C278" s="17" t="s">
        <v>21</v>
      </c>
      <c r="D278" s="17" t="s">
        <v>83</v>
      </c>
      <c r="E278" s="18">
        <v>1</v>
      </c>
      <c r="F278" s="17" t="s">
        <v>344</v>
      </c>
      <c r="G278" s="17" t="s">
        <v>415</v>
      </c>
      <c r="H278" s="18">
        <v>810</v>
      </c>
      <c r="I278" s="19">
        <f>'Приложение 6'!J263</f>
        <v>100</v>
      </c>
      <c r="J278" s="19">
        <f>'Приложение 6'!K263</f>
        <v>12</v>
      </c>
      <c r="K278" s="19">
        <f>'Приложение 6'!L263</f>
        <v>11.9</v>
      </c>
    </row>
    <row r="279" spans="1:11">
      <c r="A279" s="16" t="s">
        <v>96</v>
      </c>
      <c r="B279" s="17" t="s">
        <v>21</v>
      </c>
      <c r="C279" s="17" t="s">
        <v>21</v>
      </c>
      <c r="D279" s="17" t="s">
        <v>83</v>
      </c>
      <c r="E279" s="18">
        <v>1</v>
      </c>
      <c r="F279" s="17" t="s">
        <v>344</v>
      </c>
      <c r="G279" s="17" t="s">
        <v>416</v>
      </c>
      <c r="H279" s="18"/>
      <c r="I279" s="19">
        <f>I280</f>
        <v>115</v>
      </c>
      <c r="J279" s="19">
        <f>J280</f>
        <v>115</v>
      </c>
      <c r="K279" s="19">
        <f>K280</f>
        <v>1.3</v>
      </c>
    </row>
    <row r="280" spans="1:11" ht="30">
      <c r="A280" s="21" t="s">
        <v>158</v>
      </c>
      <c r="B280" s="17" t="s">
        <v>21</v>
      </c>
      <c r="C280" s="17" t="s">
        <v>21</v>
      </c>
      <c r="D280" s="17" t="s">
        <v>83</v>
      </c>
      <c r="E280" s="18">
        <v>1</v>
      </c>
      <c r="F280" s="17" t="s">
        <v>344</v>
      </c>
      <c r="G280" s="17" t="s">
        <v>416</v>
      </c>
      <c r="H280" s="18">
        <v>240</v>
      </c>
      <c r="I280" s="19">
        <f>'Приложение 6'!J265</f>
        <v>115</v>
      </c>
      <c r="J280" s="19">
        <f>'Приложение 6'!K265</f>
        <v>115</v>
      </c>
      <c r="K280" s="19">
        <f>'Приложение 6'!L265</f>
        <v>1.3</v>
      </c>
    </row>
    <row r="281" spans="1:11">
      <c r="A281" s="14" t="s">
        <v>46</v>
      </c>
      <c r="B281" s="13" t="s">
        <v>22</v>
      </c>
      <c r="C281" s="17"/>
      <c r="D281" s="17"/>
      <c r="E281" s="18"/>
      <c r="F281" s="17"/>
      <c r="G281" s="17"/>
      <c r="H281" s="18"/>
      <c r="I281" s="15">
        <f>I282+I315</f>
        <v>13388</v>
      </c>
      <c r="J281" s="15">
        <f>J282+J315</f>
        <v>13388</v>
      </c>
      <c r="K281" s="15">
        <f>K282+K315</f>
        <v>11711</v>
      </c>
    </row>
    <row r="282" spans="1:11" ht="14.25">
      <c r="A282" s="12" t="s">
        <v>23</v>
      </c>
      <c r="B282" s="13" t="s">
        <v>22</v>
      </c>
      <c r="C282" s="14" t="s">
        <v>12</v>
      </c>
      <c r="D282" s="13" t="s">
        <v>10</v>
      </c>
      <c r="E282" s="14"/>
      <c r="F282" s="13"/>
      <c r="G282" s="13"/>
      <c r="H282" s="14" t="s">
        <v>8</v>
      </c>
      <c r="I282" s="15">
        <f>I307+I283+I292+I300</f>
        <v>11430.3</v>
      </c>
      <c r="J282" s="15">
        <f>J307+J283+J292+J300</f>
        <v>11430.3</v>
      </c>
      <c r="K282" s="15">
        <f>K307+K283+K292+K300</f>
        <v>10425.4</v>
      </c>
    </row>
    <row r="283" spans="1:11" ht="60">
      <c r="A283" s="21" t="s">
        <v>517</v>
      </c>
      <c r="B283" s="17" t="s">
        <v>22</v>
      </c>
      <c r="C283" s="17" t="s">
        <v>12</v>
      </c>
      <c r="D283" s="17" t="s">
        <v>83</v>
      </c>
      <c r="E283" s="18">
        <v>0</v>
      </c>
      <c r="F283" s="17" t="s">
        <v>344</v>
      </c>
      <c r="G283" s="17" t="s">
        <v>471</v>
      </c>
      <c r="H283" s="18"/>
      <c r="I283" s="19">
        <f>I284+I289</f>
        <v>8866</v>
      </c>
      <c r="J283" s="19">
        <f>J284+J289</f>
        <v>8866</v>
      </c>
      <c r="K283" s="19">
        <f>K284+K289</f>
        <v>8441.4</v>
      </c>
    </row>
    <row r="284" spans="1:11" ht="14.25">
      <c r="A284" s="23" t="s">
        <v>99</v>
      </c>
      <c r="B284" s="13" t="s">
        <v>22</v>
      </c>
      <c r="C284" s="13" t="s">
        <v>12</v>
      </c>
      <c r="D284" s="13" t="s">
        <v>83</v>
      </c>
      <c r="E284" s="14">
        <v>2</v>
      </c>
      <c r="F284" s="13" t="s">
        <v>344</v>
      </c>
      <c r="G284" s="13" t="s">
        <v>471</v>
      </c>
      <c r="H284" s="14"/>
      <c r="I284" s="15">
        <f>I285</f>
        <v>2368.4</v>
      </c>
      <c r="J284" s="15">
        <f>J285</f>
        <v>2368.4</v>
      </c>
      <c r="K284" s="15">
        <f>K285</f>
        <v>2074.1</v>
      </c>
    </row>
    <row r="285" spans="1:11" ht="30">
      <c r="A285" s="21" t="s">
        <v>93</v>
      </c>
      <c r="B285" s="17" t="s">
        <v>22</v>
      </c>
      <c r="C285" s="17" t="s">
        <v>12</v>
      </c>
      <c r="D285" s="17" t="s">
        <v>83</v>
      </c>
      <c r="E285" s="18">
        <v>2</v>
      </c>
      <c r="F285" s="17" t="s">
        <v>344</v>
      </c>
      <c r="G285" s="17" t="s">
        <v>411</v>
      </c>
      <c r="H285" s="18"/>
      <c r="I285" s="19">
        <f>SUM(I286:I288)</f>
        <v>2368.4</v>
      </c>
      <c r="J285" s="19">
        <f>SUM(J286:J288)</f>
        <v>2368.4</v>
      </c>
      <c r="K285" s="19">
        <f>SUM(K286:K288)</f>
        <v>2074.1</v>
      </c>
    </row>
    <row r="286" spans="1:11">
      <c r="A286" s="16" t="s">
        <v>135</v>
      </c>
      <c r="B286" s="17" t="s">
        <v>22</v>
      </c>
      <c r="C286" s="17" t="s">
        <v>12</v>
      </c>
      <c r="D286" s="17" t="s">
        <v>83</v>
      </c>
      <c r="E286" s="18">
        <v>2</v>
      </c>
      <c r="F286" s="17" t="s">
        <v>344</v>
      </c>
      <c r="G286" s="17" t="s">
        <v>411</v>
      </c>
      <c r="H286" s="18">
        <v>110</v>
      </c>
      <c r="I286" s="19">
        <f>'Приложение 6'!J271</f>
        <v>1570.4</v>
      </c>
      <c r="J286" s="19">
        <f>'Приложение 6'!K271</f>
        <v>1570.4</v>
      </c>
      <c r="K286" s="19">
        <f>'Приложение 6'!L271</f>
        <v>1308.3</v>
      </c>
    </row>
    <row r="287" spans="1:11" ht="30">
      <c r="A287" s="21" t="s">
        <v>158</v>
      </c>
      <c r="B287" s="17" t="s">
        <v>22</v>
      </c>
      <c r="C287" s="17" t="s">
        <v>12</v>
      </c>
      <c r="D287" s="17" t="s">
        <v>83</v>
      </c>
      <c r="E287" s="18">
        <v>2</v>
      </c>
      <c r="F287" s="17" t="s">
        <v>344</v>
      </c>
      <c r="G287" s="17" t="s">
        <v>411</v>
      </c>
      <c r="H287" s="18">
        <v>240</v>
      </c>
      <c r="I287" s="19">
        <f>'Приложение 6'!J272</f>
        <v>768</v>
      </c>
      <c r="J287" s="19">
        <f>'Приложение 6'!K272</f>
        <v>768</v>
      </c>
      <c r="K287" s="19">
        <f>'Приложение 6'!L272</f>
        <v>738.2</v>
      </c>
    </row>
    <row r="288" spans="1:11">
      <c r="A288" s="16" t="s">
        <v>137</v>
      </c>
      <c r="B288" s="17" t="s">
        <v>22</v>
      </c>
      <c r="C288" s="17" t="s">
        <v>12</v>
      </c>
      <c r="D288" s="17" t="s">
        <v>83</v>
      </c>
      <c r="E288" s="18">
        <v>2</v>
      </c>
      <c r="F288" s="17" t="s">
        <v>344</v>
      </c>
      <c r="G288" s="17" t="s">
        <v>411</v>
      </c>
      <c r="H288" s="18">
        <v>850</v>
      </c>
      <c r="I288" s="19">
        <f>'Приложение 6'!J273</f>
        <v>30</v>
      </c>
      <c r="J288" s="19">
        <f>'Приложение 6'!K273</f>
        <v>30</v>
      </c>
      <c r="K288" s="19">
        <f>'Приложение 6'!L273</f>
        <v>27.6</v>
      </c>
    </row>
    <row r="289" spans="1:11" ht="14.25">
      <c r="A289" s="23" t="s">
        <v>518</v>
      </c>
      <c r="B289" s="13" t="s">
        <v>22</v>
      </c>
      <c r="C289" s="13" t="s">
        <v>12</v>
      </c>
      <c r="D289" s="13" t="s">
        <v>83</v>
      </c>
      <c r="E289" s="14">
        <v>5</v>
      </c>
      <c r="F289" s="13" t="s">
        <v>344</v>
      </c>
      <c r="G289" s="13" t="s">
        <v>471</v>
      </c>
      <c r="H289" s="14"/>
      <c r="I289" s="15">
        <f t="shared" ref="I289:K290" si="32">I290</f>
        <v>6497.5999999999995</v>
      </c>
      <c r="J289" s="15">
        <f t="shared" si="32"/>
        <v>6497.5999999999995</v>
      </c>
      <c r="K289" s="15">
        <f t="shared" si="32"/>
        <v>6367.3</v>
      </c>
    </row>
    <row r="290" spans="1:11" ht="30">
      <c r="A290" s="21" t="s">
        <v>93</v>
      </c>
      <c r="B290" s="17" t="s">
        <v>22</v>
      </c>
      <c r="C290" s="17" t="s">
        <v>12</v>
      </c>
      <c r="D290" s="17" t="s">
        <v>83</v>
      </c>
      <c r="E290" s="18">
        <v>5</v>
      </c>
      <c r="F290" s="17" t="s">
        <v>344</v>
      </c>
      <c r="G290" s="17" t="s">
        <v>411</v>
      </c>
      <c r="H290" s="18"/>
      <c r="I290" s="19">
        <f t="shared" si="32"/>
        <v>6497.5999999999995</v>
      </c>
      <c r="J290" s="19">
        <f t="shared" si="32"/>
        <v>6497.5999999999995</v>
      </c>
      <c r="K290" s="19">
        <f t="shared" si="32"/>
        <v>6367.3</v>
      </c>
    </row>
    <row r="291" spans="1:11">
      <c r="A291" s="16" t="s">
        <v>519</v>
      </c>
      <c r="B291" s="17" t="s">
        <v>22</v>
      </c>
      <c r="C291" s="17" t="s">
        <v>12</v>
      </c>
      <c r="D291" s="17" t="s">
        <v>83</v>
      </c>
      <c r="E291" s="18">
        <v>5</v>
      </c>
      <c r="F291" s="17" t="s">
        <v>344</v>
      </c>
      <c r="G291" s="17" t="s">
        <v>411</v>
      </c>
      <c r="H291" s="18">
        <v>620</v>
      </c>
      <c r="I291" s="19">
        <f>'Приложение 6'!J276</f>
        <v>6497.5999999999995</v>
      </c>
      <c r="J291" s="19">
        <f>'Приложение 6'!K276</f>
        <v>6497.5999999999995</v>
      </c>
      <c r="K291" s="19">
        <f>'Приложение 6'!L276</f>
        <v>6367.3</v>
      </c>
    </row>
    <row r="292" spans="1:11" ht="57">
      <c r="A292" s="12" t="s">
        <v>153</v>
      </c>
      <c r="B292" s="13" t="s">
        <v>22</v>
      </c>
      <c r="C292" s="13" t="s">
        <v>12</v>
      </c>
      <c r="D292" s="13" t="s">
        <v>21</v>
      </c>
      <c r="E292" s="14">
        <v>0</v>
      </c>
      <c r="F292" s="13" t="s">
        <v>344</v>
      </c>
      <c r="G292" s="13" t="s">
        <v>471</v>
      </c>
      <c r="H292" s="14"/>
      <c r="I292" s="22">
        <f>I293</f>
        <v>82.5</v>
      </c>
      <c r="J292" s="22">
        <f>J293</f>
        <v>82.5</v>
      </c>
      <c r="K292" s="22">
        <f>K293</f>
        <v>3.5</v>
      </c>
    </row>
    <row r="293" spans="1:11" ht="28.5">
      <c r="A293" s="12" t="s">
        <v>152</v>
      </c>
      <c r="B293" s="13" t="s">
        <v>22</v>
      </c>
      <c r="C293" s="13" t="s">
        <v>12</v>
      </c>
      <c r="D293" s="13" t="s">
        <v>21</v>
      </c>
      <c r="E293" s="14">
        <v>3</v>
      </c>
      <c r="F293" s="13" t="s">
        <v>344</v>
      </c>
      <c r="G293" s="13" t="s">
        <v>471</v>
      </c>
      <c r="H293" s="14"/>
      <c r="I293" s="22">
        <f>I295+I297</f>
        <v>82.5</v>
      </c>
      <c r="J293" s="22">
        <f>J295+J297</f>
        <v>82.5</v>
      </c>
      <c r="K293" s="22">
        <f>K295+K297</f>
        <v>3.5</v>
      </c>
    </row>
    <row r="294" spans="1:11">
      <c r="A294" s="16" t="s">
        <v>367</v>
      </c>
      <c r="B294" s="17" t="s">
        <v>22</v>
      </c>
      <c r="C294" s="17" t="s">
        <v>12</v>
      </c>
      <c r="D294" s="17" t="s">
        <v>21</v>
      </c>
      <c r="E294" s="18">
        <v>3</v>
      </c>
      <c r="F294" s="17" t="s">
        <v>12</v>
      </c>
      <c r="G294" s="17" t="s">
        <v>471</v>
      </c>
      <c r="H294" s="18"/>
      <c r="I294" s="20">
        <f t="shared" ref="I294:K295" si="33">I295</f>
        <v>72.5</v>
      </c>
      <c r="J294" s="20">
        <f t="shared" si="33"/>
        <v>72.5</v>
      </c>
      <c r="K294" s="20">
        <f t="shared" si="33"/>
        <v>1.1000000000000001</v>
      </c>
    </row>
    <row r="295" spans="1:11" ht="45">
      <c r="A295" s="21" t="s">
        <v>146</v>
      </c>
      <c r="B295" s="17" t="s">
        <v>22</v>
      </c>
      <c r="C295" s="17" t="s">
        <v>12</v>
      </c>
      <c r="D295" s="17" t="s">
        <v>21</v>
      </c>
      <c r="E295" s="17" t="s">
        <v>151</v>
      </c>
      <c r="F295" s="17" t="s">
        <v>12</v>
      </c>
      <c r="G295" s="17" t="s">
        <v>368</v>
      </c>
      <c r="H295" s="17"/>
      <c r="I295" s="20">
        <f t="shared" si="33"/>
        <v>72.5</v>
      </c>
      <c r="J295" s="20">
        <f t="shared" si="33"/>
        <v>72.5</v>
      </c>
      <c r="K295" s="20">
        <f t="shared" si="33"/>
        <v>1.1000000000000001</v>
      </c>
    </row>
    <row r="296" spans="1:11" ht="30">
      <c r="A296" s="21" t="s">
        <v>158</v>
      </c>
      <c r="B296" s="17" t="s">
        <v>22</v>
      </c>
      <c r="C296" s="17" t="s">
        <v>12</v>
      </c>
      <c r="D296" s="17" t="s">
        <v>21</v>
      </c>
      <c r="E296" s="17" t="s">
        <v>151</v>
      </c>
      <c r="F296" s="17" t="s">
        <v>12</v>
      </c>
      <c r="G296" s="17" t="s">
        <v>368</v>
      </c>
      <c r="H296" s="17" t="s">
        <v>148</v>
      </c>
      <c r="I296" s="20">
        <f>'Приложение 6'!J281</f>
        <v>72.5</v>
      </c>
      <c r="J296" s="20">
        <f>'Приложение 6'!K281</f>
        <v>72.5</v>
      </c>
      <c r="K296" s="20">
        <f>'Приложение 6'!L281</f>
        <v>1.1000000000000001</v>
      </c>
    </row>
    <row r="297" spans="1:11">
      <c r="A297" s="16" t="s">
        <v>371</v>
      </c>
      <c r="B297" s="17" t="s">
        <v>22</v>
      </c>
      <c r="C297" s="17" t="s">
        <v>12</v>
      </c>
      <c r="D297" s="17" t="s">
        <v>21</v>
      </c>
      <c r="E297" s="18">
        <v>3</v>
      </c>
      <c r="F297" s="17" t="s">
        <v>14</v>
      </c>
      <c r="G297" s="17" t="s">
        <v>471</v>
      </c>
      <c r="H297" s="18"/>
      <c r="I297" s="20">
        <f t="shared" ref="I297:K298" si="34">I298</f>
        <v>10</v>
      </c>
      <c r="J297" s="20">
        <f t="shared" si="34"/>
        <v>10</v>
      </c>
      <c r="K297" s="20">
        <f t="shared" si="34"/>
        <v>2.4</v>
      </c>
    </row>
    <row r="298" spans="1:11" ht="45">
      <c r="A298" s="21" t="s">
        <v>146</v>
      </c>
      <c r="B298" s="17" t="s">
        <v>22</v>
      </c>
      <c r="C298" s="17" t="s">
        <v>12</v>
      </c>
      <c r="D298" s="17" t="s">
        <v>21</v>
      </c>
      <c r="E298" s="17" t="s">
        <v>151</v>
      </c>
      <c r="F298" s="17" t="s">
        <v>14</v>
      </c>
      <c r="G298" s="17" t="s">
        <v>368</v>
      </c>
      <c r="H298" s="17"/>
      <c r="I298" s="20">
        <f t="shared" si="34"/>
        <v>10</v>
      </c>
      <c r="J298" s="20">
        <f t="shared" si="34"/>
        <v>10</v>
      </c>
      <c r="K298" s="20">
        <f t="shared" si="34"/>
        <v>2.4</v>
      </c>
    </row>
    <row r="299" spans="1:11" ht="30">
      <c r="A299" s="21" t="s">
        <v>158</v>
      </c>
      <c r="B299" s="17" t="s">
        <v>22</v>
      </c>
      <c r="C299" s="17" t="s">
        <v>12</v>
      </c>
      <c r="D299" s="17" t="s">
        <v>21</v>
      </c>
      <c r="E299" s="17" t="s">
        <v>151</v>
      </c>
      <c r="F299" s="17" t="s">
        <v>14</v>
      </c>
      <c r="G299" s="17" t="s">
        <v>368</v>
      </c>
      <c r="H299" s="17" t="s">
        <v>148</v>
      </c>
      <c r="I299" s="20">
        <f>'Приложение 6'!J284</f>
        <v>10</v>
      </c>
      <c r="J299" s="20">
        <f>'Приложение 6'!K284</f>
        <v>10</v>
      </c>
      <c r="K299" s="20">
        <f>'Приложение 6'!L284</f>
        <v>2.4</v>
      </c>
    </row>
    <row r="300" spans="1:11" ht="57">
      <c r="A300" s="12" t="s">
        <v>477</v>
      </c>
      <c r="B300" s="13" t="s">
        <v>22</v>
      </c>
      <c r="C300" s="13" t="s">
        <v>12</v>
      </c>
      <c r="D300" s="13" t="s">
        <v>43</v>
      </c>
      <c r="E300" s="14">
        <v>0</v>
      </c>
      <c r="F300" s="13" t="s">
        <v>344</v>
      </c>
      <c r="G300" s="13" t="s">
        <v>471</v>
      </c>
      <c r="H300" s="14"/>
      <c r="I300" s="22">
        <f>I301+I304</f>
        <v>1680</v>
      </c>
      <c r="J300" s="22">
        <f>J301+J304</f>
        <v>1680</v>
      </c>
      <c r="K300" s="22">
        <f>K301+K304</f>
        <v>1257.0999999999999</v>
      </c>
    </row>
    <row r="301" spans="1:11">
      <c r="A301" s="21" t="s">
        <v>417</v>
      </c>
      <c r="B301" s="17" t="s">
        <v>22</v>
      </c>
      <c r="C301" s="17" t="s">
        <v>12</v>
      </c>
      <c r="D301" s="17" t="s">
        <v>43</v>
      </c>
      <c r="E301" s="17" t="s">
        <v>149</v>
      </c>
      <c r="F301" s="17" t="s">
        <v>12</v>
      </c>
      <c r="G301" s="17" t="s">
        <v>471</v>
      </c>
      <c r="H301" s="17"/>
      <c r="I301" s="20">
        <f t="shared" ref="I301:K302" si="35">I302</f>
        <v>1680</v>
      </c>
      <c r="J301" s="20">
        <f t="shared" si="35"/>
        <v>1680</v>
      </c>
      <c r="K301" s="20">
        <f t="shared" si="35"/>
        <v>1257.0999999999999</v>
      </c>
    </row>
    <row r="302" spans="1:11" ht="30">
      <c r="A302" s="21" t="s">
        <v>418</v>
      </c>
      <c r="B302" s="17" t="s">
        <v>22</v>
      </c>
      <c r="C302" s="17" t="s">
        <v>12</v>
      </c>
      <c r="D302" s="17" t="s">
        <v>43</v>
      </c>
      <c r="E302" s="17" t="s">
        <v>149</v>
      </c>
      <c r="F302" s="17" t="s">
        <v>12</v>
      </c>
      <c r="G302" s="17" t="s">
        <v>419</v>
      </c>
      <c r="H302" s="17"/>
      <c r="I302" s="20">
        <f t="shared" si="35"/>
        <v>1680</v>
      </c>
      <c r="J302" s="20">
        <f t="shared" si="35"/>
        <v>1680</v>
      </c>
      <c r="K302" s="20">
        <f t="shared" si="35"/>
        <v>1257.0999999999999</v>
      </c>
    </row>
    <row r="303" spans="1:11" ht="30">
      <c r="A303" s="21" t="s">
        <v>158</v>
      </c>
      <c r="B303" s="17" t="s">
        <v>22</v>
      </c>
      <c r="C303" s="17" t="s">
        <v>12</v>
      </c>
      <c r="D303" s="17" t="s">
        <v>43</v>
      </c>
      <c r="E303" s="17" t="s">
        <v>149</v>
      </c>
      <c r="F303" s="17" t="s">
        <v>12</v>
      </c>
      <c r="G303" s="17" t="s">
        <v>419</v>
      </c>
      <c r="H303" s="17" t="s">
        <v>148</v>
      </c>
      <c r="I303" s="20">
        <f>'Приложение 6'!J288</f>
        <v>1680</v>
      </c>
      <c r="J303" s="20">
        <f>'Приложение 6'!K288</f>
        <v>1680</v>
      </c>
      <c r="K303" s="20">
        <f>'Приложение 6'!L288</f>
        <v>1257.0999999999999</v>
      </c>
    </row>
    <row r="304" spans="1:11" ht="30" hidden="1">
      <c r="A304" s="21" t="s">
        <v>478</v>
      </c>
      <c r="B304" s="17" t="s">
        <v>22</v>
      </c>
      <c r="C304" s="17" t="s">
        <v>12</v>
      </c>
      <c r="D304" s="17" t="s">
        <v>43</v>
      </c>
      <c r="E304" s="17" t="s">
        <v>149</v>
      </c>
      <c r="F304" s="17" t="s">
        <v>14</v>
      </c>
      <c r="G304" s="17" t="s">
        <v>471</v>
      </c>
      <c r="H304" s="17"/>
      <c r="I304" s="20">
        <f t="shared" ref="I304:K305" si="36">I305</f>
        <v>0</v>
      </c>
      <c r="J304" s="20">
        <f t="shared" si="36"/>
        <v>0</v>
      </c>
      <c r="K304" s="20">
        <f t="shared" si="36"/>
        <v>0</v>
      </c>
    </row>
    <row r="305" spans="1:11" ht="30" hidden="1">
      <c r="A305" s="21" t="s">
        <v>418</v>
      </c>
      <c r="B305" s="17" t="s">
        <v>22</v>
      </c>
      <c r="C305" s="17" t="s">
        <v>12</v>
      </c>
      <c r="D305" s="17" t="s">
        <v>43</v>
      </c>
      <c r="E305" s="17" t="s">
        <v>149</v>
      </c>
      <c r="F305" s="17" t="s">
        <v>14</v>
      </c>
      <c r="G305" s="17" t="s">
        <v>419</v>
      </c>
      <c r="H305" s="17"/>
      <c r="I305" s="20">
        <f t="shared" si="36"/>
        <v>0</v>
      </c>
      <c r="J305" s="20">
        <f t="shared" si="36"/>
        <v>0</v>
      </c>
      <c r="K305" s="20">
        <f t="shared" si="36"/>
        <v>0</v>
      </c>
    </row>
    <row r="306" spans="1:11" ht="30" hidden="1">
      <c r="A306" s="21" t="s">
        <v>158</v>
      </c>
      <c r="B306" s="17" t="s">
        <v>22</v>
      </c>
      <c r="C306" s="17" t="s">
        <v>12</v>
      </c>
      <c r="D306" s="17" t="s">
        <v>43</v>
      </c>
      <c r="E306" s="17" t="s">
        <v>149</v>
      </c>
      <c r="F306" s="17" t="s">
        <v>14</v>
      </c>
      <c r="G306" s="17" t="s">
        <v>419</v>
      </c>
      <c r="H306" s="17" t="s">
        <v>148</v>
      </c>
      <c r="I306" s="20">
        <f>'Приложение 6'!J291</f>
        <v>0</v>
      </c>
      <c r="J306" s="20">
        <f>'Приложение 6'!K291</f>
        <v>0</v>
      </c>
      <c r="K306" s="20">
        <f>'Приложение 6'!L291</f>
        <v>0</v>
      </c>
    </row>
    <row r="307" spans="1:11" ht="14.25">
      <c r="A307" s="23" t="s">
        <v>72</v>
      </c>
      <c r="B307" s="13" t="s">
        <v>22</v>
      </c>
      <c r="C307" s="13" t="s">
        <v>12</v>
      </c>
      <c r="D307" s="13" t="s">
        <v>57</v>
      </c>
      <c r="E307" s="14">
        <v>0</v>
      </c>
      <c r="F307" s="13" t="s">
        <v>149</v>
      </c>
      <c r="G307" s="13" t="s">
        <v>471</v>
      </c>
      <c r="H307" s="14"/>
      <c r="I307" s="15">
        <f>I308</f>
        <v>801.80000000000007</v>
      </c>
      <c r="J307" s="15">
        <f>J308</f>
        <v>801.80000000000007</v>
      </c>
      <c r="K307" s="15">
        <f>K308</f>
        <v>723.39999999999986</v>
      </c>
    </row>
    <row r="308" spans="1:11">
      <c r="A308" s="21" t="s">
        <v>73</v>
      </c>
      <c r="B308" s="17" t="s">
        <v>22</v>
      </c>
      <c r="C308" s="17" t="s">
        <v>12</v>
      </c>
      <c r="D308" s="17" t="s">
        <v>57</v>
      </c>
      <c r="E308" s="18">
        <v>9</v>
      </c>
      <c r="F308" s="17" t="s">
        <v>149</v>
      </c>
      <c r="G308" s="17" t="s">
        <v>471</v>
      </c>
      <c r="H308" s="18"/>
      <c r="I308" s="19">
        <f>I309+I311+I314</f>
        <v>801.80000000000007</v>
      </c>
      <c r="J308" s="19">
        <f>J309+J311+J314</f>
        <v>801.80000000000007</v>
      </c>
      <c r="K308" s="19">
        <f>K309+K311+K314</f>
        <v>723.39999999999986</v>
      </c>
    </row>
    <row r="309" spans="1:11" ht="75">
      <c r="A309" s="21" t="s">
        <v>51</v>
      </c>
      <c r="B309" s="17" t="s">
        <v>22</v>
      </c>
      <c r="C309" s="17" t="s">
        <v>12</v>
      </c>
      <c r="D309" s="17" t="s">
        <v>57</v>
      </c>
      <c r="E309" s="18">
        <v>9</v>
      </c>
      <c r="F309" s="17" t="s">
        <v>344</v>
      </c>
      <c r="G309" s="17" t="s">
        <v>420</v>
      </c>
      <c r="H309" s="18"/>
      <c r="I309" s="19">
        <f>I310</f>
        <v>368.2</v>
      </c>
      <c r="J309" s="19">
        <f>J310</f>
        <v>368.2</v>
      </c>
      <c r="K309" s="19">
        <f>K310</f>
        <v>342.9</v>
      </c>
    </row>
    <row r="310" spans="1:11" ht="30">
      <c r="A310" s="21" t="s">
        <v>421</v>
      </c>
      <c r="B310" s="17" t="s">
        <v>22</v>
      </c>
      <c r="C310" s="17" t="s">
        <v>12</v>
      </c>
      <c r="D310" s="17" t="s">
        <v>57</v>
      </c>
      <c r="E310" s="18">
        <v>9</v>
      </c>
      <c r="F310" s="17" t="s">
        <v>344</v>
      </c>
      <c r="G310" s="17" t="s">
        <v>420</v>
      </c>
      <c r="H310" s="18">
        <v>110</v>
      </c>
      <c r="I310" s="19">
        <f>'Приложение 6'!J295</f>
        <v>368.2</v>
      </c>
      <c r="J310" s="19">
        <f>'Приложение 6'!K295</f>
        <v>368.2</v>
      </c>
      <c r="K310" s="19">
        <f>'Приложение 6'!L295</f>
        <v>342.9</v>
      </c>
    </row>
    <row r="311" spans="1:11" ht="30">
      <c r="A311" s="21" t="s">
        <v>466</v>
      </c>
      <c r="B311" s="17" t="s">
        <v>22</v>
      </c>
      <c r="C311" s="17" t="s">
        <v>12</v>
      </c>
      <c r="D311" s="17" t="s">
        <v>57</v>
      </c>
      <c r="E311" s="18">
        <v>9</v>
      </c>
      <c r="F311" s="17" t="s">
        <v>344</v>
      </c>
      <c r="G311" s="17" t="s">
        <v>520</v>
      </c>
      <c r="H311" s="18"/>
      <c r="I311" s="19">
        <f>I312</f>
        <v>404</v>
      </c>
      <c r="J311" s="19">
        <f>J312</f>
        <v>404</v>
      </c>
      <c r="K311" s="19">
        <f>K312</f>
        <v>352.7</v>
      </c>
    </row>
    <row r="312" spans="1:11">
      <c r="A312" s="16" t="s">
        <v>519</v>
      </c>
      <c r="B312" s="17" t="s">
        <v>22</v>
      </c>
      <c r="C312" s="17" t="s">
        <v>12</v>
      </c>
      <c r="D312" s="17" t="s">
        <v>57</v>
      </c>
      <c r="E312" s="18">
        <v>9</v>
      </c>
      <c r="F312" s="17" t="s">
        <v>344</v>
      </c>
      <c r="G312" s="17" t="s">
        <v>520</v>
      </c>
      <c r="H312" s="18">
        <v>620</v>
      </c>
      <c r="I312" s="19">
        <f>'Приложение 6'!J297</f>
        <v>404</v>
      </c>
      <c r="J312" s="19">
        <f>'Приложение 6'!K297</f>
        <v>404</v>
      </c>
      <c r="K312" s="19">
        <f>'Приложение 6'!L297</f>
        <v>352.7</v>
      </c>
    </row>
    <row r="313" spans="1:11" ht="30">
      <c r="A313" s="24" t="s">
        <v>422</v>
      </c>
      <c r="B313" s="17" t="s">
        <v>22</v>
      </c>
      <c r="C313" s="17" t="s">
        <v>12</v>
      </c>
      <c r="D313" s="17" t="s">
        <v>57</v>
      </c>
      <c r="E313" s="18">
        <v>9</v>
      </c>
      <c r="F313" s="17" t="s">
        <v>344</v>
      </c>
      <c r="G313" s="17" t="s">
        <v>423</v>
      </c>
      <c r="H313" s="18"/>
      <c r="I313" s="19">
        <f>I314</f>
        <v>29.6</v>
      </c>
      <c r="J313" s="19">
        <f>J314</f>
        <v>29.6</v>
      </c>
      <c r="K313" s="19">
        <f>K314</f>
        <v>27.8</v>
      </c>
    </row>
    <row r="314" spans="1:11">
      <c r="A314" s="16" t="s">
        <v>135</v>
      </c>
      <c r="B314" s="17" t="s">
        <v>22</v>
      </c>
      <c r="C314" s="17" t="s">
        <v>12</v>
      </c>
      <c r="D314" s="17" t="s">
        <v>57</v>
      </c>
      <c r="E314" s="18">
        <v>9</v>
      </c>
      <c r="F314" s="17" t="s">
        <v>344</v>
      </c>
      <c r="G314" s="17" t="s">
        <v>423</v>
      </c>
      <c r="H314" s="18">
        <v>110</v>
      </c>
      <c r="I314" s="19">
        <f>'Приложение 6'!J299</f>
        <v>29.6</v>
      </c>
      <c r="J314" s="19">
        <f>'Приложение 6'!K299</f>
        <v>29.6</v>
      </c>
      <c r="K314" s="19">
        <f>'Приложение 6'!L299</f>
        <v>27.8</v>
      </c>
    </row>
    <row r="315" spans="1:11" ht="29.25">
      <c r="A315" s="12" t="s">
        <v>40</v>
      </c>
      <c r="B315" s="13" t="s">
        <v>22</v>
      </c>
      <c r="C315" s="13" t="s">
        <v>16</v>
      </c>
      <c r="D315" s="13"/>
      <c r="E315" s="18"/>
      <c r="F315" s="17"/>
      <c r="G315" s="17"/>
      <c r="H315" s="18"/>
      <c r="I315" s="22">
        <f t="shared" ref="I315:K316" si="37">I316</f>
        <v>1957.7</v>
      </c>
      <c r="J315" s="22">
        <f t="shared" si="37"/>
        <v>1957.7</v>
      </c>
      <c r="K315" s="22">
        <f t="shared" si="37"/>
        <v>1285.5999999999999</v>
      </c>
    </row>
    <row r="316" spans="1:11" ht="60">
      <c r="A316" s="21" t="s">
        <v>517</v>
      </c>
      <c r="B316" s="17" t="s">
        <v>22</v>
      </c>
      <c r="C316" s="17" t="s">
        <v>16</v>
      </c>
      <c r="D316" s="17" t="s">
        <v>83</v>
      </c>
      <c r="E316" s="18">
        <v>0</v>
      </c>
      <c r="F316" s="17" t="s">
        <v>344</v>
      </c>
      <c r="G316" s="17" t="s">
        <v>471</v>
      </c>
      <c r="H316" s="18"/>
      <c r="I316" s="20">
        <f t="shared" si="37"/>
        <v>1957.7</v>
      </c>
      <c r="J316" s="20">
        <f t="shared" si="37"/>
        <v>1957.7</v>
      </c>
      <c r="K316" s="20">
        <f t="shared" si="37"/>
        <v>1285.5999999999999</v>
      </c>
    </row>
    <row r="317" spans="1:11" ht="14.25">
      <c r="A317" s="23" t="s">
        <v>100</v>
      </c>
      <c r="B317" s="13" t="s">
        <v>22</v>
      </c>
      <c r="C317" s="13" t="s">
        <v>16</v>
      </c>
      <c r="D317" s="13" t="s">
        <v>83</v>
      </c>
      <c r="E317" s="14">
        <v>3</v>
      </c>
      <c r="F317" s="13" t="s">
        <v>344</v>
      </c>
      <c r="G317" s="13" t="s">
        <v>471</v>
      </c>
      <c r="H317" s="14"/>
      <c r="I317" s="22">
        <f>I318+I320+I322</f>
        <v>1957.7</v>
      </c>
      <c r="J317" s="22">
        <f>J318+J320+J322</f>
        <v>1957.7</v>
      </c>
      <c r="K317" s="22">
        <f>K318+K320+K322</f>
        <v>1285.5999999999999</v>
      </c>
    </row>
    <row r="318" spans="1:11">
      <c r="A318" s="21" t="s">
        <v>101</v>
      </c>
      <c r="B318" s="17" t="s">
        <v>22</v>
      </c>
      <c r="C318" s="17" t="s">
        <v>16</v>
      </c>
      <c r="D318" s="17" t="s">
        <v>83</v>
      </c>
      <c r="E318" s="18">
        <v>3</v>
      </c>
      <c r="F318" s="17" t="s">
        <v>344</v>
      </c>
      <c r="G318" s="17" t="s">
        <v>424</v>
      </c>
      <c r="H318" s="18"/>
      <c r="I318" s="20">
        <f>I319</f>
        <v>120</v>
      </c>
      <c r="J318" s="20">
        <f>J319</f>
        <v>120</v>
      </c>
      <c r="K318" s="20">
        <f>K319</f>
        <v>120</v>
      </c>
    </row>
    <row r="319" spans="1:11" ht="30">
      <c r="A319" s="21" t="s">
        <v>158</v>
      </c>
      <c r="B319" s="17" t="s">
        <v>22</v>
      </c>
      <c r="C319" s="17" t="s">
        <v>16</v>
      </c>
      <c r="D319" s="17" t="s">
        <v>83</v>
      </c>
      <c r="E319" s="18">
        <v>3</v>
      </c>
      <c r="F319" s="17" t="s">
        <v>344</v>
      </c>
      <c r="G319" s="17" t="s">
        <v>424</v>
      </c>
      <c r="H319" s="18">
        <v>240</v>
      </c>
      <c r="I319" s="20">
        <f>'Приложение 6'!J304</f>
        <v>120</v>
      </c>
      <c r="J319" s="20">
        <f>'Приложение 6'!K304</f>
        <v>120</v>
      </c>
      <c r="K319" s="20">
        <f>'Приложение 6'!L304</f>
        <v>120</v>
      </c>
    </row>
    <row r="320" spans="1:11">
      <c r="A320" s="21" t="s">
        <v>102</v>
      </c>
      <c r="B320" s="17" t="s">
        <v>22</v>
      </c>
      <c r="C320" s="17" t="s">
        <v>16</v>
      </c>
      <c r="D320" s="17" t="s">
        <v>83</v>
      </c>
      <c r="E320" s="18">
        <v>3</v>
      </c>
      <c r="F320" s="17" t="s">
        <v>344</v>
      </c>
      <c r="G320" s="17" t="s">
        <v>425</v>
      </c>
      <c r="H320" s="18"/>
      <c r="I320" s="20">
        <f>I321</f>
        <v>1200</v>
      </c>
      <c r="J320" s="20">
        <f>J321</f>
        <v>1200</v>
      </c>
      <c r="K320" s="20">
        <f>K321</f>
        <v>528</v>
      </c>
    </row>
    <row r="321" spans="1:11" ht="30">
      <c r="A321" s="21" t="s">
        <v>158</v>
      </c>
      <c r="B321" s="17" t="s">
        <v>22</v>
      </c>
      <c r="C321" s="17" t="s">
        <v>16</v>
      </c>
      <c r="D321" s="17" t="s">
        <v>83</v>
      </c>
      <c r="E321" s="18">
        <v>3</v>
      </c>
      <c r="F321" s="17" t="s">
        <v>344</v>
      </c>
      <c r="G321" s="17" t="s">
        <v>425</v>
      </c>
      <c r="H321" s="18">
        <v>240</v>
      </c>
      <c r="I321" s="20">
        <f>'Приложение 6'!J306</f>
        <v>1200</v>
      </c>
      <c r="J321" s="20">
        <f>'Приложение 6'!K306</f>
        <v>1200</v>
      </c>
      <c r="K321" s="20">
        <f>'Приложение 6'!L306</f>
        <v>528</v>
      </c>
    </row>
    <row r="322" spans="1:11">
      <c r="A322" s="21" t="s">
        <v>96</v>
      </c>
      <c r="B322" s="17" t="s">
        <v>22</v>
      </c>
      <c r="C322" s="17" t="s">
        <v>16</v>
      </c>
      <c r="D322" s="17" t="s">
        <v>83</v>
      </c>
      <c r="E322" s="18">
        <v>3</v>
      </c>
      <c r="F322" s="17" t="s">
        <v>344</v>
      </c>
      <c r="G322" s="17" t="s">
        <v>416</v>
      </c>
      <c r="H322" s="18"/>
      <c r="I322" s="20">
        <f>I323</f>
        <v>637.70000000000005</v>
      </c>
      <c r="J322" s="20">
        <f>J323</f>
        <v>637.70000000000005</v>
      </c>
      <c r="K322" s="20">
        <f>K323</f>
        <v>637.6</v>
      </c>
    </row>
    <row r="323" spans="1:11" ht="30">
      <c r="A323" s="21" t="s">
        <v>158</v>
      </c>
      <c r="B323" s="17" t="s">
        <v>22</v>
      </c>
      <c r="C323" s="17" t="s">
        <v>16</v>
      </c>
      <c r="D323" s="17" t="s">
        <v>83</v>
      </c>
      <c r="E323" s="18">
        <v>3</v>
      </c>
      <c r="F323" s="17" t="s">
        <v>344</v>
      </c>
      <c r="G323" s="17" t="s">
        <v>416</v>
      </c>
      <c r="H323" s="18">
        <v>240</v>
      </c>
      <c r="I323" s="20">
        <f>'Приложение 6'!J308</f>
        <v>637.70000000000005</v>
      </c>
      <c r="J323" s="20">
        <f>'Приложение 6'!K308</f>
        <v>637.70000000000005</v>
      </c>
      <c r="K323" s="20">
        <f>'Приложение 6'!L308</f>
        <v>637.6</v>
      </c>
    </row>
    <row r="324" spans="1:11">
      <c r="A324" s="14" t="s">
        <v>47</v>
      </c>
      <c r="B324" s="13">
        <v>10</v>
      </c>
      <c r="C324" s="17"/>
      <c r="D324" s="17"/>
      <c r="E324" s="18"/>
      <c r="F324" s="17"/>
      <c r="G324" s="17"/>
      <c r="H324" s="18"/>
      <c r="I324" s="22">
        <f>I325</f>
        <v>532.1</v>
      </c>
      <c r="J324" s="22">
        <f>J325</f>
        <v>532.1</v>
      </c>
      <c r="K324" s="22">
        <f>K325</f>
        <v>532</v>
      </c>
    </row>
    <row r="325" spans="1:11" ht="14.25">
      <c r="A325" s="12" t="s">
        <v>48</v>
      </c>
      <c r="B325" s="13" t="s">
        <v>43</v>
      </c>
      <c r="C325" s="13" t="s">
        <v>13</v>
      </c>
      <c r="D325" s="13"/>
      <c r="E325" s="13"/>
      <c r="F325" s="13"/>
      <c r="G325" s="13"/>
      <c r="H325" s="14"/>
      <c r="I325" s="22">
        <f>I326+I330+I335</f>
        <v>532.1</v>
      </c>
      <c r="J325" s="22">
        <f>J326+J330+J335</f>
        <v>532.1</v>
      </c>
      <c r="K325" s="22">
        <f>K326+K330+K335</f>
        <v>532</v>
      </c>
    </row>
    <row r="326" spans="1:11">
      <c r="A326" s="16" t="s">
        <v>0</v>
      </c>
      <c r="B326" s="17" t="s">
        <v>43</v>
      </c>
      <c r="C326" s="17" t="s">
        <v>13</v>
      </c>
      <c r="D326" s="17">
        <v>94</v>
      </c>
      <c r="E326" s="158">
        <v>0</v>
      </c>
      <c r="F326" s="159"/>
      <c r="G326" s="159" t="s">
        <v>66</v>
      </c>
      <c r="H326" s="18"/>
      <c r="I326" s="20">
        <f>I327</f>
        <v>40</v>
      </c>
      <c r="J326" s="20">
        <f t="shared" ref="J326:K328" si="38">J327</f>
        <v>40</v>
      </c>
      <c r="K326" s="20">
        <f t="shared" si="38"/>
        <v>40</v>
      </c>
    </row>
    <row r="327" spans="1:11">
      <c r="A327" s="16" t="s">
        <v>1</v>
      </c>
      <c r="B327" s="17" t="s">
        <v>43</v>
      </c>
      <c r="C327" s="17" t="s">
        <v>13</v>
      </c>
      <c r="D327" s="17">
        <v>94</v>
      </c>
      <c r="E327" s="18">
        <v>1</v>
      </c>
      <c r="F327" s="17"/>
      <c r="G327" s="159" t="s">
        <v>66</v>
      </c>
      <c r="H327" s="18" t="s">
        <v>8</v>
      </c>
      <c r="I327" s="20">
        <f>I328</f>
        <v>40</v>
      </c>
      <c r="J327" s="20">
        <f t="shared" si="38"/>
        <v>40</v>
      </c>
      <c r="K327" s="20">
        <f t="shared" si="38"/>
        <v>40</v>
      </c>
    </row>
    <row r="328" spans="1:11">
      <c r="A328" s="16" t="str">
        <f>A327</f>
        <v>Резервные фонды местных администраций</v>
      </c>
      <c r="B328" s="17" t="s">
        <v>43</v>
      </c>
      <c r="C328" s="17" t="s">
        <v>13</v>
      </c>
      <c r="D328" s="17">
        <v>94</v>
      </c>
      <c r="E328" s="18">
        <v>1</v>
      </c>
      <c r="F328" s="17" t="s">
        <v>344</v>
      </c>
      <c r="G328" s="17" t="s">
        <v>362</v>
      </c>
      <c r="H328" s="18"/>
      <c r="I328" s="20">
        <f>I329</f>
        <v>40</v>
      </c>
      <c r="J328" s="20">
        <f t="shared" si="38"/>
        <v>40</v>
      </c>
      <c r="K328" s="20">
        <f t="shared" si="38"/>
        <v>40</v>
      </c>
    </row>
    <row r="329" spans="1:11" ht="30">
      <c r="A329" s="16" t="s">
        <v>421</v>
      </c>
      <c r="B329" s="17" t="s">
        <v>43</v>
      </c>
      <c r="C329" s="17" t="s">
        <v>13</v>
      </c>
      <c r="D329" s="17">
        <v>94</v>
      </c>
      <c r="E329" s="18">
        <v>1</v>
      </c>
      <c r="F329" s="17" t="s">
        <v>344</v>
      </c>
      <c r="G329" s="17" t="s">
        <v>362</v>
      </c>
      <c r="H329" s="17" t="s">
        <v>426</v>
      </c>
      <c r="I329" s="20">
        <f>'Приложение 6'!J314</f>
        <v>40</v>
      </c>
      <c r="J329" s="20">
        <f>'Приложение 6'!K314</f>
        <v>40</v>
      </c>
      <c r="K329" s="20">
        <f>'Приложение 6'!L314</f>
        <v>40</v>
      </c>
    </row>
    <row r="330" spans="1:11" ht="30">
      <c r="A330" s="21" t="s">
        <v>104</v>
      </c>
      <c r="B330" s="17" t="s">
        <v>43</v>
      </c>
      <c r="C330" s="17" t="s">
        <v>13</v>
      </c>
      <c r="D330" s="17" t="s">
        <v>103</v>
      </c>
      <c r="E330" s="18">
        <v>0</v>
      </c>
      <c r="F330" s="17" t="s">
        <v>344</v>
      </c>
      <c r="G330" s="17" t="s">
        <v>471</v>
      </c>
      <c r="H330" s="18"/>
      <c r="I330" s="20">
        <f t="shared" ref="I330:K331" si="39">I331</f>
        <v>457.1</v>
      </c>
      <c r="J330" s="20">
        <f t="shared" si="39"/>
        <v>457.1</v>
      </c>
      <c r="K330" s="20">
        <f t="shared" si="39"/>
        <v>457</v>
      </c>
    </row>
    <row r="331" spans="1:11">
      <c r="A331" s="21" t="s">
        <v>105</v>
      </c>
      <c r="B331" s="17" t="s">
        <v>43</v>
      </c>
      <c r="C331" s="17" t="s">
        <v>13</v>
      </c>
      <c r="D331" s="17" t="s">
        <v>103</v>
      </c>
      <c r="E331" s="18">
        <v>3</v>
      </c>
      <c r="F331" s="17" t="s">
        <v>344</v>
      </c>
      <c r="G331" s="17" t="s">
        <v>471</v>
      </c>
      <c r="H331" s="18"/>
      <c r="I331" s="20">
        <f t="shared" si="39"/>
        <v>457.1</v>
      </c>
      <c r="J331" s="20">
        <f t="shared" si="39"/>
        <v>457.1</v>
      </c>
      <c r="K331" s="20">
        <f t="shared" si="39"/>
        <v>457</v>
      </c>
    </row>
    <row r="332" spans="1:11" ht="30">
      <c r="A332" s="21" t="s">
        <v>106</v>
      </c>
      <c r="B332" s="17" t="s">
        <v>43</v>
      </c>
      <c r="C332" s="17" t="s">
        <v>13</v>
      </c>
      <c r="D332" s="17" t="s">
        <v>103</v>
      </c>
      <c r="E332" s="18">
        <v>3</v>
      </c>
      <c r="F332" s="17" t="s">
        <v>344</v>
      </c>
      <c r="G332" s="17" t="s">
        <v>427</v>
      </c>
      <c r="H332" s="18"/>
      <c r="I332" s="20">
        <f>SUM(I333:I334)</f>
        <v>457.1</v>
      </c>
      <c r="J332" s="20">
        <f>SUM(J333:J334)</f>
        <v>457.1</v>
      </c>
      <c r="K332" s="20">
        <f>SUM(K333:K334)</f>
        <v>457</v>
      </c>
    </row>
    <row r="333" spans="1:11" ht="30">
      <c r="A333" s="21" t="s">
        <v>158</v>
      </c>
      <c r="B333" s="17" t="s">
        <v>43</v>
      </c>
      <c r="C333" s="17" t="s">
        <v>13</v>
      </c>
      <c r="D333" s="17" t="s">
        <v>103</v>
      </c>
      <c r="E333" s="18">
        <v>3</v>
      </c>
      <c r="F333" s="17" t="s">
        <v>344</v>
      </c>
      <c r="G333" s="17" t="s">
        <v>427</v>
      </c>
      <c r="H333" s="18">
        <v>240</v>
      </c>
      <c r="I333" s="20">
        <f>'Приложение 6'!J318</f>
        <v>5</v>
      </c>
      <c r="J333" s="20">
        <f>'Приложение 6'!K318</f>
        <v>5</v>
      </c>
      <c r="K333" s="20">
        <f>'Приложение 6'!L318</f>
        <v>5</v>
      </c>
    </row>
    <row r="334" spans="1:11" ht="45">
      <c r="A334" s="21" t="s">
        <v>509</v>
      </c>
      <c r="B334" s="17" t="s">
        <v>43</v>
      </c>
      <c r="C334" s="17" t="s">
        <v>13</v>
      </c>
      <c r="D334" s="17" t="s">
        <v>103</v>
      </c>
      <c r="E334" s="18">
        <v>3</v>
      </c>
      <c r="F334" s="17" t="s">
        <v>344</v>
      </c>
      <c r="G334" s="17" t="s">
        <v>427</v>
      </c>
      <c r="H334" s="18">
        <v>810</v>
      </c>
      <c r="I334" s="20">
        <f>'Приложение 6'!J319</f>
        <v>452.1</v>
      </c>
      <c r="J334" s="20">
        <f>'Приложение 6'!K319</f>
        <v>452.1</v>
      </c>
      <c r="K334" s="20">
        <f>'Приложение 6'!L319</f>
        <v>452</v>
      </c>
    </row>
    <row r="335" spans="1:11">
      <c r="A335" s="21" t="s">
        <v>72</v>
      </c>
      <c r="B335" s="17" t="s">
        <v>43</v>
      </c>
      <c r="C335" s="17" t="s">
        <v>13</v>
      </c>
      <c r="D335" s="17" t="s">
        <v>57</v>
      </c>
      <c r="E335" s="18">
        <v>0</v>
      </c>
      <c r="F335" s="17" t="s">
        <v>344</v>
      </c>
      <c r="G335" s="17" t="s">
        <v>471</v>
      </c>
      <c r="H335" s="18"/>
      <c r="I335" s="20">
        <f>I336</f>
        <v>35</v>
      </c>
      <c r="J335" s="20">
        <f t="shared" ref="J335:K337" si="40">J336</f>
        <v>35</v>
      </c>
      <c r="K335" s="20">
        <f t="shared" si="40"/>
        <v>35</v>
      </c>
    </row>
    <row r="336" spans="1:11">
      <c r="A336" s="21" t="s">
        <v>73</v>
      </c>
      <c r="B336" s="17" t="s">
        <v>43</v>
      </c>
      <c r="C336" s="17" t="s">
        <v>13</v>
      </c>
      <c r="D336" s="17" t="s">
        <v>57</v>
      </c>
      <c r="E336" s="18">
        <v>9</v>
      </c>
      <c r="F336" s="17" t="s">
        <v>344</v>
      </c>
      <c r="G336" s="17" t="s">
        <v>471</v>
      </c>
      <c r="H336" s="18"/>
      <c r="I336" s="20">
        <f>I337</f>
        <v>35</v>
      </c>
      <c r="J336" s="20">
        <f t="shared" si="40"/>
        <v>35</v>
      </c>
      <c r="K336" s="20">
        <f t="shared" si="40"/>
        <v>35</v>
      </c>
    </row>
    <row r="337" spans="1:11">
      <c r="A337" s="21" t="s">
        <v>428</v>
      </c>
      <c r="B337" s="17" t="s">
        <v>43</v>
      </c>
      <c r="C337" s="17" t="s">
        <v>13</v>
      </c>
      <c r="D337" s="17" t="s">
        <v>57</v>
      </c>
      <c r="E337" s="18">
        <v>9</v>
      </c>
      <c r="F337" s="17" t="s">
        <v>344</v>
      </c>
      <c r="G337" s="17" t="s">
        <v>429</v>
      </c>
      <c r="H337" s="18"/>
      <c r="I337" s="19">
        <f>I338</f>
        <v>35</v>
      </c>
      <c r="J337" s="19">
        <f t="shared" si="40"/>
        <v>35</v>
      </c>
      <c r="K337" s="19">
        <f t="shared" si="40"/>
        <v>35</v>
      </c>
    </row>
    <row r="338" spans="1:11">
      <c r="A338" s="21" t="s">
        <v>140</v>
      </c>
      <c r="B338" s="17" t="s">
        <v>43</v>
      </c>
      <c r="C338" s="17" t="s">
        <v>13</v>
      </c>
      <c r="D338" s="17" t="s">
        <v>57</v>
      </c>
      <c r="E338" s="18">
        <v>9</v>
      </c>
      <c r="F338" s="17" t="s">
        <v>344</v>
      </c>
      <c r="G338" s="17" t="s">
        <v>429</v>
      </c>
      <c r="H338" s="18">
        <v>310</v>
      </c>
      <c r="I338" s="19">
        <f>'Приложение 6'!J323</f>
        <v>35</v>
      </c>
      <c r="J338" s="19">
        <f>'Приложение 6'!K323</f>
        <v>35</v>
      </c>
      <c r="K338" s="19">
        <f>'Приложение 6'!L323</f>
        <v>35</v>
      </c>
    </row>
    <row r="339" spans="1:11" ht="14.25">
      <c r="A339" s="14" t="s">
        <v>49</v>
      </c>
      <c r="B339" s="13">
        <v>11</v>
      </c>
      <c r="C339" s="13"/>
      <c r="D339" s="13"/>
      <c r="E339" s="14"/>
      <c r="F339" s="13"/>
      <c r="G339" s="13"/>
      <c r="H339" s="14"/>
      <c r="I339" s="22">
        <f>I340</f>
        <v>2634</v>
      </c>
      <c r="J339" s="22">
        <f t="shared" ref="J339:K341" si="41">J340</f>
        <v>2634</v>
      </c>
      <c r="K339" s="22">
        <f t="shared" si="41"/>
        <v>2264.5</v>
      </c>
    </row>
    <row r="340" spans="1:11" ht="28.5">
      <c r="A340" s="12" t="s">
        <v>41</v>
      </c>
      <c r="B340" s="13">
        <v>11</v>
      </c>
      <c r="C340" s="13" t="s">
        <v>17</v>
      </c>
      <c r="D340" s="13"/>
      <c r="E340" s="14"/>
      <c r="F340" s="13"/>
      <c r="G340" s="13"/>
      <c r="H340" s="14"/>
      <c r="I340" s="22">
        <f>I341</f>
        <v>2634</v>
      </c>
      <c r="J340" s="22">
        <f t="shared" si="41"/>
        <v>2634</v>
      </c>
      <c r="K340" s="22">
        <f t="shared" si="41"/>
        <v>2264.5</v>
      </c>
    </row>
    <row r="341" spans="1:11" ht="60">
      <c r="A341" s="21" t="s">
        <v>517</v>
      </c>
      <c r="B341" s="17" t="s">
        <v>44</v>
      </c>
      <c r="C341" s="17" t="s">
        <v>17</v>
      </c>
      <c r="D341" s="17" t="s">
        <v>83</v>
      </c>
      <c r="E341" s="18">
        <v>0</v>
      </c>
      <c r="F341" s="17" t="s">
        <v>344</v>
      </c>
      <c r="G341" s="17" t="s">
        <v>471</v>
      </c>
      <c r="H341" s="18"/>
      <c r="I341" s="20">
        <f>I342</f>
        <v>2634</v>
      </c>
      <c r="J341" s="20">
        <f t="shared" si="41"/>
        <v>2634</v>
      </c>
      <c r="K341" s="20">
        <f t="shared" si="41"/>
        <v>2264.5</v>
      </c>
    </row>
    <row r="342" spans="1:11" ht="57">
      <c r="A342" s="23" t="s">
        <v>107</v>
      </c>
      <c r="B342" s="13" t="s">
        <v>44</v>
      </c>
      <c r="C342" s="13" t="s">
        <v>17</v>
      </c>
      <c r="D342" s="13" t="s">
        <v>83</v>
      </c>
      <c r="E342" s="14">
        <v>4</v>
      </c>
      <c r="F342" s="13" t="s">
        <v>344</v>
      </c>
      <c r="G342" s="13" t="s">
        <v>471</v>
      </c>
      <c r="H342" s="14"/>
      <c r="I342" s="22">
        <f>I343+I345+I347</f>
        <v>2634</v>
      </c>
      <c r="J342" s="22">
        <f>J343+J345+J347</f>
        <v>2634</v>
      </c>
      <c r="K342" s="22">
        <f>K343+K345+K347</f>
        <v>2264.5</v>
      </c>
    </row>
    <row r="343" spans="1:11">
      <c r="A343" s="21" t="s">
        <v>108</v>
      </c>
      <c r="B343" s="17" t="s">
        <v>44</v>
      </c>
      <c r="C343" s="17" t="s">
        <v>17</v>
      </c>
      <c r="D343" s="17" t="s">
        <v>83</v>
      </c>
      <c r="E343" s="18">
        <v>4</v>
      </c>
      <c r="F343" s="17" t="s">
        <v>344</v>
      </c>
      <c r="G343" s="17" t="s">
        <v>430</v>
      </c>
      <c r="H343" s="18"/>
      <c r="I343" s="20">
        <f>I344</f>
        <v>274</v>
      </c>
      <c r="J343" s="20">
        <f>J344</f>
        <v>274</v>
      </c>
      <c r="K343" s="20">
        <f>K344</f>
        <v>274</v>
      </c>
    </row>
    <row r="344" spans="1:11" ht="30">
      <c r="A344" s="21" t="s">
        <v>158</v>
      </c>
      <c r="B344" s="17" t="s">
        <v>44</v>
      </c>
      <c r="C344" s="17" t="s">
        <v>17</v>
      </c>
      <c r="D344" s="17" t="s">
        <v>83</v>
      </c>
      <c r="E344" s="18">
        <v>4</v>
      </c>
      <c r="F344" s="17" t="s">
        <v>344</v>
      </c>
      <c r="G344" s="17" t="s">
        <v>430</v>
      </c>
      <c r="H344" s="18">
        <v>240</v>
      </c>
      <c r="I344" s="20">
        <f>'Приложение 6'!J329</f>
        <v>274</v>
      </c>
      <c r="J344" s="20">
        <f>'Приложение 6'!K329</f>
        <v>274</v>
      </c>
      <c r="K344" s="20">
        <f>'Приложение 6'!L329</f>
        <v>274</v>
      </c>
    </row>
    <row r="345" spans="1:11">
      <c r="A345" s="21" t="s">
        <v>91</v>
      </c>
      <c r="B345" s="17" t="s">
        <v>44</v>
      </c>
      <c r="C345" s="17" t="s">
        <v>17</v>
      </c>
      <c r="D345" s="17" t="s">
        <v>83</v>
      </c>
      <c r="E345" s="18">
        <v>4</v>
      </c>
      <c r="F345" s="17" t="s">
        <v>344</v>
      </c>
      <c r="G345" s="17" t="s">
        <v>404</v>
      </c>
      <c r="H345" s="18"/>
      <c r="I345" s="20">
        <f>I346</f>
        <v>1360</v>
      </c>
      <c r="J345" s="20">
        <f>J346</f>
        <v>1360</v>
      </c>
      <c r="K345" s="20">
        <f>K346</f>
        <v>990.5</v>
      </c>
    </row>
    <row r="346" spans="1:11" ht="30">
      <c r="A346" s="21" t="s">
        <v>158</v>
      </c>
      <c r="B346" s="17" t="s">
        <v>44</v>
      </c>
      <c r="C346" s="17" t="s">
        <v>17</v>
      </c>
      <c r="D346" s="17" t="s">
        <v>83</v>
      </c>
      <c r="E346" s="18">
        <v>4</v>
      </c>
      <c r="F346" s="17" t="s">
        <v>344</v>
      </c>
      <c r="G346" s="17" t="s">
        <v>404</v>
      </c>
      <c r="H346" s="18">
        <v>240</v>
      </c>
      <c r="I346" s="20">
        <f>'Приложение 6'!J331</f>
        <v>1360</v>
      </c>
      <c r="J346" s="20">
        <f>'Приложение 6'!K331</f>
        <v>1360</v>
      </c>
      <c r="K346" s="20">
        <f>'Приложение 6'!L331</f>
        <v>990.5</v>
      </c>
    </row>
    <row r="347" spans="1:11">
      <c r="A347" s="21" t="s">
        <v>109</v>
      </c>
      <c r="B347" s="17" t="s">
        <v>44</v>
      </c>
      <c r="C347" s="17" t="s">
        <v>17</v>
      </c>
      <c r="D347" s="17" t="s">
        <v>83</v>
      </c>
      <c r="E347" s="18">
        <v>4</v>
      </c>
      <c r="F347" s="17" t="s">
        <v>344</v>
      </c>
      <c r="G347" s="17" t="s">
        <v>431</v>
      </c>
      <c r="H347" s="18"/>
      <c r="I347" s="20">
        <f>I348</f>
        <v>1000</v>
      </c>
      <c r="J347" s="20">
        <f>J348</f>
        <v>1000</v>
      </c>
      <c r="K347" s="20">
        <f>K348</f>
        <v>1000</v>
      </c>
    </row>
    <row r="348" spans="1:11" ht="30">
      <c r="A348" s="21" t="s">
        <v>158</v>
      </c>
      <c r="B348" s="17" t="s">
        <v>44</v>
      </c>
      <c r="C348" s="17" t="s">
        <v>17</v>
      </c>
      <c r="D348" s="17" t="s">
        <v>83</v>
      </c>
      <c r="E348" s="18">
        <v>4</v>
      </c>
      <c r="F348" s="17" t="s">
        <v>344</v>
      </c>
      <c r="G348" s="17" t="s">
        <v>431</v>
      </c>
      <c r="H348" s="18">
        <v>240</v>
      </c>
      <c r="I348" s="20">
        <f>'Приложение 6'!J333</f>
        <v>1000</v>
      </c>
      <c r="J348" s="20">
        <f>'Приложение 6'!K333</f>
        <v>1000</v>
      </c>
      <c r="K348" s="20">
        <f>'Приложение 6'!L333</f>
        <v>1000</v>
      </c>
    </row>
    <row r="349" spans="1:11" ht="14.25">
      <c r="A349" s="14" t="s">
        <v>432</v>
      </c>
      <c r="B349" s="13" t="s">
        <v>55</v>
      </c>
      <c r="C349" s="13"/>
      <c r="D349" s="13"/>
      <c r="E349" s="14"/>
      <c r="F349" s="13"/>
      <c r="G349" s="13"/>
      <c r="H349" s="14"/>
      <c r="I349" s="22">
        <f>I350</f>
        <v>292</v>
      </c>
      <c r="J349" s="22">
        <f t="shared" ref="J349:K353" si="42">J350</f>
        <v>292</v>
      </c>
      <c r="K349" s="22">
        <f t="shared" si="42"/>
        <v>194.5</v>
      </c>
    </row>
    <row r="350" spans="1:11" ht="14.25">
      <c r="A350" s="12" t="s">
        <v>433</v>
      </c>
      <c r="B350" s="13" t="s">
        <v>55</v>
      </c>
      <c r="C350" s="13" t="s">
        <v>14</v>
      </c>
      <c r="D350" s="13"/>
      <c r="E350" s="14"/>
      <c r="F350" s="13"/>
      <c r="G350" s="13"/>
      <c r="H350" s="14"/>
      <c r="I350" s="22">
        <f>I351</f>
        <v>292</v>
      </c>
      <c r="J350" s="22">
        <f t="shared" si="42"/>
        <v>292</v>
      </c>
      <c r="K350" s="22">
        <f t="shared" si="42"/>
        <v>194.5</v>
      </c>
    </row>
    <row r="351" spans="1:11" ht="45">
      <c r="A351" s="21" t="s">
        <v>470</v>
      </c>
      <c r="B351" s="17" t="s">
        <v>55</v>
      </c>
      <c r="C351" s="17" t="s">
        <v>14</v>
      </c>
      <c r="D351" s="17" t="s">
        <v>44</v>
      </c>
      <c r="E351" s="18">
        <v>0</v>
      </c>
      <c r="F351" s="17" t="s">
        <v>344</v>
      </c>
      <c r="G351" s="17" t="s">
        <v>471</v>
      </c>
      <c r="H351" s="18"/>
      <c r="I351" s="20">
        <f>I352</f>
        <v>292</v>
      </c>
      <c r="J351" s="20">
        <f t="shared" si="42"/>
        <v>292</v>
      </c>
      <c r="K351" s="20">
        <f t="shared" si="42"/>
        <v>194.5</v>
      </c>
    </row>
    <row r="352" spans="1:11" ht="30">
      <c r="A352" s="21" t="s">
        <v>342</v>
      </c>
      <c r="B352" s="17" t="s">
        <v>55</v>
      </c>
      <c r="C352" s="17" t="s">
        <v>14</v>
      </c>
      <c r="D352" s="17" t="s">
        <v>44</v>
      </c>
      <c r="E352" s="17" t="s">
        <v>149</v>
      </c>
      <c r="F352" s="17" t="s">
        <v>12</v>
      </c>
      <c r="G352" s="17" t="s">
        <v>471</v>
      </c>
      <c r="H352" s="17"/>
      <c r="I352" s="20">
        <f>I353</f>
        <v>292</v>
      </c>
      <c r="J352" s="20">
        <f t="shared" si="42"/>
        <v>292</v>
      </c>
      <c r="K352" s="20">
        <f t="shared" si="42"/>
        <v>194.5</v>
      </c>
    </row>
    <row r="353" spans="1:11" ht="30">
      <c r="A353" s="21" t="s">
        <v>342</v>
      </c>
      <c r="B353" s="17" t="s">
        <v>55</v>
      </c>
      <c r="C353" s="17" t="s">
        <v>14</v>
      </c>
      <c r="D353" s="17" t="s">
        <v>44</v>
      </c>
      <c r="E353" s="17" t="s">
        <v>149</v>
      </c>
      <c r="F353" s="17" t="s">
        <v>12</v>
      </c>
      <c r="G353" s="17" t="s">
        <v>343</v>
      </c>
      <c r="H353" s="17"/>
      <c r="I353" s="20">
        <f>I354</f>
        <v>292</v>
      </c>
      <c r="J353" s="20">
        <f t="shared" si="42"/>
        <v>292</v>
      </c>
      <c r="K353" s="20">
        <f t="shared" si="42"/>
        <v>194.5</v>
      </c>
    </row>
    <row r="354" spans="1:11" ht="30">
      <c r="A354" s="209" t="s">
        <v>158</v>
      </c>
      <c r="B354" s="210" t="s">
        <v>55</v>
      </c>
      <c r="C354" s="210" t="s">
        <v>14</v>
      </c>
      <c r="D354" s="210" t="s">
        <v>44</v>
      </c>
      <c r="E354" s="210" t="s">
        <v>149</v>
      </c>
      <c r="F354" s="210" t="s">
        <v>12</v>
      </c>
      <c r="G354" s="210" t="s">
        <v>343</v>
      </c>
      <c r="H354" s="210" t="s">
        <v>148</v>
      </c>
      <c r="I354" s="211">
        <f>'Приложение 6'!J339</f>
        <v>292</v>
      </c>
      <c r="J354" s="211">
        <f>'Приложение 6'!K339</f>
        <v>292</v>
      </c>
      <c r="K354" s="211">
        <f>'Приложение 6'!L339</f>
        <v>194.5</v>
      </c>
    </row>
    <row r="355" spans="1:11">
      <c r="A355" s="212" t="s">
        <v>167</v>
      </c>
      <c r="B355" s="213"/>
      <c r="C355" s="162"/>
      <c r="D355" s="213"/>
      <c r="E355" s="162"/>
      <c r="F355" s="213"/>
      <c r="G355" s="184"/>
      <c r="H355" s="184"/>
      <c r="I355" s="15">
        <f>I13+I124+I130+I161+I191+I267+I281+I324+I339+I349</f>
        <v>143363.1</v>
      </c>
      <c r="J355" s="15">
        <f>J13+J124+J130+J161+J191+J267+J281+J324+J339+J349</f>
        <v>143363.1</v>
      </c>
      <c r="K355" s="15">
        <f>K13+K124+K130+K161+K191+K267+K281+K324+K339+K349</f>
        <v>109155.5</v>
      </c>
    </row>
  </sheetData>
  <mergeCells count="2">
    <mergeCell ref="D12:G12"/>
    <mergeCell ref="A10:K10"/>
  </mergeCells>
  <phoneticPr fontId="2" type="noConversion"/>
  <pageMargins left="0.62992125984251968" right="0.31496062992125984" top="0.31496062992125984" bottom="0.35433070866141736" header="0.27559055118110237" footer="0.31496062992125984"/>
  <pageSetup paperSize="9" scale="75"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D357"/>
  <sheetViews>
    <sheetView view="pageBreakPreview" topLeftCell="A310" zoomScaleNormal="100" zoomScaleSheetLayoutView="100" workbookViewId="0">
      <selection activeCell="A330" sqref="A330"/>
    </sheetView>
  </sheetViews>
  <sheetFormatPr defaultRowHeight="15"/>
  <cols>
    <col min="1" max="1" width="62.42578125" style="26" customWidth="1"/>
    <col min="2" max="2" width="4.7109375" style="27" customWidth="1"/>
    <col min="3" max="3" width="4.5703125" style="27" customWidth="1"/>
    <col min="4" max="4" width="3.7109375" style="27" customWidth="1"/>
    <col min="5" max="5" width="3.7109375" style="28" customWidth="1"/>
    <col min="6" max="7" width="3.85546875" style="27" customWidth="1"/>
    <col min="8" max="8" width="6.42578125" style="28" customWidth="1"/>
    <col min="9" max="9" width="5.28515625" style="27" customWidth="1"/>
    <col min="10" max="10" width="21.85546875" style="40" customWidth="1"/>
    <col min="11" max="11" width="12.5703125" style="40" customWidth="1"/>
    <col min="12" max="12" width="11.85546875" style="26" customWidth="1"/>
    <col min="13" max="16384" width="9.140625" style="26"/>
  </cols>
  <sheetData>
    <row r="1" spans="1:12">
      <c r="L1" s="83" t="s">
        <v>156</v>
      </c>
    </row>
    <row r="2" spans="1:12">
      <c r="L2" s="83" t="s">
        <v>267</v>
      </c>
    </row>
    <row r="3" spans="1:12">
      <c r="L3" s="83" t="s">
        <v>268</v>
      </c>
    </row>
    <row r="4" spans="1:12">
      <c r="B4" s="77"/>
      <c r="L4" s="83" t="s">
        <v>269</v>
      </c>
    </row>
    <row r="5" spans="1:12">
      <c r="L5" s="83" t="s">
        <v>452</v>
      </c>
    </row>
    <row r="6" spans="1:12" ht="12.75" customHeight="1">
      <c r="L6" s="83" t="str">
        <f>'Приложение 1'!D6</f>
        <v>от "18" мая 2018 г. №66-344</v>
      </c>
    </row>
    <row r="7" spans="1:12" ht="12.75" customHeight="1">
      <c r="J7" s="38"/>
      <c r="K7" s="38"/>
    </row>
    <row r="8" spans="1:12" ht="86.25" customHeight="1">
      <c r="A8" s="242" t="s">
        <v>469</v>
      </c>
      <c r="B8" s="244"/>
      <c r="C8" s="244"/>
      <c r="D8" s="244"/>
      <c r="E8" s="244"/>
      <c r="F8" s="244"/>
      <c r="G8" s="244"/>
      <c r="H8" s="244"/>
      <c r="I8" s="244"/>
      <c r="J8" s="244"/>
      <c r="K8" s="244"/>
      <c r="L8" s="244"/>
    </row>
    <row r="9" spans="1:12" ht="15.75">
      <c r="L9" s="90" t="s">
        <v>162</v>
      </c>
    </row>
    <row r="10" spans="1:12" ht="174.75" customHeight="1">
      <c r="A10" s="29" t="s">
        <v>4</v>
      </c>
      <c r="B10" s="11" t="s">
        <v>25</v>
      </c>
      <c r="C10" s="11" t="s">
        <v>5</v>
      </c>
      <c r="D10" s="11" t="s">
        <v>26</v>
      </c>
      <c r="E10" s="243" t="s">
        <v>6</v>
      </c>
      <c r="F10" s="243"/>
      <c r="G10" s="243"/>
      <c r="H10" s="243"/>
      <c r="I10" s="11" t="s">
        <v>7</v>
      </c>
      <c r="J10" s="144" t="s">
        <v>528</v>
      </c>
      <c r="K10" s="144" t="s">
        <v>301</v>
      </c>
      <c r="L10" s="144" t="s">
        <v>274</v>
      </c>
    </row>
    <row r="11" spans="1:12">
      <c r="A11" s="154" t="s">
        <v>37</v>
      </c>
      <c r="B11" s="14">
        <v>871</v>
      </c>
      <c r="C11" s="17" t="s">
        <v>9</v>
      </c>
      <c r="D11" s="18" t="s">
        <v>9</v>
      </c>
      <c r="E11" s="17" t="s">
        <v>10</v>
      </c>
      <c r="F11" s="18"/>
      <c r="G11" s="17"/>
      <c r="H11" s="17"/>
      <c r="I11" s="18" t="s">
        <v>8</v>
      </c>
      <c r="J11" s="15">
        <f>J12+J109+J115+J146+J176+J252+J266+J309+J324+J334</f>
        <v>141476.30000000002</v>
      </c>
      <c r="K11" s="15">
        <f>K12+K109+K115+K146+K176+K252+K266+K309+K324+K334</f>
        <v>141476.30000000002</v>
      </c>
      <c r="L11" s="15">
        <f>L12+L109+L115+L146+L176+L252+L266+L309+L324+L334</f>
        <v>107672.29999999999</v>
      </c>
    </row>
    <row r="12" spans="1:12">
      <c r="A12" s="155" t="s">
        <v>11</v>
      </c>
      <c r="B12" s="14">
        <v>871</v>
      </c>
      <c r="C12" s="13" t="s">
        <v>12</v>
      </c>
      <c r="D12" s="14" t="s">
        <v>9</v>
      </c>
      <c r="E12" s="13" t="s">
        <v>10</v>
      </c>
      <c r="F12" s="14"/>
      <c r="G12" s="13"/>
      <c r="H12" s="13"/>
      <c r="I12" s="14" t="s">
        <v>8</v>
      </c>
      <c r="J12" s="15">
        <f>J13+J43+J48+J53</f>
        <v>12840.099999999999</v>
      </c>
      <c r="K12" s="15">
        <f>K13+K43+K48+K53</f>
        <v>12790.2</v>
      </c>
      <c r="L12" s="15">
        <f>L13+L43+L48+L53</f>
        <v>10727</v>
      </c>
    </row>
    <row r="13" spans="1:12" ht="57.75">
      <c r="A13" s="12" t="s">
        <v>15</v>
      </c>
      <c r="B13" s="14">
        <v>871</v>
      </c>
      <c r="C13" s="13" t="s">
        <v>12</v>
      </c>
      <c r="D13" s="14" t="s">
        <v>16</v>
      </c>
      <c r="E13" s="13" t="s">
        <v>10</v>
      </c>
      <c r="F13" s="14"/>
      <c r="G13" s="13"/>
      <c r="H13" s="13"/>
      <c r="I13" s="14" t="s">
        <v>8</v>
      </c>
      <c r="J13" s="22">
        <f>J14+J18+J29</f>
        <v>8303.2999999999993</v>
      </c>
      <c r="K13" s="22">
        <f>K14+K18+K29</f>
        <v>8303.2999999999993</v>
      </c>
      <c r="L13" s="22">
        <f>L14+L18+L29</f>
        <v>8239</v>
      </c>
    </row>
    <row r="14" spans="1:12" ht="43.5">
      <c r="A14" s="12" t="s">
        <v>470</v>
      </c>
      <c r="B14" s="14">
        <v>871</v>
      </c>
      <c r="C14" s="13" t="s">
        <v>12</v>
      </c>
      <c r="D14" s="13" t="s">
        <v>16</v>
      </c>
      <c r="E14" s="13" t="s">
        <v>44</v>
      </c>
      <c r="F14" s="14">
        <v>0</v>
      </c>
      <c r="G14" s="13" t="s">
        <v>344</v>
      </c>
      <c r="H14" s="13" t="s">
        <v>471</v>
      </c>
      <c r="I14" s="14"/>
      <c r="J14" s="22">
        <f>J15</f>
        <v>100</v>
      </c>
      <c r="K14" s="22">
        <f t="shared" ref="K14:L16" si="0">K15</f>
        <v>100</v>
      </c>
      <c r="L14" s="22">
        <f t="shared" si="0"/>
        <v>100</v>
      </c>
    </row>
    <row r="15" spans="1:12" ht="30">
      <c r="A15" s="21" t="s">
        <v>342</v>
      </c>
      <c r="B15" s="18">
        <v>871</v>
      </c>
      <c r="C15" s="17" t="s">
        <v>12</v>
      </c>
      <c r="D15" s="17" t="s">
        <v>16</v>
      </c>
      <c r="E15" s="17" t="s">
        <v>44</v>
      </c>
      <c r="F15" s="17" t="s">
        <v>149</v>
      </c>
      <c r="G15" s="17" t="s">
        <v>12</v>
      </c>
      <c r="H15" s="17" t="s">
        <v>471</v>
      </c>
      <c r="I15" s="17"/>
      <c r="J15" s="20">
        <f>J16</f>
        <v>100</v>
      </c>
      <c r="K15" s="20">
        <f t="shared" si="0"/>
        <v>100</v>
      </c>
      <c r="L15" s="20">
        <f t="shared" si="0"/>
        <v>100</v>
      </c>
    </row>
    <row r="16" spans="1:12" ht="30">
      <c r="A16" s="21" t="s">
        <v>342</v>
      </c>
      <c r="B16" s="18">
        <v>871</v>
      </c>
      <c r="C16" s="17" t="s">
        <v>12</v>
      </c>
      <c r="D16" s="17" t="s">
        <v>16</v>
      </c>
      <c r="E16" s="17" t="s">
        <v>44</v>
      </c>
      <c r="F16" s="17" t="s">
        <v>149</v>
      </c>
      <c r="G16" s="17" t="s">
        <v>12</v>
      </c>
      <c r="H16" s="17" t="s">
        <v>343</v>
      </c>
      <c r="I16" s="17"/>
      <c r="J16" s="20">
        <f>J17</f>
        <v>100</v>
      </c>
      <c r="K16" s="20">
        <f t="shared" si="0"/>
        <v>100</v>
      </c>
      <c r="L16" s="20">
        <f t="shared" si="0"/>
        <v>100</v>
      </c>
    </row>
    <row r="17" spans="1:30" ht="30">
      <c r="A17" s="21" t="s">
        <v>158</v>
      </c>
      <c r="B17" s="18">
        <v>871</v>
      </c>
      <c r="C17" s="17" t="s">
        <v>12</v>
      </c>
      <c r="D17" s="17" t="s">
        <v>16</v>
      </c>
      <c r="E17" s="17" t="s">
        <v>44</v>
      </c>
      <c r="F17" s="17" t="s">
        <v>149</v>
      </c>
      <c r="G17" s="17" t="s">
        <v>12</v>
      </c>
      <c r="H17" s="17" t="s">
        <v>343</v>
      </c>
      <c r="I17" s="17" t="s">
        <v>148</v>
      </c>
      <c r="J17" s="20">
        <v>100</v>
      </c>
      <c r="K17" s="20">
        <f>J17</f>
        <v>100</v>
      </c>
      <c r="L17" s="20">
        <v>100</v>
      </c>
    </row>
    <row r="18" spans="1:30" ht="29.25">
      <c r="A18" s="12" t="s">
        <v>127</v>
      </c>
      <c r="B18" s="14">
        <v>871</v>
      </c>
      <c r="C18" s="13" t="s">
        <v>12</v>
      </c>
      <c r="D18" s="14" t="s">
        <v>16</v>
      </c>
      <c r="E18" s="13">
        <v>92</v>
      </c>
      <c r="F18" s="14">
        <v>0</v>
      </c>
      <c r="G18" s="13" t="s">
        <v>344</v>
      </c>
      <c r="H18" s="13" t="s">
        <v>471</v>
      </c>
      <c r="I18" s="14"/>
      <c r="J18" s="22">
        <f>J19+J22</f>
        <v>7535</v>
      </c>
      <c r="K18" s="22">
        <f>K19+K22</f>
        <v>7535</v>
      </c>
      <c r="L18" s="22">
        <f>L19+L22</f>
        <v>7470.7</v>
      </c>
    </row>
    <row r="19" spans="1:30" ht="29.25">
      <c r="A19" s="156" t="s">
        <v>31</v>
      </c>
      <c r="B19" s="14">
        <v>871</v>
      </c>
      <c r="C19" s="13" t="s">
        <v>12</v>
      </c>
      <c r="D19" s="14" t="s">
        <v>16</v>
      </c>
      <c r="E19" s="13">
        <v>92</v>
      </c>
      <c r="F19" s="14">
        <v>1</v>
      </c>
      <c r="G19" s="13" t="s">
        <v>344</v>
      </c>
      <c r="H19" s="13" t="s">
        <v>471</v>
      </c>
      <c r="I19" s="14"/>
      <c r="J19" s="22">
        <f t="shared" ref="J19:L20" si="1">J20</f>
        <v>850.5</v>
      </c>
      <c r="K19" s="22">
        <f t="shared" si="1"/>
        <v>850.5</v>
      </c>
      <c r="L19" s="22">
        <f t="shared" si="1"/>
        <v>848.3</v>
      </c>
    </row>
    <row r="20" spans="1:30" ht="60">
      <c r="A20" s="157" t="s">
        <v>64</v>
      </c>
      <c r="B20" s="18">
        <v>871</v>
      </c>
      <c r="C20" s="17" t="s">
        <v>12</v>
      </c>
      <c r="D20" s="18" t="s">
        <v>16</v>
      </c>
      <c r="E20" s="17">
        <v>92</v>
      </c>
      <c r="F20" s="18">
        <v>1</v>
      </c>
      <c r="G20" s="17" t="s">
        <v>344</v>
      </c>
      <c r="H20" s="17" t="s">
        <v>345</v>
      </c>
      <c r="I20" s="18"/>
      <c r="J20" s="20">
        <f t="shared" si="1"/>
        <v>850.5</v>
      </c>
      <c r="K20" s="20">
        <f t="shared" si="1"/>
        <v>850.5</v>
      </c>
      <c r="L20" s="20">
        <f t="shared" si="1"/>
        <v>848.3</v>
      </c>
    </row>
    <row r="21" spans="1:30">
      <c r="A21" s="16" t="s">
        <v>136</v>
      </c>
      <c r="B21" s="18">
        <v>871</v>
      </c>
      <c r="C21" s="17" t="s">
        <v>12</v>
      </c>
      <c r="D21" s="18" t="s">
        <v>16</v>
      </c>
      <c r="E21" s="17">
        <v>92</v>
      </c>
      <c r="F21" s="18">
        <v>1</v>
      </c>
      <c r="G21" s="17" t="s">
        <v>344</v>
      </c>
      <c r="H21" s="17" t="s">
        <v>345</v>
      </c>
      <c r="I21" s="18">
        <v>120</v>
      </c>
      <c r="J21" s="20">
        <f>689.1+10.5+99.3+21.6+30</f>
        <v>850.5</v>
      </c>
      <c r="K21" s="20">
        <f>J21</f>
        <v>850.5</v>
      </c>
      <c r="L21" s="20">
        <f>848.3</f>
        <v>848.3</v>
      </c>
    </row>
    <row r="22" spans="1:30" ht="29.25">
      <c r="A22" s="23" t="s">
        <v>125</v>
      </c>
      <c r="B22" s="14">
        <v>871</v>
      </c>
      <c r="C22" s="13" t="s">
        <v>12</v>
      </c>
      <c r="D22" s="14" t="s">
        <v>16</v>
      </c>
      <c r="E22" s="13">
        <v>92</v>
      </c>
      <c r="F22" s="14">
        <v>2</v>
      </c>
      <c r="G22" s="13" t="s">
        <v>344</v>
      </c>
      <c r="H22" s="13" t="s">
        <v>471</v>
      </c>
      <c r="I22" s="14"/>
      <c r="J22" s="22">
        <f>J23+J25</f>
        <v>6684.5</v>
      </c>
      <c r="K22" s="22">
        <f>K23+K25</f>
        <v>6684.5</v>
      </c>
      <c r="L22" s="22">
        <f>L23+L25</f>
        <v>6622.4</v>
      </c>
    </row>
    <row r="23" spans="1:30" s="36" customFormat="1" ht="60">
      <c r="A23" s="21" t="s">
        <v>64</v>
      </c>
      <c r="B23" s="18">
        <v>871</v>
      </c>
      <c r="C23" s="17" t="s">
        <v>12</v>
      </c>
      <c r="D23" s="18" t="s">
        <v>16</v>
      </c>
      <c r="E23" s="17">
        <v>92</v>
      </c>
      <c r="F23" s="18">
        <v>2</v>
      </c>
      <c r="G23" s="17" t="s">
        <v>344</v>
      </c>
      <c r="H23" s="17" t="s">
        <v>345</v>
      </c>
      <c r="I23" s="18"/>
      <c r="J23" s="20">
        <f>J24</f>
        <v>5451.1</v>
      </c>
      <c r="K23" s="20">
        <f>K24</f>
        <v>5451.1</v>
      </c>
      <c r="L23" s="20">
        <f>L24</f>
        <v>5443.5</v>
      </c>
      <c r="M23" s="26"/>
      <c r="N23" s="26"/>
      <c r="O23" s="26"/>
      <c r="P23" s="26"/>
      <c r="Q23" s="26"/>
      <c r="R23" s="26"/>
      <c r="S23" s="26"/>
      <c r="T23" s="26"/>
      <c r="U23" s="26"/>
      <c r="V23" s="26"/>
      <c r="W23" s="26"/>
      <c r="X23" s="26"/>
      <c r="Y23" s="26"/>
      <c r="Z23" s="26"/>
      <c r="AA23" s="26"/>
      <c r="AB23" s="26"/>
      <c r="AC23" s="26"/>
      <c r="AD23" s="26"/>
    </row>
    <row r="24" spans="1:30">
      <c r="A24" s="16" t="s">
        <v>136</v>
      </c>
      <c r="B24" s="18">
        <v>871</v>
      </c>
      <c r="C24" s="17" t="s">
        <v>12</v>
      </c>
      <c r="D24" s="18" t="s">
        <v>16</v>
      </c>
      <c r="E24" s="17">
        <v>92</v>
      </c>
      <c r="F24" s="18">
        <v>2</v>
      </c>
      <c r="G24" s="17" t="s">
        <v>344</v>
      </c>
      <c r="H24" s="17" t="s">
        <v>345</v>
      </c>
      <c r="I24" s="18">
        <v>120</v>
      </c>
      <c r="J24" s="20">
        <f>5426.1+25</f>
        <v>5451.1</v>
      </c>
      <c r="K24" s="20">
        <f>J24</f>
        <v>5451.1</v>
      </c>
      <c r="L24" s="20">
        <v>5443.5</v>
      </c>
    </row>
    <row r="25" spans="1:30" s="36" customFormat="1" ht="60">
      <c r="A25" s="21" t="s">
        <v>65</v>
      </c>
      <c r="B25" s="18">
        <v>871</v>
      </c>
      <c r="C25" s="17" t="s">
        <v>12</v>
      </c>
      <c r="D25" s="18" t="s">
        <v>16</v>
      </c>
      <c r="E25" s="17">
        <v>92</v>
      </c>
      <c r="F25" s="18">
        <v>2</v>
      </c>
      <c r="G25" s="17" t="s">
        <v>344</v>
      </c>
      <c r="H25" s="17" t="s">
        <v>346</v>
      </c>
      <c r="I25" s="18"/>
      <c r="J25" s="20">
        <f>SUM(J26:J28)</f>
        <v>1233.4000000000001</v>
      </c>
      <c r="K25" s="20">
        <f>SUM(K26:K28)</f>
        <v>1233.4000000000001</v>
      </c>
      <c r="L25" s="20">
        <f>SUM(L26:L28)</f>
        <v>1178.9000000000001</v>
      </c>
      <c r="M25" s="26"/>
      <c r="N25" s="26"/>
      <c r="O25" s="26"/>
      <c r="P25" s="26"/>
      <c r="Q25" s="26"/>
      <c r="R25" s="26"/>
      <c r="S25" s="26"/>
      <c r="T25" s="26"/>
      <c r="U25" s="26"/>
      <c r="V25" s="26"/>
      <c r="W25" s="26"/>
      <c r="X25" s="26"/>
      <c r="Y25" s="26"/>
      <c r="Z25" s="26"/>
      <c r="AA25" s="26"/>
      <c r="AB25" s="26"/>
      <c r="AC25" s="26"/>
      <c r="AD25" s="26"/>
    </row>
    <row r="26" spans="1:30" s="30" customFormat="1">
      <c r="A26" s="16" t="s">
        <v>136</v>
      </c>
      <c r="B26" s="18">
        <v>871</v>
      </c>
      <c r="C26" s="17" t="s">
        <v>12</v>
      </c>
      <c r="D26" s="18" t="s">
        <v>16</v>
      </c>
      <c r="E26" s="17">
        <v>92</v>
      </c>
      <c r="F26" s="18">
        <v>2</v>
      </c>
      <c r="G26" s="17" t="s">
        <v>344</v>
      </c>
      <c r="H26" s="17" t="s">
        <v>346</v>
      </c>
      <c r="I26" s="18">
        <v>120</v>
      </c>
      <c r="J26" s="20">
        <v>18</v>
      </c>
      <c r="K26" s="20">
        <f>J26</f>
        <v>18</v>
      </c>
      <c r="L26" s="20">
        <v>14.4</v>
      </c>
    </row>
    <row r="27" spans="1:30" s="30" customFormat="1" ht="30">
      <c r="A27" s="21" t="s">
        <v>158</v>
      </c>
      <c r="B27" s="18">
        <v>871</v>
      </c>
      <c r="C27" s="17" t="s">
        <v>12</v>
      </c>
      <c r="D27" s="18" t="s">
        <v>16</v>
      </c>
      <c r="E27" s="17">
        <v>92</v>
      </c>
      <c r="F27" s="18">
        <v>2</v>
      </c>
      <c r="G27" s="17" t="s">
        <v>344</v>
      </c>
      <c r="H27" s="17" t="s">
        <v>346</v>
      </c>
      <c r="I27" s="18">
        <v>240</v>
      </c>
      <c r="J27" s="20">
        <f>965.3+280-25+460-10.5-50.8-500</f>
        <v>1119</v>
      </c>
      <c r="K27" s="20">
        <f>J27</f>
        <v>1119</v>
      </c>
      <c r="L27" s="20">
        <f>1079.5</f>
        <v>1079.5</v>
      </c>
    </row>
    <row r="28" spans="1:30" s="36" customFormat="1">
      <c r="A28" s="21" t="s">
        <v>137</v>
      </c>
      <c r="B28" s="18">
        <v>871</v>
      </c>
      <c r="C28" s="17" t="s">
        <v>12</v>
      </c>
      <c r="D28" s="18" t="s">
        <v>16</v>
      </c>
      <c r="E28" s="17">
        <v>92</v>
      </c>
      <c r="F28" s="18">
        <v>2</v>
      </c>
      <c r="G28" s="17" t="s">
        <v>344</v>
      </c>
      <c r="H28" s="17" t="s">
        <v>346</v>
      </c>
      <c r="I28" s="18">
        <v>850</v>
      </c>
      <c r="J28" s="20">
        <v>96.4</v>
      </c>
      <c r="K28" s="20">
        <f>J28</f>
        <v>96.4</v>
      </c>
      <c r="L28" s="20">
        <f>85</f>
        <v>85</v>
      </c>
      <c r="M28" s="26"/>
      <c r="N28" s="26"/>
      <c r="O28" s="26"/>
      <c r="P28" s="26"/>
      <c r="Q28" s="26"/>
      <c r="R28" s="26"/>
      <c r="S28" s="26"/>
      <c r="T28" s="26"/>
      <c r="U28" s="26"/>
      <c r="V28" s="26"/>
      <c r="W28" s="26"/>
      <c r="X28" s="26"/>
      <c r="Y28" s="26"/>
      <c r="Z28" s="26"/>
      <c r="AA28" s="26"/>
      <c r="AB28" s="26"/>
      <c r="AC28" s="26"/>
      <c r="AD28" s="26"/>
    </row>
    <row r="29" spans="1:30" ht="29.25">
      <c r="A29" s="23" t="s">
        <v>110</v>
      </c>
      <c r="B29" s="14">
        <v>871</v>
      </c>
      <c r="C29" s="13" t="s">
        <v>12</v>
      </c>
      <c r="D29" s="14" t="s">
        <v>16</v>
      </c>
      <c r="E29" s="13">
        <v>97</v>
      </c>
      <c r="F29" s="14">
        <v>0</v>
      </c>
      <c r="G29" s="13" t="s">
        <v>344</v>
      </c>
      <c r="H29" s="13" t="s">
        <v>471</v>
      </c>
      <c r="I29" s="18"/>
      <c r="J29" s="22">
        <f>J30</f>
        <v>668.3</v>
      </c>
      <c r="K29" s="22">
        <f>K30</f>
        <v>668.3</v>
      </c>
      <c r="L29" s="22">
        <f>L30</f>
        <v>668.3</v>
      </c>
    </row>
    <row r="30" spans="1:30" ht="57.75">
      <c r="A30" s="23" t="s">
        <v>67</v>
      </c>
      <c r="B30" s="14">
        <v>871</v>
      </c>
      <c r="C30" s="13" t="s">
        <v>12</v>
      </c>
      <c r="D30" s="14" t="s">
        <v>16</v>
      </c>
      <c r="E30" s="13">
        <v>97</v>
      </c>
      <c r="F30" s="14">
        <v>2</v>
      </c>
      <c r="G30" s="13" t="s">
        <v>344</v>
      </c>
      <c r="H30" s="13" t="s">
        <v>471</v>
      </c>
      <c r="I30" s="14"/>
      <c r="J30" s="22">
        <f>J31+J33+J35+J37+J39+J41</f>
        <v>668.3</v>
      </c>
      <c r="K30" s="22">
        <f>K31+K33+K35+K37+K39+K41</f>
        <v>668.3</v>
      </c>
      <c r="L30" s="22">
        <f>L31+L33+L35+L37+L39+L41</f>
        <v>668.3</v>
      </c>
    </row>
    <row r="31" spans="1:30" s="36" customFormat="1" ht="45">
      <c r="A31" s="21" t="s">
        <v>347</v>
      </c>
      <c r="B31" s="17" t="s">
        <v>27</v>
      </c>
      <c r="C31" s="17" t="s">
        <v>12</v>
      </c>
      <c r="D31" s="17" t="s">
        <v>16</v>
      </c>
      <c r="E31" s="17" t="s">
        <v>75</v>
      </c>
      <c r="F31" s="18">
        <v>2</v>
      </c>
      <c r="G31" s="17" t="s">
        <v>344</v>
      </c>
      <c r="H31" s="17" t="s">
        <v>348</v>
      </c>
      <c r="I31" s="18"/>
      <c r="J31" s="20">
        <f>J32</f>
        <v>178.5</v>
      </c>
      <c r="K31" s="20">
        <f>K32</f>
        <v>178.5</v>
      </c>
      <c r="L31" s="20">
        <f>L32</f>
        <v>178.5</v>
      </c>
      <c r="M31" s="26"/>
      <c r="N31" s="26"/>
      <c r="O31" s="26"/>
      <c r="P31" s="26"/>
      <c r="Q31" s="26"/>
      <c r="R31" s="26"/>
      <c r="S31" s="26"/>
      <c r="T31" s="26"/>
      <c r="U31" s="26"/>
      <c r="V31" s="26"/>
      <c r="W31" s="26"/>
      <c r="X31" s="26"/>
      <c r="Y31" s="26"/>
      <c r="Z31" s="26"/>
      <c r="AA31" s="26"/>
      <c r="AB31" s="26"/>
      <c r="AC31" s="26"/>
      <c r="AD31" s="26"/>
    </row>
    <row r="32" spans="1:30" s="36" customFormat="1">
      <c r="A32" s="92" t="s">
        <v>45</v>
      </c>
      <c r="B32" s="17" t="s">
        <v>27</v>
      </c>
      <c r="C32" s="17" t="s">
        <v>12</v>
      </c>
      <c r="D32" s="17" t="s">
        <v>16</v>
      </c>
      <c r="E32" s="17" t="s">
        <v>75</v>
      </c>
      <c r="F32" s="18">
        <v>2</v>
      </c>
      <c r="G32" s="17" t="s">
        <v>344</v>
      </c>
      <c r="H32" s="17" t="s">
        <v>348</v>
      </c>
      <c r="I32" s="18">
        <v>500</v>
      </c>
      <c r="J32" s="20">
        <v>178.5</v>
      </c>
      <c r="K32" s="20">
        <f>J32</f>
        <v>178.5</v>
      </c>
      <c r="L32" s="20">
        <v>178.5</v>
      </c>
      <c r="M32" s="26"/>
      <c r="N32" s="26"/>
      <c r="O32" s="26"/>
      <c r="P32" s="26"/>
      <c r="Q32" s="26"/>
      <c r="R32" s="26"/>
      <c r="S32" s="26"/>
      <c r="T32" s="26"/>
      <c r="U32" s="26"/>
      <c r="V32" s="26"/>
      <c r="W32" s="26"/>
      <c r="X32" s="26"/>
      <c r="Y32" s="26"/>
      <c r="Z32" s="26"/>
      <c r="AA32" s="26"/>
      <c r="AB32" s="26"/>
      <c r="AC32" s="26"/>
      <c r="AD32" s="26"/>
    </row>
    <row r="33" spans="1:30" s="36" customFormat="1" ht="90">
      <c r="A33" s="21" t="s">
        <v>349</v>
      </c>
      <c r="B33" s="18">
        <v>871</v>
      </c>
      <c r="C33" s="17" t="s">
        <v>12</v>
      </c>
      <c r="D33" s="18" t="s">
        <v>16</v>
      </c>
      <c r="E33" s="17">
        <v>97</v>
      </c>
      <c r="F33" s="18">
        <v>2</v>
      </c>
      <c r="G33" s="17" t="s">
        <v>344</v>
      </c>
      <c r="H33" s="17" t="s">
        <v>350</v>
      </c>
      <c r="I33" s="18"/>
      <c r="J33" s="20">
        <f>J34</f>
        <v>74.599999999999994</v>
      </c>
      <c r="K33" s="20">
        <f>K34</f>
        <v>74.599999999999994</v>
      </c>
      <c r="L33" s="20">
        <f>L34</f>
        <v>74.599999999999994</v>
      </c>
      <c r="M33" s="26"/>
      <c r="N33" s="26"/>
      <c r="O33" s="26"/>
      <c r="P33" s="26"/>
      <c r="Q33" s="26"/>
      <c r="R33" s="26"/>
      <c r="S33" s="26"/>
      <c r="T33" s="26"/>
      <c r="U33" s="26"/>
      <c r="V33" s="26"/>
      <c r="W33" s="26"/>
      <c r="X33" s="26"/>
      <c r="Y33" s="26"/>
      <c r="Z33" s="26"/>
      <c r="AA33" s="26"/>
      <c r="AB33" s="26"/>
      <c r="AC33" s="26"/>
      <c r="AD33" s="26"/>
    </row>
    <row r="34" spans="1:30">
      <c r="A34" s="92" t="s">
        <v>45</v>
      </c>
      <c r="B34" s="18">
        <v>871</v>
      </c>
      <c r="C34" s="17" t="s">
        <v>12</v>
      </c>
      <c r="D34" s="18" t="s">
        <v>16</v>
      </c>
      <c r="E34" s="17">
        <v>97</v>
      </c>
      <c r="F34" s="18">
        <v>2</v>
      </c>
      <c r="G34" s="17" t="s">
        <v>344</v>
      </c>
      <c r="H34" s="17" t="s">
        <v>350</v>
      </c>
      <c r="I34" s="18">
        <v>500</v>
      </c>
      <c r="J34" s="20">
        <v>74.599999999999994</v>
      </c>
      <c r="K34" s="20">
        <f>J34</f>
        <v>74.599999999999994</v>
      </c>
      <c r="L34" s="20">
        <v>74.599999999999994</v>
      </c>
    </row>
    <row r="35" spans="1:30" ht="60">
      <c r="A35" s="21" t="s">
        <v>351</v>
      </c>
      <c r="B35" s="18">
        <v>871</v>
      </c>
      <c r="C35" s="17" t="s">
        <v>12</v>
      </c>
      <c r="D35" s="18" t="s">
        <v>16</v>
      </c>
      <c r="E35" s="17">
        <v>97</v>
      </c>
      <c r="F35" s="18">
        <v>2</v>
      </c>
      <c r="G35" s="17" t="s">
        <v>344</v>
      </c>
      <c r="H35" s="17" t="s">
        <v>352</v>
      </c>
      <c r="I35" s="18"/>
      <c r="J35" s="20">
        <f>J36</f>
        <v>64.599999999999994</v>
      </c>
      <c r="K35" s="20">
        <f>K36</f>
        <v>64.599999999999994</v>
      </c>
      <c r="L35" s="20">
        <f>L36</f>
        <v>64.599999999999994</v>
      </c>
    </row>
    <row r="36" spans="1:30">
      <c r="A36" s="92" t="s">
        <v>45</v>
      </c>
      <c r="B36" s="18">
        <v>871</v>
      </c>
      <c r="C36" s="17" t="s">
        <v>12</v>
      </c>
      <c r="D36" s="18" t="s">
        <v>16</v>
      </c>
      <c r="E36" s="17">
        <v>97</v>
      </c>
      <c r="F36" s="18">
        <v>2</v>
      </c>
      <c r="G36" s="17" t="s">
        <v>344</v>
      </c>
      <c r="H36" s="17" t="s">
        <v>352</v>
      </c>
      <c r="I36" s="18">
        <v>500</v>
      </c>
      <c r="J36" s="20">
        <v>64.599999999999994</v>
      </c>
      <c r="K36" s="20">
        <f>J36</f>
        <v>64.599999999999994</v>
      </c>
      <c r="L36" s="20">
        <v>64.599999999999994</v>
      </c>
    </row>
    <row r="37" spans="1:30" ht="30">
      <c r="A37" s="21" t="s">
        <v>69</v>
      </c>
      <c r="B37" s="18">
        <v>871</v>
      </c>
      <c r="C37" s="17" t="s">
        <v>12</v>
      </c>
      <c r="D37" s="18" t="s">
        <v>16</v>
      </c>
      <c r="E37" s="17">
        <v>97</v>
      </c>
      <c r="F37" s="18">
        <v>2</v>
      </c>
      <c r="G37" s="17" t="s">
        <v>344</v>
      </c>
      <c r="H37" s="17" t="s">
        <v>353</v>
      </c>
      <c r="I37" s="18"/>
      <c r="J37" s="20">
        <f>J38</f>
        <v>135.19999999999999</v>
      </c>
      <c r="K37" s="20">
        <f>K38</f>
        <v>135.19999999999999</v>
      </c>
      <c r="L37" s="20">
        <f>L38</f>
        <v>135.19999999999999</v>
      </c>
    </row>
    <row r="38" spans="1:30">
      <c r="A38" s="92" t="s">
        <v>45</v>
      </c>
      <c r="B38" s="18">
        <v>871</v>
      </c>
      <c r="C38" s="17" t="s">
        <v>12</v>
      </c>
      <c r="D38" s="18" t="s">
        <v>16</v>
      </c>
      <c r="E38" s="17">
        <v>97</v>
      </c>
      <c r="F38" s="18">
        <v>2</v>
      </c>
      <c r="G38" s="17" t="s">
        <v>344</v>
      </c>
      <c r="H38" s="17" t="s">
        <v>353</v>
      </c>
      <c r="I38" s="18">
        <v>500</v>
      </c>
      <c r="J38" s="20">
        <v>135.19999999999999</v>
      </c>
      <c r="K38" s="20">
        <f>J38</f>
        <v>135.19999999999999</v>
      </c>
      <c r="L38" s="20">
        <v>135.19999999999999</v>
      </c>
    </row>
    <row r="39" spans="1:30" s="36" customFormat="1" ht="45">
      <c r="A39" s="21" t="s">
        <v>354</v>
      </c>
      <c r="B39" s="18">
        <v>871</v>
      </c>
      <c r="C39" s="17" t="s">
        <v>12</v>
      </c>
      <c r="D39" s="18" t="s">
        <v>16</v>
      </c>
      <c r="E39" s="17">
        <v>97</v>
      </c>
      <c r="F39" s="18">
        <v>2</v>
      </c>
      <c r="G39" s="17" t="s">
        <v>344</v>
      </c>
      <c r="H39" s="17" t="s">
        <v>355</v>
      </c>
      <c r="I39" s="18"/>
      <c r="J39" s="20">
        <f>J40</f>
        <v>76.900000000000006</v>
      </c>
      <c r="K39" s="20">
        <f>K40</f>
        <v>76.900000000000006</v>
      </c>
      <c r="L39" s="20">
        <f>L40</f>
        <v>76.900000000000006</v>
      </c>
      <c r="M39" s="26"/>
      <c r="N39" s="26"/>
      <c r="O39" s="26"/>
      <c r="P39" s="26"/>
      <c r="Q39" s="26"/>
      <c r="R39" s="26"/>
      <c r="S39" s="26"/>
      <c r="T39" s="26"/>
      <c r="U39" s="26"/>
      <c r="V39" s="26"/>
      <c r="W39" s="26"/>
      <c r="X39" s="26"/>
      <c r="Y39" s="26"/>
      <c r="Z39" s="26"/>
      <c r="AA39" s="26"/>
      <c r="AB39" s="26"/>
      <c r="AC39" s="26"/>
      <c r="AD39" s="26"/>
    </row>
    <row r="40" spans="1:30">
      <c r="A40" s="92" t="s">
        <v>45</v>
      </c>
      <c r="B40" s="18">
        <v>871</v>
      </c>
      <c r="C40" s="17" t="s">
        <v>12</v>
      </c>
      <c r="D40" s="18" t="s">
        <v>16</v>
      </c>
      <c r="E40" s="17">
        <v>97</v>
      </c>
      <c r="F40" s="18">
        <v>2</v>
      </c>
      <c r="G40" s="17" t="s">
        <v>344</v>
      </c>
      <c r="H40" s="17" t="s">
        <v>355</v>
      </c>
      <c r="I40" s="18">
        <v>500</v>
      </c>
      <c r="J40" s="20">
        <v>76.900000000000006</v>
      </c>
      <c r="K40" s="20">
        <f>J40</f>
        <v>76.900000000000006</v>
      </c>
      <c r="L40" s="20">
        <v>76.900000000000006</v>
      </c>
    </row>
    <row r="41" spans="1:30" s="36" customFormat="1" ht="60">
      <c r="A41" s="21" t="s">
        <v>356</v>
      </c>
      <c r="B41" s="18">
        <v>871</v>
      </c>
      <c r="C41" s="17" t="s">
        <v>12</v>
      </c>
      <c r="D41" s="18" t="s">
        <v>16</v>
      </c>
      <c r="E41" s="17">
        <v>97</v>
      </c>
      <c r="F41" s="18">
        <v>2</v>
      </c>
      <c r="G41" s="17" t="s">
        <v>344</v>
      </c>
      <c r="H41" s="17" t="s">
        <v>357</v>
      </c>
      <c r="I41" s="18"/>
      <c r="J41" s="20">
        <f>J42</f>
        <v>138.5</v>
      </c>
      <c r="K41" s="20">
        <f>K42</f>
        <v>138.5</v>
      </c>
      <c r="L41" s="20">
        <f>L42</f>
        <v>138.5</v>
      </c>
      <c r="M41" s="26"/>
      <c r="N41" s="26"/>
      <c r="O41" s="26"/>
      <c r="P41" s="26"/>
      <c r="Q41" s="26"/>
      <c r="R41" s="26"/>
      <c r="S41" s="26"/>
      <c r="T41" s="26"/>
      <c r="U41" s="26"/>
      <c r="V41" s="26"/>
      <c r="W41" s="26"/>
      <c r="X41" s="26"/>
      <c r="Y41" s="26"/>
      <c r="Z41" s="26"/>
      <c r="AA41" s="26"/>
      <c r="AB41" s="26"/>
      <c r="AC41" s="26"/>
      <c r="AD41" s="26"/>
    </row>
    <row r="42" spans="1:30">
      <c r="A42" s="92" t="s">
        <v>45</v>
      </c>
      <c r="B42" s="18">
        <v>871</v>
      </c>
      <c r="C42" s="17" t="s">
        <v>12</v>
      </c>
      <c r="D42" s="18" t="s">
        <v>16</v>
      </c>
      <c r="E42" s="17">
        <v>97</v>
      </c>
      <c r="F42" s="18">
        <v>2</v>
      </c>
      <c r="G42" s="17" t="s">
        <v>344</v>
      </c>
      <c r="H42" s="17" t="s">
        <v>357</v>
      </c>
      <c r="I42" s="18">
        <v>500</v>
      </c>
      <c r="J42" s="20">
        <v>138.5</v>
      </c>
      <c r="K42" s="20">
        <f>J42</f>
        <v>138.5</v>
      </c>
      <c r="L42" s="20">
        <f>138.5</f>
        <v>138.5</v>
      </c>
    </row>
    <row r="43" spans="1:30" s="36" customFormat="1" ht="43.5">
      <c r="A43" s="23" t="s">
        <v>358</v>
      </c>
      <c r="B43" s="13">
        <v>871</v>
      </c>
      <c r="C43" s="13" t="s">
        <v>12</v>
      </c>
      <c r="D43" s="13" t="s">
        <v>83</v>
      </c>
      <c r="E43" s="13"/>
      <c r="F43" s="13"/>
      <c r="G43" s="13"/>
      <c r="H43" s="13"/>
      <c r="I43" s="13"/>
      <c r="J43" s="22">
        <f>J44</f>
        <v>153.1</v>
      </c>
      <c r="K43" s="22">
        <f t="shared" ref="K43:L46" si="2">K44</f>
        <v>153.1</v>
      </c>
      <c r="L43" s="22">
        <f t="shared" si="2"/>
        <v>153.1</v>
      </c>
      <c r="M43" s="26"/>
      <c r="N43" s="26"/>
      <c r="O43" s="26"/>
      <c r="P43" s="26"/>
      <c r="Q43" s="26"/>
      <c r="R43" s="26"/>
      <c r="S43" s="26"/>
      <c r="T43" s="26"/>
      <c r="U43" s="26"/>
      <c r="V43" s="26"/>
      <c r="W43" s="26"/>
      <c r="X43" s="26"/>
      <c r="Y43" s="26"/>
      <c r="Z43" s="26"/>
      <c r="AA43" s="26"/>
      <c r="AB43" s="26"/>
      <c r="AC43" s="26"/>
      <c r="AD43" s="26"/>
    </row>
    <row r="44" spans="1:30">
      <c r="A44" s="21" t="s">
        <v>45</v>
      </c>
      <c r="B44" s="17" t="s">
        <v>27</v>
      </c>
      <c r="C44" s="17" t="s">
        <v>12</v>
      </c>
      <c r="D44" s="17" t="s">
        <v>83</v>
      </c>
      <c r="E44" s="17" t="s">
        <v>75</v>
      </c>
      <c r="F44" s="17" t="s">
        <v>149</v>
      </c>
      <c r="G44" s="17" t="s">
        <v>344</v>
      </c>
      <c r="H44" s="17" t="s">
        <v>471</v>
      </c>
      <c r="I44" s="17"/>
      <c r="J44" s="20">
        <f>J45</f>
        <v>153.1</v>
      </c>
      <c r="K44" s="20">
        <f t="shared" si="2"/>
        <v>153.1</v>
      </c>
      <c r="L44" s="20">
        <f t="shared" si="2"/>
        <v>153.1</v>
      </c>
    </row>
    <row r="45" spans="1:30" s="36" customFormat="1" ht="12.75" customHeight="1">
      <c r="A45" s="21" t="s">
        <v>67</v>
      </c>
      <c r="B45" s="17" t="s">
        <v>27</v>
      </c>
      <c r="C45" s="17" t="s">
        <v>12</v>
      </c>
      <c r="D45" s="17" t="s">
        <v>83</v>
      </c>
      <c r="E45" s="17" t="s">
        <v>75</v>
      </c>
      <c r="F45" s="17" t="s">
        <v>359</v>
      </c>
      <c r="G45" s="17" t="s">
        <v>344</v>
      </c>
      <c r="H45" s="17" t="s">
        <v>471</v>
      </c>
      <c r="I45" s="17"/>
      <c r="J45" s="20">
        <f>J46</f>
        <v>153.1</v>
      </c>
      <c r="K45" s="20">
        <f t="shared" si="2"/>
        <v>153.1</v>
      </c>
      <c r="L45" s="20">
        <f t="shared" si="2"/>
        <v>153.1</v>
      </c>
      <c r="M45" s="26"/>
      <c r="N45" s="26"/>
      <c r="O45" s="26"/>
      <c r="P45" s="26"/>
      <c r="Q45" s="26"/>
      <c r="R45" s="26"/>
      <c r="S45" s="26"/>
      <c r="T45" s="26"/>
      <c r="U45" s="26"/>
      <c r="V45" s="26"/>
      <c r="W45" s="26"/>
      <c r="X45" s="26"/>
      <c r="Y45" s="26"/>
      <c r="Z45" s="26"/>
      <c r="AA45" s="26"/>
      <c r="AB45" s="26"/>
      <c r="AC45" s="26"/>
      <c r="AD45" s="26"/>
    </row>
    <row r="46" spans="1:30" ht="47.25" customHeight="1">
      <c r="A46" s="21" t="s">
        <v>360</v>
      </c>
      <c r="B46" s="18">
        <v>871</v>
      </c>
      <c r="C46" s="17" t="s">
        <v>12</v>
      </c>
      <c r="D46" s="17" t="s">
        <v>83</v>
      </c>
      <c r="E46" s="17">
        <v>97</v>
      </c>
      <c r="F46" s="18">
        <v>2</v>
      </c>
      <c r="G46" s="17" t="s">
        <v>344</v>
      </c>
      <c r="H46" s="17" t="s">
        <v>361</v>
      </c>
      <c r="I46" s="18"/>
      <c r="J46" s="20">
        <f>J47</f>
        <v>153.1</v>
      </c>
      <c r="K46" s="20">
        <f t="shared" si="2"/>
        <v>153.1</v>
      </c>
      <c r="L46" s="20">
        <f t="shared" si="2"/>
        <v>153.1</v>
      </c>
    </row>
    <row r="47" spans="1:30" s="36" customFormat="1" ht="18.75" customHeight="1">
      <c r="A47" s="92" t="s">
        <v>45</v>
      </c>
      <c r="B47" s="18">
        <v>871</v>
      </c>
      <c r="C47" s="17" t="s">
        <v>12</v>
      </c>
      <c r="D47" s="17" t="s">
        <v>83</v>
      </c>
      <c r="E47" s="17">
        <v>97</v>
      </c>
      <c r="F47" s="18">
        <v>2</v>
      </c>
      <c r="G47" s="17" t="s">
        <v>344</v>
      </c>
      <c r="H47" s="17" t="s">
        <v>361</v>
      </c>
      <c r="I47" s="18">
        <v>500</v>
      </c>
      <c r="J47" s="20">
        <v>153.1</v>
      </c>
      <c r="K47" s="20">
        <f>J47</f>
        <v>153.1</v>
      </c>
      <c r="L47" s="20">
        <f>153.1</f>
        <v>153.1</v>
      </c>
      <c r="M47" s="26"/>
      <c r="N47" s="26"/>
      <c r="O47" s="26"/>
      <c r="P47" s="26"/>
      <c r="Q47" s="26"/>
      <c r="R47" s="26"/>
      <c r="S47" s="26"/>
      <c r="T47" s="26"/>
      <c r="U47" s="26"/>
      <c r="V47" s="26"/>
      <c r="W47" s="26"/>
      <c r="X47" s="26"/>
      <c r="Y47" s="26"/>
      <c r="Z47" s="26"/>
      <c r="AA47" s="26"/>
      <c r="AB47" s="26"/>
      <c r="AC47" s="26"/>
      <c r="AD47" s="26"/>
    </row>
    <row r="48" spans="1:30">
      <c r="A48" s="12" t="s">
        <v>0</v>
      </c>
      <c r="B48" s="14">
        <v>871</v>
      </c>
      <c r="C48" s="13" t="s">
        <v>12</v>
      </c>
      <c r="D48" s="14">
        <v>11</v>
      </c>
      <c r="E48" s="13"/>
      <c r="F48" s="14"/>
      <c r="G48" s="13"/>
      <c r="H48" s="13"/>
      <c r="I48" s="14" t="s">
        <v>8</v>
      </c>
      <c r="J48" s="15">
        <f>J49</f>
        <v>174.5</v>
      </c>
      <c r="K48" s="15">
        <f t="shared" ref="K48:L51" si="3">K49</f>
        <v>124.6</v>
      </c>
      <c r="L48" s="15">
        <f t="shared" si="3"/>
        <v>0</v>
      </c>
    </row>
    <row r="49" spans="1:30">
      <c r="A49" s="16" t="s">
        <v>0</v>
      </c>
      <c r="B49" s="18">
        <v>871</v>
      </c>
      <c r="C49" s="17" t="s">
        <v>12</v>
      </c>
      <c r="D49" s="18">
        <v>11</v>
      </c>
      <c r="E49" s="17">
        <v>94</v>
      </c>
      <c r="F49" s="18">
        <v>0</v>
      </c>
      <c r="G49" s="17" t="s">
        <v>344</v>
      </c>
      <c r="H49" s="17" t="s">
        <v>471</v>
      </c>
      <c r="I49" s="18"/>
      <c r="J49" s="19">
        <f>J50</f>
        <v>174.5</v>
      </c>
      <c r="K49" s="19">
        <f t="shared" si="3"/>
        <v>124.6</v>
      </c>
      <c r="L49" s="19">
        <f t="shared" si="3"/>
        <v>0</v>
      </c>
    </row>
    <row r="50" spans="1:30">
      <c r="A50" s="16" t="s">
        <v>1</v>
      </c>
      <c r="B50" s="18">
        <v>871</v>
      </c>
      <c r="C50" s="17" t="s">
        <v>12</v>
      </c>
      <c r="D50" s="18">
        <v>11</v>
      </c>
      <c r="E50" s="17">
        <v>94</v>
      </c>
      <c r="F50" s="18">
        <v>1</v>
      </c>
      <c r="G50" s="17" t="s">
        <v>344</v>
      </c>
      <c r="H50" s="17" t="s">
        <v>471</v>
      </c>
      <c r="I50" s="18" t="s">
        <v>8</v>
      </c>
      <c r="J50" s="19">
        <f>J51</f>
        <v>174.5</v>
      </c>
      <c r="K50" s="19">
        <f t="shared" si="3"/>
        <v>124.6</v>
      </c>
      <c r="L50" s="19">
        <f t="shared" si="3"/>
        <v>0</v>
      </c>
    </row>
    <row r="51" spans="1:30">
      <c r="A51" s="16" t="str">
        <f>A50</f>
        <v>Резервные фонды местных администраций</v>
      </c>
      <c r="B51" s="18">
        <v>871</v>
      </c>
      <c r="C51" s="17" t="s">
        <v>12</v>
      </c>
      <c r="D51" s="18">
        <v>11</v>
      </c>
      <c r="E51" s="17">
        <v>94</v>
      </c>
      <c r="F51" s="18">
        <v>1</v>
      </c>
      <c r="G51" s="17" t="s">
        <v>344</v>
      </c>
      <c r="H51" s="17" t="s">
        <v>362</v>
      </c>
      <c r="I51" s="18"/>
      <c r="J51" s="19">
        <f>J52</f>
        <v>174.5</v>
      </c>
      <c r="K51" s="19">
        <f t="shared" si="3"/>
        <v>124.6</v>
      </c>
      <c r="L51" s="19">
        <f t="shared" si="3"/>
        <v>0</v>
      </c>
    </row>
    <row r="52" spans="1:30" s="36" customFormat="1">
      <c r="A52" s="16" t="s">
        <v>139</v>
      </c>
      <c r="B52" s="18">
        <v>871</v>
      </c>
      <c r="C52" s="17" t="s">
        <v>12</v>
      </c>
      <c r="D52" s="18">
        <v>11</v>
      </c>
      <c r="E52" s="17">
        <v>94</v>
      </c>
      <c r="F52" s="18">
        <v>1</v>
      </c>
      <c r="G52" s="17" t="s">
        <v>344</v>
      </c>
      <c r="H52" s="17" t="s">
        <v>362</v>
      </c>
      <c r="I52" s="17" t="s">
        <v>138</v>
      </c>
      <c r="J52" s="19">
        <f>300-51-74.5</f>
        <v>174.5</v>
      </c>
      <c r="K52" s="19">
        <f>J52-49.9</f>
        <v>124.6</v>
      </c>
      <c r="L52" s="19">
        <f>0</f>
        <v>0</v>
      </c>
      <c r="M52" s="26"/>
      <c r="N52" s="26"/>
      <c r="O52" s="26"/>
      <c r="P52" s="26"/>
      <c r="Q52" s="26"/>
      <c r="R52" s="26"/>
      <c r="S52" s="26"/>
      <c r="T52" s="26"/>
      <c r="U52" s="26"/>
      <c r="V52" s="26"/>
      <c r="W52" s="26"/>
      <c r="X52" s="26"/>
      <c r="Y52" s="26"/>
      <c r="Z52" s="26"/>
      <c r="AA52" s="26"/>
      <c r="AB52" s="26"/>
      <c r="AC52" s="26"/>
      <c r="AD52" s="26"/>
    </row>
    <row r="53" spans="1:30">
      <c r="A53" s="12" t="s">
        <v>24</v>
      </c>
      <c r="B53" s="14">
        <v>871</v>
      </c>
      <c r="C53" s="13" t="s">
        <v>12</v>
      </c>
      <c r="D53" s="14">
        <v>13</v>
      </c>
      <c r="E53" s="17"/>
      <c r="F53" s="18"/>
      <c r="G53" s="17"/>
      <c r="H53" s="17"/>
      <c r="I53" s="18"/>
      <c r="J53" s="22">
        <f>J54+J65+J85+J89+J93+J97+J104</f>
        <v>4209.2</v>
      </c>
      <c r="K53" s="22">
        <f>K54+K65+K85+K89+K93+K97+K104</f>
        <v>4209.2</v>
      </c>
      <c r="L53" s="22">
        <f>L54+L65+L85+L89+L93+L97+L104</f>
        <v>2334.8999999999996</v>
      </c>
    </row>
    <row r="54" spans="1:30" s="25" customFormat="1" ht="43.5">
      <c r="A54" s="12" t="s">
        <v>71</v>
      </c>
      <c r="B54" s="14">
        <v>871</v>
      </c>
      <c r="C54" s="13" t="s">
        <v>12</v>
      </c>
      <c r="D54" s="14">
        <v>13</v>
      </c>
      <c r="E54" s="13" t="s">
        <v>12</v>
      </c>
      <c r="F54" s="14">
        <v>0</v>
      </c>
      <c r="G54" s="13" t="s">
        <v>344</v>
      </c>
      <c r="H54" s="13" t="s">
        <v>471</v>
      </c>
      <c r="I54" s="14"/>
      <c r="J54" s="22">
        <f>J55+J62</f>
        <v>1785.7</v>
      </c>
      <c r="K54" s="22">
        <f>K55+K62</f>
        <v>1785.7</v>
      </c>
      <c r="L54" s="22">
        <f>L55+L62</f>
        <v>460.29999999999995</v>
      </c>
    </row>
    <row r="55" spans="1:30" ht="29.25">
      <c r="A55" s="12" t="s">
        <v>113</v>
      </c>
      <c r="B55" s="14">
        <v>871</v>
      </c>
      <c r="C55" s="13" t="s">
        <v>12</v>
      </c>
      <c r="D55" s="14">
        <v>13</v>
      </c>
      <c r="E55" s="13" t="s">
        <v>12</v>
      </c>
      <c r="F55" s="14">
        <v>1</v>
      </c>
      <c r="G55" s="13" t="s">
        <v>344</v>
      </c>
      <c r="H55" s="13" t="s">
        <v>471</v>
      </c>
      <c r="I55" s="14"/>
      <c r="J55" s="22">
        <f>J56+J58+J60</f>
        <v>1448</v>
      </c>
      <c r="K55" s="22">
        <f>K56+K58+K60</f>
        <v>1448</v>
      </c>
      <c r="L55" s="22">
        <f>L56+L58+L60</f>
        <v>430.9</v>
      </c>
    </row>
    <row r="56" spans="1:30">
      <c r="A56" s="21" t="s">
        <v>70</v>
      </c>
      <c r="B56" s="18">
        <v>871</v>
      </c>
      <c r="C56" s="17" t="s">
        <v>12</v>
      </c>
      <c r="D56" s="18">
        <v>13</v>
      </c>
      <c r="E56" s="17" t="s">
        <v>12</v>
      </c>
      <c r="F56" s="18">
        <v>1</v>
      </c>
      <c r="G56" s="17" t="s">
        <v>344</v>
      </c>
      <c r="H56" s="17" t="s">
        <v>363</v>
      </c>
      <c r="I56" s="18"/>
      <c r="J56" s="20">
        <f>J57</f>
        <v>984.69999999999993</v>
      </c>
      <c r="K56" s="20">
        <f>K57</f>
        <v>984.69999999999993</v>
      </c>
      <c r="L56" s="20">
        <f>L57</f>
        <v>251.2</v>
      </c>
    </row>
    <row r="57" spans="1:30" s="36" customFormat="1" ht="30">
      <c r="A57" s="21" t="s">
        <v>158</v>
      </c>
      <c r="B57" s="18">
        <v>871</v>
      </c>
      <c r="C57" s="17" t="s">
        <v>12</v>
      </c>
      <c r="D57" s="18">
        <v>13</v>
      </c>
      <c r="E57" s="17" t="s">
        <v>12</v>
      </c>
      <c r="F57" s="18">
        <v>1</v>
      </c>
      <c r="G57" s="17" t="s">
        <v>344</v>
      </c>
      <c r="H57" s="17" t="s">
        <v>363</v>
      </c>
      <c r="I57" s="18">
        <v>240</v>
      </c>
      <c r="J57" s="20">
        <f>639.8+344.9</f>
        <v>984.69999999999993</v>
      </c>
      <c r="K57" s="20">
        <f>J57</f>
        <v>984.69999999999993</v>
      </c>
      <c r="L57" s="20">
        <f>251.2</f>
        <v>251.2</v>
      </c>
      <c r="M57" s="26"/>
      <c r="N57" s="26"/>
      <c r="O57" s="26"/>
      <c r="P57" s="26"/>
      <c r="Q57" s="26"/>
      <c r="R57" s="26"/>
      <c r="S57" s="26"/>
      <c r="T57" s="26"/>
      <c r="U57" s="26"/>
      <c r="V57" s="26"/>
      <c r="W57" s="26"/>
      <c r="X57" s="26"/>
      <c r="Y57" s="26"/>
      <c r="Z57" s="26"/>
      <c r="AA57" s="26"/>
      <c r="AB57" s="26"/>
      <c r="AC57" s="26"/>
      <c r="AD57" s="26"/>
    </row>
    <row r="58" spans="1:30">
      <c r="A58" s="21" t="s">
        <v>364</v>
      </c>
      <c r="B58" s="18">
        <v>871</v>
      </c>
      <c r="C58" s="17" t="s">
        <v>12</v>
      </c>
      <c r="D58" s="18">
        <v>13</v>
      </c>
      <c r="E58" s="17" t="s">
        <v>12</v>
      </c>
      <c r="F58" s="18">
        <v>1</v>
      </c>
      <c r="G58" s="17" t="s">
        <v>344</v>
      </c>
      <c r="H58" s="17" t="s">
        <v>365</v>
      </c>
      <c r="I58" s="18"/>
      <c r="J58" s="20">
        <f>J59</f>
        <v>223.3</v>
      </c>
      <c r="K58" s="20">
        <f>K59</f>
        <v>223.3</v>
      </c>
      <c r="L58" s="20">
        <f>L59</f>
        <v>179.7</v>
      </c>
    </row>
    <row r="59" spans="1:30" s="36" customFormat="1" ht="30">
      <c r="A59" s="21" t="s">
        <v>158</v>
      </c>
      <c r="B59" s="18">
        <v>871</v>
      </c>
      <c r="C59" s="17" t="s">
        <v>12</v>
      </c>
      <c r="D59" s="18">
        <v>13</v>
      </c>
      <c r="E59" s="17" t="s">
        <v>12</v>
      </c>
      <c r="F59" s="18">
        <v>1</v>
      </c>
      <c r="G59" s="17" t="s">
        <v>344</v>
      </c>
      <c r="H59" s="17" t="s">
        <v>365</v>
      </c>
      <c r="I59" s="18">
        <v>240</v>
      </c>
      <c r="J59" s="20">
        <f>423.3-100-100</f>
        <v>223.3</v>
      </c>
      <c r="K59" s="20">
        <f>J59</f>
        <v>223.3</v>
      </c>
      <c r="L59" s="20">
        <f>179.7</f>
        <v>179.7</v>
      </c>
      <c r="M59" s="26"/>
      <c r="N59" s="26"/>
      <c r="O59" s="26"/>
      <c r="P59" s="26"/>
      <c r="Q59" s="26"/>
      <c r="R59" s="26"/>
      <c r="S59" s="26"/>
      <c r="T59" s="26"/>
      <c r="U59" s="26"/>
      <c r="V59" s="26"/>
      <c r="W59" s="26"/>
      <c r="X59" s="26"/>
      <c r="Y59" s="26"/>
      <c r="Z59" s="26"/>
      <c r="AA59" s="26"/>
      <c r="AB59" s="26"/>
      <c r="AC59" s="26"/>
      <c r="AD59" s="26"/>
    </row>
    <row r="60" spans="1:30">
      <c r="A60" s="21" t="s">
        <v>472</v>
      </c>
      <c r="B60" s="18">
        <v>871</v>
      </c>
      <c r="C60" s="17" t="s">
        <v>12</v>
      </c>
      <c r="D60" s="18">
        <v>13</v>
      </c>
      <c r="E60" s="17" t="s">
        <v>12</v>
      </c>
      <c r="F60" s="18">
        <v>1</v>
      </c>
      <c r="G60" s="17" t="s">
        <v>344</v>
      </c>
      <c r="H60" s="17" t="s">
        <v>473</v>
      </c>
      <c r="I60" s="18"/>
      <c r="J60" s="20">
        <f>J61</f>
        <v>240</v>
      </c>
      <c r="K60" s="20">
        <f>K61</f>
        <v>240</v>
      </c>
      <c r="L60" s="20">
        <f>L61</f>
        <v>0</v>
      </c>
    </row>
    <row r="61" spans="1:30" s="36" customFormat="1" ht="30">
      <c r="A61" s="21" t="s">
        <v>158</v>
      </c>
      <c r="B61" s="18">
        <v>871</v>
      </c>
      <c r="C61" s="17" t="s">
        <v>12</v>
      </c>
      <c r="D61" s="18">
        <v>13</v>
      </c>
      <c r="E61" s="17" t="s">
        <v>12</v>
      </c>
      <c r="F61" s="18">
        <v>1</v>
      </c>
      <c r="G61" s="17" t="s">
        <v>344</v>
      </c>
      <c r="H61" s="17" t="s">
        <v>473</v>
      </c>
      <c r="I61" s="18">
        <v>240</v>
      </c>
      <c r="J61" s="20">
        <v>240</v>
      </c>
      <c r="K61" s="20">
        <f>J61</f>
        <v>240</v>
      </c>
      <c r="L61" s="20">
        <f>0</f>
        <v>0</v>
      </c>
      <c r="M61" s="26"/>
      <c r="N61" s="26"/>
      <c r="O61" s="26"/>
      <c r="P61" s="26"/>
      <c r="Q61" s="26"/>
      <c r="R61" s="26"/>
      <c r="S61" s="26"/>
      <c r="T61" s="26"/>
      <c r="U61" s="26"/>
      <c r="V61" s="26"/>
      <c r="W61" s="26"/>
      <c r="X61" s="26"/>
      <c r="Y61" s="26"/>
      <c r="Z61" s="26"/>
      <c r="AA61" s="26"/>
      <c r="AB61" s="26"/>
      <c r="AC61" s="26"/>
      <c r="AD61" s="26"/>
    </row>
    <row r="62" spans="1:30" ht="29.25">
      <c r="A62" s="23" t="s">
        <v>128</v>
      </c>
      <c r="B62" s="14">
        <v>871</v>
      </c>
      <c r="C62" s="13" t="s">
        <v>12</v>
      </c>
      <c r="D62" s="14">
        <v>13</v>
      </c>
      <c r="E62" s="13" t="s">
        <v>12</v>
      </c>
      <c r="F62" s="14">
        <v>2</v>
      </c>
      <c r="G62" s="13" t="s">
        <v>344</v>
      </c>
      <c r="H62" s="13" t="s">
        <v>471</v>
      </c>
      <c r="I62" s="14"/>
      <c r="J62" s="22">
        <f t="shared" ref="J62:L63" si="4">J63</f>
        <v>337.7</v>
      </c>
      <c r="K62" s="22">
        <f t="shared" si="4"/>
        <v>337.7</v>
      </c>
      <c r="L62" s="22">
        <f t="shared" si="4"/>
        <v>29.4</v>
      </c>
    </row>
    <row r="63" spans="1:30" s="25" customFormat="1" ht="30">
      <c r="A63" s="21" t="s">
        <v>129</v>
      </c>
      <c r="B63" s="18">
        <v>871</v>
      </c>
      <c r="C63" s="17" t="s">
        <v>12</v>
      </c>
      <c r="D63" s="18">
        <v>13</v>
      </c>
      <c r="E63" s="17" t="s">
        <v>12</v>
      </c>
      <c r="F63" s="18">
        <v>2</v>
      </c>
      <c r="G63" s="17" t="s">
        <v>344</v>
      </c>
      <c r="H63" s="17" t="s">
        <v>366</v>
      </c>
      <c r="I63" s="18"/>
      <c r="J63" s="20">
        <f t="shared" si="4"/>
        <v>337.7</v>
      </c>
      <c r="K63" s="20">
        <f t="shared" si="4"/>
        <v>337.7</v>
      </c>
      <c r="L63" s="20">
        <f t="shared" si="4"/>
        <v>29.4</v>
      </c>
    </row>
    <row r="64" spans="1:30" ht="30">
      <c r="A64" s="21" t="s">
        <v>158</v>
      </c>
      <c r="B64" s="18">
        <v>871</v>
      </c>
      <c r="C64" s="17" t="s">
        <v>12</v>
      </c>
      <c r="D64" s="18">
        <v>13</v>
      </c>
      <c r="E64" s="17" t="s">
        <v>12</v>
      </c>
      <c r="F64" s="18">
        <v>2</v>
      </c>
      <c r="G64" s="17" t="s">
        <v>344</v>
      </c>
      <c r="H64" s="17" t="s">
        <v>366</v>
      </c>
      <c r="I64" s="18">
        <v>240</v>
      </c>
      <c r="J64" s="20">
        <f>313.7+24</f>
        <v>337.7</v>
      </c>
      <c r="K64" s="20">
        <f>J64</f>
        <v>337.7</v>
      </c>
      <c r="L64" s="20">
        <f>29.4</f>
        <v>29.4</v>
      </c>
    </row>
    <row r="65" spans="1:30" s="36" customFormat="1" ht="43.5">
      <c r="A65" s="12" t="s">
        <v>153</v>
      </c>
      <c r="B65" s="14">
        <v>871</v>
      </c>
      <c r="C65" s="13" t="s">
        <v>12</v>
      </c>
      <c r="D65" s="14">
        <v>13</v>
      </c>
      <c r="E65" s="13" t="s">
        <v>21</v>
      </c>
      <c r="F65" s="14">
        <v>0</v>
      </c>
      <c r="G65" s="13" t="s">
        <v>344</v>
      </c>
      <c r="H65" s="13" t="s">
        <v>471</v>
      </c>
      <c r="I65" s="14"/>
      <c r="J65" s="22">
        <f>J66</f>
        <v>1064.5999999999999</v>
      </c>
      <c r="K65" s="22">
        <f>K66</f>
        <v>1064.5999999999999</v>
      </c>
      <c r="L65" s="22">
        <f>L66</f>
        <v>632</v>
      </c>
      <c r="M65" s="26"/>
      <c r="N65" s="26"/>
      <c r="O65" s="26"/>
      <c r="P65" s="26"/>
      <c r="Q65" s="26"/>
      <c r="R65" s="26"/>
      <c r="S65" s="26"/>
      <c r="T65" s="26"/>
      <c r="U65" s="26"/>
      <c r="V65" s="26"/>
      <c r="W65" s="26"/>
      <c r="X65" s="26"/>
      <c r="Y65" s="26"/>
      <c r="Z65" s="26"/>
      <c r="AA65" s="26"/>
      <c r="AB65" s="26"/>
      <c r="AC65" s="26"/>
      <c r="AD65" s="26"/>
    </row>
    <row r="66" spans="1:30" s="36" customFormat="1" ht="43.5">
      <c r="A66" s="12" t="s">
        <v>145</v>
      </c>
      <c r="B66" s="14">
        <v>871</v>
      </c>
      <c r="C66" s="13" t="s">
        <v>12</v>
      </c>
      <c r="D66" s="14">
        <v>13</v>
      </c>
      <c r="E66" s="13" t="s">
        <v>21</v>
      </c>
      <c r="F66" s="14">
        <v>1</v>
      </c>
      <c r="G66" s="13" t="s">
        <v>344</v>
      </c>
      <c r="H66" s="13" t="s">
        <v>471</v>
      </c>
      <c r="I66" s="14"/>
      <c r="J66" s="22">
        <f>J67+J70+J73+J76+J79+J82</f>
        <v>1064.5999999999999</v>
      </c>
      <c r="K66" s="22">
        <f>K67+K70+K73+K76+K79+K82</f>
        <v>1064.5999999999999</v>
      </c>
      <c r="L66" s="22">
        <f>L67+L70+L73+L76+L79+L82</f>
        <v>632</v>
      </c>
      <c r="M66" s="26"/>
      <c r="N66" s="26"/>
      <c r="O66" s="26"/>
      <c r="P66" s="26"/>
      <c r="Q66" s="26"/>
      <c r="R66" s="26"/>
      <c r="S66" s="26"/>
      <c r="T66" s="26"/>
      <c r="U66" s="26"/>
      <c r="V66" s="26"/>
      <c r="W66" s="26"/>
      <c r="X66" s="26"/>
      <c r="Y66" s="26"/>
      <c r="Z66" s="26"/>
      <c r="AA66" s="26"/>
      <c r="AB66" s="26"/>
      <c r="AC66" s="26"/>
      <c r="AD66" s="26"/>
    </row>
    <row r="67" spans="1:30" s="25" customFormat="1">
      <c r="A67" s="16" t="s">
        <v>367</v>
      </c>
      <c r="B67" s="18">
        <v>871</v>
      </c>
      <c r="C67" s="17" t="s">
        <v>12</v>
      </c>
      <c r="D67" s="18">
        <v>13</v>
      </c>
      <c r="E67" s="17" t="s">
        <v>21</v>
      </c>
      <c r="F67" s="18">
        <v>1</v>
      </c>
      <c r="G67" s="17" t="s">
        <v>12</v>
      </c>
      <c r="H67" s="17" t="s">
        <v>471</v>
      </c>
      <c r="I67" s="18"/>
      <c r="J67" s="20">
        <f t="shared" ref="J67:L68" si="5">J68</f>
        <v>75</v>
      </c>
      <c r="K67" s="20">
        <f t="shared" si="5"/>
        <v>75</v>
      </c>
      <c r="L67" s="20">
        <f t="shared" si="5"/>
        <v>38.700000000000003</v>
      </c>
    </row>
    <row r="68" spans="1:30" ht="45">
      <c r="A68" s="21" t="s">
        <v>146</v>
      </c>
      <c r="B68" s="18">
        <v>871</v>
      </c>
      <c r="C68" s="17" t="s">
        <v>12</v>
      </c>
      <c r="D68" s="17" t="s">
        <v>144</v>
      </c>
      <c r="E68" s="17" t="s">
        <v>21</v>
      </c>
      <c r="F68" s="17" t="s">
        <v>147</v>
      </c>
      <c r="G68" s="17" t="s">
        <v>12</v>
      </c>
      <c r="H68" s="17" t="s">
        <v>368</v>
      </c>
      <c r="I68" s="17"/>
      <c r="J68" s="20">
        <f t="shared" si="5"/>
        <v>75</v>
      </c>
      <c r="K68" s="20">
        <f t="shared" si="5"/>
        <v>75</v>
      </c>
      <c r="L68" s="20">
        <f t="shared" si="5"/>
        <v>38.700000000000003</v>
      </c>
    </row>
    <row r="69" spans="1:30" s="36" customFormat="1" ht="30">
      <c r="A69" s="21" t="s">
        <v>158</v>
      </c>
      <c r="B69" s="18">
        <v>871</v>
      </c>
      <c r="C69" s="17" t="s">
        <v>12</v>
      </c>
      <c r="D69" s="17" t="s">
        <v>144</v>
      </c>
      <c r="E69" s="17" t="s">
        <v>21</v>
      </c>
      <c r="F69" s="17" t="s">
        <v>147</v>
      </c>
      <c r="G69" s="17" t="s">
        <v>12</v>
      </c>
      <c r="H69" s="17" t="s">
        <v>368</v>
      </c>
      <c r="I69" s="17" t="s">
        <v>148</v>
      </c>
      <c r="J69" s="20">
        <f>50+25</f>
        <v>75</v>
      </c>
      <c r="K69" s="20">
        <f>J69</f>
        <v>75</v>
      </c>
      <c r="L69" s="20">
        <v>38.700000000000003</v>
      </c>
      <c r="M69" s="26"/>
      <c r="N69" s="26"/>
      <c r="O69" s="26"/>
      <c r="P69" s="26"/>
      <c r="Q69" s="26"/>
      <c r="R69" s="26"/>
      <c r="S69" s="26"/>
      <c r="T69" s="26"/>
      <c r="U69" s="26"/>
      <c r="V69" s="26"/>
      <c r="W69" s="26"/>
      <c r="X69" s="26"/>
      <c r="Y69" s="26"/>
      <c r="Z69" s="26"/>
      <c r="AA69" s="26"/>
      <c r="AB69" s="26"/>
      <c r="AC69" s="26"/>
      <c r="AD69" s="26"/>
    </row>
    <row r="70" spans="1:30" s="36" customFormat="1" ht="30">
      <c r="A70" s="16" t="s">
        <v>369</v>
      </c>
      <c r="B70" s="18">
        <v>871</v>
      </c>
      <c r="C70" s="17" t="s">
        <v>12</v>
      </c>
      <c r="D70" s="18">
        <v>13</v>
      </c>
      <c r="E70" s="17" t="s">
        <v>21</v>
      </c>
      <c r="F70" s="18">
        <v>1</v>
      </c>
      <c r="G70" s="17" t="s">
        <v>14</v>
      </c>
      <c r="H70" s="17" t="s">
        <v>471</v>
      </c>
      <c r="I70" s="18"/>
      <c r="J70" s="20">
        <f t="shared" ref="J70:L71" si="6">J71</f>
        <v>70</v>
      </c>
      <c r="K70" s="20">
        <f t="shared" si="6"/>
        <v>70</v>
      </c>
      <c r="L70" s="20">
        <f t="shared" si="6"/>
        <v>32</v>
      </c>
      <c r="M70" s="26"/>
      <c r="N70" s="26"/>
      <c r="O70" s="26"/>
      <c r="P70" s="26"/>
      <c r="Q70" s="26"/>
      <c r="R70" s="26"/>
      <c r="S70" s="26"/>
      <c r="T70" s="26"/>
      <c r="U70" s="26"/>
      <c r="V70" s="26"/>
      <c r="W70" s="26"/>
      <c r="X70" s="26"/>
      <c r="Y70" s="26"/>
      <c r="Z70" s="26"/>
      <c r="AA70" s="26"/>
      <c r="AB70" s="26"/>
      <c r="AC70" s="26"/>
      <c r="AD70" s="26"/>
    </row>
    <row r="71" spans="1:30" s="25" customFormat="1" ht="45">
      <c r="A71" s="21" t="s">
        <v>146</v>
      </c>
      <c r="B71" s="18">
        <v>871</v>
      </c>
      <c r="C71" s="17" t="s">
        <v>12</v>
      </c>
      <c r="D71" s="17" t="s">
        <v>144</v>
      </c>
      <c r="E71" s="17" t="s">
        <v>21</v>
      </c>
      <c r="F71" s="17" t="s">
        <v>147</v>
      </c>
      <c r="G71" s="17" t="s">
        <v>14</v>
      </c>
      <c r="H71" s="17" t="s">
        <v>368</v>
      </c>
      <c r="I71" s="17"/>
      <c r="J71" s="20">
        <f t="shared" si="6"/>
        <v>70</v>
      </c>
      <c r="K71" s="20">
        <f t="shared" si="6"/>
        <v>70</v>
      </c>
      <c r="L71" s="20">
        <f t="shared" si="6"/>
        <v>32</v>
      </c>
    </row>
    <row r="72" spans="1:30" s="36" customFormat="1" ht="30">
      <c r="A72" s="21" t="s">
        <v>158</v>
      </c>
      <c r="B72" s="18">
        <v>871</v>
      </c>
      <c r="C72" s="17" t="s">
        <v>12</v>
      </c>
      <c r="D72" s="17" t="s">
        <v>144</v>
      </c>
      <c r="E72" s="17" t="s">
        <v>21</v>
      </c>
      <c r="F72" s="17" t="s">
        <v>147</v>
      </c>
      <c r="G72" s="17" t="s">
        <v>14</v>
      </c>
      <c r="H72" s="17" t="s">
        <v>368</v>
      </c>
      <c r="I72" s="17" t="s">
        <v>148</v>
      </c>
      <c r="J72" s="20">
        <v>70</v>
      </c>
      <c r="K72" s="20">
        <f>J72</f>
        <v>70</v>
      </c>
      <c r="L72" s="20">
        <v>32</v>
      </c>
      <c r="M72" s="26"/>
      <c r="N72" s="26"/>
      <c r="O72" s="26"/>
      <c r="P72" s="26"/>
      <c r="Q72" s="26"/>
      <c r="R72" s="26"/>
      <c r="S72" s="26"/>
      <c r="T72" s="26"/>
      <c r="U72" s="26"/>
      <c r="V72" s="26"/>
      <c r="W72" s="26"/>
      <c r="X72" s="26"/>
      <c r="Y72" s="26"/>
      <c r="Z72" s="26"/>
      <c r="AA72" s="26"/>
      <c r="AB72" s="26"/>
      <c r="AC72" s="26"/>
      <c r="AD72" s="26"/>
    </row>
    <row r="73" spans="1:30" s="36" customFormat="1">
      <c r="A73" s="16" t="s">
        <v>370</v>
      </c>
      <c r="B73" s="18">
        <v>871</v>
      </c>
      <c r="C73" s="17" t="s">
        <v>12</v>
      </c>
      <c r="D73" s="18">
        <v>13</v>
      </c>
      <c r="E73" s="17" t="s">
        <v>21</v>
      </c>
      <c r="F73" s="18">
        <v>1</v>
      </c>
      <c r="G73" s="17" t="s">
        <v>13</v>
      </c>
      <c r="H73" s="17" t="s">
        <v>471</v>
      </c>
      <c r="I73" s="18"/>
      <c r="J73" s="20">
        <f t="shared" ref="J73:L74" si="7">J74</f>
        <v>557.1</v>
      </c>
      <c r="K73" s="20">
        <f t="shared" si="7"/>
        <v>557.1</v>
      </c>
      <c r="L73" s="20">
        <f t="shared" si="7"/>
        <v>421.9</v>
      </c>
      <c r="M73" s="26"/>
      <c r="N73" s="26"/>
      <c r="O73" s="26"/>
      <c r="P73" s="26"/>
      <c r="Q73" s="26"/>
      <c r="R73" s="26"/>
      <c r="S73" s="26"/>
      <c r="T73" s="26"/>
      <c r="U73" s="26"/>
      <c r="V73" s="26"/>
      <c r="W73" s="26"/>
      <c r="X73" s="26"/>
      <c r="Y73" s="26"/>
      <c r="Z73" s="26"/>
      <c r="AA73" s="26"/>
      <c r="AB73" s="26"/>
      <c r="AC73" s="26"/>
      <c r="AD73" s="26"/>
    </row>
    <row r="74" spans="1:30" ht="45">
      <c r="A74" s="21" t="s">
        <v>146</v>
      </c>
      <c r="B74" s="18">
        <v>871</v>
      </c>
      <c r="C74" s="17" t="s">
        <v>12</v>
      </c>
      <c r="D74" s="17" t="s">
        <v>144</v>
      </c>
      <c r="E74" s="17" t="s">
        <v>21</v>
      </c>
      <c r="F74" s="17" t="s">
        <v>147</v>
      </c>
      <c r="G74" s="17" t="s">
        <v>13</v>
      </c>
      <c r="H74" s="17" t="s">
        <v>368</v>
      </c>
      <c r="I74" s="17"/>
      <c r="J74" s="20">
        <f t="shared" si="7"/>
        <v>557.1</v>
      </c>
      <c r="K74" s="20">
        <f t="shared" si="7"/>
        <v>557.1</v>
      </c>
      <c r="L74" s="20">
        <f t="shared" si="7"/>
        <v>421.9</v>
      </c>
    </row>
    <row r="75" spans="1:30" ht="30">
      <c r="A75" s="21" t="s">
        <v>158</v>
      </c>
      <c r="B75" s="18">
        <v>871</v>
      </c>
      <c r="C75" s="17" t="s">
        <v>12</v>
      </c>
      <c r="D75" s="17" t="s">
        <v>144</v>
      </c>
      <c r="E75" s="17" t="s">
        <v>21</v>
      </c>
      <c r="F75" s="17" t="s">
        <v>147</v>
      </c>
      <c r="G75" s="17" t="s">
        <v>13</v>
      </c>
      <c r="H75" s="17" t="s">
        <v>368</v>
      </c>
      <c r="I75" s="17" t="s">
        <v>148</v>
      </c>
      <c r="J75" s="20">
        <v>557.1</v>
      </c>
      <c r="K75" s="20">
        <f>J75</f>
        <v>557.1</v>
      </c>
      <c r="L75" s="20">
        <f>421.9</f>
        <v>421.9</v>
      </c>
    </row>
    <row r="76" spans="1:30">
      <c r="A76" s="16" t="s">
        <v>474</v>
      </c>
      <c r="B76" s="18">
        <v>871</v>
      </c>
      <c r="C76" s="17" t="s">
        <v>12</v>
      </c>
      <c r="D76" s="18">
        <v>13</v>
      </c>
      <c r="E76" s="17" t="s">
        <v>21</v>
      </c>
      <c r="F76" s="18">
        <v>1</v>
      </c>
      <c r="G76" s="17" t="s">
        <v>16</v>
      </c>
      <c r="H76" s="17" t="s">
        <v>471</v>
      </c>
      <c r="I76" s="18"/>
      <c r="J76" s="20">
        <f t="shared" ref="J76:L77" si="8">J77</f>
        <v>132.5</v>
      </c>
      <c r="K76" s="20">
        <f t="shared" si="8"/>
        <v>132.5</v>
      </c>
      <c r="L76" s="20">
        <f t="shared" si="8"/>
        <v>35.4</v>
      </c>
    </row>
    <row r="77" spans="1:30" ht="45">
      <c r="A77" s="21" t="s">
        <v>146</v>
      </c>
      <c r="B77" s="18">
        <v>871</v>
      </c>
      <c r="C77" s="17" t="s">
        <v>12</v>
      </c>
      <c r="D77" s="17" t="s">
        <v>144</v>
      </c>
      <c r="E77" s="17" t="s">
        <v>21</v>
      </c>
      <c r="F77" s="17" t="s">
        <v>147</v>
      </c>
      <c r="G77" s="17" t="s">
        <v>16</v>
      </c>
      <c r="H77" s="17" t="s">
        <v>368</v>
      </c>
      <c r="I77" s="17"/>
      <c r="J77" s="20">
        <f t="shared" si="8"/>
        <v>132.5</v>
      </c>
      <c r="K77" s="20">
        <f t="shared" si="8"/>
        <v>132.5</v>
      </c>
      <c r="L77" s="20">
        <f t="shared" si="8"/>
        <v>35.4</v>
      </c>
    </row>
    <row r="78" spans="1:30" ht="30">
      <c r="A78" s="21" t="s">
        <v>158</v>
      </c>
      <c r="B78" s="18">
        <v>871</v>
      </c>
      <c r="C78" s="17" t="s">
        <v>12</v>
      </c>
      <c r="D78" s="17" t="s">
        <v>144</v>
      </c>
      <c r="E78" s="17" t="s">
        <v>21</v>
      </c>
      <c r="F78" s="17" t="s">
        <v>147</v>
      </c>
      <c r="G78" s="17" t="s">
        <v>16</v>
      </c>
      <c r="H78" s="17" t="s">
        <v>368</v>
      </c>
      <c r="I78" s="17" t="s">
        <v>148</v>
      </c>
      <c r="J78" s="20">
        <v>132.5</v>
      </c>
      <c r="K78" s="20">
        <f>J78</f>
        <v>132.5</v>
      </c>
      <c r="L78" s="20">
        <f>35.4</f>
        <v>35.4</v>
      </c>
    </row>
    <row r="79" spans="1:30" s="36" customFormat="1" ht="45">
      <c r="A79" s="16" t="s">
        <v>475</v>
      </c>
      <c r="B79" s="18">
        <v>871</v>
      </c>
      <c r="C79" s="17" t="s">
        <v>12</v>
      </c>
      <c r="D79" s="18">
        <v>13</v>
      </c>
      <c r="E79" s="17" t="s">
        <v>21</v>
      </c>
      <c r="F79" s="18">
        <v>1</v>
      </c>
      <c r="G79" s="17" t="s">
        <v>17</v>
      </c>
      <c r="H79" s="17" t="s">
        <v>471</v>
      </c>
      <c r="I79" s="18"/>
      <c r="J79" s="20">
        <f t="shared" ref="J79:L80" si="9">J80</f>
        <v>150</v>
      </c>
      <c r="K79" s="20">
        <f t="shared" si="9"/>
        <v>150</v>
      </c>
      <c r="L79" s="20">
        <f t="shared" si="9"/>
        <v>61.6</v>
      </c>
      <c r="M79" s="26"/>
      <c r="N79" s="26"/>
      <c r="O79" s="26"/>
      <c r="P79" s="26"/>
      <c r="Q79" s="26"/>
      <c r="R79" s="26"/>
      <c r="S79" s="26"/>
      <c r="T79" s="26"/>
      <c r="U79" s="26"/>
      <c r="V79" s="26"/>
      <c r="W79" s="26"/>
      <c r="X79" s="26"/>
      <c r="Y79" s="26"/>
      <c r="Z79" s="26"/>
      <c r="AA79" s="26"/>
      <c r="AB79" s="26"/>
      <c r="AC79" s="26"/>
      <c r="AD79" s="26"/>
    </row>
    <row r="80" spans="1:30" ht="45">
      <c r="A80" s="21" t="s">
        <v>146</v>
      </c>
      <c r="B80" s="18">
        <v>871</v>
      </c>
      <c r="C80" s="17" t="s">
        <v>12</v>
      </c>
      <c r="D80" s="17" t="s">
        <v>144</v>
      </c>
      <c r="E80" s="17" t="s">
        <v>21</v>
      </c>
      <c r="F80" s="17" t="s">
        <v>147</v>
      </c>
      <c r="G80" s="17" t="s">
        <v>17</v>
      </c>
      <c r="H80" s="17" t="s">
        <v>368</v>
      </c>
      <c r="I80" s="17"/>
      <c r="J80" s="20">
        <f t="shared" si="9"/>
        <v>150</v>
      </c>
      <c r="K80" s="20">
        <f t="shared" si="9"/>
        <v>150</v>
      </c>
      <c r="L80" s="20">
        <f t="shared" si="9"/>
        <v>61.6</v>
      </c>
    </row>
    <row r="81" spans="1:30" ht="30">
      <c r="A81" s="21" t="s">
        <v>158</v>
      </c>
      <c r="B81" s="18">
        <v>871</v>
      </c>
      <c r="C81" s="17" t="s">
        <v>12</v>
      </c>
      <c r="D81" s="17" t="s">
        <v>144</v>
      </c>
      <c r="E81" s="17" t="s">
        <v>21</v>
      </c>
      <c r="F81" s="17" t="s">
        <v>147</v>
      </c>
      <c r="G81" s="17" t="s">
        <v>17</v>
      </c>
      <c r="H81" s="17" t="s">
        <v>368</v>
      </c>
      <c r="I81" s="17" t="s">
        <v>148</v>
      </c>
      <c r="J81" s="20">
        <v>150</v>
      </c>
      <c r="K81" s="20">
        <f>J81</f>
        <v>150</v>
      </c>
      <c r="L81" s="20">
        <f>61.6</f>
        <v>61.6</v>
      </c>
    </row>
    <row r="82" spans="1:30">
      <c r="A82" s="16" t="s">
        <v>371</v>
      </c>
      <c r="B82" s="18">
        <v>871</v>
      </c>
      <c r="C82" s="17" t="s">
        <v>12</v>
      </c>
      <c r="D82" s="18">
        <v>13</v>
      </c>
      <c r="E82" s="17" t="s">
        <v>21</v>
      </c>
      <c r="F82" s="18">
        <v>1</v>
      </c>
      <c r="G82" s="17" t="s">
        <v>83</v>
      </c>
      <c r="H82" s="17" t="s">
        <v>471</v>
      </c>
      <c r="I82" s="18"/>
      <c r="J82" s="20">
        <f t="shared" ref="J82:L83" si="10">J83</f>
        <v>80</v>
      </c>
      <c r="K82" s="20">
        <f t="shared" si="10"/>
        <v>80</v>
      </c>
      <c r="L82" s="20">
        <f t="shared" si="10"/>
        <v>42.4</v>
      </c>
    </row>
    <row r="83" spans="1:30" ht="45">
      <c r="A83" s="21" t="s">
        <v>146</v>
      </c>
      <c r="B83" s="18">
        <v>871</v>
      </c>
      <c r="C83" s="17" t="s">
        <v>12</v>
      </c>
      <c r="D83" s="17" t="s">
        <v>144</v>
      </c>
      <c r="E83" s="17" t="s">
        <v>21</v>
      </c>
      <c r="F83" s="17" t="s">
        <v>147</v>
      </c>
      <c r="G83" s="17" t="s">
        <v>83</v>
      </c>
      <c r="H83" s="17" t="s">
        <v>368</v>
      </c>
      <c r="I83" s="17"/>
      <c r="J83" s="20">
        <f t="shared" si="10"/>
        <v>80</v>
      </c>
      <c r="K83" s="20">
        <f t="shared" si="10"/>
        <v>80</v>
      </c>
      <c r="L83" s="20">
        <f t="shared" si="10"/>
        <v>42.4</v>
      </c>
    </row>
    <row r="84" spans="1:30" ht="30">
      <c r="A84" s="21" t="s">
        <v>158</v>
      </c>
      <c r="B84" s="18">
        <v>871</v>
      </c>
      <c r="C84" s="17" t="s">
        <v>12</v>
      </c>
      <c r="D84" s="17" t="s">
        <v>144</v>
      </c>
      <c r="E84" s="17" t="s">
        <v>21</v>
      </c>
      <c r="F84" s="17" t="s">
        <v>147</v>
      </c>
      <c r="G84" s="17" t="s">
        <v>83</v>
      </c>
      <c r="H84" s="17" t="s">
        <v>368</v>
      </c>
      <c r="I84" s="17" t="s">
        <v>148</v>
      </c>
      <c r="J84" s="20">
        <v>80</v>
      </c>
      <c r="K84" s="20">
        <f>J84</f>
        <v>80</v>
      </c>
      <c r="L84" s="20">
        <v>42.4</v>
      </c>
    </row>
    <row r="85" spans="1:30" s="36" customFormat="1" ht="43.5">
      <c r="A85" s="12" t="s">
        <v>476</v>
      </c>
      <c r="B85" s="14">
        <v>871</v>
      </c>
      <c r="C85" s="13" t="s">
        <v>12</v>
      </c>
      <c r="D85" s="14">
        <v>13</v>
      </c>
      <c r="E85" s="13" t="s">
        <v>22</v>
      </c>
      <c r="F85" s="14">
        <v>0</v>
      </c>
      <c r="G85" s="13" t="s">
        <v>344</v>
      </c>
      <c r="H85" s="13" t="s">
        <v>471</v>
      </c>
      <c r="I85" s="14"/>
      <c r="J85" s="22">
        <f>J86</f>
        <v>61.500000000000014</v>
      </c>
      <c r="K85" s="22">
        <f t="shared" ref="K85:L87" si="11">K86</f>
        <v>61.500000000000014</v>
      </c>
      <c r="L85" s="22">
        <f t="shared" si="11"/>
        <v>57.7</v>
      </c>
      <c r="M85" s="26"/>
      <c r="N85" s="26"/>
      <c r="O85" s="26"/>
      <c r="P85" s="26"/>
      <c r="Q85" s="26"/>
      <c r="R85" s="26"/>
      <c r="S85" s="26"/>
      <c r="T85" s="26"/>
      <c r="U85" s="26"/>
      <c r="V85" s="26"/>
      <c r="W85" s="26"/>
      <c r="X85" s="26"/>
      <c r="Y85" s="26"/>
      <c r="Z85" s="26"/>
      <c r="AA85" s="26"/>
      <c r="AB85" s="26"/>
      <c r="AC85" s="26"/>
      <c r="AD85" s="26"/>
    </row>
    <row r="86" spans="1:30" s="36" customFormat="1" ht="43.5">
      <c r="A86" s="12" t="s">
        <v>154</v>
      </c>
      <c r="B86" s="14">
        <v>871</v>
      </c>
      <c r="C86" s="13" t="s">
        <v>12</v>
      </c>
      <c r="D86" s="14">
        <v>13</v>
      </c>
      <c r="E86" s="13" t="s">
        <v>22</v>
      </c>
      <c r="F86" s="14">
        <v>0</v>
      </c>
      <c r="G86" s="13" t="s">
        <v>344</v>
      </c>
      <c r="H86" s="13" t="s">
        <v>471</v>
      </c>
      <c r="I86" s="14"/>
      <c r="J86" s="22">
        <f>J87</f>
        <v>61.500000000000014</v>
      </c>
      <c r="K86" s="22">
        <f t="shared" si="11"/>
        <v>61.500000000000014</v>
      </c>
      <c r="L86" s="22">
        <f t="shared" si="11"/>
        <v>57.7</v>
      </c>
      <c r="M86" s="26"/>
      <c r="N86" s="26"/>
      <c r="O86" s="26"/>
      <c r="P86" s="26"/>
      <c r="Q86" s="26"/>
      <c r="R86" s="26"/>
      <c r="S86" s="26"/>
      <c r="T86" s="26"/>
      <c r="U86" s="26"/>
      <c r="V86" s="26"/>
      <c r="W86" s="26"/>
      <c r="X86" s="26"/>
      <c r="Y86" s="26"/>
      <c r="Z86" s="26"/>
      <c r="AA86" s="26"/>
      <c r="AB86" s="26"/>
      <c r="AC86" s="26"/>
      <c r="AD86" s="26"/>
    </row>
    <row r="87" spans="1:30" s="36" customFormat="1" ht="30">
      <c r="A87" s="21" t="s">
        <v>150</v>
      </c>
      <c r="B87" s="18">
        <v>871</v>
      </c>
      <c r="C87" s="17" t="s">
        <v>12</v>
      </c>
      <c r="D87" s="17" t="s">
        <v>144</v>
      </c>
      <c r="E87" s="17" t="s">
        <v>22</v>
      </c>
      <c r="F87" s="17" t="s">
        <v>149</v>
      </c>
      <c r="G87" s="17" t="s">
        <v>344</v>
      </c>
      <c r="H87" s="17" t="s">
        <v>372</v>
      </c>
      <c r="I87" s="17"/>
      <c r="J87" s="20">
        <f>J88</f>
        <v>61.500000000000014</v>
      </c>
      <c r="K87" s="20">
        <f t="shared" si="11"/>
        <v>61.500000000000014</v>
      </c>
      <c r="L87" s="20">
        <f t="shared" si="11"/>
        <v>57.7</v>
      </c>
      <c r="M87" s="26"/>
      <c r="N87" s="26"/>
      <c r="O87" s="26"/>
      <c r="P87" s="26"/>
      <c r="Q87" s="26"/>
      <c r="R87" s="26"/>
      <c r="S87" s="26"/>
      <c r="T87" s="26"/>
      <c r="U87" s="26"/>
      <c r="V87" s="26"/>
      <c r="W87" s="26"/>
      <c r="X87" s="26"/>
      <c r="Y87" s="26"/>
      <c r="Z87" s="26"/>
      <c r="AA87" s="26"/>
      <c r="AB87" s="26"/>
      <c r="AC87" s="26"/>
      <c r="AD87" s="26"/>
    </row>
    <row r="88" spans="1:30" ht="30">
      <c r="A88" s="21" t="s">
        <v>158</v>
      </c>
      <c r="B88" s="18">
        <v>871</v>
      </c>
      <c r="C88" s="17" t="s">
        <v>12</v>
      </c>
      <c r="D88" s="17" t="s">
        <v>144</v>
      </c>
      <c r="E88" s="17" t="s">
        <v>22</v>
      </c>
      <c r="F88" s="17" t="s">
        <v>149</v>
      </c>
      <c r="G88" s="17" t="s">
        <v>344</v>
      </c>
      <c r="H88" s="17" t="s">
        <v>372</v>
      </c>
      <c r="I88" s="17" t="s">
        <v>148</v>
      </c>
      <c r="J88" s="20">
        <f>236.8-120-55.3</f>
        <v>61.500000000000014</v>
      </c>
      <c r="K88" s="20">
        <f>J88</f>
        <v>61.500000000000014</v>
      </c>
      <c r="L88" s="20">
        <f>57.7</f>
        <v>57.7</v>
      </c>
    </row>
    <row r="89" spans="1:30" ht="57.75" hidden="1">
      <c r="A89" s="12" t="s">
        <v>477</v>
      </c>
      <c r="B89" s="14">
        <v>871</v>
      </c>
      <c r="C89" s="13" t="s">
        <v>12</v>
      </c>
      <c r="D89" s="13" t="s">
        <v>144</v>
      </c>
      <c r="E89" s="13" t="s">
        <v>43</v>
      </c>
      <c r="F89" s="14">
        <v>0</v>
      </c>
      <c r="G89" s="13" t="s">
        <v>344</v>
      </c>
      <c r="H89" s="13" t="s">
        <v>471</v>
      </c>
      <c r="I89" s="17"/>
      <c r="J89" s="22">
        <f>J90</f>
        <v>0</v>
      </c>
      <c r="K89" s="22">
        <f t="shared" ref="K89:L91" si="12">K90</f>
        <v>0</v>
      </c>
      <c r="L89" s="22">
        <f t="shared" si="12"/>
        <v>0</v>
      </c>
    </row>
    <row r="90" spans="1:30" s="25" customFormat="1" hidden="1">
      <c r="A90" s="21" t="s">
        <v>478</v>
      </c>
      <c r="B90" s="18">
        <v>871</v>
      </c>
      <c r="C90" s="17" t="s">
        <v>12</v>
      </c>
      <c r="D90" s="17" t="s">
        <v>144</v>
      </c>
      <c r="E90" s="17" t="s">
        <v>43</v>
      </c>
      <c r="F90" s="17" t="s">
        <v>149</v>
      </c>
      <c r="G90" s="17" t="s">
        <v>14</v>
      </c>
      <c r="H90" s="17" t="s">
        <v>471</v>
      </c>
      <c r="I90" s="17"/>
      <c r="J90" s="20">
        <f>J91</f>
        <v>0</v>
      </c>
      <c r="K90" s="20">
        <f t="shared" si="12"/>
        <v>0</v>
      </c>
      <c r="L90" s="20">
        <f t="shared" si="12"/>
        <v>0</v>
      </c>
    </row>
    <row r="91" spans="1:30" hidden="1">
      <c r="A91" s="21" t="s">
        <v>418</v>
      </c>
      <c r="B91" s="18">
        <v>871</v>
      </c>
      <c r="C91" s="17" t="s">
        <v>12</v>
      </c>
      <c r="D91" s="17" t="s">
        <v>144</v>
      </c>
      <c r="E91" s="17" t="s">
        <v>43</v>
      </c>
      <c r="F91" s="17" t="s">
        <v>149</v>
      </c>
      <c r="G91" s="17" t="s">
        <v>14</v>
      </c>
      <c r="H91" s="17" t="s">
        <v>419</v>
      </c>
      <c r="I91" s="17"/>
      <c r="J91" s="20">
        <f>J92</f>
        <v>0</v>
      </c>
      <c r="K91" s="20">
        <f t="shared" si="12"/>
        <v>0</v>
      </c>
      <c r="L91" s="20">
        <f t="shared" si="12"/>
        <v>0</v>
      </c>
    </row>
    <row r="92" spans="1:30" ht="30" hidden="1">
      <c r="A92" s="21" t="s">
        <v>158</v>
      </c>
      <c r="B92" s="18">
        <v>871</v>
      </c>
      <c r="C92" s="17" t="s">
        <v>12</v>
      </c>
      <c r="D92" s="17" t="s">
        <v>144</v>
      </c>
      <c r="E92" s="17" t="s">
        <v>43</v>
      </c>
      <c r="F92" s="17" t="s">
        <v>149</v>
      </c>
      <c r="G92" s="17" t="s">
        <v>14</v>
      </c>
      <c r="H92" s="17" t="s">
        <v>419</v>
      </c>
      <c r="I92" s="17" t="s">
        <v>148</v>
      </c>
      <c r="J92" s="20">
        <f>100-100</f>
        <v>0</v>
      </c>
      <c r="K92" s="20">
        <f>100-100</f>
        <v>0</v>
      </c>
      <c r="L92" s="20">
        <f>100-100</f>
        <v>0</v>
      </c>
    </row>
    <row r="93" spans="1:30" s="36" customFormat="1" ht="43.5">
      <c r="A93" s="12" t="s">
        <v>470</v>
      </c>
      <c r="B93" s="14">
        <v>871</v>
      </c>
      <c r="C93" s="13" t="s">
        <v>12</v>
      </c>
      <c r="D93" s="14">
        <v>13</v>
      </c>
      <c r="E93" s="13" t="s">
        <v>44</v>
      </c>
      <c r="F93" s="14">
        <v>0</v>
      </c>
      <c r="G93" s="13" t="s">
        <v>344</v>
      </c>
      <c r="H93" s="13" t="s">
        <v>471</v>
      </c>
      <c r="I93" s="14"/>
      <c r="J93" s="22">
        <f>J94</f>
        <v>53</v>
      </c>
      <c r="K93" s="22">
        <f t="shared" ref="K93:L95" si="13">K94</f>
        <v>53</v>
      </c>
      <c r="L93" s="22">
        <f t="shared" si="13"/>
        <v>39.6</v>
      </c>
      <c r="M93" s="26"/>
      <c r="N93" s="26"/>
      <c r="O93" s="26"/>
      <c r="P93" s="26"/>
      <c r="Q93" s="26"/>
      <c r="R93" s="26"/>
      <c r="S93" s="26"/>
      <c r="T93" s="26"/>
      <c r="U93" s="26"/>
      <c r="V93" s="26"/>
      <c r="W93" s="26"/>
      <c r="X93" s="26"/>
      <c r="Y93" s="26"/>
      <c r="Z93" s="26"/>
      <c r="AA93" s="26"/>
      <c r="AB93" s="26"/>
      <c r="AC93" s="26"/>
      <c r="AD93" s="26"/>
    </row>
    <row r="94" spans="1:30" ht="30">
      <c r="A94" s="21" t="s">
        <v>342</v>
      </c>
      <c r="B94" s="18">
        <v>871</v>
      </c>
      <c r="C94" s="17" t="s">
        <v>12</v>
      </c>
      <c r="D94" s="17" t="s">
        <v>144</v>
      </c>
      <c r="E94" s="17" t="s">
        <v>44</v>
      </c>
      <c r="F94" s="17" t="s">
        <v>149</v>
      </c>
      <c r="G94" s="17" t="s">
        <v>12</v>
      </c>
      <c r="H94" s="17" t="s">
        <v>471</v>
      </c>
      <c r="I94" s="17"/>
      <c r="J94" s="20">
        <f>J95</f>
        <v>53</v>
      </c>
      <c r="K94" s="20">
        <f t="shared" si="13"/>
        <v>53</v>
      </c>
      <c r="L94" s="20">
        <f t="shared" si="13"/>
        <v>39.6</v>
      </c>
    </row>
    <row r="95" spans="1:30" ht="30">
      <c r="A95" s="21" t="s">
        <v>342</v>
      </c>
      <c r="B95" s="18">
        <v>871</v>
      </c>
      <c r="C95" s="17" t="s">
        <v>12</v>
      </c>
      <c r="D95" s="17" t="s">
        <v>144</v>
      </c>
      <c r="E95" s="17" t="s">
        <v>44</v>
      </c>
      <c r="F95" s="17" t="s">
        <v>149</v>
      </c>
      <c r="G95" s="17" t="s">
        <v>12</v>
      </c>
      <c r="H95" s="17" t="s">
        <v>343</v>
      </c>
      <c r="I95" s="17"/>
      <c r="J95" s="20">
        <f>J96</f>
        <v>53</v>
      </c>
      <c r="K95" s="20">
        <f t="shared" si="13"/>
        <v>53</v>
      </c>
      <c r="L95" s="20">
        <f t="shared" si="13"/>
        <v>39.6</v>
      </c>
    </row>
    <row r="96" spans="1:30" ht="30">
      <c r="A96" s="21" t="s">
        <v>158</v>
      </c>
      <c r="B96" s="18">
        <v>871</v>
      </c>
      <c r="C96" s="17" t="s">
        <v>12</v>
      </c>
      <c r="D96" s="17" t="s">
        <v>144</v>
      </c>
      <c r="E96" s="17" t="s">
        <v>44</v>
      </c>
      <c r="F96" s="17" t="s">
        <v>149</v>
      </c>
      <c r="G96" s="17" t="s">
        <v>12</v>
      </c>
      <c r="H96" s="17" t="s">
        <v>343</v>
      </c>
      <c r="I96" s="17" t="s">
        <v>148</v>
      </c>
      <c r="J96" s="20">
        <f>242-100-89</f>
        <v>53</v>
      </c>
      <c r="K96" s="20">
        <f>J96</f>
        <v>53</v>
      </c>
      <c r="L96" s="20">
        <f>39.6</f>
        <v>39.6</v>
      </c>
    </row>
    <row r="97" spans="1:30" s="25" customFormat="1" ht="57.75">
      <c r="A97" s="12" t="s">
        <v>479</v>
      </c>
      <c r="B97" s="14">
        <v>871</v>
      </c>
      <c r="C97" s="13" t="s">
        <v>12</v>
      </c>
      <c r="D97" s="14">
        <v>13</v>
      </c>
      <c r="E97" s="13" t="s">
        <v>144</v>
      </c>
      <c r="F97" s="14">
        <v>0</v>
      </c>
      <c r="G97" s="13" t="s">
        <v>344</v>
      </c>
      <c r="H97" s="13" t="s">
        <v>471</v>
      </c>
      <c r="I97" s="14"/>
      <c r="J97" s="22">
        <f>J98+J100+J102</f>
        <v>99</v>
      </c>
      <c r="K97" s="22">
        <f>K98+K100+K102</f>
        <v>99</v>
      </c>
      <c r="L97" s="22">
        <f>L98+L100+L102</f>
        <v>0</v>
      </c>
    </row>
    <row r="98" spans="1:30" ht="30" hidden="1">
      <c r="A98" s="21" t="s">
        <v>480</v>
      </c>
      <c r="B98" s="18">
        <v>871</v>
      </c>
      <c r="C98" s="17" t="s">
        <v>12</v>
      </c>
      <c r="D98" s="17" t="s">
        <v>144</v>
      </c>
      <c r="E98" s="17" t="s">
        <v>144</v>
      </c>
      <c r="F98" s="17" t="s">
        <v>149</v>
      </c>
      <c r="G98" s="17" t="s">
        <v>344</v>
      </c>
      <c r="H98" s="17" t="s">
        <v>481</v>
      </c>
      <c r="I98" s="17"/>
      <c r="J98" s="20">
        <f>J99</f>
        <v>0</v>
      </c>
      <c r="K98" s="20">
        <f>K99</f>
        <v>0</v>
      </c>
      <c r="L98" s="20">
        <f>L99</f>
        <v>0</v>
      </c>
    </row>
    <row r="99" spans="1:30" ht="30" hidden="1">
      <c r="A99" s="21" t="s">
        <v>158</v>
      </c>
      <c r="B99" s="18">
        <v>871</v>
      </c>
      <c r="C99" s="17" t="s">
        <v>12</v>
      </c>
      <c r="D99" s="17" t="s">
        <v>144</v>
      </c>
      <c r="E99" s="17" t="s">
        <v>144</v>
      </c>
      <c r="F99" s="17" t="s">
        <v>149</v>
      </c>
      <c r="G99" s="17" t="s">
        <v>344</v>
      </c>
      <c r="H99" s="17" t="s">
        <v>481</v>
      </c>
      <c r="I99" s="17" t="s">
        <v>148</v>
      </c>
      <c r="J99" s="20">
        <v>0</v>
      </c>
      <c r="K99" s="20">
        <f>J99</f>
        <v>0</v>
      </c>
      <c r="L99" s="20">
        <v>0</v>
      </c>
    </row>
    <row r="100" spans="1:30" s="36" customFormat="1" hidden="1">
      <c r="A100" s="21" t="s">
        <v>482</v>
      </c>
      <c r="B100" s="18">
        <v>871</v>
      </c>
      <c r="C100" s="17" t="s">
        <v>12</v>
      </c>
      <c r="D100" s="17" t="s">
        <v>144</v>
      </c>
      <c r="E100" s="17" t="s">
        <v>144</v>
      </c>
      <c r="F100" s="17" t="s">
        <v>149</v>
      </c>
      <c r="G100" s="17" t="s">
        <v>344</v>
      </c>
      <c r="H100" s="17" t="s">
        <v>483</v>
      </c>
      <c r="I100" s="17"/>
      <c r="J100" s="20">
        <f>J101</f>
        <v>0</v>
      </c>
      <c r="K100" s="20">
        <f>K101</f>
        <v>0</v>
      </c>
      <c r="L100" s="20">
        <f>L101</f>
        <v>0</v>
      </c>
      <c r="M100" s="26"/>
      <c r="N100" s="26"/>
      <c r="O100" s="26"/>
      <c r="P100" s="26"/>
      <c r="Q100" s="26"/>
      <c r="R100" s="26"/>
      <c r="S100" s="26"/>
      <c r="T100" s="26"/>
      <c r="U100" s="26"/>
      <c r="V100" s="26"/>
      <c r="W100" s="26"/>
      <c r="X100" s="26"/>
      <c r="Y100" s="26"/>
      <c r="Z100" s="26"/>
      <c r="AA100" s="26"/>
      <c r="AB100" s="26"/>
      <c r="AC100" s="26"/>
      <c r="AD100" s="26"/>
    </row>
    <row r="101" spans="1:30" ht="30" hidden="1">
      <c r="A101" s="21" t="s">
        <v>158</v>
      </c>
      <c r="B101" s="18">
        <v>871</v>
      </c>
      <c r="C101" s="17" t="s">
        <v>12</v>
      </c>
      <c r="D101" s="17" t="s">
        <v>144</v>
      </c>
      <c r="E101" s="17" t="s">
        <v>144</v>
      </c>
      <c r="F101" s="17" t="s">
        <v>149</v>
      </c>
      <c r="G101" s="17" t="s">
        <v>344</v>
      </c>
      <c r="H101" s="17" t="s">
        <v>483</v>
      </c>
      <c r="I101" s="17" t="s">
        <v>148</v>
      </c>
      <c r="J101" s="20">
        <v>0</v>
      </c>
      <c r="K101" s="20">
        <f>J101</f>
        <v>0</v>
      </c>
      <c r="L101" s="20">
        <v>0</v>
      </c>
    </row>
    <row r="102" spans="1:30" s="36" customFormat="1" ht="30">
      <c r="A102" s="21" t="s">
        <v>484</v>
      </c>
      <c r="B102" s="18">
        <v>871</v>
      </c>
      <c r="C102" s="17" t="s">
        <v>12</v>
      </c>
      <c r="D102" s="17" t="s">
        <v>144</v>
      </c>
      <c r="E102" s="17" t="s">
        <v>144</v>
      </c>
      <c r="F102" s="17" t="s">
        <v>149</v>
      </c>
      <c r="G102" s="17" t="s">
        <v>344</v>
      </c>
      <c r="H102" s="17" t="s">
        <v>485</v>
      </c>
      <c r="I102" s="17"/>
      <c r="J102" s="20">
        <f>J103</f>
        <v>99</v>
      </c>
      <c r="K102" s="20">
        <f>K103</f>
        <v>99</v>
      </c>
      <c r="L102" s="20">
        <f>L103</f>
        <v>0</v>
      </c>
      <c r="M102" s="26"/>
      <c r="N102" s="26"/>
      <c r="O102" s="26"/>
      <c r="P102" s="26"/>
      <c r="Q102" s="26"/>
      <c r="R102" s="26"/>
      <c r="S102" s="26"/>
      <c r="T102" s="26"/>
      <c r="U102" s="26"/>
      <c r="V102" s="26"/>
      <c r="W102" s="26"/>
      <c r="X102" s="26"/>
      <c r="Y102" s="26"/>
      <c r="Z102" s="26"/>
      <c r="AA102" s="26"/>
      <c r="AB102" s="26"/>
      <c r="AC102" s="26"/>
      <c r="AD102" s="26"/>
    </row>
    <row r="103" spans="1:30" ht="30">
      <c r="A103" s="21" t="s">
        <v>158</v>
      </c>
      <c r="B103" s="18">
        <v>871</v>
      </c>
      <c r="C103" s="17" t="s">
        <v>12</v>
      </c>
      <c r="D103" s="17" t="s">
        <v>144</v>
      </c>
      <c r="E103" s="17" t="s">
        <v>144</v>
      </c>
      <c r="F103" s="17" t="s">
        <v>149</v>
      </c>
      <c r="G103" s="17" t="s">
        <v>344</v>
      </c>
      <c r="H103" s="17" t="s">
        <v>485</v>
      </c>
      <c r="I103" s="17" t="s">
        <v>148</v>
      </c>
      <c r="J103" s="20">
        <v>99</v>
      </c>
      <c r="K103" s="20">
        <f>J103</f>
        <v>99</v>
      </c>
      <c r="L103" s="20">
        <v>0</v>
      </c>
    </row>
    <row r="104" spans="1:30" s="36" customFormat="1">
      <c r="A104" s="196" t="s">
        <v>127</v>
      </c>
      <c r="B104" s="13" t="s">
        <v>27</v>
      </c>
      <c r="C104" s="13" t="s">
        <v>12</v>
      </c>
      <c r="D104" s="13" t="s">
        <v>144</v>
      </c>
      <c r="E104" s="14">
        <v>92</v>
      </c>
      <c r="F104" s="13"/>
      <c r="G104" s="13"/>
      <c r="H104" s="14"/>
      <c r="I104" s="17"/>
      <c r="J104" s="22">
        <f t="shared" ref="J104:L105" si="14">J105</f>
        <v>1145.3999999999999</v>
      </c>
      <c r="K104" s="22">
        <f t="shared" si="14"/>
        <v>1145.3999999999999</v>
      </c>
      <c r="L104" s="22">
        <f t="shared" si="14"/>
        <v>1145.3</v>
      </c>
      <c r="M104" s="26"/>
      <c r="N104" s="26"/>
      <c r="O104" s="26"/>
      <c r="P104" s="26"/>
      <c r="Q104" s="26"/>
      <c r="R104" s="26"/>
      <c r="S104" s="26"/>
      <c r="T104" s="26"/>
      <c r="U104" s="26"/>
      <c r="V104" s="26"/>
      <c r="W104" s="26"/>
      <c r="X104" s="26"/>
      <c r="Y104" s="26"/>
      <c r="Z104" s="26"/>
      <c r="AA104" s="26"/>
      <c r="AB104" s="26"/>
      <c r="AC104" s="26"/>
      <c r="AD104" s="26"/>
    </row>
    <row r="105" spans="1:30">
      <c r="A105" s="197" t="s">
        <v>161</v>
      </c>
      <c r="B105" s="17" t="s">
        <v>27</v>
      </c>
      <c r="C105" s="17" t="s">
        <v>12</v>
      </c>
      <c r="D105" s="17" t="s">
        <v>144</v>
      </c>
      <c r="E105" s="18">
        <v>92</v>
      </c>
      <c r="F105" s="17" t="s">
        <v>359</v>
      </c>
      <c r="G105" s="17"/>
      <c r="H105" s="18"/>
      <c r="I105" s="17"/>
      <c r="J105" s="20">
        <f t="shared" si="14"/>
        <v>1145.3999999999999</v>
      </c>
      <c r="K105" s="20">
        <f t="shared" si="14"/>
        <v>1145.3999999999999</v>
      </c>
      <c r="L105" s="20">
        <f t="shared" si="14"/>
        <v>1145.3</v>
      </c>
    </row>
    <row r="106" spans="1:30" s="36" customFormat="1" ht="45">
      <c r="A106" s="197" t="s">
        <v>373</v>
      </c>
      <c r="B106" s="17" t="s">
        <v>27</v>
      </c>
      <c r="C106" s="17" t="s">
        <v>12</v>
      </c>
      <c r="D106" s="17" t="s">
        <v>144</v>
      </c>
      <c r="E106" s="18">
        <v>92</v>
      </c>
      <c r="F106" s="17" t="s">
        <v>359</v>
      </c>
      <c r="G106" s="17" t="s">
        <v>344</v>
      </c>
      <c r="H106" s="18"/>
      <c r="I106" s="17"/>
      <c r="J106" s="20">
        <f>J107+J108</f>
        <v>1145.3999999999999</v>
      </c>
      <c r="K106" s="20">
        <f>K107+K108</f>
        <v>1145.3999999999999</v>
      </c>
      <c r="L106" s="20">
        <f>L107+L108</f>
        <v>1145.3</v>
      </c>
      <c r="M106" s="26"/>
      <c r="N106" s="26"/>
      <c r="O106" s="26"/>
      <c r="P106" s="26"/>
      <c r="Q106" s="26"/>
      <c r="R106" s="26"/>
      <c r="S106" s="26"/>
      <c r="T106" s="26"/>
      <c r="U106" s="26"/>
      <c r="V106" s="26"/>
      <c r="W106" s="26"/>
      <c r="X106" s="26"/>
      <c r="Y106" s="26"/>
      <c r="Z106" s="26"/>
      <c r="AA106" s="26"/>
      <c r="AB106" s="26"/>
      <c r="AC106" s="26"/>
      <c r="AD106" s="26"/>
    </row>
    <row r="107" spans="1:30" ht="30">
      <c r="A107" s="21" t="s">
        <v>158</v>
      </c>
      <c r="B107" s="17" t="s">
        <v>27</v>
      </c>
      <c r="C107" s="17" t="s">
        <v>12</v>
      </c>
      <c r="D107" s="17" t="s">
        <v>144</v>
      </c>
      <c r="E107" s="18">
        <v>92</v>
      </c>
      <c r="F107" s="17" t="s">
        <v>359</v>
      </c>
      <c r="G107" s="17" t="s">
        <v>344</v>
      </c>
      <c r="H107" s="18">
        <v>29390</v>
      </c>
      <c r="I107" s="17" t="s">
        <v>148</v>
      </c>
      <c r="J107" s="20">
        <f>1108.8+25.6</f>
        <v>1134.3999999999999</v>
      </c>
      <c r="K107" s="20">
        <f>J107</f>
        <v>1134.3999999999999</v>
      </c>
      <c r="L107" s="20">
        <v>1134.3</v>
      </c>
    </row>
    <row r="108" spans="1:30" s="36" customFormat="1">
      <c r="A108" s="21" t="s">
        <v>137</v>
      </c>
      <c r="B108" s="17" t="s">
        <v>27</v>
      </c>
      <c r="C108" s="17" t="s">
        <v>12</v>
      </c>
      <c r="D108" s="17" t="s">
        <v>144</v>
      </c>
      <c r="E108" s="18">
        <v>92</v>
      </c>
      <c r="F108" s="17" t="s">
        <v>359</v>
      </c>
      <c r="G108" s="17" t="s">
        <v>344</v>
      </c>
      <c r="H108" s="18">
        <v>29390</v>
      </c>
      <c r="I108" s="17" t="s">
        <v>486</v>
      </c>
      <c r="J108" s="20">
        <v>11</v>
      </c>
      <c r="K108" s="20">
        <f>J108</f>
        <v>11</v>
      </c>
      <c r="L108" s="20">
        <v>11</v>
      </c>
      <c r="M108" s="26"/>
      <c r="N108" s="26"/>
      <c r="O108" s="26"/>
      <c r="P108" s="26"/>
      <c r="Q108" s="26"/>
      <c r="R108" s="26"/>
      <c r="S108" s="26"/>
      <c r="T108" s="26"/>
      <c r="U108" s="26"/>
      <c r="V108" s="26"/>
      <c r="W108" s="26"/>
      <c r="X108" s="26"/>
      <c r="Y108" s="26"/>
      <c r="Z108" s="26"/>
      <c r="AA108" s="26"/>
      <c r="AB108" s="26"/>
      <c r="AC108" s="26"/>
      <c r="AD108" s="26"/>
    </row>
    <row r="109" spans="1:30">
      <c r="A109" s="14" t="s">
        <v>18</v>
      </c>
      <c r="B109" s="14">
        <v>871</v>
      </c>
      <c r="C109" s="13" t="s">
        <v>14</v>
      </c>
      <c r="D109" s="14" t="s">
        <v>9</v>
      </c>
      <c r="E109" s="13" t="s">
        <v>10</v>
      </c>
      <c r="F109" s="14"/>
      <c r="G109" s="13"/>
      <c r="H109" s="13"/>
      <c r="I109" s="14" t="s">
        <v>8</v>
      </c>
      <c r="J109" s="15">
        <f>J110</f>
        <v>369.5</v>
      </c>
      <c r="K109" s="15">
        <f t="shared" ref="K109:L113" si="15">K110</f>
        <v>369.5</v>
      </c>
      <c r="L109" s="15">
        <f t="shared" si="15"/>
        <v>369.5</v>
      </c>
    </row>
    <row r="110" spans="1:30" s="36" customFormat="1">
      <c r="A110" s="160" t="s">
        <v>2</v>
      </c>
      <c r="B110" s="14">
        <v>871</v>
      </c>
      <c r="C110" s="13" t="s">
        <v>14</v>
      </c>
      <c r="D110" s="13" t="s">
        <v>13</v>
      </c>
      <c r="E110" s="13" t="s">
        <v>10</v>
      </c>
      <c r="F110" s="14"/>
      <c r="G110" s="13"/>
      <c r="H110" s="13"/>
      <c r="I110" s="14" t="s">
        <v>8</v>
      </c>
      <c r="J110" s="20">
        <f>J111</f>
        <v>369.5</v>
      </c>
      <c r="K110" s="20">
        <f t="shared" si="15"/>
        <v>369.5</v>
      </c>
      <c r="L110" s="20">
        <f t="shared" si="15"/>
        <v>369.5</v>
      </c>
      <c r="M110" s="26"/>
      <c r="N110" s="26"/>
      <c r="O110" s="26"/>
      <c r="P110" s="26"/>
      <c r="Q110" s="26"/>
      <c r="R110" s="26"/>
      <c r="S110" s="26"/>
      <c r="T110" s="26"/>
      <c r="U110" s="26"/>
      <c r="V110" s="26"/>
      <c r="W110" s="26"/>
      <c r="X110" s="26"/>
      <c r="Y110" s="26"/>
      <c r="Z110" s="26"/>
      <c r="AA110" s="26"/>
      <c r="AB110" s="26"/>
      <c r="AC110" s="26"/>
      <c r="AD110" s="26"/>
    </row>
    <row r="111" spans="1:30">
      <c r="A111" s="21" t="s">
        <v>72</v>
      </c>
      <c r="B111" s="18">
        <v>871</v>
      </c>
      <c r="C111" s="17" t="s">
        <v>14</v>
      </c>
      <c r="D111" s="17" t="s">
        <v>13</v>
      </c>
      <c r="E111" s="17" t="s">
        <v>57</v>
      </c>
      <c r="F111" s="18">
        <v>0</v>
      </c>
      <c r="G111" s="17" t="s">
        <v>344</v>
      </c>
      <c r="H111" s="17" t="s">
        <v>471</v>
      </c>
      <c r="I111" s="18"/>
      <c r="J111" s="20">
        <f>J112</f>
        <v>369.5</v>
      </c>
      <c r="K111" s="20">
        <f t="shared" si="15"/>
        <v>369.5</v>
      </c>
      <c r="L111" s="20">
        <f t="shared" si="15"/>
        <v>369.5</v>
      </c>
    </row>
    <row r="112" spans="1:30" s="25" customFormat="1">
      <c r="A112" s="21" t="s">
        <v>73</v>
      </c>
      <c r="B112" s="18">
        <v>871</v>
      </c>
      <c r="C112" s="17" t="s">
        <v>14</v>
      </c>
      <c r="D112" s="17" t="s">
        <v>13</v>
      </c>
      <c r="E112" s="17" t="s">
        <v>57</v>
      </c>
      <c r="F112" s="18">
        <v>9</v>
      </c>
      <c r="G112" s="17" t="s">
        <v>344</v>
      </c>
      <c r="H112" s="17" t="s">
        <v>471</v>
      </c>
      <c r="I112" s="18"/>
      <c r="J112" s="20">
        <f>J113</f>
        <v>369.5</v>
      </c>
      <c r="K112" s="20">
        <f t="shared" si="15"/>
        <v>369.5</v>
      </c>
      <c r="L112" s="20">
        <f t="shared" si="15"/>
        <v>369.5</v>
      </c>
    </row>
    <row r="113" spans="1:12" ht="45">
      <c r="A113" s="16" t="s">
        <v>74</v>
      </c>
      <c r="B113" s="18">
        <v>871</v>
      </c>
      <c r="C113" s="17" t="s">
        <v>14</v>
      </c>
      <c r="D113" s="17" t="s">
        <v>13</v>
      </c>
      <c r="E113" s="17" t="s">
        <v>57</v>
      </c>
      <c r="F113" s="18">
        <v>9</v>
      </c>
      <c r="G113" s="17" t="s">
        <v>344</v>
      </c>
      <c r="H113" s="17" t="s">
        <v>375</v>
      </c>
      <c r="I113" s="18"/>
      <c r="J113" s="20">
        <f>J114</f>
        <v>369.5</v>
      </c>
      <c r="K113" s="20">
        <f t="shared" si="15"/>
        <v>369.5</v>
      </c>
      <c r="L113" s="20">
        <f t="shared" si="15"/>
        <v>369.5</v>
      </c>
    </row>
    <row r="114" spans="1:12">
      <c r="A114" s="16" t="s">
        <v>136</v>
      </c>
      <c r="B114" s="18">
        <v>871</v>
      </c>
      <c r="C114" s="17" t="s">
        <v>14</v>
      </c>
      <c r="D114" s="17" t="s">
        <v>13</v>
      </c>
      <c r="E114" s="17" t="s">
        <v>57</v>
      </c>
      <c r="F114" s="18">
        <v>9</v>
      </c>
      <c r="G114" s="17" t="s">
        <v>344</v>
      </c>
      <c r="H114" s="17" t="s">
        <v>375</v>
      </c>
      <c r="I114" s="18">
        <v>120</v>
      </c>
      <c r="J114" s="20">
        <v>369.5</v>
      </c>
      <c r="K114" s="20">
        <f>J114</f>
        <v>369.5</v>
      </c>
      <c r="L114" s="20">
        <v>369.5</v>
      </c>
    </row>
    <row r="115" spans="1:12" ht="29.25">
      <c r="A115" s="14" t="s">
        <v>32</v>
      </c>
      <c r="B115" s="13" t="s">
        <v>27</v>
      </c>
      <c r="C115" s="13" t="s">
        <v>13</v>
      </c>
      <c r="D115" s="13"/>
      <c r="E115" s="13"/>
      <c r="F115" s="14"/>
      <c r="G115" s="13"/>
      <c r="H115" s="17"/>
      <c r="I115" s="14"/>
      <c r="J115" s="22">
        <f>J116+J137+J142</f>
        <v>1635.5</v>
      </c>
      <c r="K115" s="22">
        <f>K116+K137+K142</f>
        <v>1635.5</v>
      </c>
      <c r="L115" s="22">
        <f>L116+L137+L142</f>
        <v>1634.1999999999998</v>
      </c>
    </row>
    <row r="116" spans="1:12" ht="43.5">
      <c r="A116" s="12" t="s">
        <v>38</v>
      </c>
      <c r="B116" s="13" t="s">
        <v>27</v>
      </c>
      <c r="C116" s="13" t="s">
        <v>13</v>
      </c>
      <c r="D116" s="13" t="s">
        <v>29</v>
      </c>
      <c r="E116" s="13"/>
      <c r="F116" s="14"/>
      <c r="G116" s="13"/>
      <c r="H116" s="17"/>
      <c r="I116" s="14"/>
      <c r="J116" s="22">
        <f>J117+J133</f>
        <v>1012.3</v>
      </c>
      <c r="K116" s="22">
        <f>K117+K133</f>
        <v>1012.3</v>
      </c>
      <c r="L116" s="22">
        <f>L117+L133</f>
        <v>1012.1999999999999</v>
      </c>
    </row>
    <row r="117" spans="1:12" s="25" customFormat="1" ht="100.5">
      <c r="A117" s="12" t="s">
        <v>487</v>
      </c>
      <c r="B117" s="14">
        <v>871</v>
      </c>
      <c r="C117" s="13" t="s">
        <v>13</v>
      </c>
      <c r="D117" s="13" t="s">
        <v>29</v>
      </c>
      <c r="E117" s="13" t="s">
        <v>14</v>
      </c>
      <c r="F117" s="14">
        <v>0</v>
      </c>
      <c r="G117" s="13" t="s">
        <v>344</v>
      </c>
      <c r="H117" s="13" t="s">
        <v>471</v>
      </c>
      <c r="I117" s="14"/>
      <c r="J117" s="22">
        <f>J118+J125+J128</f>
        <v>976.9</v>
      </c>
      <c r="K117" s="22">
        <f>K118+K125+K128</f>
        <v>976.9</v>
      </c>
      <c r="L117" s="22">
        <f>L118+L125+L128</f>
        <v>976.8</v>
      </c>
    </row>
    <row r="118" spans="1:12" ht="29.25" hidden="1">
      <c r="A118" s="23" t="s">
        <v>376</v>
      </c>
      <c r="B118" s="14">
        <v>871</v>
      </c>
      <c r="C118" s="13" t="s">
        <v>13</v>
      </c>
      <c r="D118" s="13" t="s">
        <v>29</v>
      </c>
      <c r="E118" s="13" t="s">
        <v>14</v>
      </c>
      <c r="F118" s="14">
        <v>1</v>
      </c>
      <c r="G118" s="13" t="s">
        <v>344</v>
      </c>
      <c r="H118" s="17" t="s">
        <v>471</v>
      </c>
      <c r="I118" s="14"/>
      <c r="J118" s="22">
        <f>J119+J121+J123</f>
        <v>0</v>
      </c>
      <c r="K118" s="22">
        <f>K119+K121+K123</f>
        <v>0</v>
      </c>
      <c r="L118" s="22">
        <f>L119+L121+L123</f>
        <v>0</v>
      </c>
    </row>
    <row r="119" spans="1:12" ht="30" hidden="1">
      <c r="A119" s="21" t="s">
        <v>76</v>
      </c>
      <c r="B119" s="18">
        <v>871</v>
      </c>
      <c r="C119" s="17" t="s">
        <v>13</v>
      </c>
      <c r="D119" s="17" t="s">
        <v>29</v>
      </c>
      <c r="E119" s="17" t="s">
        <v>14</v>
      </c>
      <c r="F119" s="18">
        <v>1</v>
      </c>
      <c r="G119" s="17" t="s">
        <v>344</v>
      </c>
      <c r="H119" s="17" t="s">
        <v>377</v>
      </c>
      <c r="I119" s="18"/>
      <c r="J119" s="20">
        <f>J120</f>
        <v>0</v>
      </c>
      <c r="K119" s="20">
        <f>K120</f>
        <v>0</v>
      </c>
      <c r="L119" s="20">
        <f>L120</f>
        <v>0</v>
      </c>
    </row>
    <row r="120" spans="1:12" ht="30" hidden="1">
      <c r="A120" s="21" t="s">
        <v>158</v>
      </c>
      <c r="B120" s="18">
        <v>871</v>
      </c>
      <c r="C120" s="17" t="s">
        <v>13</v>
      </c>
      <c r="D120" s="17" t="s">
        <v>29</v>
      </c>
      <c r="E120" s="17" t="s">
        <v>14</v>
      </c>
      <c r="F120" s="18">
        <v>1</v>
      </c>
      <c r="G120" s="17" t="s">
        <v>344</v>
      </c>
      <c r="H120" s="17" t="s">
        <v>377</v>
      </c>
      <c r="I120" s="18">
        <v>240</v>
      </c>
      <c r="J120" s="20">
        <f>20-20</f>
        <v>0</v>
      </c>
      <c r="K120" s="20">
        <f>J120</f>
        <v>0</v>
      </c>
      <c r="L120" s="20">
        <v>0</v>
      </c>
    </row>
    <row r="121" spans="1:12" hidden="1">
      <c r="A121" s="21" t="s">
        <v>378</v>
      </c>
      <c r="B121" s="18">
        <v>871</v>
      </c>
      <c r="C121" s="17" t="s">
        <v>13</v>
      </c>
      <c r="D121" s="17" t="s">
        <v>29</v>
      </c>
      <c r="E121" s="17" t="s">
        <v>14</v>
      </c>
      <c r="F121" s="18">
        <v>1</v>
      </c>
      <c r="G121" s="17" t="s">
        <v>344</v>
      </c>
      <c r="H121" s="17" t="s">
        <v>379</v>
      </c>
      <c r="I121" s="18"/>
      <c r="J121" s="20">
        <f>J122</f>
        <v>0</v>
      </c>
      <c r="K121" s="20">
        <f>K122</f>
        <v>0</v>
      </c>
      <c r="L121" s="20">
        <f>L122</f>
        <v>0</v>
      </c>
    </row>
    <row r="122" spans="1:12" ht="30" hidden="1">
      <c r="A122" s="21" t="s">
        <v>158</v>
      </c>
      <c r="B122" s="18">
        <v>871</v>
      </c>
      <c r="C122" s="17" t="s">
        <v>13</v>
      </c>
      <c r="D122" s="17" t="s">
        <v>29</v>
      </c>
      <c r="E122" s="17" t="s">
        <v>14</v>
      </c>
      <c r="F122" s="18">
        <v>1</v>
      </c>
      <c r="G122" s="17" t="s">
        <v>344</v>
      </c>
      <c r="H122" s="17" t="s">
        <v>379</v>
      </c>
      <c r="I122" s="18">
        <v>240</v>
      </c>
      <c r="J122" s="20">
        <f>10-10</f>
        <v>0</v>
      </c>
      <c r="K122" s="20">
        <f>J122</f>
        <v>0</v>
      </c>
      <c r="L122" s="20">
        <v>0</v>
      </c>
    </row>
    <row r="123" spans="1:12" ht="45" hidden="1">
      <c r="A123" s="21" t="s">
        <v>380</v>
      </c>
      <c r="B123" s="18">
        <v>871</v>
      </c>
      <c r="C123" s="17" t="s">
        <v>13</v>
      </c>
      <c r="D123" s="17" t="s">
        <v>29</v>
      </c>
      <c r="E123" s="17" t="s">
        <v>14</v>
      </c>
      <c r="F123" s="18">
        <v>1</v>
      </c>
      <c r="G123" s="17" t="s">
        <v>344</v>
      </c>
      <c r="H123" s="17" t="s">
        <v>381</v>
      </c>
      <c r="I123" s="18"/>
      <c r="J123" s="20">
        <f>J124</f>
        <v>0</v>
      </c>
      <c r="K123" s="20">
        <f>K124</f>
        <v>0</v>
      </c>
      <c r="L123" s="20">
        <f>L124</f>
        <v>0</v>
      </c>
    </row>
    <row r="124" spans="1:12" ht="30" hidden="1">
      <c r="A124" s="21" t="s">
        <v>158</v>
      </c>
      <c r="B124" s="18">
        <v>871</v>
      </c>
      <c r="C124" s="17" t="s">
        <v>13</v>
      </c>
      <c r="D124" s="17" t="s">
        <v>29</v>
      </c>
      <c r="E124" s="17" t="s">
        <v>14</v>
      </c>
      <c r="F124" s="18">
        <v>1</v>
      </c>
      <c r="G124" s="17" t="s">
        <v>344</v>
      </c>
      <c r="H124" s="17" t="s">
        <v>381</v>
      </c>
      <c r="I124" s="18">
        <v>240</v>
      </c>
      <c r="J124" s="20">
        <f>5-5</f>
        <v>0</v>
      </c>
      <c r="K124" s="20">
        <f>J124</f>
        <v>0</v>
      </c>
      <c r="L124" s="20">
        <v>0</v>
      </c>
    </row>
    <row r="125" spans="1:12" ht="43.5" hidden="1">
      <c r="A125" s="198" t="s">
        <v>488</v>
      </c>
      <c r="B125" s="14">
        <v>871</v>
      </c>
      <c r="C125" s="13" t="s">
        <v>13</v>
      </c>
      <c r="D125" s="13" t="s">
        <v>29</v>
      </c>
      <c r="E125" s="13" t="s">
        <v>14</v>
      </c>
      <c r="F125" s="14">
        <v>2</v>
      </c>
      <c r="G125" s="13" t="s">
        <v>344</v>
      </c>
      <c r="H125" s="13" t="s">
        <v>471</v>
      </c>
      <c r="I125" s="14"/>
      <c r="J125" s="22">
        <f t="shared" ref="J125:L126" si="16">J126</f>
        <v>0</v>
      </c>
      <c r="K125" s="22">
        <f t="shared" si="16"/>
        <v>0</v>
      </c>
      <c r="L125" s="22">
        <f t="shared" si="16"/>
        <v>0</v>
      </c>
    </row>
    <row r="126" spans="1:12" ht="30" hidden="1">
      <c r="A126" s="41" t="s">
        <v>489</v>
      </c>
      <c r="B126" s="18">
        <v>871</v>
      </c>
      <c r="C126" s="17" t="s">
        <v>13</v>
      </c>
      <c r="D126" s="17" t="s">
        <v>29</v>
      </c>
      <c r="E126" s="17" t="s">
        <v>14</v>
      </c>
      <c r="F126" s="18">
        <v>2</v>
      </c>
      <c r="G126" s="17" t="s">
        <v>344</v>
      </c>
      <c r="H126" s="17" t="s">
        <v>490</v>
      </c>
      <c r="I126" s="18"/>
      <c r="J126" s="20">
        <f t="shared" si="16"/>
        <v>0</v>
      </c>
      <c r="K126" s="20">
        <f t="shared" si="16"/>
        <v>0</v>
      </c>
      <c r="L126" s="20">
        <f t="shared" si="16"/>
        <v>0</v>
      </c>
    </row>
    <row r="127" spans="1:12" ht="30" hidden="1">
      <c r="A127" s="21" t="s">
        <v>158</v>
      </c>
      <c r="B127" s="18">
        <v>871</v>
      </c>
      <c r="C127" s="17" t="s">
        <v>13</v>
      </c>
      <c r="D127" s="17" t="s">
        <v>29</v>
      </c>
      <c r="E127" s="17" t="s">
        <v>14</v>
      </c>
      <c r="F127" s="18">
        <v>2</v>
      </c>
      <c r="G127" s="17" t="s">
        <v>344</v>
      </c>
      <c r="H127" s="17" t="s">
        <v>490</v>
      </c>
      <c r="I127" s="18">
        <v>240</v>
      </c>
      <c r="J127" s="20">
        <f>2-2</f>
        <v>0</v>
      </c>
      <c r="K127" s="20">
        <f>J127</f>
        <v>0</v>
      </c>
      <c r="L127" s="20">
        <v>0</v>
      </c>
    </row>
    <row r="128" spans="1:12" ht="57.75">
      <c r="A128" s="23" t="s">
        <v>382</v>
      </c>
      <c r="B128" s="14">
        <v>871</v>
      </c>
      <c r="C128" s="13" t="s">
        <v>13</v>
      </c>
      <c r="D128" s="13" t="s">
        <v>29</v>
      </c>
      <c r="E128" s="13" t="s">
        <v>14</v>
      </c>
      <c r="F128" s="14">
        <v>3</v>
      </c>
      <c r="G128" s="13" t="s">
        <v>344</v>
      </c>
      <c r="H128" s="13" t="s">
        <v>471</v>
      </c>
      <c r="I128" s="14"/>
      <c r="J128" s="22">
        <f>J129+J131</f>
        <v>976.9</v>
      </c>
      <c r="K128" s="22">
        <f>K129+K131</f>
        <v>976.9</v>
      </c>
      <c r="L128" s="22">
        <f>L129+L131</f>
        <v>976.8</v>
      </c>
    </row>
    <row r="129" spans="1:12" ht="30">
      <c r="A129" s="21" t="s">
        <v>491</v>
      </c>
      <c r="B129" s="18">
        <v>871</v>
      </c>
      <c r="C129" s="17" t="s">
        <v>13</v>
      </c>
      <c r="D129" s="17" t="s">
        <v>29</v>
      </c>
      <c r="E129" s="17" t="s">
        <v>14</v>
      </c>
      <c r="F129" s="18">
        <v>3</v>
      </c>
      <c r="G129" s="17" t="s">
        <v>344</v>
      </c>
      <c r="H129" s="17" t="s">
        <v>492</v>
      </c>
      <c r="I129" s="18"/>
      <c r="J129" s="20">
        <f>J130</f>
        <v>976</v>
      </c>
      <c r="K129" s="20">
        <f>K130</f>
        <v>976</v>
      </c>
      <c r="L129" s="20">
        <f>L130</f>
        <v>976</v>
      </c>
    </row>
    <row r="130" spans="1:12" ht="30">
      <c r="A130" s="21" t="s">
        <v>158</v>
      </c>
      <c r="B130" s="18">
        <v>871</v>
      </c>
      <c r="C130" s="17" t="s">
        <v>13</v>
      </c>
      <c r="D130" s="17" t="s">
        <v>29</v>
      </c>
      <c r="E130" s="17" t="s">
        <v>14</v>
      </c>
      <c r="F130" s="18">
        <v>3</v>
      </c>
      <c r="G130" s="17" t="s">
        <v>344</v>
      </c>
      <c r="H130" s="17" t="s">
        <v>492</v>
      </c>
      <c r="I130" s="18">
        <v>240</v>
      </c>
      <c r="J130" s="20">
        <f>1206-230</f>
        <v>976</v>
      </c>
      <c r="K130" s="20">
        <f>J130</f>
        <v>976</v>
      </c>
      <c r="L130" s="20">
        <v>976</v>
      </c>
    </row>
    <row r="131" spans="1:12" ht="30">
      <c r="A131" s="21" t="s">
        <v>383</v>
      </c>
      <c r="B131" s="18">
        <v>871</v>
      </c>
      <c r="C131" s="17" t="s">
        <v>13</v>
      </c>
      <c r="D131" s="17" t="s">
        <v>29</v>
      </c>
      <c r="E131" s="17" t="s">
        <v>14</v>
      </c>
      <c r="F131" s="18">
        <v>3</v>
      </c>
      <c r="G131" s="17" t="s">
        <v>344</v>
      </c>
      <c r="H131" s="17" t="s">
        <v>384</v>
      </c>
      <c r="I131" s="18"/>
      <c r="J131" s="20">
        <f>J132</f>
        <v>0.89999999999999858</v>
      </c>
      <c r="K131" s="20">
        <f>K132</f>
        <v>0.89999999999999858</v>
      </c>
      <c r="L131" s="20">
        <f>L132</f>
        <v>0.8</v>
      </c>
    </row>
    <row r="132" spans="1:12" ht="30">
      <c r="A132" s="21" t="s">
        <v>158</v>
      </c>
      <c r="B132" s="18">
        <v>871</v>
      </c>
      <c r="C132" s="17" t="s">
        <v>13</v>
      </c>
      <c r="D132" s="17" t="s">
        <v>29</v>
      </c>
      <c r="E132" s="17" t="s">
        <v>14</v>
      </c>
      <c r="F132" s="18">
        <v>3</v>
      </c>
      <c r="G132" s="17" t="s">
        <v>344</v>
      </c>
      <c r="H132" s="17" t="s">
        <v>384</v>
      </c>
      <c r="I132" s="18">
        <v>240</v>
      </c>
      <c r="J132" s="20">
        <f>22-21.1</f>
        <v>0.89999999999999858</v>
      </c>
      <c r="K132" s="20">
        <f>J132</f>
        <v>0.89999999999999858</v>
      </c>
      <c r="L132" s="20">
        <f>0.8</f>
        <v>0.8</v>
      </c>
    </row>
    <row r="133" spans="1:12" ht="29.25">
      <c r="A133" s="23" t="s">
        <v>68</v>
      </c>
      <c r="B133" s="14">
        <v>871</v>
      </c>
      <c r="C133" s="13" t="s">
        <v>13</v>
      </c>
      <c r="D133" s="13" t="s">
        <v>29</v>
      </c>
      <c r="E133" s="13">
        <v>97</v>
      </c>
      <c r="F133" s="14">
        <v>0</v>
      </c>
      <c r="G133" s="13" t="s">
        <v>344</v>
      </c>
      <c r="H133" s="13" t="s">
        <v>471</v>
      </c>
      <c r="I133" s="18"/>
      <c r="J133" s="22">
        <f>J134</f>
        <v>35.4</v>
      </c>
      <c r="K133" s="22">
        <f t="shared" ref="K133:L135" si="17">K134</f>
        <v>35.4</v>
      </c>
      <c r="L133" s="22">
        <f t="shared" si="17"/>
        <v>35.4</v>
      </c>
    </row>
    <row r="134" spans="1:12" s="25" customFormat="1" ht="60">
      <c r="A134" s="21" t="s">
        <v>67</v>
      </c>
      <c r="B134" s="18">
        <v>871</v>
      </c>
      <c r="C134" s="17" t="s">
        <v>13</v>
      </c>
      <c r="D134" s="17" t="s">
        <v>29</v>
      </c>
      <c r="E134" s="17">
        <v>97</v>
      </c>
      <c r="F134" s="18">
        <v>2</v>
      </c>
      <c r="G134" s="17" t="s">
        <v>344</v>
      </c>
      <c r="H134" s="17" t="s">
        <v>471</v>
      </c>
      <c r="I134" s="18"/>
      <c r="J134" s="20">
        <f>J135</f>
        <v>35.4</v>
      </c>
      <c r="K134" s="20">
        <f t="shared" si="17"/>
        <v>35.4</v>
      </c>
      <c r="L134" s="20">
        <f t="shared" si="17"/>
        <v>35.4</v>
      </c>
    </row>
    <row r="135" spans="1:12" ht="60">
      <c r="A135" s="21" t="s">
        <v>387</v>
      </c>
      <c r="B135" s="18">
        <v>871</v>
      </c>
      <c r="C135" s="17" t="s">
        <v>13</v>
      </c>
      <c r="D135" s="17" t="s">
        <v>29</v>
      </c>
      <c r="E135" s="17" t="s">
        <v>75</v>
      </c>
      <c r="F135" s="18">
        <v>2</v>
      </c>
      <c r="G135" s="17" t="s">
        <v>344</v>
      </c>
      <c r="H135" s="17" t="s">
        <v>388</v>
      </c>
      <c r="I135" s="18"/>
      <c r="J135" s="20">
        <f>J136</f>
        <v>35.4</v>
      </c>
      <c r="K135" s="20">
        <f t="shared" si="17"/>
        <v>35.4</v>
      </c>
      <c r="L135" s="20">
        <f t="shared" si="17"/>
        <v>35.4</v>
      </c>
    </row>
    <row r="136" spans="1:12">
      <c r="A136" s="92" t="s">
        <v>45</v>
      </c>
      <c r="B136" s="18">
        <v>871</v>
      </c>
      <c r="C136" s="17" t="s">
        <v>13</v>
      </c>
      <c r="D136" s="17" t="s">
        <v>29</v>
      </c>
      <c r="E136" s="17" t="s">
        <v>75</v>
      </c>
      <c r="F136" s="18">
        <v>2</v>
      </c>
      <c r="G136" s="17" t="s">
        <v>344</v>
      </c>
      <c r="H136" s="17" t="s">
        <v>388</v>
      </c>
      <c r="I136" s="18">
        <v>500</v>
      </c>
      <c r="J136" s="20">
        <v>35.4</v>
      </c>
      <c r="K136" s="20">
        <f>J136</f>
        <v>35.4</v>
      </c>
      <c r="L136" s="20">
        <v>35.4</v>
      </c>
    </row>
    <row r="137" spans="1:12">
      <c r="A137" s="23" t="s">
        <v>493</v>
      </c>
      <c r="B137" s="14">
        <v>871</v>
      </c>
      <c r="C137" s="13" t="s">
        <v>13</v>
      </c>
      <c r="D137" s="13" t="s">
        <v>43</v>
      </c>
      <c r="E137" s="13"/>
      <c r="F137" s="14"/>
      <c r="G137" s="13"/>
      <c r="H137" s="13"/>
      <c r="I137" s="14"/>
      <c r="J137" s="22">
        <f>J138</f>
        <v>13.2</v>
      </c>
      <c r="K137" s="22">
        <f t="shared" ref="K137:L140" si="18">K138</f>
        <v>13.2</v>
      </c>
      <c r="L137" s="22">
        <f t="shared" si="18"/>
        <v>13.1</v>
      </c>
    </row>
    <row r="138" spans="1:12" ht="100.5">
      <c r="A138" s="23" t="s">
        <v>487</v>
      </c>
      <c r="B138" s="14">
        <v>871</v>
      </c>
      <c r="C138" s="13" t="s">
        <v>13</v>
      </c>
      <c r="D138" s="13" t="s">
        <v>43</v>
      </c>
      <c r="E138" s="13" t="s">
        <v>14</v>
      </c>
      <c r="F138" s="14">
        <v>0</v>
      </c>
      <c r="G138" s="13" t="s">
        <v>344</v>
      </c>
      <c r="H138" s="13" t="s">
        <v>471</v>
      </c>
      <c r="I138" s="14"/>
      <c r="J138" s="22">
        <f>J139</f>
        <v>13.2</v>
      </c>
      <c r="K138" s="22">
        <f t="shared" si="18"/>
        <v>13.2</v>
      </c>
      <c r="L138" s="22">
        <f t="shared" si="18"/>
        <v>13.1</v>
      </c>
    </row>
    <row r="139" spans="1:12" s="25" customFormat="1">
      <c r="A139" s="23" t="s">
        <v>385</v>
      </c>
      <c r="B139" s="14">
        <v>871</v>
      </c>
      <c r="C139" s="13" t="s">
        <v>13</v>
      </c>
      <c r="D139" s="13" t="s">
        <v>43</v>
      </c>
      <c r="E139" s="13" t="s">
        <v>14</v>
      </c>
      <c r="F139" s="14">
        <v>4</v>
      </c>
      <c r="G139" s="13" t="s">
        <v>344</v>
      </c>
      <c r="H139" s="17" t="s">
        <v>471</v>
      </c>
      <c r="I139" s="14"/>
      <c r="J139" s="22">
        <f>J140</f>
        <v>13.2</v>
      </c>
      <c r="K139" s="22">
        <f t="shared" si="18"/>
        <v>13.2</v>
      </c>
      <c r="L139" s="22">
        <f t="shared" si="18"/>
        <v>13.1</v>
      </c>
    </row>
    <row r="140" spans="1:12">
      <c r="A140" s="21" t="s">
        <v>385</v>
      </c>
      <c r="B140" s="18">
        <v>871</v>
      </c>
      <c r="C140" s="17" t="s">
        <v>13</v>
      </c>
      <c r="D140" s="17" t="s">
        <v>43</v>
      </c>
      <c r="E140" s="17" t="s">
        <v>14</v>
      </c>
      <c r="F140" s="18">
        <v>4</v>
      </c>
      <c r="G140" s="17" t="s">
        <v>344</v>
      </c>
      <c r="H140" s="17" t="s">
        <v>386</v>
      </c>
      <c r="I140" s="18"/>
      <c r="J140" s="20">
        <f>J141</f>
        <v>13.2</v>
      </c>
      <c r="K140" s="20">
        <f t="shared" si="18"/>
        <v>13.2</v>
      </c>
      <c r="L140" s="20">
        <f t="shared" si="18"/>
        <v>13.1</v>
      </c>
    </row>
    <row r="141" spans="1:12" ht="30">
      <c r="A141" s="21" t="s">
        <v>158</v>
      </c>
      <c r="B141" s="18">
        <v>871</v>
      </c>
      <c r="C141" s="17" t="s">
        <v>13</v>
      </c>
      <c r="D141" s="17" t="s">
        <v>43</v>
      </c>
      <c r="E141" s="17" t="s">
        <v>14</v>
      </c>
      <c r="F141" s="18">
        <v>4</v>
      </c>
      <c r="G141" s="17" t="s">
        <v>344</v>
      </c>
      <c r="H141" s="17" t="s">
        <v>386</v>
      </c>
      <c r="I141" s="18">
        <v>240</v>
      </c>
      <c r="J141" s="20">
        <f>35-20-1.8</f>
        <v>13.2</v>
      </c>
      <c r="K141" s="20">
        <f>J141</f>
        <v>13.2</v>
      </c>
      <c r="L141" s="20">
        <f>13.1</f>
        <v>13.1</v>
      </c>
    </row>
    <row r="142" spans="1:12" ht="29.25">
      <c r="A142" s="23" t="s">
        <v>494</v>
      </c>
      <c r="B142" s="14">
        <v>871</v>
      </c>
      <c r="C142" s="13" t="s">
        <v>13</v>
      </c>
      <c r="D142" s="13" t="s">
        <v>495</v>
      </c>
      <c r="E142" s="13"/>
      <c r="F142" s="14"/>
      <c r="G142" s="13"/>
      <c r="H142" s="13"/>
      <c r="I142" s="14"/>
      <c r="J142" s="22">
        <f>J143</f>
        <v>610</v>
      </c>
      <c r="K142" s="22">
        <f t="shared" ref="K142:L144" si="19">K143</f>
        <v>610</v>
      </c>
      <c r="L142" s="22">
        <f t="shared" si="19"/>
        <v>608.9</v>
      </c>
    </row>
    <row r="143" spans="1:12" ht="45">
      <c r="A143" s="21" t="s">
        <v>496</v>
      </c>
      <c r="B143" s="18">
        <v>871</v>
      </c>
      <c r="C143" s="17" t="s">
        <v>13</v>
      </c>
      <c r="D143" s="17" t="s">
        <v>495</v>
      </c>
      <c r="E143" s="17" t="s">
        <v>55</v>
      </c>
      <c r="F143" s="18">
        <v>0</v>
      </c>
      <c r="G143" s="17" t="s">
        <v>344</v>
      </c>
      <c r="H143" s="17" t="s">
        <v>471</v>
      </c>
      <c r="I143" s="18"/>
      <c r="J143" s="20">
        <f>J144</f>
        <v>610</v>
      </c>
      <c r="K143" s="20">
        <f t="shared" si="19"/>
        <v>610</v>
      </c>
      <c r="L143" s="20">
        <f t="shared" si="19"/>
        <v>608.9</v>
      </c>
    </row>
    <row r="144" spans="1:12">
      <c r="A144" s="21" t="s">
        <v>497</v>
      </c>
      <c r="B144" s="18">
        <v>871</v>
      </c>
      <c r="C144" s="17" t="s">
        <v>13</v>
      </c>
      <c r="D144" s="17" t="s">
        <v>495</v>
      </c>
      <c r="E144" s="17" t="s">
        <v>55</v>
      </c>
      <c r="F144" s="18">
        <v>0</v>
      </c>
      <c r="G144" s="17" t="s">
        <v>344</v>
      </c>
      <c r="H144" s="17" t="s">
        <v>498</v>
      </c>
      <c r="I144" s="18"/>
      <c r="J144" s="20">
        <f>J145</f>
        <v>610</v>
      </c>
      <c r="K144" s="20">
        <f t="shared" si="19"/>
        <v>610</v>
      </c>
      <c r="L144" s="20">
        <f t="shared" si="19"/>
        <v>608.9</v>
      </c>
    </row>
    <row r="145" spans="1:12" ht="30">
      <c r="A145" s="21" t="s">
        <v>158</v>
      </c>
      <c r="B145" s="18">
        <v>871</v>
      </c>
      <c r="C145" s="17" t="s">
        <v>13</v>
      </c>
      <c r="D145" s="17" t="s">
        <v>495</v>
      </c>
      <c r="E145" s="17" t="s">
        <v>55</v>
      </c>
      <c r="F145" s="18">
        <v>0</v>
      </c>
      <c r="G145" s="17" t="s">
        <v>344</v>
      </c>
      <c r="H145" s="17" t="s">
        <v>498</v>
      </c>
      <c r="I145" s="18">
        <v>240</v>
      </c>
      <c r="J145" s="20">
        <f>450+250-90</f>
        <v>610</v>
      </c>
      <c r="K145" s="20">
        <f>J145</f>
        <v>610</v>
      </c>
      <c r="L145" s="20">
        <v>608.9</v>
      </c>
    </row>
    <row r="146" spans="1:12">
      <c r="A146" s="14" t="s">
        <v>52</v>
      </c>
      <c r="B146" s="14">
        <v>871</v>
      </c>
      <c r="C146" s="13" t="s">
        <v>16</v>
      </c>
      <c r="D146" s="14" t="s">
        <v>9</v>
      </c>
      <c r="E146" s="17"/>
      <c r="F146" s="18"/>
      <c r="G146" s="17"/>
      <c r="H146" s="17"/>
      <c r="I146" s="18"/>
      <c r="J146" s="22">
        <f>J147+J172</f>
        <v>30334.2</v>
      </c>
      <c r="K146" s="22">
        <f>K147+K172</f>
        <v>30334.2</v>
      </c>
      <c r="L146" s="22">
        <f>L147+L172</f>
        <v>21126</v>
      </c>
    </row>
    <row r="147" spans="1:12">
      <c r="A147" s="12" t="s">
        <v>53</v>
      </c>
      <c r="B147" s="14">
        <v>871</v>
      </c>
      <c r="C147" s="13" t="s">
        <v>16</v>
      </c>
      <c r="D147" s="13" t="s">
        <v>29</v>
      </c>
      <c r="E147" s="17"/>
      <c r="F147" s="18"/>
      <c r="G147" s="17"/>
      <c r="H147" s="17"/>
      <c r="I147" s="18"/>
      <c r="J147" s="22">
        <f>J148</f>
        <v>30304.2</v>
      </c>
      <c r="K147" s="22">
        <f>K148</f>
        <v>30304.2</v>
      </c>
      <c r="L147" s="22">
        <f>L148</f>
        <v>21103</v>
      </c>
    </row>
    <row r="148" spans="1:12" ht="29.25">
      <c r="A148" s="12" t="s">
        <v>499</v>
      </c>
      <c r="B148" s="14">
        <v>871</v>
      </c>
      <c r="C148" s="13" t="s">
        <v>16</v>
      </c>
      <c r="D148" s="13" t="s">
        <v>29</v>
      </c>
      <c r="E148" s="13" t="s">
        <v>13</v>
      </c>
      <c r="F148" s="14">
        <v>0</v>
      </c>
      <c r="G148" s="13" t="s">
        <v>344</v>
      </c>
      <c r="H148" s="13" t="s">
        <v>471</v>
      </c>
      <c r="I148" s="14"/>
      <c r="J148" s="22">
        <f>J149+J162+J167</f>
        <v>30304.2</v>
      </c>
      <c r="K148" s="22">
        <f>K149+K162+K167</f>
        <v>30304.2</v>
      </c>
      <c r="L148" s="22">
        <f>L149+L162+L167</f>
        <v>21103</v>
      </c>
    </row>
    <row r="149" spans="1:12" ht="57.75">
      <c r="A149" s="23" t="s">
        <v>130</v>
      </c>
      <c r="B149" s="14">
        <v>871</v>
      </c>
      <c r="C149" s="13" t="s">
        <v>16</v>
      </c>
      <c r="D149" s="13" t="s">
        <v>29</v>
      </c>
      <c r="E149" s="13" t="s">
        <v>13</v>
      </c>
      <c r="F149" s="14">
        <v>1</v>
      </c>
      <c r="G149" s="13" t="s">
        <v>344</v>
      </c>
      <c r="H149" s="17" t="s">
        <v>471</v>
      </c>
      <c r="I149" s="14"/>
      <c r="J149" s="22">
        <f>J150+J152+J154+J156+J160+J158</f>
        <v>15979</v>
      </c>
      <c r="K149" s="22">
        <f>K150+K152+K154+K156+K160+K158</f>
        <v>15979</v>
      </c>
      <c r="L149" s="22">
        <f>L150+L152+L154+L156+L160+L158</f>
        <v>8912.5</v>
      </c>
    </row>
    <row r="150" spans="1:12">
      <c r="A150" s="21" t="s">
        <v>77</v>
      </c>
      <c r="B150" s="18">
        <v>871</v>
      </c>
      <c r="C150" s="17" t="s">
        <v>16</v>
      </c>
      <c r="D150" s="17" t="s">
        <v>29</v>
      </c>
      <c r="E150" s="17" t="s">
        <v>13</v>
      </c>
      <c r="F150" s="18">
        <v>1</v>
      </c>
      <c r="G150" s="17" t="s">
        <v>344</v>
      </c>
      <c r="H150" s="17" t="s">
        <v>389</v>
      </c>
      <c r="I150" s="18"/>
      <c r="J150" s="20">
        <f>J151</f>
        <v>6334.3</v>
      </c>
      <c r="K150" s="20">
        <f>K151</f>
        <v>6334.3</v>
      </c>
      <c r="L150" s="20">
        <f>L151</f>
        <v>5456.8</v>
      </c>
    </row>
    <row r="151" spans="1:12" ht="30">
      <c r="A151" s="21" t="s">
        <v>158</v>
      </c>
      <c r="B151" s="18">
        <v>871</v>
      </c>
      <c r="C151" s="17" t="s">
        <v>16</v>
      </c>
      <c r="D151" s="17" t="s">
        <v>29</v>
      </c>
      <c r="E151" s="17" t="s">
        <v>13</v>
      </c>
      <c r="F151" s="18">
        <v>1</v>
      </c>
      <c r="G151" s="17" t="s">
        <v>344</v>
      </c>
      <c r="H151" s="17" t="s">
        <v>389</v>
      </c>
      <c r="I151" s="18">
        <v>240</v>
      </c>
      <c r="J151" s="20">
        <f>800+3617+1452.1-603.7+900-296.3-620.8+1086</f>
        <v>6334.3</v>
      </c>
      <c r="K151" s="20">
        <f>J151</f>
        <v>6334.3</v>
      </c>
      <c r="L151" s="20">
        <v>5456.8</v>
      </c>
    </row>
    <row r="152" spans="1:12">
      <c r="A152" s="21" t="s">
        <v>78</v>
      </c>
      <c r="B152" s="18">
        <v>871</v>
      </c>
      <c r="C152" s="17" t="s">
        <v>16</v>
      </c>
      <c r="D152" s="17" t="s">
        <v>29</v>
      </c>
      <c r="E152" s="17" t="s">
        <v>13</v>
      </c>
      <c r="F152" s="18">
        <v>1</v>
      </c>
      <c r="G152" s="17" t="s">
        <v>344</v>
      </c>
      <c r="H152" s="17" t="s">
        <v>390</v>
      </c>
      <c r="I152" s="18"/>
      <c r="J152" s="20">
        <f>J153</f>
        <v>220</v>
      </c>
      <c r="K152" s="20">
        <f>K153</f>
        <v>220</v>
      </c>
      <c r="L152" s="20">
        <f>L153</f>
        <v>182.3</v>
      </c>
    </row>
    <row r="153" spans="1:12" ht="30">
      <c r="A153" s="21" t="s">
        <v>158</v>
      </c>
      <c r="B153" s="18">
        <v>871</v>
      </c>
      <c r="C153" s="17" t="s">
        <v>16</v>
      </c>
      <c r="D153" s="17" t="s">
        <v>29</v>
      </c>
      <c r="E153" s="17" t="s">
        <v>13</v>
      </c>
      <c r="F153" s="18">
        <v>1</v>
      </c>
      <c r="G153" s="17" t="s">
        <v>344</v>
      </c>
      <c r="H153" s="17" t="s">
        <v>390</v>
      </c>
      <c r="I153" s="18">
        <v>240</v>
      </c>
      <c r="J153" s="20">
        <f>335.5+21.8-137.3</f>
        <v>220</v>
      </c>
      <c r="K153" s="20">
        <f>J153</f>
        <v>220</v>
      </c>
      <c r="L153" s="20">
        <v>182.3</v>
      </c>
    </row>
    <row r="154" spans="1:12">
      <c r="A154" s="21" t="s">
        <v>79</v>
      </c>
      <c r="B154" s="18">
        <v>871</v>
      </c>
      <c r="C154" s="17" t="s">
        <v>16</v>
      </c>
      <c r="D154" s="17" t="s">
        <v>29</v>
      </c>
      <c r="E154" s="17" t="s">
        <v>13</v>
      </c>
      <c r="F154" s="18">
        <v>1</v>
      </c>
      <c r="G154" s="17" t="s">
        <v>344</v>
      </c>
      <c r="H154" s="17" t="s">
        <v>391</v>
      </c>
      <c r="I154" s="18"/>
      <c r="J154" s="20">
        <f>J155</f>
        <v>101.00000000000004</v>
      </c>
      <c r="K154" s="20">
        <f>K155</f>
        <v>101.00000000000004</v>
      </c>
      <c r="L154" s="20">
        <f>L155</f>
        <v>0</v>
      </c>
    </row>
    <row r="155" spans="1:12" ht="30">
      <c r="A155" s="21" t="s">
        <v>158</v>
      </c>
      <c r="B155" s="18">
        <v>871</v>
      </c>
      <c r="C155" s="17" t="s">
        <v>16</v>
      </c>
      <c r="D155" s="17" t="s">
        <v>29</v>
      </c>
      <c r="E155" s="17" t="s">
        <v>13</v>
      </c>
      <c r="F155" s="18">
        <v>1</v>
      </c>
      <c r="G155" s="17" t="s">
        <v>344</v>
      </c>
      <c r="H155" s="17" t="s">
        <v>391</v>
      </c>
      <c r="I155" s="18">
        <v>240</v>
      </c>
      <c r="J155" s="20">
        <f>1861.4-1754.7-5.7</f>
        <v>101.00000000000004</v>
      </c>
      <c r="K155" s="20">
        <f>J155</f>
        <v>101.00000000000004</v>
      </c>
      <c r="L155" s="20">
        <v>0</v>
      </c>
    </row>
    <row r="156" spans="1:12" ht="30">
      <c r="A156" s="21" t="s">
        <v>122</v>
      </c>
      <c r="B156" s="18">
        <v>871</v>
      </c>
      <c r="C156" s="17" t="s">
        <v>16</v>
      </c>
      <c r="D156" s="17" t="s">
        <v>29</v>
      </c>
      <c r="E156" s="17" t="s">
        <v>13</v>
      </c>
      <c r="F156" s="18">
        <v>1</v>
      </c>
      <c r="G156" s="17" t="s">
        <v>344</v>
      </c>
      <c r="H156" s="17" t="s">
        <v>392</v>
      </c>
      <c r="I156" s="18"/>
      <c r="J156" s="20">
        <f>J157</f>
        <v>50</v>
      </c>
      <c r="K156" s="20">
        <f>K157</f>
        <v>50</v>
      </c>
      <c r="L156" s="20">
        <f>L157</f>
        <v>21</v>
      </c>
    </row>
    <row r="157" spans="1:12" ht="30">
      <c r="A157" s="21" t="s">
        <v>158</v>
      </c>
      <c r="B157" s="18">
        <v>871</v>
      </c>
      <c r="C157" s="17" t="s">
        <v>16</v>
      </c>
      <c r="D157" s="17" t="s">
        <v>29</v>
      </c>
      <c r="E157" s="17" t="s">
        <v>13</v>
      </c>
      <c r="F157" s="18">
        <v>1</v>
      </c>
      <c r="G157" s="17" t="s">
        <v>344</v>
      </c>
      <c r="H157" s="17" t="s">
        <v>392</v>
      </c>
      <c r="I157" s="18">
        <v>240</v>
      </c>
      <c r="J157" s="20">
        <v>50</v>
      </c>
      <c r="K157" s="20">
        <f>J157</f>
        <v>50</v>
      </c>
      <c r="L157" s="20">
        <v>21</v>
      </c>
    </row>
    <row r="158" spans="1:12">
      <c r="A158" s="21" t="s">
        <v>157</v>
      </c>
      <c r="B158" s="18">
        <v>871</v>
      </c>
      <c r="C158" s="17" t="s">
        <v>16</v>
      </c>
      <c r="D158" s="17" t="s">
        <v>29</v>
      </c>
      <c r="E158" s="17" t="s">
        <v>13</v>
      </c>
      <c r="F158" s="18">
        <v>1</v>
      </c>
      <c r="G158" s="17" t="s">
        <v>344</v>
      </c>
      <c r="H158" s="17" t="s">
        <v>393</v>
      </c>
      <c r="I158" s="18"/>
      <c r="J158" s="20">
        <f>J159</f>
        <v>6600</v>
      </c>
      <c r="K158" s="20">
        <f>K159</f>
        <v>6600</v>
      </c>
      <c r="L158" s="20">
        <f>L159</f>
        <v>2372.6</v>
      </c>
    </row>
    <row r="159" spans="1:12" ht="30">
      <c r="A159" s="21" t="s">
        <v>158</v>
      </c>
      <c r="B159" s="18">
        <v>871</v>
      </c>
      <c r="C159" s="17" t="s">
        <v>16</v>
      </c>
      <c r="D159" s="17" t="s">
        <v>29</v>
      </c>
      <c r="E159" s="17" t="s">
        <v>13</v>
      </c>
      <c r="F159" s="18">
        <v>1</v>
      </c>
      <c r="G159" s="17" t="s">
        <v>344</v>
      </c>
      <c r="H159" s="17" t="s">
        <v>393</v>
      </c>
      <c r="I159" s="18">
        <v>240</v>
      </c>
      <c r="J159" s="20">
        <f>3600+1500+1500</f>
        <v>6600</v>
      </c>
      <c r="K159" s="20">
        <f>J159</f>
        <v>6600</v>
      </c>
      <c r="L159" s="20">
        <v>2372.6</v>
      </c>
    </row>
    <row r="160" spans="1:12">
      <c r="A160" s="21" t="s">
        <v>111</v>
      </c>
      <c r="B160" s="18">
        <v>871</v>
      </c>
      <c r="C160" s="17" t="s">
        <v>16</v>
      </c>
      <c r="D160" s="17" t="s">
        <v>29</v>
      </c>
      <c r="E160" s="17" t="s">
        <v>13</v>
      </c>
      <c r="F160" s="18">
        <v>1</v>
      </c>
      <c r="G160" s="17" t="s">
        <v>344</v>
      </c>
      <c r="H160" s="17" t="s">
        <v>394</v>
      </c>
      <c r="I160" s="18"/>
      <c r="J160" s="20">
        <f>J161</f>
        <v>2673.7000000000003</v>
      </c>
      <c r="K160" s="20">
        <f>K161</f>
        <v>2673.7000000000003</v>
      </c>
      <c r="L160" s="20">
        <f>L161</f>
        <v>879.8</v>
      </c>
    </row>
    <row r="161" spans="1:12" ht="30">
      <c r="A161" s="21" t="s">
        <v>158</v>
      </c>
      <c r="B161" s="18">
        <v>871</v>
      </c>
      <c r="C161" s="17" t="s">
        <v>16</v>
      </c>
      <c r="D161" s="17" t="s">
        <v>29</v>
      </c>
      <c r="E161" s="17" t="s">
        <v>13</v>
      </c>
      <c r="F161" s="18">
        <v>1</v>
      </c>
      <c r="G161" s="17" t="s">
        <v>344</v>
      </c>
      <c r="H161" s="17" t="s">
        <v>394</v>
      </c>
      <c r="I161" s="18">
        <v>240</v>
      </c>
      <c r="J161" s="20">
        <f>2700+2864.3-12.2-2952.1+73.7</f>
        <v>2673.7000000000003</v>
      </c>
      <c r="K161" s="20">
        <f>J161</f>
        <v>2673.7000000000003</v>
      </c>
      <c r="L161" s="20">
        <v>879.8</v>
      </c>
    </row>
    <row r="162" spans="1:12" ht="57.75">
      <c r="A162" s="23" t="s">
        <v>500</v>
      </c>
      <c r="B162" s="14">
        <v>871</v>
      </c>
      <c r="C162" s="13" t="s">
        <v>16</v>
      </c>
      <c r="D162" s="13" t="s">
        <v>29</v>
      </c>
      <c r="E162" s="13" t="s">
        <v>13</v>
      </c>
      <c r="F162" s="14">
        <v>6</v>
      </c>
      <c r="G162" s="13" t="s">
        <v>344</v>
      </c>
      <c r="H162" s="13" t="s">
        <v>471</v>
      </c>
      <c r="I162" s="14"/>
      <c r="J162" s="22">
        <f>J163+J165</f>
        <v>1908.9</v>
      </c>
      <c r="K162" s="22">
        <f>K163+K165</f>
        <v>1908.9</v>
      </c>
      <c r="L162" s="22">
        <f>L163+L165</f>
        <v>1797.8000000000002</v>
      </c>
    </row>
    <row r="163" spans="1:12">
      <c r="A163" s="21" t="s">
        <v>464</v>
      </c>
      <c r="B163" s="18">
        <v>871</v>
      </c>
      <c r="C163" s="17" t="s">
        <v>16</v>
      </c>
      <c r="D163" s="17" t="s">
        <v>29</v>
      </c>
      <c r="E163" s="17" t="s">
        <v>13</v>
      </c>
      <c r="F163" s="18">
        <v>6</v>
      </c>
      <c r="G163" s="17" t="s">
        <v>344</v>
      </c>
      <c r="H163" s="17" t="s">
        <v>501</v>
      </c>
      <c r="I163" s="18"/>
      <c r="J163" s="20">
        <f>J164</f>
        <v>1327.1000000000001</v>
      </c>
      <c r="K163" s="20">
        <f>K164</f>
        <v>1327.1000000000001</v>
      </c>
      <c r="L163" s="20">
        <f>L164</f>
        <v>1250.4000000000001</v>
      </c>
    </row>
    <row r="164" spans="1:12" ht="30">
      <c r="A164" s="21" t="s">
        <v>158</v>
      </c>
      <c r="B164" s="18">
        <v>871</v>
      </c>
      <c r="C164" s="17" t="s">
        <v>16</v>
      </c>
      <c r="D164" s="17" t="s">
        <v>29</v>
      </c>
      <c r="E164" s="17" t="s">
        <v>13</v>
      </c>
      <c r="F164" s="18">
        <v>6</v>
      </c>
      <c r="G164" s="17" t="s">
        <v>344</v>
      </c>
      <c r="H164" s="17" t="s">
        <v>501</v>
      </c>
      <c r="I164" s="18">
        <v>240</v>
      </c>
      <c r="J164" s="20">
        <f>1378.9-51.8</f>
        <v>1327.1000000000001</v>
      </c>
      <c r="K164" s="20">
        <f>J164</f>
        <v>1327.1000000000001</v>
      </c>
      <c r="L164" s="20">
        <v>1250.4000000000001</v>
      </c>
    </row>
    <row r="165" spans="1:12">
      <c r="A165" s="21" t="s">
        <v>464</v>
      </c>
      <c r="B165" s="18">
        <v>871</v>
      </c>
      <c r="C165" s="17" t="s">
        <v>16</v>
      </c>
      <c r="D165" s="17" t="s">
        <v>29</v>
      </c>
      <c r="E165" s="17" t="s">
        <v>13</v>
      </c>
      <c r="F165" s="18">
        <v>6</v>
      </c>
      <c r="G165" s="17" t="s">
        <v>344</v>
      </c>
      <c r="H165" s="17" t="s">
        <v>502</v>
      </c>
      <c r="I165" s="18"/>
      <c r="J165" s="20">
        <f>J166</f>
        <v>581.80000000000007</v>
      </c>
      <c r="K165" s="20">
        <f>K166</f>
        <v>581.80000000000007</v>
      </c>
      <c r="L165" s="20">
        <f>L166</f>
        <v>547.4</v>
      </c>
    </row>
    <row r="166" spans="1:12" ht="30">
      <c r="A166" s="21" t="s">
        <v>158</v>
      </c>
      <c r="B166" s="18">
        <v>871</v>
      </c>
      <c r="C166" s="17" t="s">
        <v>16</v>
      </c>
      <c r="D166" s="17" t="s">
        <v>29</v>
      </c>
      <c r="E166" s="17" t="s">
        <v>13</v>
      </c>
      <c r="F166" s="18">
        <v>6</v>
      </c>
      <c r="G166" s="17" t="s">
        <v>344</v>
      </c>
      <c r="H166" s="17" t="s">
        <v>502</v>
      </c>
      <c r="I166" s="18">
        <v>240</v>
      </c>
      <c r="J166" s="20">
        <f>603.7-21.9</f>
        <v>581.80000000000007</v>
      </c>
      <c r="K166" s="20">
        <f>J166</f>
        <v>581.80000000000007</v>
      </c>
      <c r="L166" s="20">
        <v>547.4</v>
      </c>
    </row>
    <row r="167" spans="1:12" s="25" customFormat="1" ht="43.5">
      <c r="A167" s="23" t="s">
        <v>503</v>
      </c>
      <c r="B167" s="14">
        <v>871</v>
      </c>
      <c r="C167" s="13" t="s">
        <v>16</v>
      </c>
      <c r="D167" s="13" t="s">
        <v>29</v>
      </c>
      <c r="E167" s="13" t="s">
        <v>13</v>
      </c>
      <c r="F167" s="14">
        <v>7</v>
      </c>
      <c r="G167" s="13" t="s">
        <v>344</v>
      </c>
      <c r="H167" s="13" t="s">
        <v>471</v>
      </c>
      <c r="I167" s="14"/>
      <c r="J167" s="22">
        <f>J168+J170</f>
        <v>12416.3</v>
      </c>
      <c r="K167" s="22">
        <f>K168+K170</f>
        <v>12416.3</v>
      </c>
      <c r="L167" s="22">
        <f>L168+L170</f>
        <v>10392.700000000001</v>
      </c>
    </row>
    <row r="168" spans="1:12" ht="45">
      <c r="A168" s="21" t="s">
        <v>504</v>
      </c>
      <c r="B168" s="18">
        <v>871</v>
      </c>
      <c r="C168" s="17" t="s">
        <v>16</v>
      </c>
      <c r="D168" s="17" t="s">
        <v>29</v>
      </c>
      <c r="E168" s="17" t="s">
        <v>13</v>
      </c>
      <c r="F168" s="18">
        <v>7</v>
      </c>
      <c r="G168" s="17" t="s">
        <v>344</v>
      </c>
      <c r="H168" s="17" t="s">
        <v>505</v>
      </c>
      <c r="I168" s="18"/>
      <c r="J168" s="20">
        <f>J169</f>
        <v>620.79999999999995</v>
      </c>
      <c r="K168" s="20">
        <f>K169</f>
        <v>620.79999999999995</v>
      </c>
      <c r="L168" s="20">
        <f>L169</f>
        <v>519.6</v>
      </c>
    </row>
    <row r="169" spans="1:12" ht="30">
      <c r="A169" s="21" t="s">
        <v>158</v>
      </c>
      <c r="B169" s="18">
        <v>871</v>
      </c>
      <c r="C169" s="17" t="s">
        <v>16</v>
      </c>
      <c r="D169" s="17" t="s">
        <v>29</v>
      </c>
      <c r="E169" s="17" t="s">
        <v>13</v>
      </c>
      <c r="F169" s="18">
        <v>7</v>
      </c>
      <c r="G169" s="17" t="s">
        <v>344</v>
      </c>
      <c r="H169" s="17" t="s">
        <v>505</v>
      </c>
      <c r="I169" s="18">
        <v>240</v>
      </c>
      <c r="J169" s="20">
        <f>225.3+395.5</f>
        <v>620.79999999999995</v>
      </c>
      <c r="K169" s="20">
        <f>J169</f>
        <v>620.79999999999995</v>
      </c>
      <c r="L169" s="20">
        <v>519.6</v>
      </c>
    </row>
    <row r="170" spans="1:12" ht="90">
      <c r="A170" s="21" t="s">
        <v>506</v>
      </c>
      <c r="B170" s="18">
        <v>871</v>
      </c>
      <c r="C170" s="17" t="s">
        <v>16</v>
      </c>
      <c r="D170" s="17" t="s">
        <v>29</v>
      </c>
      <c r="E170" s="17" t="s">
        <v>13</v>
      </c>
      <c r="F170" s="18">
        <v>7</v>
      </c>
      <c r="G170" s="17" t="s">
        <v>344</v>
      </c>
      <c r="H170" s="17" t="s">
        <v>507</v>
      </c>
      <c r="I170" s="18"/>
      <c r="J170" s="20">
        <f>J171</f>
        <v>11795.5</v>
      </c>
      <c r="K170" s="20">
        <f>K171</f>
        <v>11795.5</v>
      </c>
      <c r="L170" s="20">
        <f>L171</f>
        <v>9873.1</v>
      </c>
    </row>
    <row r="171" spans="1:12" ht="30">
      <c r="A171" s="21" t="s">
        <v>158</v>
      </c>
      <c r="B171" s="18">
        <v>871</v>
      </c>
      <c r="C171" s="17" t="s">
        <v>16</v>
      </c>
      <c r="D171" s="17" t="s">
        <v>29</v>
      </c>
      <c r="E171" s="17" t="s">
        <v>13</v>
      </c>
      <c r="F171" s="18">
        <v>7</v>
      </c>
      <c r="G171" s="17" t="s">
        <v>344</v>
      </c>
      <c r="H171" s="17" t="s">
        <v>507</v>
      </c>
      <c r="I171" s="18">
        <v>240</v>
      </c>
      <c r="J171" s="20">
        <v>11795.5</v>
      </c>
      <c r="K171" s="20">
        <f>J171</f>
        <v>11795.5</v>
      </c>
      <c r="L171" s="20">
        <v>9873.1</v>
      </c>
    </row>
    <row r="172" spans="1:12" s="25" customFormat="1">
      <c r="A172" s="12" t="s">
        <v>54</v>
      </c>
      <c r="B172" s="14">
        <v>871</v>
      </c>
      <c r="C172" s="13" t="s">
        <v>16</v>
      </c>
      <c r="D172" s="13" t="s">
        <v>55</v>
      </c>
      <c r="E172" s="13"/>
      <c r="F172" s="13"/>
      <c r="G172" s="13"/>
      <c r="H172" s="17"/>
      <c r="I172" s="14" t="s">
        <v>8</v>
      </c>
      <c r="J172" s="15">
        <f>J173</f>
        <v>30</v>
      </c>
      <c r="K172" s="15">
        <f t="shared" ref="K172:L174" si="20">K173</f>
        <v>30</v>
      </c>
      <c r="L172" s="15">
        <f t="shared" si="20"/>
        <v>23</v>
      </c>
    </row>
    <row r="173" spans="1:12" s="25" customFormat="1" ht="43.5">
      <c r="A173" s="23" t="s">
        <v>508</v>
      </c>
      <c r="B173" s="13" t="s">
        <v>27</v>
      </c>
      <c r="C173" s="13" t="s">
        <v>16</v>
      </c>
      <c r="D173" s="13" t="s">
        <v>55</v>
      </c>
      <c r="E173" s="13" t="s">
        <v>16</v>
      </c>
      <c r="F173" s="14">
        <v>0</v>
      </c>
      <c r="G173" s="13" t="s">
        <v>344</v>
      </c>
      <c r="H173" s="13" t="s">
        <v>471</v>
      </c>
      <c r="I173" s="14"/>
      <c r="J173" s="22">
        <f>J174</f>
        <v>30</v>
      </c>
      <c r="K173" s="22">
        <f t="shared" si="20"/>
        <v>30</v>
      </c>
      <c r="L173" s="22">
        <f t="shared" si="20"/>
        <v>23</v>
      </c>
    </row>
    <row r="174" spans="1:12" s="25" customFormat="1">
      <c r="A174" s="21" t="s">
        <v>134</v>
      </c>
      <c r="B174" s="17" t="s">
        <v>27</v>
      </c>
      <c r="C174" s="17" t="s">
        <v>16</v>
      </c>
      <c r="D174" s="17" t="s">
        <v>55</v>
      </c>
      <c r="E174" s="17" t="s">
        <v>16</v>
      </c>
      <c r="F174" s="18">
        <v>0</v>
      </c>
      <c r="G174" s="17" t="s">
        <v>344</v>
      </c>
      <c r="H174" s="17" t="s">
        <v>395</v>
      </c>
      <c r="I174" s="18"/>
      <c r="J174" s="20">
        <f>J175</f>
        <v>30</v>
      </c>
      <c r="K174" s="20">
        <f t="shared" si="20"/>
        <v>30</v>
      </c>
      <c r="L174" s="20">
        <f t="shared" si="20"/>
        <v>23</v>
      </c>
    </row>
    <row r="175" spans="1:12" s="25" customFormat="1" ht="45">
      <c r="A175" s="21" t="s">
        <v>509</v>
      </c>
      <c r="B175" s="17" t="s">
        <v>27</v>
      </c>
      <c r="C175" s="17" t="s">
        <v>16</v>
      </c>
      <c r="D175" s="17" t="s">
        <v>55</v>
      </c>
      <c r="E175" s="17" t="s">
        <v>16</v>
      </c>
      <c r="F175" s="18">
        <v>0</v>
      </c>
      <c r="G175" s="17" t="s">
        <v>344</v>
      </c>
      <c r="H175" s="17" t="s">
        <v>395</v>
      </c>
      <c r="I175" s="18">
        <v>810</v>
      </c>
      <c r="J175" s="20">
        <v>30</v>
      </c>
      <c r="K175" s="20">
        <f>J175</f>
        <v>30</v>
      </c>
      <c r="L175" s="20">
        <v>23</v>
      </c>
    </row>
    <row r="176" spans="1:12" s="25" customFormat="1">
      <c r="A176" s="14" t="s">
        <v>19</v>
      </c>
      <c r="B176" s="14">
        <v>871</v>
      </c>
      <c r="C176" s="13" t="s">
        <v>17</v>
      </c>
      <c r="D176" s="14" t="s">
        <v>9</v>
      </c>
      <c r="E176" s="17"/>
      <c r="F176" s="18"/>
      <c r="G176" s="17"/>
      <c r="H176" s="17"/>
      <c r="I176" s="18"/>
      <c r="J176" s="22">
        <f>J177+J194+J199+J234</f>
        <v>79205.900000000009</v>
      </c>
      <c r="K176" s="22">
        <f>K177+K194+K199+K234</f>
        <v>79255.8</v>
      </c>
      <c r="L176" s="22">
        <f>L177+L194+L199+L234</f>
        <v>58994.2</v>
      </c>
    </row>
    <row r="177" spans="1:12" s="25" customFormat="1">
      <c r="A177" s="12" t="s">
        <v>20</v>
      </c>
      <c r="B177" s="14">
        <v>871</v>
      </c>
      <c r="C177" s="13" t="s">
        <v>17</v>
      </c>
      <c r="D177" s="14" t="s">
        <v>12</v>
      </c>
      <c r="E177" s="17"/>
      <c r="F177" s="18"/>
      <c r="G177" s="17"/>
      <c r="H177" s="17"/>
      <c r="I177" s="18"/>
      <c r="J177" s="22">
        <f>J178+J188</f>
        <v>22639.3</v>
      </c>
      <c r="K177" s="22">
        <f>K178+K188</f>
        <v>22639.3</v>
      </c>
      <c r="L177" s="22">
        <f>L178+L188</f>
        <v>11051.4</v>
      </c>
    </row>
    <row r="178" spans="1:12" s="25" customFormat="1" ht="57.75">
      <c r="A178" s="23" t="s">
        <v>510</v>
      </c>
      <c r="B178" s="13" t="s">
        <v>27</v>
      </c>
      <c r="C178" s="13" t="s">
        <v>17</v>
      </c>
      <c r="D178" s="13" t="s">
        <v>12</v>
      </c>
      <c r="E178" s="13" t="s">
        <v>17</v>
      </c>
      <c r="F178" s="14">
        <v>0</v>
      </c>
      <c r="G178" s="13" t="s">
        <v>344</v>
      </c>
      <c r="H178" s="13" t="s">
        <v>471</v>
      </c>
      <c r="I178" s="14"/>
      <c r="J178" s="22">
        <f>J179+J182+J185</f>
        <v>20970.8</v>
      </c>
      <c r="K178" s="22">
        <f>K179+K182+K185</f>
        <v>20970.8</v>
      </c>
      <c r="L178" s="22">
        <f>L179+L182+L185</f>
        <v>9383.6</v>
      </c>
    </row>
    <row r="179" spans="1:12" s="25" customFormat="1" ht="29.25">
      <c r="A179" s="23" t="s">
        <v>80</v>
      </c>
      <c r="B179" s="13" t="s">
        <v>27</v>
      </c>
      <c r="C179" s="13" t="s">
        <v>17</v>
      </c>
      <c r="D179" s="13" t="s">
        <v>12</v>
      </c>
      <c r="E179" s="13" t="s">
        <v>17</v>
      </c>
      <c r="F179" s="14">
        <v>1</v>
      </c>
      <c r="G179" s="13" t="s">
        <v>344</v>
      </c>
      <c r="H179" s="13" t="s">
        <v>471</v>
      </c>
      <c r="I179" s="14"/>
      <c r="J179" s="22">
        <f t="shared" ref="J179:L180" si="21">J180</f>
        <v>100</v>
      </c>
      <c r="K179" s="22">
        <f t="shared" si="21"/>
        <v>100</v>
      </c>
      <c r="L179" s="22">
        <f t="shared" si="21"/>
        <v>85.2</v>
      </c>
    </row>
    <row r="180" spans="1:12" s="25" customFormat="1">
      <c r="A180" s="21" t="s">
        <v>160</v>
      </c>
      <c r="B180" s="17" t="s">
        <v>27</v>
      </c>
      <c r="C180" s="17" t="s">
        <v>17</v>
      </c>
      <c r="D180" s="17" t="s">
        <v>12</v>
      </c>
      <c r="E180" s="17" t="s">
        <v>17</v>
      </c>
      <c r="F180" s="18">
        <v>1</v>
      </c>
      <c r="G180" s="17" t="s">
        <v>344</v>
      </c>
      <c r="H180" s="17" t="s">
        <v>397</v>
      </c>
      <c r="I180" s="18"/>
      <c r="J180" s="20">
        <f t="shared" si="21"/>
        <v>100</v>
      </c>
      <c r="K180" s="20">
        <f t="shared" si="21"/>
        <v>100</v>
      </c>
      <c r="L180" s="20">
        <f t="shared" si="21"/>
        <v>85.2</v>
      </c>
    </row>
    <row r="181" spans="1:12" s="25" customFormat="1" ht="30">
      <c r="A181" s="21" t="s">
        <v>158</v>
      </c>
      <c r="B181" s="17" t="s">
        <v>27</v>
      </c>
      <c r="C181" s="17" t="s">
        <v>17</v>
      </c>
      <c r="D181" s="17" t="s">
        <v>12</v>
      </c>
      <c r="E181" s="17" t="s">
        <v>17</v>
      </c>
      <c r="F181" s="18">
        <v>1</v>
      </c>
      <c r="G181" s="17" t="s">
        <v>344</v>
      </c>
      <c r="H181" s="17" t="s">
        <v>397</v>
      </c>
      <c r="I181" s="18">
        <v>240</v>
      </c>
      <c r="J181" s="20">
        <f>100</f>
        <v>100</v>
      </c>
      <c r="K181" s="20">
        <f>J181</f>
        <v>100</v>
      </c>
      <c r="L181" s="20">
        <v>85.2</v>
      </c>
    </row>
    <row r="182" spans="1:12" s="25" customFormat="1" ht="29.25">
      <c r="A182" s="23" t="s">
        <v>81</v>
      </c>
      <c r="B182" s="199" t="s">
        <v>27</v>
      </c>
      <c r="C182" s="199" t="s">
        <v>17</v>
      </c>
      <c r="D182" s="199" t="s">
        <v>12</v>
      </c>
      <c r="E182" s="13" t="s">
        <v>17</v>
      </c>
      <c r="F182" s="14">
        <v>2</v>
      </c>
      <c r="G182" s="13" t="s">
        <v>344</v>
      </c>
      <c r="H182" s="13" t="s">
        <v>471</v>
      </c>
      <c r="I182" s="14"/>
      <c r="J182" s="22">
        <f t="shared" ref="J182:L183" si="22">J183</f>
        <v>40.299999999999997</v>
      </c>
      <c r="K182" s="22">
        <f t="shared" si="22"/>
        <v>40.299999999999997</v>
      </c>
      <c r="L182" s="22">
        <f t="shared" si="22"/>
        <v>40.299999999999997</v>
      </c>
    </row>
    <row r="183" spans="1:12" s="25" customFormat="1">
      <c r="A183" s="21" t="s">
        <v>82</v>
      </c>
      <c r="B183" s="200" t="s">
        <v>27</v>
      </c>
      <c r="C183" s="200" t="s">
        <v>17</v>
      </c>
      <c r="D183" s="200" t="s">
        <v>12</v>
      </c>
      <c r="E183" s="17" t="s">
        <v>17</v>
      </c>
      <c r="F183" s="18">
        <v>2</v>
      </c>
      <c r="G183" s="17" t="s">
        <v>344</v>
      </c>
      <c r="H183" s="17" t="s">
        <v>396</v>
      </c>
      <c r="I183" s="18"/>
      <c r="J183" s="20">
        <f t="shared" si="22"/>
        <v>40.299999999999997</v>
      </c>
      <c r="K183" s="20">
        <f t="shared" si="22"/>
        <v>40.299999999999997</v>
      </c>
      <c r="L183" s="20">
        <f t="shared" si="22"/>
        <v>40.299999999999997</v>
      </c>
    </row>
    <row r="184" spans="1:12" s="25" customFormat="1" ht="30">
      <c r="A184" s="21" t="s">
        <v>158</v>
      </c>
      <c r="B184" s="200" t="s">
        <v>27</v>
      </c>
      <c r="C184" s="200" t="s">
        <v>17</v>
      </c>
      <c r="D184" s="200" t="s">
        <v>12</v>
      </c>
      <c r="E184" s="17" t="s">
        <v>17</v>
      </c>
      <c r="F184" s="18">
        <v>2</v>
      </c>
      <c r="G184" s="17" t="s">
        <v>344</v>
      </c>
      <c r="H184" s="17" t="s">
        <v>396</v>
      </c>
      <c r="I184" s="18">
        <v>240</v>
      </c>
      <c r="J184" s="20">
        <f>100-59.7</f>
        <v>40.299999999999997</v>
      </c>
      <c r="K184" s="20">
        <f>J184</f>
        <v>40.299999999999997</v>
      </c>
      <c r="L184" s="20">
        <v>40.299999999999997</v>
      </c>
    </row>
    <row r="185" spans="1:12" s="25" customFormat="1" ht="43.5">
      <c r="A185" s="23" t="s">
        <v>398</v>
      </c>
      <c r="B185" s="13" t="s">
        <v>27</v>
      </c>
      <c r="C185" s="13" t="s">
        <v>17</v>
      </c>
      <c r="D185" s="13" t="s">
        <v>12</v>
      </c>
      <c r="E185" s="13" t="s">
        <v>17</v>
      </c>
      <c r="F185" s="14">
        <v>6</v>
      </c>
      <c r="G185" s="13" t="s">
        <v>344</v>
      </c>
      <c r="H185" s="13" t="s">
        <v>471</v>
      </c>
      <c r="I185" s="14"/>
      <c r="J185" s="22">
        <f t="shared" ref="J185:L186" si="23">J186</f>
        <v>20830.5</v>
      </c>
      <c r="K185" s="22">
        <f t="shared" si="23"/>
        <v>20830.5</v>
      </c>
      <c r="L185" s="22">
        <f t="shared" si="23"/>
        <v>9258.1</v>
      </c>
    </row>
    <row r="186" spans="1:12" s="25" customFormat="1">
      <c r="A186" s="21" t="s">
        <v>155</v>
      </c>
      <c r="B186" s="17" t="s">
        <v>27</v>
      </c>
      <c r="C186" s="17" t="s">
        <v>17</v>
      </c>
      <c r="D186" s="17" t="s">
        <v>12</v>
      </c>
      <c r="E186" s="17" t="s">
        <v>17</v>
      </c>
      <c r="F186" s="18">
        <v>6</v>
      </c>
      <c r="G186" s="17" t="s">
        <v>344</v>
      </c>
      <c r="H186" s="17" t="s">
        <v>399</v>
      </c>
      <c r="I186" s="18"/>
      <c r="J186" s="20">
        <f t="shared" si="23"/>
        <v>20830.5</v>
      </c>
      <c r="K186" s="20">
        <f t="shared" si="23"/>
        <v>20830.5</v>
      </c>
      <c r="L186" s="20">
        <f t="shared" si="23"/>
        <v>9258.1</v>
      </c>
    </row>
    <row r="187" spans="1:12" s="25" customFormat="1">
      <c r="A187" s="21" t="s">
        <v>511</v>
      </c>
      <c r="B187" s="17" t="s">
        <v>27</v>
      </c>
      <c r="C187" s="17" t="s">
        <v>17</v>
      </c>
      <c r="D187" s="17" t="s">
        <v>12</v>
      </c>
      <c r="E187" s="17" t="s">
        <v>17</v>
      </c>
      <c r="F187" s="18">
        <v>6</v>
      </c>
      <c r="G187" s="17" t="s">
        <v>344</v>
      </c>
      <c r="H187" s="17" t="s">
        <v>399</v>
      </c>
      <c r="I187" s="18">
        <v>410</v>
      </c>
      <c r="J187" s="20">
        <f>20455.2+375.3</f>
        <v>20830.5</v>
      </c>
      <c r="K187" s="20">
        <f>J187</f>
        <v>20830.5</v>
      </c>
      <c r="L187" s="20">
        <v>9258.1</v>
      </c>
    </row>
    <row r="188" spans="1:12" s="25" customFormat="1" ht="29.25">
      <c r="A188" s="23" t="s">
        <v>72</v>
      </c>
      <c r="B188" s="14">
        <v>871</v>
      </c>
      <c r="C188" s="13" t="s">
        <v>17</v>
      </c>
      <c r="D188" s="14" t="s">
        <v>12</v>
      </c>
      <c r="E188" s="13" t="s">
        <v>57</v>
      </c>
      <c r="F188" s="14">
        <v>0</v>
      </c>
      <c r="G188" s="13" t="s">
        <v>344</v>
      </c>
      <c r="H188" s="13" t="s">
        <v>471</v>
      </c>
      <c r="I188" s="18"/>
      <c r="J188" s="22">
        <f>J189</f>
        <v>1668.5</v>
      </c>
      <c r="K188" s="22">
        <f>K189</f>
        <v>1668.5</v>
      </c>
      <c r="L188" s="22">
        <f>L189</f>
        <v>1667.8</v>
      </c>
    </row>
    <row r="189" spans="1:12" s="25" customFormat="1">
      <c r="A189" s="21" t="s">
        <v>73</v>
      </c>
      <c r="B189" s="18">
        <v>871</v>
      </c>
      <c r="C189" s="17" t="s">
        <v>17</v>
      </c>
      <c r="D189" s="18" t="s">
        <v>12</v>
      </c>
      <c r="E189" s="17" t="s">
        <v>57</v>
      </c>
      <c r="F189" s="18">
        <v>9</v>
      </c>
      <c r="G189" s="17" t="s">
        <v>344</v>
      </c>
      <c r="H189" s="17" t="s">
        <v>471</v>
      </c>
      <c r="I189" s="18"/>
      <c r="J189" s="20">
        <f>J190+J192</f>
        <v>1668.5</v>
      </c>
      <c r="K189" s="20">
        <f>K190+K192</f>
        <v>1668.5</v>
      </c>
      <c r="L189" s="20">
        <f>L190+L192</f>
        <v>1667.8</v>
      </c>
    </row>
    <row r="190" spans="1:12" s="25" customFormat="1" ht="45">
      <c r="A190" s="21" t="s">
        <v>512</v>
      </c>
      <c r="B190" s="18">
        <v>871</v>
      </c>
      <c r="C190" s="17" t="s">
        <v>17</v>
      </c>
      <c r="D190" s="18" t="s">
        <v>12</v>
      </c>
      <c r="E190" s="17" t="s">
        <v>57</v>
      </c>
      <c r="F190" s="18">
        <v>9</v>
      </c>
      <c r="G190" s="17" t="s">
        <v>344</v>
      </c>
      <c r="H190" s="17" t="s">
        <v>513</v>
      </c>
      <c r="I190" s="18"/>
      <c r="J190" s="20">
        <f>J191</f>
        <v>353.4</v>
      </c>
      <c r="K190" s="20">
        <f>K191</f>
        <v>353.4</v>
      </c>
      <c r="L190" s="20">
        <f>L191</f>
        <v>353</v>
      </c>
    </row>
    <row r="191" spans="1:12" s="25" customFormat="1" ht="30">
      <c r="A191" s="21" t="s">
        <v>158</v>
      </c>
      <c r="B191" s="18">
        <v>871</v>
      </c>
      <c r="C191" s="17" t="s">
        <v>17</v>
      </c>
      <c r="D191" s="18" t="s">
        <v>12</v>
      </c>
      <c r="E191" s="17" t="s">
        <v>57</v>
      </c>
      <c r="F191" s="18">
        <v>9</v>
      </c>
      <c r="G191" s="17" t="s">
        <v>344</v>
      </c>
      <c r="H191" s="17" t="s">
        <v>513</v>
      </c>
      <c r="I191" s="18">
        <v>240</v>
      </c>
      <c r="J191" s="20">
        <v>353.4</v>
      </c>
      <c r="K191" s="20">
        <f>J191</f>
        <v>353.4</v>
      </c>
      <c r="L191" s="20">
        <v>353</v>
      </c>
    </row>
    <row r="192" spans="1:12" s="25" customFormat="1" ht="45">
      <c r="A192" s="21" t="s">
        <v>132</v>
      </c>
      <c r="B192" s="18">
        <v>871</v>
      </c>
      <c r="C192" s="17" t="s">
        <v>17</v>
      </c>
      <c r="D192" s="18" t="s">
        <v>12</v>
      </c>
      <c r="E192" s="17" t="s">
        <v>57</v>
      </c>
      <c r="F192" s="18">
        <v>9</v>
      </c>
      <c r="G192" s="17" t="s">
        <v>344</v>
      </c>
      <c r="H192" s="17" t="s">
        <v>400</v>
      </c>
      <c r="I192" s="18"/>
      <c r="J192" s="20">
        <f>J193</f>
        <v>1315.1000000000001</v>
      </c>
      <c r="K192" s="20">
        <f>K193</f>
        <v>1315.1000000000001</v>
      </c>
      <c r="L192" s="20">
        <f>L193</f>
        <v>1314.8</v>
      </c>
    </row>
    <row r="193" spans="1:12" s="25" customFormat="1" ht="30">
      <c r="A193" s="21" t="s">
        <v>158</v>
      </c>
      <c r="B193" s="18">
        <v>871</v>
      </c>
      <c r="C193" s="17" t="s">
        <v>17</v>
      </c>
      <c r="D193" s="18" t="s">
        <v>12</v>
      </c>
      <c r="E193" s="17" t="s">
        <v>57</v>
      </c>
      <c r="F193" s="18">
        <v>9</v>
      </c>
      <c r="G193" s="17" t="s">
        <v>344</v>
      </c>
      <c r="H193" s="17" t="s">
        <v>400</v>
      </c>
      <c r="I193" s="18">
        <v>240</v>
      </c>
      <c r="J193" s="20">
        <f>1150.4+164.7</f>
        <v>1315.1000000000001</v>
      </c>
      <c r="K193" s="20">
        <f>J193</f>
        <v>1315.1000000000001</v>
      </c>
      <c r="L193" s="20">
        <v>1314.8</v>
      </c>
    </row>
    <row r="194" spans="1:12">
      <c r="A194" s="12" t="s">
        <v>42</v>
      </c>
      <c r="B194" s="14">
        <v>871</v>
      </c>
      <c r="C194" s="13" t="s">
        <v>17</v>
      </c>
      <c r="D194" s="13" t="s">
        <v>14</v>
      </c>
      <c r="E194" s="17"/>
      <c r="F194" s="18"/>
      <c r="G194" s="17"/>
      <c r="H194" s="17"/>
      <c r="I194" s="161"/>
      <c r="J194" s="22">
        <f>J195</f>
        <v>85.5</v>
      </c>
      <c r="K194" s="22">
        <f t="shared" ref="K194:L197" si="24">K195</f>
        <v>135.4</v>
      </c>
      <c r="L194" s="22">
        <f t="shared" si="24"/>
        <v>135.1</v>
      </c>
    </row>
    <row r="195" spans="1:12">
      <c r="A195" s="201" t="s">
        <v>0</v>
      </c>
      <c r="B195" s="14">
        <v>871</v>
      </c>
      <c r="C195" s="199" t="s">
        <v>17</v>
      </c>
      <c r="D195" s="199" t="s">
        <v>14</v>
      </c>
      <c r="E195" s="199">
        <v>94</v>
      </c>
      <c r="F195" s="202">
        <v>0</v>
      </c>
      <c r="G195" s="203"/>
      <c r="H195" s="203" t="s">
        <v>66</v>
      </c>
      <c r="I195" s="204"/>
      <c r="J195" s="22">
        <f>J196</f>
        <v>85.5</v>
      </c>
      <c r="K195" s="22">
        <f t="shared" si="24"/>
        <v>135.4</v>
      </c>
      <c r="L195" s="22">
        <f t="shared" si="24"/>
        <v>135.1</v>
      </c>
    </row>
    <row r="196" spans="1:12">
      <c r="A196" s="16" t="s">
        <v>1</v>
      </c>
      <c r="B196" s="14">
        <v>871</v>
      </c>
      <c r="C196" s="17" t="s">
        <v>17</v>
      </c>
      <c r="D196" s="17" t="s">
        <v>14</v>
      </c>
      <c r="E196" s="200">
        <v>94</v>
      </c>
      <c r="F196" s="205">
        <v>1</v>
      </c>
      <c r="G196" s="200"/>
      <c r="H196" s="206" t="s">
        <v>66</v>
      </c>
      <c r="I196" s="18" t="s">
        <v>8</v>
      </c>
      <c r="J196" s="22">
        <f>J197</f>
        <v>85.5</v>
      </c>
      <c r="K196" s="22">
        <f t="shared" si="24"/>
        <v>135.4</v>
      </c>
      <c r="L196" s="22">
        <f t="shared" si="24"/>
        <v>135.1</v>
      </c>
    </row>
    <row r="197" spans="1:12">
      <c r="A197" s="16" t="str">
        <f>A196</f>
        <v>Резервные фонды местных администраций</v>
      </c>
      <c r="B197" s="18">
        <v>871</v>
      </c>
      <c r="C197" s="17" t="s">
        <v>17</v>
      </c>
      <c r="D197" s="17" t="s">
        <v>14</v>
      </c>
      <c r="E197" s="200">
        <v>94</v>
      </c>
      <c r="F197" s="205">
        <v>1</v>
      </c>
      <c r="G197" s="200" t="s">
        <v>344</v>
      </c>
      <c r="H197" s="200" t="s">
        <v>362</v>
      </c>
      <c r="I197" s="18"/>
      <c r="J197" s="20">
        <f>J198</f>
        <v>85.5</v>
      </c>
      <c r="K197" s="20">
        <f t="shared" si="24"/>
        <v>135.4</v>
      </c>
      <c r="L197" s="20">
        <f t="shared" si="24"/>
        <v>135.1</v>
      </c>
    </row>
    <row r="198" spans="1:12" s="25" customFormat="1" ht="30">
      <c r="A198" s="21" t="s">
        <v>158</v>
      </c>
      <c r="B198" s="18">
        <v>871</v>
      </c>
      <c r="C198" s="17" t="s">
        <v>17</v>
      </c>
      <c r="D198" s="17" t="s">
        <v>14</v>
      </c>
      <c r="E198" s="200">
        <v>94</v>
      </c>
      <c r="F198" s="205">
        <v>1</v>
      </c>
      <c r="G198" s="200" t="s">
        <v>344</v>
      </c>
      <c r="H198" s="200" t="s">
        <v>362</v>
      </c>
      <c r="I198" s="17" t="s">
        <v>148</v>
      </c>
      <c r="J198" s="20">
        <f>51+34.5</f>
        <v>85.5</v>
      </c>
      <c r="K198" s="20">
        <f>J198+49.9</f>
        <v>135.4</v>
      </c>
      <c r="L198" s="20">
        <v>135.1</v>
      </c>
    </row>
    <row r="199" spans="1:12">
      <c r="A199" s="12" t="s">
        <v>3</v>
      </c>
      <c r="B199" s="14">
        <v>871</v>
      </c>
      <c r="C199" s="13" t="s">
        <v>17</v>
      </c>
      <c r="D199" s="14" t="s">
        <v>13</v>
      </c>
      <c r="E199" s="13" t="s">
        <v>10</v>
      </c>
      <c r="F199" s="14"/>
      <c r="G199" s="13"/>
      <c r="H199" s="17"/>
      <c r="I199" s="14"/>
      <c r="J199" s="15">
        <f>J200</f>
        <v>38164.80000000001</v>
      </c>
      <c r="K199" s="15">
        <f>K200</f>
        <v>38164.800000000003</v>
      </c>
      <c r="L199" s="15">
        <f>L200</f>
        <v>31498.9</v>
      </c>
    </row>
    <row r="200" spans="1:12" ht="29.25">
      <c r="A200" s="12" t="s">
        <v>499</v>
      </c>
      <c r="B200" s="13" t="s">
        <v>27</v>
      </c>
      <c r="C200" s="13" t="s">
        <v>17</v>
      </c>
      <c r="D200" s="13" t="s">
        <v>13</v>
      </c>
      <c r="E200" s="13" t="s">
        <v>13</v>
      </c>
      <c r="F200" s="14">
        <v>0</v>
      </c>
      <c r="G200" s="13" t="s">
        <v>344</v>
      </c>
      <c r="H200" s="13" t="s">
        <v>471</v>
      </c>
      <c r="I200" s="14"/>
      <c r="J200" s="22">
        <f>J201+J206+J229</f>
        <v>38164.80000000001</v>
      </c>
      <c r="K200" s="22">
        <f>K201+K206+K229</f>
        <v>38164.800000000003</v>
      </c>
      <c r="L200" s="22">
        <f>L201+L206+L229</f>
        <v>31498.9</v>
      </c>
    </row>
    <row r="201" spans="1:12" ht="29.25">
      <c r="A201" s="23" t="s">
        <v>84</v>
      </c>
      <c r="B201" s="13" t="s">
        <v>27</v>
      </c>
      <c r="C201" s="13" t="s">
        <v>17</v>
      </c>
      <c r="D201" s="13" t="s">
        <v>13</v>
      </c>
      <c r="E201" s="13" t="s">
        <v>13</v>
      </c>
      <c r="F201" s="14">
        <v>2</v>
      </c>
      <c r="G201" s="17" t="s">
        <v>344</v>
      </c>
      <c r="H201" s="17" t="s">
        <v>471</v>
      </c>
      <c r="I201" s="14"/>
      <c r="J201" s="22">
        <f>J202+J204</f>
        <v>11896.2</v>
      </c>
      <c r="K201" s="22">
        <f>K202+K204</f>
        <v>11896.2</v>
      </c>
      <c r="L201" s="22">
        <f>L202+L204</f>
        <v>9530.7999999999993</v>
      </c>
    </row>
    <row r="202" spans="1:12">
      <c r="A202" s="21" t="s">
        <v>85</v>
      </c>
      <c r="B202" s="17" t="s">
        <v>27</v>
      </c>
      <c r="C202" s="17" t="s">
        <v>17</v>
      </c>
      <c r="D202" s="17" t="s">
        <v>13</v>
      </c>
      <c r="E202" s="17" t="s">
        <v>13</v>
      </c>
      <c r="F202" s="18">
        <v>2</v>
      </c>
      <c r="G202" s="17" t="s">
        <v>344</v>
      </c>
      <c r="H202" s="17" t="s">
        <v>401</v>
      </c>
      <c r="I202" s="18"/>
      <c r="J202" s="20">
        <f>J203</f>
        <v>8396.2000000000007</v>
      </c>
      <c r="K202" s="20">
        <f>K203</f>
        <v>8396.2000000000007</v>
      </c>
      <c r="L202" s="20">
        <f>L203</f>
        <v>6030.8</v>
      </c>
    </row>
    <row r="203" spans="1:12" ht="30">
      <c r="A203" s="21" t="s">
        <v>158</v>
      </c>
      <c r="B203" s="17" t="s">
        <v>27</v>
      </c>
      <c r="C203" s="17" t="s">
        <v>17</v>
      </c>
      <c r="D203" s="17" t="s">
        <v>13</v>
      </c>
      <c r="E203" s="17" t="s">
        <v>13</v>
      </c>
      <c r="F203" s="18">
        <v>2</v>
      </c>
      <c r="G203" s="17" t="s">
        <v>344</v>
      </c>
      <c r="H203" s="17" t="s">
        <v>401</v>
      </c>
      <c r="I203" s="18">
        <v>240</v>
      </c>
      <c r="J203" s="20">
        <f>5856.2+3000-460</f>
        <v>8396.2000000000007</v>
      </c>
      <c r="K203" s="20">
        <f>J203</f>
        <v>8396.2000000000007</v>
      </c>
      <c r="L203" s="20">
        <v>6030.8</v>
      </c>
    </row>
    <row r="204" spans="1:12">
      <c r="A204" s="21" t="s">
        <v>88</v>
      </c>
      <c r="B204" s="17" t="s">
        <v>27</v>
      </c>
      <c r="C204" s="17" t="s">
        <v>17</v>
      </c>
      <c r="D204" s="17" t="s">
        <v>13</v>
      </c>
      <c r="E204" s="17" t="s">
        <v>13</v>
      </c>
      <c r="F204" s="18">
        <v>2</v>
      </c>
      <c r="G204" s="17" t="s">
        <v>344</v>
      </c>
      <c r="H204" s="17" t="s">
        <v>402</v>
      </c>
      <c r="I204" s="18"/>
      <c r="J204" s="20">
        <f>J205</f>
        <v>3500</v>
      </c>
      <c r="K204" s="20">
        <f>K205</f>
        <v>3500</v>
      </c>
      <c r="L204" s="20">
        <f>L205</f>
        <v>3500</v>
      </c>
    </row>
    <row r="205" spans="1:12" ht="30">
      <c r="A205" s="21" t="s">
        <v>158</v>
      </c>
      <c r="B205" s="17" t="s">
        <v>27</v>
      </c>
      <c r="C205" s="17" t="s">
        <v>17</v>
      </c>
      <c r="D205" s="17" t="s">
        <v>13</v>
      </c>
      <c r="E205" s="17" t="s">
        <v>13</v>
      </c>
      <c r="F205" s="18">
        <v>2</v>
      </c>
      <c r="G205" s="17" t="s">
        <v>344</v>
      </c>
      <c r="H205" s="17" t="s">
        <v>402</v>
      </c>
      <c r="I205" s="18">
        <v>240</v>
      </c>
      <c r="J205" s="20">
        <v>3500</v>
      </c>
      <c r="K205" s="20">
        <f>J205</f>
        <v>3500</v>
      </c>
      <c r="L205" s="20">
        <v>3500</v>
      </c>
    </row>
    <row r="206" spans="1:12" ht="43.5">
      <c r="A206" s="23" t="s">
        <v>86</v>
      </c>
      <c r="B206" s="13" t="s">
        <v>27</v>
      </c>
      <c r="C206" s="13" t="s">
        <v>17</v>
      </c>
      <c r="D206" s="13" t="s">
        <v>13</v>
      </c>
      <c r="E206" s="13" t="s">
        <v>13</v>
      </c>
      <c r="F206" s="14">
        <v>3</v>
      </c>
      <c r="G206" s="13" t="s">
        <v>344</v>
      </c>
      <c r="H206" s="13" t="s">
        <v>471</v>
      </c>
      <c r="I206" s="14"/>
      <c r="J206" s="22">
        <f>J207+J209+J211+J213+J215+J217+J219+J221+J223+J225+J227</f>
        <v>25326.200000000004</v>
      </c>
      <c r="K206" s="22">
        <f>K207+K209+K211+K213+K215+K217+K219+K221+K223+K225+K227</f>
        <v>25325.300000000003</v>
      </c>
      <c r="L206" s="22">
        <f>L207+L209+L211+L213+L215+L217+L219+L221+L223+L225+L227</f>
        <v>21025.000000000004</v>
      </c>
    </row>
    <row r="207" spans="1:12">
      <c r="A207" s="21" t="s">
        <v>79</v>
      </c>
      <c r="B207" s="17" t="s">
        <v>27</v>
      </c>
      <c r="C207" s="17" t="s">
        <v>17</v>
      </c>
      <c r="D207" s="17" t="s">
        <v>13</v>
      </c>
      <c r="E207" s="17" t="s">
        <v>13</v>
      </c>
      <c r="F207" s="18">
        <v>3</v>
      </c>
      <c r="G207" s="17" t="s">
        <v>344</v>
      </c>
      <c r="H207" s="17" t="s">
        <v>391</v>
      </c>
      <c r="I207" s="18"/>
      <c r="J207" s="20">
        <f>J208</f>
        <v>119.19999999999999</v>
      </c>
      <c r="K207" s="20">
        <f>K208</f>
        <v>119.19999999999999</v>
      </c>
      <c r="L207" s="20">
        <f>L208</f>
        <v>119.2</v>
      </c>
    </row>
    <row r="208" spans="1:12" ht="30">
      <c r="A208" s="21" t="s">
        <v>158</v>
      </c>
      <c r="B208" s="17" t="s">
        <v>27</v>
      </c>
      <c r="C208" s="17" t="s">
        <v>17</v>
      </c>
      <c r="D208" s="17" t="s">
        <v>13</v>
      </c>
      <c r="E208" s="17" t="s">
        <v>13</v>
      </c>
      <c r="F208" s="18">
        <v>3</v>
      </c>
      <c r="G208" s="17" t="s">
        <v>344</v>
      </c>
      <c r="H208" s="17" t="s">
        <v>391</v>
      </c>
      <c r="I208" s="18">
        <v>240</v>
      </c>
      <c r="J208" s="20">
        <f>300-180.8</f>
        <v>119.19999999999999</v>
      </c>
      <c r="K208" s="20">
        <f>J208</f>
        <v>119.19999999999999</v>
      </c>
      <c r="L208" s="20">
        <v>119.2</v>
      </c>
    </row>
    <row r="209" spans="1:12">
      <c r="A209" s="21" t="s">
        <v>87</v>
      </c>
      <c r="B209" s="17" t="s">
        <v>27</v>
      </c>
      <c r="C209" s="17" t="s">
        <v>17</v>
      </c>
      <c r="D209" s="17" t="s">
        <v>13</v>
      </c>
      <c r="E209" s="17" t="s">
        <v>13</v>
      </c>
      <c r="F209" s="18">
        <v>3</v>
      </c>
      <c r="G209" s="17" t="s">
        <v>344</v>
      </c>
      <c r="H209" s="17" t="s">
        <v>403</v>
      </c>
      <c r="I209" s="18"/>
      <c r="J209" s="20">
        <f>J210</f>
        <v>1515.2</v>
      </c>
      <c r="K209" s="20">
        <f>K210</f>
        <v>1515.2</v>
      </c>
      <c r="L209" s="20">
        <f>L210</f>
        <v>1280.4000000000001</v>
      </c>
    </row>
    <row r="210" spans="1:12" ht="30">
      <c r="A210" s="21" t="s">
        <v>158</v>
      </c>
      <c r="B210" s="17" t="s">
        <v>27</v>
      </c>
      <c r="C210" s="17" t="s">
        <v>17</v>
      </c>
      <c r="D210" s="17" t="s">
        <v>13</v>
      </c>
      <c r="E210" s="17" t="s">
        <v>13</v>
      </c>
      <c r="F210" s="18">
        <v>3</v>
      </c>
      <c r="G210" s="17" t="s">
        <v>344</v>
      </c>
      <c r="H210" s="17" t="s">
        <v>403</v>
      </c>
      <c r="I210" s="18">
        <v>240</v>
      </c>
      <c r="J210" s="20">
        <f>600+915.2</f>
        <v>1515.2</v>
      </c>
      <c r="K210" s="20">
        <f>J210</f>
        <v>1515.2</v>
      </c>
      <c r="L210" s="20">
        <v>1280.4000000000001</v>
      </c>
    </row>
    <row r="211" spans="1:12">
      <c r="A211" s="21" t="s">
        <v>89</v>
      </c>
      <c r="B211" s="17" t="s">
        <v>27</v>
      </c>
      <c r="C211" s="17" t="s">
        <v>17</v>
      </c>
      <c r="D211" s="17" t="s">
        <v>13</v>
      </c>
      <c r="E211" s="17" t="s">
        <v>13</v>
      </c>
      <c r="F211" s="18">
        <v>3</v>
      </c>
      <c r="G211" s="17" t="s">
        <v>344</v>
      </c>
      <c r="H211" s="18">
        <v>29220</v>
      </c>
      <c r="I211" s="18"/>
      <c r="J211" s="20">
        <f>J212</f>
        <v>705.7</v>
      </c>
      <c r="K211" s="20">
        <f>K212</f>
        <v>705.7</v>
      </c>
      <c r="L211" s="20">
        <f>L212</f>
        <v>705.7</v>
      </c>
    </row>
    <row r="212" spans="1:12" ht="30">
      <c r="A212" s="21" t="s">
        <v>158</v>
      </c>
      <c r="B212" s="17" t="s">
        <v>27</v>
      </c>
      <c r="C212" s="17" t="s">
        <v>17</v>
      </c>
      <c r="D212" s="17" t="s">
        <v>13</v>
      </c>
      <c r="E212" s="17" t="s">
        <v>13</v>
      </c>
      <c r="F212" s="18">
        <v>3</v>
      </c>
      <c r="G212" s="17" t="s">
        <v>344</v>
      </c>
      <c r="H212" s="18">
        <v>29220</v>
      </c>
      <c r="I212" s="18">
        <v>240</v>
      </c>
      <c r="J212" s="20">
        <f>800-100+5.7</f>
        <v>705.7</v>
      </c>
      <c r="K212" s="20">
        <f>J212</f>
        <v>705.7</v>
      </c>
      <c r="L212" s="20">
        <v>705.7</v>
      </c>
    </row>
    <row r="213" spans="1:12">
      <c r="A213" s="21" t="s">
        <v>91</v>
      </c>
      <c r="B213" s="17" t="s">
        <v>27</v>
      </c>
      <c r="C213" s="17" t="s">
        <v>17</v>
      </c>
      <c r="D213" s="17" t="s">
        <v>13</v>
      </c>
      <c r="E213" s="17" t="s">
        <v>13</v>
      </c>
      <c r="F213" s="18">
        <v>3</v>
      </c>
      <c r="G213" s="17" t="s">
        <v>344</v>
      </c>
      <c r="H213" s="17" t="s">
        <v>404</v>
      </c>
      <c r="I213" s="18"/>
      <c r="J213" s="20">
        <f>J214</f>
        <v>17016.2</v>
      </c>
      <c r="K213" s="20">
        <f>K214</f>
        <v>17015.3</v>
      </c>
      <c r="L213" s="20">
        <f>L214</f>
        <v>14871.4</v>
      </c>
    </row>
    <row r="214" spans="1:12" ht="30">
      <c r="A214" s="21" t="s">
        <v>158</v>
      </c>
      <c r="B214" s="17" t="s">
        <v>27</v>
      </c>
      <c r="C214" s="17" t="s">
        <v>17</v>
      </c>
      <c r="D214" s="17" t="s">
        <v>13</v>
      </c>
      <c r="E214" s="17" t="s">
        <v>13</v>
      </c>
      <c r="F214" s="18">
        <v>3</v>
      </c>
      <c r="G214" s="17" t="s">
        <v>344</v>
      </c>
      <c r="H214" s="17" t="s">
        <v>404</v>
      </c>
      <c r="I214" s="18">
        <v>240</v>
      </c>
      <c r="J214" s="20">
        <f>17494.4-264.5-140-73.7</f>
        <v>17016.2</v>
      </c>
      <c r="K214" s="20">
        <f>J214-0.9</f>
        <v>17015.3</v>
      </c>
      <c r="L214" s="20">
        <v>14871.4</v>
      </c>
    </row>
    <row r="215" spans="1:12" hidden="1">
      <c r="A215" s="21" t="s">
        <v>514</v>
      </c>
      <c r="B215" s="17" t="s">
        <v>27</v>
      </c>
      <c r="C215" s="17" t="s">
        <v>17</v>
      </c>
      <c r="D215" s="17" t="s">
        <v>13</v>
      </c>
      <c r="E215" s="17" t="s">
        <v>13</v>
      </c>
      <c r="F215" s="18">
        <v>3</v>
      </c>
      <c r="G215" s="17" t="s">
        <v>344</v>
      </c>
      <c r="H215" s="18">
        <v>29470</v>
      </c>
      <c r="I215" s="18"/>
      <c r="J215" s="20">
        <f>J216</f>
        <v>0</v>
      </c>
      <c r="K215" s="20">
        <f>K216</f>
        <v>0</v>
      </c>
      <c r="L215" s="20">
        <f>L216</f>
        <v>0</v>
      </c>
    </row>
    <row r="216" spans="1:12" ht="30" hidden="1">
      <c r="A216" s="21" t="s">
        <v>158</v>
      </c>
      <c r="B216" s="17" t="s">
        <v>27</v>
      </c>
      <c r="C216" s="17" t="s">
        <v>17</v>
      </c>
      <c r="D216" s="17" t="s">
        <v>13</v>
      </c>
      <c r="E216" s="17" t="s">
        <v>13</v>
      </c>
      <c r="F216" s="18">
        <v>3</v>
      </c>
      <c r="G216" s="17" t="s">
        <v>344</v>
      </c>
      <c r="H216" s="18">
        <v>29470</v>
      </c>
      <c r="I216" s="18">
        <v>240</v>
      </c>
      <c r="J216" s="20">
        <v>0</v>
      </c>
      <c r="K216" s="20">
        <f>J216</f>
        <v>0</v>
      </c>
      <c r="L216" s="20">
        <v>0</v>
      </c>
    </row>
    <row r="217" spans="1:12">
      <c r="A217" s="21" t="s">
        <v>90</v>
      </c>
      <c r="B217" s="17" t="s">
        <v>27</v>
      </c>
      <c r="C217" s="17" t="s">
        <v>17</v>
      </c>
      <c r="D217" s="17" t="s">
        <v>13</v>
      </c>
      <c r="E217" s="17" t="s">
        <v>13</v>
      </c>
      <c r="F217" s="18">
        <v>3</v>
      </c>
      <c r="G217" s="17" t="s">
        <v>344</v>
      </c>
      <c r="H217" s="18">
        <v>29490</v>
      </c>
      <c r="I217" s="18"/>
      <c r="J217" s="20">
        <f>J218</f>
        <v>140</v>
      </c>
      <c r="K217" s="20">
        <f>K218</f>
        <v>140</v>
      </c>
      <c r="L217" s="20">
        <f>L218</f>
        <v>110.4</v>
      </c>
    </row>
    <row r="218" spans="1:12" ht="30">
      <c r="A218" s="21" t="s">
        <v>158</v>
      </c>
      <c r="B218" s="17" t="s">
        <v>27</v>
      </c>
      <c r="C218" s="17" t="s">
        <v>17</v>
      </c>
      <c r="D218" s="17" t="s">
        <v>13</v>
      </c>
      <c r="E218" s="17" t="s">
        <v>13</v>
      </c>
      <c r="F218" s="18">
        <v>3</v>
      </c>
      <c r="G218" s="17" t="s">
        <v>344</v>
      </c>
      <c r="H218" s="18">
        <v>29490</v>
      </c>
      <c r="I218" s="18">
        <v>240</v>
      </c>
      <c r="J218" s="20">
        <f>400-400+140</f>
        <v>140</v>
      </c>
      <c r="K218" s="20">
        <f>J218</f>
        <v>140</v>
      </c>
      <c r="L218" s="20">
        <v>110.4</v>
      </c>
    </row>
    <row r="219" spans="1:12">
      <c r="A219" s="21" t="s">
        <v>405</v>
      </c>
      <c r="B219" s="17" t="s">
        <v>27</v>
      </c>
      <c r="C219" s="17" t="s">
        <v>17</v>
      </c>
      <c r="D219" s="17" t="s">
        <v>13</v>
      </c>
      <c r="E219" s="17" t="s">
        <v>13</v>
      </c>
      <c r="F219" s="18">
        <v>3</v>
      </c>
      <c r="G219" s="17" t="s">
        <v>344</v>
      </c>
      <c r="H219" s="17" t="s">
        <v>406</v>
      </c>
      <c r="I219" s="18"/>
      <c r="J219" s="20">
        <f>J220</f>
        <v>1481</v>
      </c>
      <c r="K219" s="20">
        <f>K220</f>
        <v>1481</v>
      </c>
      <c r="L219" s="20">
        <f>L220</f>
        <v>607.9</v>
      </c>
    </row>
    <row r="220" spans="1:12" ht="30">
      <c r="A220" s="21" t="s">
        <v>158</v>
      </c>
      <c r="B220" s="17" t="s">
        <v>27</v>
      </c>
      <c r="C220" s="17" t="s">
        <v>17</v>
      </c>
      <c r="D220" s="17" t="s">
        <v>13</v>
      </c>
      <c r="E220" s="17" t="s">
        <v>13</v>
      </c>
      <c r="F220" s="18">
        <v>3</v>
      </c>
      <c r="G220" s="17" t="s">
        <v>344</v>
      </c>
      <c r="H220" s="17" t="s">
        <v>406</v>
      </c>
      <c r="I220" s="18">
        <v>240</v>
      </c>
      <c r="J220" s="20">
        <f>600+881</f>
        <v>1481</v>
      </c>
      <c r="K220" s="20">
        <f>J220</f>
        <v>1481</v>
      </c>
      <c r="L220" s="20">
        <v>607.9</v>
      </c>
    </row>
    <row r="221" spans="1:12" ht="30" hidden="1">
      <c r="A221" s="21" t="s">
        <v>112</v>
      </c>
      <c r="B221" s="17" t="s">
        <v>27</v>
      </c>
      <c r="C221" s="17" t="s">
        <v>17</v>
      </c>
      <c r="D221" s="17" t="s">
        <v>13</v>
      </c>
      <c r="E221" s="17" t="s">
        <v>13</v>
      </c>
      <c r="F221" s="18">
        <v>3</v>
      </c>
      <c r="G221" s="17" t="s">
        <v>344</v>
      </c>
      <c r="H221" s="17" t="s">
        <v>407</v>
      </c>
      <c r="I221" s="18"/>
      <c r="J221" s="20">
        <f>J222</f>
        <v>0</v>
      </c>
      <c r="K221" s="20">
        <f>K222</f>
        <v>0</v>
      </c>
      <c r="L221" s="20">
        <f>L222</f>
        <v>0</v>
      </c>
    </row>
    <row r="222" spans="1:12" ht="30" hidden="1">
      <c r="A222" s="21" t="s">
        <v>158</v>
      </c>
      <c r="B222" s="17" t="s">
        <v>27</v>
      </c>
      <c r="C222" s="17" t="s">
        <v>17</v>
      </c>
      <c r="D222" s="17" t="s">
        <v>13</v>
      </c>
      <c r="E222" s="17" t="s">
        <v>13</v>
      </c>
      <c r="F222" s="18">
        <v>3</v>
      </c>
      <c r="G222" s="17" t="s">
        <v>344</v>
      </c>
      <c r="H222" s="17" t="s">
        <v>407</v>
      </c>
      <c r="I222" s="18">
        <v>240</v>
      </c>
      <c r="J222" s="20">
        <f>100-100</f>
        <v>0</v>
      </c>
      <c r="K222" s="20">
        <f>J222</f>
        <v>0</v>
      </c>
      <c r="L222" s="20">
        <v>0</v>
      </c>
    </row>
    <row r="223" spans="1:12" ht="30" hidden="1">
      <c r="A223" s="21" t="s">
        <v>515</v>
      </c>
      <c r="B223" s="17" t="s">
        <v>27</v>
      </c>
      <c r="C223" s="17" t="s">
        <v>17</v>
      </c>
      <c r="D223" s="17" t="s">
        <v>13</v>
      </c>
      <c r="E223" s="17" t="s">
        <v>13</v>
      </c>
      <c r="F223" s="18">
        <v>3</v>
      </c>
      <c r="G223" s="17" t="s">
        <v>344</v>
      </c>
      <c r="H223" s="17" t="s">
        <v>516</v>
      </c>
      <c r="I223" s="18"/>
      <c r="J223" s="20">
        <f>J224</f>
        <v>0</v>
      </c>
      <c r="K223" s="20">
        <f>K224</f>
        <v>0</v>
      </c>
      <c r="L223" s="20">
        <f>L224</f>
        <v>0</v>
      </c>
    </row>
    <row r="224" spans="1:12" ht="30" hidden="1">
      <c r="A224" s="21" t="s">
        <v>158</v>
      </c>
      <c r="B224" s="17" t="s">
        <v>27</v>
      </c>
      <c r="C224" s="17" t="s">
        <v>17</v>
      </c>
      <c r="D224" s="17" t="s">
        <v>13</v>
      </c>
      <c r="E224" s="17" t="s">
        <v>13</v>
      </c>
      <c r="F224" s="18">
        <v>3</v>
      </c>
      <c r="G224" s="17" t="s">
        <v>344</v>
      </c>
      <c r="H224" s="17" t="s">
        <v>516</v>
      </c>
      <c r="I224" s="18">
        <v>240</v>
      </c>
      <c r="J224" s="20">
        <v>0</v>
      </c>
      <c r="K224" s="20">
        <f>J224</f>
        <v>0</v>
      </c>
      <c r="L224" s="20">
        <v>0</v>
      </c>
    </row>
    <row r="225" spans="1:12" hidden="1">
      <c r="A225" s="21" t="s">
        <v>143</v>
      </c>
      <c r="B225" s="17" t="s">
        <v>27</v>
      </c>
      <c r="C225" s="17" t="s">
        <v>17</v>
      </c>
      <c r="D225" s="17" t="s">
        <v>13</v>
      </c>
      <c r="E225" s="17" t="s">
        <v>13</v>
      </c>
      <c r="F225" s="18">
        <v>3</v>
      </c>
      <c r="G225" s="17" t="s">
        <v>344</v>
      </c>
      <c r="H225" s="17" t="s">
        <v>408</v>
      </c>
      <c r="I225" s="18"/>
      <c r="J225" s="20">
        <f>J226</f>
        <v>0</v>
      </c>
      <c r="K225" s="20">
        <f>K226</f>
        <v>0</v>
      </c>
      <c r="L225" s="20">
        <f>L226</f>
        <v>0</v>
      </c>
    </row>
    <row r="226" spans="1:12" ht="30" hidden="1">
      <c r="A226" s="21" t="s">
        <v>158</v>
      </c>
      <c r="B226" s="17" t="s">
        <v>27</v>
      </c>
      <c r="C226" s="17" t="s">
        <v>17</v>
      </c>
      <c r="D226" s="17" t="s">
        <v>13</v>
      </c>
      <c r="E226" s="17" t="s">
        <v>13</v>
      </c>
      <c r="F226" s="18">
        <v>3</v>
      </c>
      <c r="G226" s="17" t="s">
        <v>344</v>
      </c>
      <c r="H226" s="17" t="s">
        <v>408</v>
      </c>
      <c r="I226" s="18">
        <v>240</v>
      </c>
      <c r="J226" s="20">
        <v>0</v>
      </c>
      <c r="K226" s="20">
        <f>J226</f>
        <v>0</v>
      </c>
      <c r="L226" s="20">
        <v>0</v>
      </c>
    </row>
    <row r="227" spans="1:12">
      <c r="A227" s="21" t="s">
        <v>126</v>
      </c>
      <c r="B227" s="17" t="s">
        <v>27</v>
      </c>
      <c r="C227" s="17" t="s">
        <v>17</v>
      </c>
      <c r="D227" s="17" t="s">
        <v>13</v>
      </c>
      <c r="E227" s="17" t="s">
        <v>13</v>
      </c>
      <c r="F227" s="18">
        <v>3</v>
      </c>
      <c r="G227" s="17" t="s">
        <v>344</v>
      </c>
      <c r="H227" s="17" t="s">
        <v>409</v>
      </c>
      <c r="I227" s="18"/>
      <c r="J227" s="20">
        <f>J228</f>
        <v>4348.8999999999996</v>
      </c>
      <c r="K227" s="20">
        <f>K228</f>
        <v>4348.8999999999996</v>
      </c>
      <c r="L227" s="20">
        <f>L228</f>
        <v>3330</v>
      </c>
    </row>
    <row r="228" spans="1:12" ht="30">
      <c r="A228" s="21" t="s">
        <v>158</v>
      </c>
      <c r="B228" s="17" t="s">
        <v>27</v>
      </c>
      <c r="C228" s="17" t="s">
        <v>17</v>
      </c>
      <c r="D228" s="17" t="s">
        <v>13</v>
      </c>
      <c r="E228" s="17" t="s">
        <v>13</v>
      </c>
      <c r="F228" s="18">
        <v>3</v>
      </c>
      <c r="G228" s="17" t="s">
        <v>344</v>
      </c>
      <c r="H228" s="17" t="s">
        <v>409</v>
      </c>
      <c r="I228" s="18">
        <v>240</v>
      </c>
      <c r="J228" s="20">
        <f>959.2-450+1790.8+1500+1000-361.1-90</f>
        <v>4348.8999999999996</v>
      </c>
      <c r="K228" s="20">
        <f>J228</f>
        <v>4348.8999999999996</v>
      </c>
      <c r="L228" s="20">
        <v>3330</v>
      </c>
    </row>
    <row r="229" spans="1:12" ht="57.75">
      <c r="A229" s="23" t="s">
        <v>500</v>
      </c>
      <c r="B229" s="14">
        <v>871</v>
      </c>
      <c r="C229" s="13" t="s">
        <v>17</v>
      </c>
      <c r="D229" s="13" t="s">
        <v>13</v>
      </c>
      <c r="E229" s="13" t="s">
        <v>13</v>
      </c>
      <c r="F229" s="14">
        <v>6</v>
      </c>
      <c r="G229" s="13" t="s">
        <v>344</v>
      </c>
      <c r="H229" s="13" t="s">
        <v>471</v>
      </c>
      <c r="I229" s="14"/>
      <c r="J229" s="22">
        <f>J230+J232</f>
        <v>942.4</v>
      </c>
      <c r="K229" s="22">
        <f>K230+K232</f>
        <v>943.3</v>
      </c>
      <c r="L229" s="22">
        <f>L230+L232</f>
        <v>943.09999999999991</v>
      </c>
    </row>
    <row r="230" spans="1:12">
      <c r="A230" s="21" t="s">
        <v>464</v>
      </c>
      <c r="B230" s="18">
        <v>871</v>
      </c>
      <c r="C230" s="17" t="s">
        <v>17</v>
      </c>
      <c r="D230" s="17" t="s">
        <v>13</v>
      </c>
      <c r="E230" s="17" t="s">
        <v>13</v>
      </c>
      <c r="F230" s="18">
        <v>6</v>
      </c>
      <c r="G230" s="17" t="s">
        <v>344</v>
      </c>
      <c r="H230" s="17" t="s">
        <v>501</v>
      </c>
      <c r="I230" s="18"/>
      <c r="J230" s="20">
        <f>J231</f>
        <v>656</v>
      </c>
      <c r="K230" s="20">
        <f>K231</f>
        <v>656</v>
      </c>
      <c r="L230" s="20">
        <f>L231</f>
        <v>655.9</v>
      </c>
    </row>
    <row r="231" spans="1:12" ht="30">
      <c r="A231" s="21" t="s">
        <v>158</v>
      </c>
      <c r="B231" s="18">
        <v>871</v>
      </c>
      <c r="C231" s="17" t="s">
        <v>17</v>
      </c>
      <c r="D231" s="17" t="s">
        <v>13</v>
      </c>
      <c r="E231" s="17" t="s">
        <v>13</v>
      </c>
      <c r="F231" s="18">
        <v>6</v>
      </c>
      <c r="G231" s="17" t="s">
        <v>344</v>
      </c>
      <c r="H231" s="17" t="s">
        <v>501</v>
      </c>
      <c r="I231" s="18">
        <v>240</v>
      </c>
      <c r="J231" s="20">
        <f>604.2+51.8</f>
        <v>656</v>
      </c>
      <c r="K231" s="20">
        <f>J231</f>
        <v>656</v>
      </c>
      <c r="L231" s="20">
        <v>655.9</v>
      </c>
    </row>
    <row r="232" spans="1:12">
      <c r="A232" s="21" t="s">
        <v>464</v>
      </c>
      <c r="B232" s="18">
        <v>871</v>
      </c>
      <c r="C232" s="17" t="s">
        <v>17</v>
      </c>
      <c r="D232" s="17" t="s">
        <v>13</v>
      </c>
      <c r="E232" s="17" t="s">
        <v>13</v>
      </c>
      <c r="F232" s="18">
        <v>6</v>
      </c>
      <c r="G232" s="17" t="s">
        <v>344</v>
      </c>
      <c r="H232" s="17" t="s">
        <v>502</v>
      </c>
      <c r="I232" s="18"/>
      <c r="J232" s="20">
        <f>J233</f>
        <v>286.39999999999998</v>
      </c>
      <c r="K232" s="20">
        <f>K233</f>
        <v>287.29999999999995</v>
      </c>
      <c r="L232" s="20">
        <f>L233</f>
        <v>287.2</v>
      </c>
    </row>
    <row r="233" spans="1:12" ht="30">
      <c r="A233" s="21" t="s">
        <v>158</v>
      </c>
      <c r="B233" s="18">
        <v>871</v>
      </c>
      <c r="C233" s="17" t="s">
        <v>17</v>
      </c>
      <c r="D233" s="17" t="s">
        <v>13</v>
      </c>
      <c r="E233" s="17" t="s">
        <v>13</v>
      </c>
      <c r="F233" s="18">
        <v>6</v>
      </c>
      <c r="G233" s="17" t="s">
        <v>344</v>
      </c>
      <c r="H233" s="17" t="s">
        <v>502</v>
      </c>
      <c r="I233" s="18">
        <v>240</v>
      </c>
      <c r="J233" s="20">
        <f>264.5+21.9</f>
        <v>286.39999999999998</v>
      </c>
      <c r="K233" s="20">
        <f>J233+0.9</f>
        <v>287.29999999999995</v>
      </c>
      <c r="L233" s="20">
        <v>287.2</v>
      </c>
    </row>
    <row r="234" spans="1:12" ht="29.25">
      <c r="A234" s="23" t="s">
        <v>410</v>
      </c>
      <c r="B234" s="13" t="s">
        <v>27</v>
      </c>
      <c r="C234" s="13" t="s">
        <v>17</v>
      </c>
      <c r="D234" s="13" t="s">
        <v>17</v>
      </c>
      <c r="E234" s="13" t="s">
        <v>344</v>
      </c>
      <c r="F234" s="14">
        <v>0</v>
      </c>
      <c r="G234" s="13" t="s">
        <v>344</v>
      </c>
      <c r="H234" s="13" t="s">
        <v>471</v>
      </c>
      <c r="I234" s="14"/>
      <c r="J234" s="22">
        <f>J235+J241</f>
        <v>18316.3</v>
      </c>
      <c r="K234" s="22">
        <f>K235+K241</f>
        <v>18316.3</v>
      </c>
      <c r="L234" s="22">
        <f>L235+L241</f>
        <v>16308.8</v>
      </c>
    </row>
    <row r="235" spans="1:12" ht="30">
      <c r="A235" s="16" t="s">
        <v>499</v>
      </c>
      <c r="B235" s="17" t="s">
        <v>17</v>
      </c>
      <c r="C235" s="17" t="s">
        <v>17</v>
      </c>
      <c r="D235" s="17" t="s">
        <v>17</v>
      </c>
      <c r="E235" s="17" t="s">
        <v>13</v>
      </c>
      <c r="F235" s="18">
        <v>0</v>
      </c>
      <c r="G235" s="17" t="s">
        <v>344</v>
      </c>
      <c r="H235" s="17" t="s">
        <v>471</v>
      </c>
      <c r="I235" s="14"/>
      <c r="J235" s="20">
        <f t="shared" ref="J235:L236" si="25">J236</f>
        <v>17916.3</v>
      </c>
      <c r="K235" s="20">
        <f t="shared" si="25"/>
        <v>17916.3</v>
      </c>
      <c r="L235" s="20">
        <f t="shared" si="25"/>
        <v>16007.5</v>
      </c>
    </row>
    <row r="236" spans="1:12" ht="29.25">
      <c r="A236" s="23" t="s">
        <v>92</v>
      </c>
      <c r="B236" s="13" t="s">
        <v>27</v>
      </c>
      <c r="C236" s="13" t="s">
        <v>17</v>
      </c>
      <c r="D236" s="13" t="s">
        <v>17</v>
      </c>
      <c r="E236" s="13" t="s">
        <v>13</v>
      </c>
      <c r="F236" s="14">
        <v>4</v>
      </c>
      <c r="G236" s="13" t="s">
        <v>344</v>
      </c>
      <c r="H236" s="13" t="s">
        <v>471</v>
      </c>
      <c r="I236" s="14"/>
      <c r="J236" s="22">
        <f t="shared" si="25"/>
        <v>17916.3</v>
      </c>
      <c r="K236" s="22">
        <f t="shared" si="25"/>
        <v>17916.3</v>
      </c>
      <c r="L236" s="22">
        <f t="shared" si="25"/>
        <v>16007.5</v>
      </c>
    </row>
    <row r="237" spans="1:12" ht="30">
      <c r="A237" s="21" t="s">
        <v>93</v>
      </c>
      <c r="B237" s="17" t="s">
        <v>27</v>
      </c>
      <c r="C237" s="17" t="s">
        <v>17</v>
      </c>
      <c r="D237" s="17" t="s">
        <v>17</v>
      </c>
      <c r="E237" s="17" t="s">
        <v>13</v>
      </c>
      <c r="F237" s="18">
        <v>4</v>
      </c>
      <c r="G237" s="17" t="s">
        <v>344</v>
      </c>
      <c r="H237" s="17" t="s">
        <v>411</v>
      </c>
      <c r="I237" s="18"/>
      <c r="J237" s="20">
        <f>SUM(J238:J240)</f>
        <v>17916.3</v>
      </c>
      <c r="K237" s="20">
        <f>SUM(K238:K240)</f>
        <v>17916.3</v>
      </c>
      <c r="L237" s="20">
        <f>SUM(L238:L240)</f>
        <v>16007.5</v>
      </c>
    </row>
    <row r="238" spans="1:12">
      <c r="A238" s="16" t="s">
        <v>135</v>
      </c>
      <c r="B238" s="17" t="s">
        <v>27</v>
      </c>
      <c r="C238" s="17" t="s">
        <v>17</v>
      </c>
      <c r="D238" s="17" t="s">
        <v>17</v>
      </c>
      <c r="E238" s="17" t="s">
        <v>13</v>
      </c>
      <c r="F238" s="18">
        <v>4</v>
      </c>
      <c r="G238" s="17" t="s">
        <v>344</v>
      </c>
      <c r="H238" s="17" t="s">
        <v>411</v>
      </c>
      <c r="I238" s="18">
        <v>110</v>
      </c>
      <c r="J238" s="20">
        <v>15065.3</v>
      </c>
      <c r="K238" s="20">
        <f>J238</f>
        <v>15065.3</v>
      </c>
      <c r="L238" s="20">
        <v>13685.4</v>
      </c>
    </row>
    <row r="239" spans="1:12" ht="30">
      <c r="A239" s="21" t="s">
        <v>158</v>
      </c>
      <c r="B239" s="17" t="s">
        <v>27</v>
      </c>
      <c r="C239" s="17" t="s">
        <v>17</v>
      </c>
      <c r="D239" s="17" t="s">
        <v>17</v>
      </c>
      <c r="E239" s="17" t="s">
        <v>13</v>
      </c>
      <c r="F239" s="18">
        <v>4</v>
      </c>
      <c r="G239" s="17" t="s">
        <v>344</v>
      </c>
      <c r="H239" s="17" t="s">
        <v>411</v>
      </c>
      <c r="I239" s="18">
        <v>240</v>
      </c>
      <c r="J239" s="20">
        <v>2800</v>
      </c>
      <c r="K239" s="20">
        <f>J239</f>
        <v>2800</v>
      </c>
      <c r="L239" s="20">
        <v>2294.8000000000002</v>
      </c>
    </row>
    <row r="240" spans="1:12">
      <c r="A240" s="16" t="s">
        <v>137</v>
      </c>
      <c r="B240" s="17" t="s">
        <v>27</v>
      </c>
      <c r="C240" s="17" t="s">
        <v>17</v>
      </c>
      <c r="D240" s="17" t="s">
        <v>17</v>
      </c>
      <c r="E240" s="17" t="s">
        <v>13</v>
      </c>
      <c r="F240" s="18">
        <v>4</v>
      </c>
      <c r="G240" s="17" t="s">
        <v>344</v>
      </c>
      <c r="H240" s="17" t="s">
        <v>411</v>
      </c>
      <c r="I240" s="18">
        <v>850</v>
      </c>
      <c r="J240" s="20">
        <v>51</v>
      </c>
      <c r="K240" s="20">
        <f>J240</f>
        <v>51</v>
      </c>
      <c r="L240" s="20">
        <v>27.3</v>
      </c>
    </row>
    <row r="241" spans="1:12" ht="43.5">
      <c r="A241" s="12" t="s">
        <v>153</v>
      </c>
      <c r="B241" s="14">
        <v>871</v>
      </c>
      <c r="C241" s="13" t="s">
        <v>17</v>
      </c>
      <c r="D241" s="13" t="s">
        <v>17</v>
      </c>
      <c r="E241" s="13" t="s">
        <v>21</v>
      </c>
      <c r="F241" s="14">
        <v>0</v>
      </c>
      <c r="G241" s="13" t="s">
        <v>344</v>
      </c>
      <c r="H241" s="13" t="s">
        <v>471</v>
      </c>
      <c r="I241" s="14"/>
      <c r="J241" s="22">
        <f>J242</f>
        <v>400</v>
      </c>
      <c r="K241" s="22">
        <f>K242</f>
        <v>400</v>
      </c>
      <c r="L241" s="22">
        <f>L242</f>
        <v>301.3</v>
      </c>
    </row>
    <row r="242" spans="1:12" ht="29.25">
      <c r="A242" s="12" t="s">
        <v>412</v>
      </c>
      <c r="B242" s="14">
        <v>871</v>
      </c>
      <c r="C242" s="13" t="s">
        <v>17</v>
      </c>
      <c r="D242" s="13" t="s">
        <v>17</v>
      </c>
      <c r="E242" s="13" t="s">
        <v>21</v>
      </c>
      <c r="F242" s="14">
        <v>2</v>
      </c>
      <c r="G242" s="13" t="s">
        <v>344</v>
      </c>
      <c r="H242" s="13" t="s">
        <v>471</v>
      </c>
      <c r="I242" s="14"/>
      <c r="J242" s="22">
        <f>J243+J246+J249</f>
        <v>400</v>
      </c>
      <c r="K242" s="22">
        <f>K243+K246+K249</f>
        <v>400</v>
      </c>
      <c r="L242" s="22">
        <f>L243+L246+L249</f>
        <v>301.3</v>
      </c>
    </row>
    <row r="243" spans="1:12">
      <c r="A243" s="16" t="s">
        <v>367</v>
      </c>
      <c r="B243" s="18">
        <v>871</v>
      </c>
      <c r="C243" s="17" t="s">
        <v>17</v>
      </c>
      <c r="D243" s="17" t="s">
        <v>17</v>
      </c>
      <c r="E243" s="17" t="s">
        <v>21</v>
      </c>
      <c r="F243" s="18">
        <v>2</v>
      </c>
      <c r="G243" s="17" t="s">
        <v>12</v>
      </c>
      <c r="H243" s="17" t="s">
        <v>471</v>
      </c>
      <c r="I243" s="18"/>
      <c r="J243" s="20">
        <f t="shared" ref="J243:L244" si="26">J244</f>
        <v>50</v>
      </c>
      <c r="K243" s="20">
        <f t="shared" si="26"/>
        <v>50</v>
      </c>
      <c r="L243" s="20">
        <f t="shared" si="26"/>
        <v>0</v>
      </c>
    </row>
    <row r="244" spans="1:12" ht="45">
      <c r="A244" s="21" t="s">
        <v>146</v>
      </c>
      <c r="B244" s="18">
        <v>871</v>
      </c>
      <c r="C244" s="17" t="s">
        <v>17</v>
      </c>
      <c r="D244" s="17" t="s">
        <v>17</v>
      </c>
      <c r="E244" s="17" t="s">
        <v>21</v>
      </c>
      <c r="F244" s="17" t="s">
        <v>359</v>
      </c>
      <c r="G244" s="17" t="s">
        <v>12</v>
      </c>
      <c r="H244" s="17" t="s">
        <v>368</v>
      </c>
      <c r="I244" s="17"/>
      <c r="J244" s="20">
        <f t="shared" si="26"/>
        <v>50</v>
      </c>
      <c r="K244" s="20">
        <f t="shared" si="26"/>
        <v>50</v>
      </c>
      <c r="L244" s="20">
        <f t="shared" si="26"/>
        <v>0</v>
      </c>
    </row>
    <row r="245" spans="1:12" ht="30">
      <c r="A245" s="21" t="s">
        <v>158</v>
      </c>
      <c r="B245" s="18">
        <v>871</v>
      </c>
      <c r="C245" s="17" t="s">
        <v>17</v>
      </c>
      <c r="D245" s="17" t="s">
        <v>17</v>
      </c>
      <c r="E245" s="17" t="s">
        <v>21</v>
      </c>
      <c r="F245" s="17" t="s">
        <v>359</v>
      </c>
      <c r="G245" s="17" t="s">
        <v>12</v>
      </c>
      <c r="H245" s="17" t="s">
        <v>368</v>
      </c>
      <c r="I245" s="17" t="s">
        <v>148</v>
      </c>
      <c r="J245" s="20">
        <v>50</v>
      </c>
      <c r="K245" s="20">
        <f>J245</f>
        <v>50</v>
      </c>
      <c r="L245" s="20">
        <v>0</v>
      </c>
    </row>
    <row r="246" spans="1:12">
      <c r="A246" s="16" t="s">
        <v>413</v>
      </c>
      <c r="B246" s="18">
        <v>871</v>
      </c>
      <c r="C246" s="17" t="s">
        <v>17</v>
      </c>
      <c r="D246" s="17" t="s">
        <v>17</v>
      </c>
      <c r="E246" s="17" t="s">
        <v>21</v>
      </c>
      <c r="F246" s="18">
        <v>2</v>
      </c>
      <c r="G246" s="17" t="s">
        <v>14</v>
      </c>
      <c r="H246" s="17"/>
      <c r="I246" s="18"/>
      <c r="J246" s="20">
        <f t="shared" ref="J246:L247" si="27">J247</f>
        <v>300</v>
      </c>
      <c r="K246" s="20">
        <f t="shared" si="27"/>
        <v>300</v>
      </c>
      <c r="L246" s="20">
        <f t="shared" si="27"/>
        <v>300</v>
      </c>
    </row>
    <row r="247" spans="1:12" ht="45">
      <c r="A247" s="21" t="s">
        <v>146</v>
      </c>
      <c r="B247" s="18">
        <v>871</v>
      </c>
      <c r="C247" s="17" t="s">
        <v>17</v>
      </c>
      <c r="D247" s="17" t="s">
        <v>17</v>
      </c>
      <c r="E247" s="17" t="s">
        <v>21</v>
      </c>
      <c r="F247" s="17" t="s">
        <v>359</v>
      </c>
      <c r="G247" s="17" t="s">
        <v>14</v>
      </c>
      <c r="H247" s="17" t="s">
        <v>368</v>
      </c>
      <c r="I247" s="17"/>
      <c r="J247" s="20">
        <f t="shared" si="27"/>
        <v>300</v>
      </c>
      <c r="K247" s="20">
        <f t="shared" si="27"/>
        <v>300</v>
      </c>
      <c r="L247" s="20">
        <f t="shared" si="27"/>
        <v>300</v>
      </c>
    </row>
    <row r="248" spans="1:12" ht="30">
      <c r="A248" s="21" t="s">
        <v>158</v>
      </c>
      <c r="B248" s="18">
        <v>871</v>
      </c>
      <c r="C248" s="17" t="s">
        <v>17</v>
      </c>
      <c r="D248" s="17" t="s">
        <v>17</v>
      </c>
      <c r="E248" s="17" t="s">
        <v>21</v>
      </c>
      <c r="F248" s="17" t="s">
        <v>359</v>
      </c>
      <c r="G248" s="17" t="s">
        <v>14</v>
      </c>
      <c r="H248" s="17" t="s">
        <v>368</v>
      </c>
      <c r="I248" s="17" t="s">
        <v>148</v>
      </c>
      <c r="J248" s="20">
        <v>300</v>
      </c>
      <c r="K248" s="20">
        <f>J248</f>
        <v>300</v>
      </c>
      <c r="L248" s="20">
        <v>300</v>
      </c>
    </row>
    <row r="249" spans="1:12">
      <c r="A249" s="16" t="s">
        <v>371</v>
      </c>
      <c r="B249" s="18">
        <v>871</v>
      </c>
      <c r="C249" s="17" t="s">
        <v>17</v>
      </c>
      <c r="D249" s="17" t="s">
        <v>17</v>
      </c>
      <c r="E249" s="17" t="s">
        <v>21</v>
      </c>
      <c r="F249" s="17" t="s">
        <v>359</v>
      </c>
      <c r="G249" s="17" t="s">
        <v>13</v>
      </c>
      <c r="H249" s="17" t="s">
        <v>471</v>
      </c>
      <c r="I249" s="17"/>
      <c r="J249" s="20">
        <f t="shared" ref="J249:L250" si="28">J250</f>
        <v>50</v>
      </c>
      <c r="K249" s="20">
        <f t="shared" si="28"/>
        <v>50</v>
      </c>
      <c r="L249" s="20">
        <f t="shared" si="28"/>
        <v>1.3</v>
      </c>
    </row>
    <row r="250" spans="1:12" ht="45">
      <c r="A250" s="21" t="s">
        <v>146</v>
      </c>
      <c r="B250" s="18">
        <v>871</v>
      </c>
      <c r="C250" s="17" t="s">
        <v>17</v>
      </c>
      <c r="D250" s="17" t="s">
        <v>17</v>
      </c>
      <c r="E250" s="17" t="s">
        <v>21</v>
      </c>
      <c r="F250" s="17" t="s">
        <v>359</v>
      </c>
      <c r="G250" s="17" t="s">
        <v>13</v>
      </c>
      <c r="H250" s="17" t="s">
        <v>368</v>
      </c>
      <c r="I250" s="17"/>
      <c r="J250" s="20">
        <f t="shared" si="28"/>
        <v>50</v>
      </c>
      <c r="K250" s="20">
        <f t="shared" si="28"/>
        <v>50</v>
      </c>
      <c r="L250" s="20">
        <f t="shared" si="28"/>
        <v>1.3</v>
      </c>
    </row>
    <row r="251" spans="1:12" ht="30">
      <c r="A251" s="21" t="s">
        <v>158</v>
      </c>
      <c r="B251" s="18">
        <v>871</v>
      </c>
      <c r="C251" s="17" t="s">
        <v>17</v>
      </c>
      <c r="D251" s="17" t="s">
        <v>17</v>
      </c>
      <c r="E251" s="17" t="s">
        <v>21</v>
      </c>
      <c r="F251" s="17" t="s">
        <v>359</v>
      </c>
      <c r="G251" s="17" t="s">
        <v>13</v>
      </c>
      <c r="H251" s="17" t="s">
        <v>368</v>
      </c>
      <c r="I251" s="17" t="s">
        <v>148</v>
      </c>
      <c r="J251" s="20">
        <v>50</v>
      </c>
      <c r="K251" s="20">
        <f>J251</f>
        <v>50</v>
      </c>
      <c r="L251" s="20">
        <v>1.3</v>
      </c>
    </row>
    <row r="252" spans="1:12">
      <c r="A252" s="14" t="s">
        <v>33</v>
      </c>
      <c r="B252" s="14">
        <v>871</v>
      </c>
      <c r="C252" s="13" t="s">
        <v>21</v>
      </c>
      <c r="D252" s="13"/>
      <c r="E252" s="13"/>
      <c r="F252" s="14"/>
      <c r="G252" s="13"/>
      <c r="H252" s="13"/>
      <c r="I252" s="14"/>
      <c r="J252" s="15">
        <f>J253+J258</f>
        <v>245</v>
      </c>
      <c r="K252" s="15">
        <f>K253+K258</f>
        <v>245</v>
      </c>
      <c r="L252" s="15">
        <f>L253+L258</f>
        <v>119.4</v>
      </c>
    </row>
    <row r="253" spans="1:12" ht="29.25">
      <c r="A253" s="160" t="s">
        <v>36</v>
      </c>
      <c r="B253" s="14">
        <v>871</v>
      </c>
      <c r="C253" s="13" t="s">
        <v>21</v>
      </c>
      <c r="D253" s="13" t="s">
        <v>17</v>
      </c>
      <c r="E253" s="17"/>
      <c r="F253" s="18"/>
      <c r="G253" s="17"/>
      <c r="H253" s="17"/>
      <c r="I253" s="18"/>
      <c r="J253" s="22">
        <f>J254</f>
        <v>30</v>
      </c>
      <c r="K253" s="22">
        <f t="shared" ref="K253:L256" si="29">K254</f>
        <v>30</v>
      </c>
      <c r="L253" s="22">
        <f t="shared" si="29"/>
        <v>20</v>
      </c>
    </row>
    <row r="254" spans="1:12">
      <c r="A254" s="16" t="s">
        <v>61</v>
      </c>
      <c r="B254" s="18">
        <v>871</v>
      </c>
      <c r="C254" s="17" t="s">
        <v>21</v>
      </c>
      <c r="D254" s="17" t="s">
        <v>17</v>
      </c>
      <c r="E254" s="17">
        <v>92</v>
      </c>
      <c r="F254" s="18">
        <v>0</v>
      </c>
      <c r="G254" s="17" t="s">
        <v>344</v>
      </c>
      <c r="H254" s="17" t="s">
        <v>471</v>
      </c>
      <c r="I254" s="18"/>
      <c r="J254" s="20">
        <f>J255</f>
        <v>30</v>
      </c>
      <c r="K254" s="20">
        <f t="shared" si="29"/>
        <v>30</v>
      </c>
      <c r="L254" s="20">
        <f t="shared" si="29"/>
        <v>20</v>
      </c>
    </row>
    <row r="255" spans="1:12">
      <c r="A255" s="21" t="s">
        <v>125</v>
      </c>
      <c r="B255" s="18">
        <v>871</v>
      </c>
      <c r="C255" s="17" t="s">
        <v>21</v>
      </c>
      <c r="D255" s="17" t="s">
        <v>17</v>
      </c>
      <c r="E255" s="17">
        <v>92</v>
      </c>
      <c r="F255" s="18">
        <v>2</v>
      </c>
      <c r="G255" s="17" t="s">
        <v>344</v>
      </c>
      <c r="H255" s="17" t="s">
        <v>471</v>
      </c>
      <c r="I255" s="18"/>
      <c r="J255" s="20">
        <f>J256</f>
        <v>30</v>
      </c>
      <c r="K255" s="20">
        <f t="shared" si="29"/>
        <v>30</v>
      </c>
      <c r="L255" s="20">
        <f t="shared" si="29"/>
        <v>20</v>
      </c>
    </row>
    <row r="256" spans="1:12">
      <c r="A256" s="21" t="s">
        <v>94</v>
      </c>
      <c r="B256" s="18">
        <v>871</v>
      </c>
      <c r="C256" s="17" t="s">
        <v>21</v>
      </c>
      <c r="D256" s="17" t="s">
        <v>17</v>
      </c>
      <c r="E256" s="17">
        <v>92</v>
      </c>
      <c r="F256" s="18">
        <v>2</v>
      </c>
      <c r="G256" s="17" t="s">
        <v>344</v>
      </c>
      <c r="H256" s="17" t="s">
        <v>414</v>
      </c>
      <c r="I256" s="18"/>
      <c r="J256" s="20">
        <f>J257</f>
        <v>30</v>
      </c>
      <c r="K256" s="20">
        <f t="shared" si="29"/>
        <v>30</v>
      </c>
      <c r="L256" s="20">
        <f t="shared" si="29"/>
        <v>20</v>
      </c>
    </row>
    <row r="257" spans="1:12" ht="30">
      <c r="A257" s="21" t="s">
        <v>158</v>
      </c>
      <c r="B257" s="18">
        <v>871</v>
      </c>
      <c r="C257" s="17" t="s">
        <v>21</v>
      </c>
      <c r="D257" s="17" t="s">
        <v>17</v>
      </c>
      <c r="E257" s="17">
        <v>92</v>
      </c>
      <c r="F257" s="18">
        <v>2</v>
      </c>
      <c r="G257" s="17" t="s">
        <v>344</v>
      </c>
      <c r="H257" s="17" t="s">
        <v>414</v>
      </c>
      <c r="I257" s="18">
        <v>240</v>
      </c>
      <c r="J257" s="20">
        <v>30</v>
      </c>
      <c r="K257" s="20">
        <f>J257</f>
        <v>30</v>
      </c>
      <c r="L257" s="20">
        <v>20</v>
      </c>
    </row>
    <row r="258" spans="1:12">
      <c r="A258" s="12" t="s">
        <v>97</v>
      </c>
      <c r="B258" s="14">
        <v>871</v>
      </c>
      <c r="C258" s="13" t="s">
        <v>21</v>
      </c>
      <c r="D258" s="13" t="s">
        <v>21</v>
      </c>
      <c r="E258" s="13"/>
      <c r="F258" s="14"/>
      <c r="G258" s="13"/>
      <c r="H258" s="13"/>
      <c r="I258" s="14"/>
      <c r="J258" s="15">
        <f t="shared" ref="J258:L259" si="30">J259</f>
        <v>215</v>
      </c>
      <c r="K258" s="15">
        <f t="shared" si="30"/>
        <v>215</v>
      </c>
      <c r="L258" s="15">
        <f t="shared" si="30"/>
        <v>99.4</v>
      </c>
    </row>
    <row r="259" spans="1:12" ht="57.75">
      <c r="A259" s="23" t="s">
        <v>517</v>
      </c>
      <c r="B259" s="14">
        <v>871</v>
      </c>
      <c r="C259" s="13" t="s">
        <v>21</v>
      </c>
      <c r="D259" s="13" t="s">
        <v>21</v>
      </c>
      <c r="E259" s="13" t="s">
        <v>83</v>
      </c>
      <c r="F259" s="14">
        <v>0</v>
      </c>
      <c r="G259" s="13" t="s">
        <v>344</v>
      </c>
      <c r="H259" s="13" t="s">
        <v>471</v>
      </c>
      <c r="I259" s="14"/>
      <c r="J259" s="15">
        <f t="shared" si="30"/>
        <v>215</v>
      </c>
      <c r="K259" s="15">
        <f t="shared" si="30"/>
        <v>215</v>
      </c>
      <c r="L259" s="15">
        <f t="shared" si="30"/>
        <v>99.4</v>
      </c>
    </row>
    <row r="260" spans="1:12" ht="29.25">
      <c r="A260" s="12" t="s">
        <v>97</v>
      </c>
      <c r="B260" s="14">
        <v>871</v>
      </c>
      <c r="C260" s="13" t="s">
        <v>21</v>
      </c>
      <c r="D260" s="13" t="s">
        <v>21</v>
      </c>
      <c r="E260" s="13" t="s">
        <v>83</v>
      </c>
      <c r="F260" s="14">
        <v>1</v>
      </c>
      <c r="G260" s="13" t="s">
        <v>344</v>
      </c>
      <c r="H260" s="13" t="s">
        <v>471</v>
      </c>
      <c r="I260" s="14"/>
      <c r="J260" s="15">
        <f>J261+J264</f>
        <v>215</v>
      </c>
      <c r="K260" s="15">
        <f>K261+K264</f>
        <v>215</v>
      </c>
      <c r="L260" s="15">
        <f>L261+L264</f>
        <v>99.4</v>
      </c>
    </row>
    <row r="261" spans="1:12" ht="30">
      <c r="A261" s="16" t="s">
        <v>98</v>
      </c>
      <c r="B261" s="18">
        <v>871</v>
      </c>
      <c r="C261" s="17" t="s">
        <v>21</v>
      </c>
      <c r="D261" s="17" t="s">
        <v>21</v>
      </c>
      <c r="E261" s="17" t="s">
        <v>83</v>
      </c>
      <c r="F261" s="18">
        <v>1</v>
      </c>
      <c r="G261" s="17" t="s">
        <v>344</v>
      </c>
      <c r="H261" s="17" t="s">
        <v>415</v>
      </c>
      <c r="I261" s="18"/>
      <c r="J261" s="19">
        <f>SUM(J262:J263)</f>
        <v>100</v>
      </c>
      <c r="K261" s="19">
        <f>SUM(K262:K263)</f>
        <v>100</v>
      </c>
      <c r="L261" s="19">
        <f>SUM(L262:L263)</f>
        <v>98.100000000000009</v>
      </c>
    </row>
    <row r="262" spans="1:12">
      <c r="A262" s="16" t="s">
        <v>135</v>
      </c>
      <c r="B262" s="18">
        <v>871</v>
      </c>
      <c r="C262" s="17" t="s">
        <v>21</v>
      </c>
      <c r="D262" s="17" t="s">
        <v>21</v>
      </c>
      <c r="E262" s="17" t="s">
        <v>83</v>
      </c>
      <c r="F262" s="18">
        <v>1</v>
      </c>
      <c r="G262" s="17" t="s">
        <v>344</v>
      </c>
      <c r="H262" s="17" t="s">
        <v>415</v>
      </c>
      <c r="I262" s="18">
        <v>110</v>
      </c>
      <c r="J262" s="19">
        <v>0</v>
      </c>
      <c r="K262" s="19">
        <v>88</v>
      </c>
      <c r="L262" s="19">
        <v>86.2</v>
      </c>
    </row>
    <row r="263" spans="1:12" ht="45">
      <c r="A263" s="21" t="s">
        <v>509</v>
      </c>
      <c r="B263" s="18">
        <v>871</v>
      </c>
      <c r="C263" s="17" t="s">
        <v>21</v>
      </c>
      <c r="D263" s="17" t="s">
        <v>21</v>
      </c>
      <c r="E263" s="17" t="s">
        <v>83</v>
      </c>
      <c r="F263" s="18">
        <v>1</v>
      </c>
      <c r="G263" s="17" t="s">
        <v>344</v>
      </c>
      <c r="H263" s="17" t="s">
        <v>415</v>
      </c>
      <c r="I263" s="18">
        <v>810</v>
      </c>
      <c r="J263" s="19">
        <v>100</v>
      </c>
      <c r="K263" s="19">
        <v>12</v>
      </c>
      <c r="L263" s="19">
        <v>11.9</v>
      </c>
    </row>
    <row r="264" spans="1:12">
      <c r="A264" s="16" t="s">
        <v>96</v>
      </c>
      <c r="B264" s="18">
        <v>871</v>
      </c>
      <c r="C264" s="17" t="s">
        <v>21</v>
      </c>
      <c r="D264" s="17" t="s">
        <v>21</v>
      </c>
      <c r="E264" s="17" t="s">
        <v>83</v>
      </c>
      <c r="F264" s="18">
        <v>1</v>
      </c>
      <c r="G264" s="17" t="s">
        <v>344</v>
      </c>
      <c r="H264" s="17" t="s">
        <v>416</v>
      </c>
      <c r="I264" s="18"/>
      <c r="J264" s="19">
        <f>J265</f>
        <v>115</v>
      </c>
      <c r="K264" s="19">
        <f>K265</f>
        <v>115</v>
      </c>
      <c r="L264" s="19">
        <f>L265</f>
        <v>1.3</v>
      </c>
    </row>
    <row r="265" spans="1:12" ht="30">
      <c r="A265" s="21" t="s">
        <v>158</v>
      </c>
      <c r="B265" s="18">
        <v>871</v>
      </c>
      <c r="C265" s="17" t="s">
        <v>21</v>
      </c>
      <c r="D265" s="17" t="s">
        <v>21</v>
      </c>
      <c r="E265" s="17" t="s">
        <v>83</v>
      </c>
      <c r="F265" s="18">
        <v>1</v>
      </c>
      <c r="G265" s="17" t="s">
        <v>344</v>
      </c>
      <c r="H265" s="17" t="s">
        <v>416</v>
      </c>
      <c r="I265" s="18">
        <v>240</v>
      </c>
      <c r="J265" s="19">
        <f>158-43</f>
        <v>115</v>
      </c>
      <c r="K265" s="19">
        <f>J265</f>
        <v>115</v>
      </c>
      <c r="L265" s="19">
        <v>1.3</v>
      </c>
    </row>
    <row r="266" spans="1:12">
      <c r="A266" s="14" t="s">
        <v>46</v>
      </c>
      <c r="B266" s="13" t="s">
        <v>27</v>
      </c>
      <c r="C266" s="13" t="s">
        <v>22</v>
      </c>
      <c r="D266" s="17"/>
      <c r="E266" s="17"/>
      <c r="F266" s="18"/>
      <c r="G266" s="17"/>
      <c r="H266" s="17"/>
      <c r="I266" s="18"/>
      <c r="J266" s="15">
        <f>J267+J300</f>
        <v>13388</v>
      </c>
      <c r="K266" s="15">
        <f>K267+K300</f>
        <v>13388</v>
      </c>
      <c r="L266" s="15">
        <f>L267+L300</f>
        <v>11711</v>
      </c>
    </row>
    <row r="267" spans="1:12">
      <c r="A267" s="12" t="s">
        <v>23</v>
      </c>
      <c r="B267" s="13" t="s">
        <v>27</v>
      </c>
      <c r="C267" s="13" t="s">
        <v>22</v>
      </c>
      <c r="D267" s="14" t="s">
        <v>12</v>
      </c>
      <c r="E267" s="13" t="s">
        <v>10</v>
      </c>
      <c r="F267" s="14"/>
      <c r="G267" s="13"/>
      <c r="H267" s="13"/>
      <c r="I267" s="14" t="s">
        <v>8</v>
      </c>
      <c r="J267" s="15">
        <f>J292+J268+J277+J285</f>
        <v>11430.3</v>
      </c>
      <c r="K267" s="15">
        <f>K292+K268+K277+K285</f>
        <v>11430.3</v>
      </c>
      <c r="L267" s="15">
        <f>L292+L268+L277+L285</f>
        <v>10425.4</v>
      </c>
    </row>
    <row r="268" spans="1:12" ht="45">
      <c r="A268" s="21" t="s">
        <v>517</v>
      </c>
      <c r="B268" s="17" t="s">
        <v>27</v>
      </c>
      <c r="C268" s="17" t="s">
        <v>22</v>
      </c>
      <c r="D268" s="17" t="s">
        <v>12</v>
      </c>
      <c r="E268" s="17" t="s">
        <v>83</v>
      </c>
      <c r="F268" s="18">
        <v>0</v>
      </c>
      <c r="G268" s="17" t="s">
        <v>344</v>
      </c>
      <c r="H268" s="17" t="s">
        <v>471</v>
      </c>
      <c r="I268" s="18"/>
      <c r="J268" s="19">
        <f>J269+J274</f>
        <v>8866</v>
      </c>
      <c r="K268" s="19">
        <f>K269+K274</f>
        <v>8866</v>
      </c>
      <c r="L268" s="19">
        <f>L269+L274</f>
        <v>8441.4</v>
      </c>
    </row>
    <row r="269" spans="1:12" ht="29.25">
      <c r="A269" s="23" t="s">
        <v>99</v>
      </c>
      <c r="B269" s="13" t="s">
        <v>27</v>
      </c>
      <c r="C269" s="13" t="s">
        <v>22</v>
      </c>
      <c r="D269" s="13" t="s">
        <v>12</v>
      </c>
      <c r="E269" s="13" t="s">
        <v>83</v>
      </c>
      <c r="F269" s="14">
        <v>2</v>
      </c>
      <c r="G269" s="13" t="s">
        <v>344</v>
      </c>
      <c r="H269" s="13" t="s">
        <v>471</v>
      </c>
      <c r="I269" s="14"/>
      <c r="J269" s="15">
        <f>J270</f>
        <v>2368.4</v>
      </c>
      <c r="K269" s="15">
        <f>K270</f>
        <v>2368.4</v>
      </c>
      <c r="L269" s="15">
        <f>L270</f>
        <v>2074.1</v>
      </c>
    </row>
    <row r="270" spans="1:12" ht="30">
      <c r="A270" s="21" t="s">
        <v>93</v>
      </c>
      <c r="B270" s="17" t="s">
        <v>27</v>
      </c>
      <c r="C270" s="17" t="s">
        <v>22</v>
      </c>
      <c r="D270" s="17" t="s">
        <v>12</v>
      </c>
      <c r="E270" s="17" t="s">
        <v>83</v>
      </c>
      <c r="F270" s="18">
        <v>2</v>
      </c>
      <c r="G270" s="17" t="s">
        <v>344</v>
      </c>
      <c r="H270" s="17" t="s">
        <v>411</v>
      </c>
      <c r="I270" s="18"/>
      <c r="J270" s="19">
        <f>SUM(J271:J273)</f>
        <v>2368.4</v>
      </c>
      <c r="K270" s="19">
        <f>SUM(K271:K273)</f>
        <v>2368.4</v>
      </c>
      <c r="L270" s="19">
        <f>SUM(L271:L273)</f>
        <v>2074.1</v>
      </c>
    </row>
    <row r="271" spans="1:12">
      <c r="A271" s="16" t="s">
        <v>135</v>
      </c>
      <c r="B271" s="17" t="s">
        <v>27</v>
      </c>
      <c r="C271" s="17" t="s">
        <v>22</v>
      </c>
      <c r="D271" s="17" t="s">
        <v>12</v>
      </c>
      <c r="E271" s="17" t="s">
        <v>83</v>
      </c>
      <c r="F271" s="18">
        <v>2</v>
      </c>
      <c r="G271" s="17" t="s">
        <v>344</v>
      </c>
      <c r="H271" s="17" t="s">
        <v>411</v>
      </c>
      <c r="I271" s="18">
        <v>110</v>
      </c>
      <c r="J271" s="19">
        <v>1570.4</v>
      </c>
      <c r="K271" s="19">
        <f>J271</f>
        <v>1570.4</v>
      </c>
      <c r="L271" s="19">
        <v>1308.3</v>
      </c>
    </row>
    <row r="272" spans="1:12" ht="30">
      <c r="A272" s="21" t="s">
        <v>158</v>
      </c>
      <c r="B272" s="17" t="s">
        <v>27</v>
      </c>
      <c r="C272" s="17" t="s">
        <v>22</v>
      </c>
      <c r="D272" s="17" t="s">
        <v>12</v>
      </c>
      <c r="E272" s="17" t="s">
        <v>83</v>
      </c>
      <c r="F272" s="18">
        <v>2</v>
      </c>
      <c r="G272" s="17" t="s">
        <v>344</v>
      </c>
      <c r="H272" s="17" t="s">
        <v>411</v>
      </c>
      <c r="I272" s="18">
        <v>240</v>
      </c>
      <c r="J272" s="19">
        <f>1055+223-10-300-200</f>
        <v>768</v>
      </c>
      <c r="K272" s="19">
        <f>J272</f>
        <v>768</v>
      </c>
      <c r="L272" s="19">
        <f>738.2</f>
        <v>738.2</v>
      </c>
    </row>
    <row r="273" spans="1:12">
      <c r="A273" s="16" t="s">
        <v>137</v>
      </c>
      <c r="B273" s="17" t="s">
        <v>27</v>
      </c>
      <c r="C273" s="17" t="s">
        <v>22</v>
      </c>
      <c r="D273" s="17" t="s">
        <v>12</v>
      </c>
      <c r="E273" s="17" t="s">
        <v>83</v>
      </c>
      <c r="F273" s="18">
        <v>2</v>
      </c>
      <c r="G273" s="17" t="s">
        <v>344</v>
      </c>
      <c r="H273" s="17" t="s">
        <v>411</v>
      </c>
      <c r="I273" s="18">
        <v>850</v>
      </c>
      <c r="J273" s="19">
        <f>20+10</f>
        <v>30</v>
      </c>
      <c r="K273" s="19">
        <f>J273</f>
        <v>30</v>
      </c>
      <c r="L273" s="19">
        <f>27.6</f>
        <v>27.6</v>
      </c>
    </row>
    <row r="274" spans="1:12" ht="29.25">
      <c r="A274" s="23" t="s">
        <v>518</v>
      </c>
      <c r="B274" s="13" t="s">
        <v>27</v>
      </c>
      <c r="C274" s="13" t="s">
        <v>22</v>
      </c>
      <c r="D274" s="13" t="s">
        <v>12</v>
      </c>
      <c r="E274" s="13" t="s">
        <v>83</v>
      </c>
      <c r="F274" s="14">
        <v>5</v>
      </c>
      <c r="G274" s="13" t="s">
        <v>344</v>
      </c>
      <c r="H274" s="13" t="s">
        <v>471</v>
      </c>
      <c r="I274" s="14"/>
      <c r="J274" s="15">
        <f>J275</f>
        <v>6497.5999999999995</v>
      </c>
      <c r="K274" s="15">
        <f>K275</f>
        <v>6497.5999999999995</v>
      </c>
      <c r="L274" s="15">
        <f>L275</f>
        <v>6367.3</v>
      </c>
    </row>
    <row r="275" spans="1:12" ht="30">
      <c r="A275" s="21" t="s">
        <v>93</v>
      </c>
      <c r="B275" s="17" t="s">
        <v>27</v>
      </c>
      <c r="C275" s="17" t="s">
        <v>22</v>
      </c>
      <c r="D275" s="17" t="s">
        <v>12</v>
      </c>
      <c r="E275" s="17" t="s">
        <v>83</v>
      </c>
      <c r="F275" s="18">
        <v>5</v>
      </c>
      <c r="G275" s="17" t="s">
        <v>344</v>
      </c>
      <c r="H275" s="17" t="s">
        <v>411</v>
      </c>
      <c r="I275" s="18"/>
      <c r="J275" s="19">
        <f>SUM(J276:J276)</f>
        <v>6497.5999999999995</v>
      </c>
      <c r="K275" s="19">
        <f>SUM(K276:K276)</f>
        <v>6497.5999999999995</v>
      </c>
      <c r="L275" s="19">
        <f>SUM(L276:L276)</f>
        <v>6367.3</v>
      </c>
    </row>
    <row r="276" spans="1:12">
      <c r="A276" s="16" t="s">
        <v>519</v>
      </c>
      <c r="B276" s="17" t="s">
        <v>27</v>
      </c>
      <c r="C276" s="17" t="s">
        <v>22</v>
      </c>
      <c r="D276" s="17" t="s">
        <v>12</v>
      </c>
      <c r="E276" s="17" t="s">
        <v>83</v>
      </c>
      <c r="F276" s="18">
        <v>5</v>
      </c>
      <c r="G276" s="17" t="s">
        <v>344</v>
      </c>
      <c r="H276" s="17" t="s">
        <v>411</v>
      </c>
      <c r="I276" s="18">
        <v>620</v>
      </c>
      <c r="J276" s="19">
        <f>10929.9-2500-250-1404.3-278</f>
        <v>6497.5999999999995</v>
      </c>
      <c r="K276" s="19">
        <f>J276</f>
        <v>6497.5999999999995</v>
      </c>
      <c r="L276" s="19">
        <v>6367.3</v>
      </c>
    </row>
    <row r="277" spans="1:12" ht="43.5">
      <c r="A277" s="12" t="s">
        <v>153</v>
      </c>
      <c r="B277" s="14">
        <v>871</v>
      </c>
      <c r="C277" s="13" t="s">
        <v>22</v>
      </c>
      <c r="D277" s="13" t="s">
        <v>12</v>
      </c>
      <c r="E277" s="13" t="s">
        <v>21</v>
      </c>
      <c r="F277" s="14">
        <v>0</v>
      </c>
      <c r="G277" s="13" t="s">
        <v>344</v>
      </c>
      <c r="H277" s="13" t="s">
        <v>471</v>
      </c>
      <c r="I277" s="14"/>
      <c r="J277" s="22">
        <f>J278</f>
        <v>82.5</v>
      </c>
      <c r="K277" s="22">
        <f>K278</f>
        <v>82.5</v>
      </c>
      <c r="L277" s="22">
        <f>L278</f>
        <v>3.5</v>
      </c>
    </row>
    <row r="278" spans="1:12" ht="29.25">
      <c r="A278" s="12" t="s">
        <v>152</v>
      </c>
      <c r="B278" s="14">
        <v>871</v>
      </c>
      <c r="C278" s="13" t="s">
        <v>22</v>
      </c>
      <c r="D278" s="13" t="s">
        <v>12</v>
      </c>
      <c r="E278" s="13" t="s">
        <v>21</v>
      </c>
      <c r="F278" s="14">
        <v>3</v>
      </c>
      <c r="G278" s="13" t="s">
        <v>344</v>
      </c>
      <c r="H278" s="13" t="s">
        <v>471</v>
      </c>
      <c r="I278" s="14"/>
      <c r="J278" s="22">
        <f>J280+J282</f>
        <v>82.5</v>
      </c>
      <c r="K278" s="22">
        <f>K280+K282</f>
        <v>82.5</v>
      </c>
      <c r="L278" s="22">
        <f>L280+L282</f>
        <v>3.5</v>
      </c>
    </row>
    <row r="279" spans="1:12">
      <c r="A279" s="16" t="s">
        <v>367</v>
      </c>
      <c r="B279" s="18">
        <v>871</v>
      </c>
      <c r="C279" s="17" t="s">
        <v>22</v>
      </c>
      <c r="D279" s="17" t="s">
        <v>12</v>
      </c>
      <c r="E279" s="17" t="s">
        <v>21</v>
      </c>
      <c r="F279" s="18">
        <v>3</v>
      </c>
      <c r="G279" s="17" t="s">
        <v>12</v>
      </c>
      <c r="H279" s="17" t="s">
        <v>471</v>
      </c>
      <c r="I279" s="18"/>
      <c r="J279" s="20">
        <f t="shared" ref="J279:L280" si="31">J280</f>
        <v>72.5</v>
      </c>
      <c r="K279" s="20">
        <f t="shared" si="31"/>
        <v>72.5</v>
      </c>
      <c r="L279" s="20">
        <f t="shared" si="31"/>
        <v>1.1000000000000001</v>
      </c>
    </row>
    <row r="280" spans="1:12" ht="45">
      <c r="A280" s="21" t="s">
        <v>146</v>
      </c>
      <c r="B280" s="18">
        <v>871</v>
      </c>
      <c r="C280" s="17" t="s">
        <v>22</v>
      </c>
      <c r="D280" s="17" t="s">
        <v>12</v>
      </c>
      <c r="E280" s="17" t="s">
        <v>21</v>
      </c>
      <c r="F280" s="17" t="s">
        <v>151</v>
      </c>
      <c r="G280" s="17" t="s">
        <v>12</v>
      </c>
      <c r="H280" s="17" t="s">
        <v>368</v>
      </c>
      <c r="I280" s="17"/>
      <c r="J280" s="20">
        <f t="shared" si="31"/>
        <v>72.5</v>
      </c>
      <c r="K280" s="20">
        <f t="shared" si="31"/>
        <v>72.5</v>
      </c>
      <c r="L280" s="20">
        <f t="shared" si="31"/>
        <v>1.1000000000000001</v>
      </c>
    </row>
    <row r="281" spans="1:12" ht="30">
      <c r="A281" s="21" t="s">
        <v>158</v>
      </c>
      <c r="B281" s="18">
        <v>871</v>
      </c>
      <c r="C281" s="17" t="s">
        <v>22</v>
      </c>
      <c r="D281" s="17" t="s">
        <v>12</v>
      </c>
      <c r="E281" s="17" t="s">
        <v>21</v>
      </c>
      <c r="F281" s="17" t="s">
        <v>151</v>
      </c>
      <c r="G281" s="17" t="s">
        <v>12</v>
      </c>
      <c r="H281" s="17" t="s">
        <v>368</v>
      </c>
      <c r="I281" s="17" t="s">
        <v>148</v>
      </c>
      <c r="J281" s="20">
        <v>72.5</v>
      </c>
      <c r="K281" s="20">
        <f>J281</f>
        <v>72.5</v>
      </c>
      <c r="L281" s="20">
        <v>1.1000000000000001</v>
      </c>
    </row>
    <row r="282" spans="1:12">
      <c r="A282" s="16" t="s">
        <v>371</v>
      </c>
      <c r="B282" s="18">
        <v>871</v>
      </c>
      <c r="C282" s="17" t="s">
        <v>22</v>
      </c>
      <c r="D282" s="17" t="s">
        <v>12</v>
      </c>
      <c r="E282" s="17" t="s">
        <v>21</v>
      </c>
      <c r="F282" s="18">
        <v>3</v>
      </c>
      <c r="G282" s="17" t="s">
        <v>14</v>
      </c>
      <c r="H282" s="17" t="s">
        <v>471</v>
      </c>
      <c r="I282" s="18"/>
      <c r="J282" s="20">
        <f t="shared" ref="J282:L283" si="32">J283</f>
        <v>10</v>
      </c>
      <c r="K282" s="20">
        <f t="shared" si="32"/>
        <v>10</v>
      </c>
      <c r="L282" s="20">
        <f t="shared" si="32"/>
        <v>2.4</v>
      </c>
    </row>
    <row r="283" spans="1:12" ht="45">
      <c r="A283" s="21" t="s">
        <v>146</v>
      </c>
      <c r="B283" s="18">
        <v>871</v>
      </c>
      <c r="C283" s="17" t="s">
        <v>22</v>
      </c>
      <c r="D283" s="17" t="s">
        <v>12</v>
      </c>
      <c r="E283" s="17" t="s">
        <v>21</v>
      </c>
      <c r="F283" s="17" t="s">
        <v>151</v>
      </c>
      <c r="G283" s="17" t="s">
        <v>14</v>
      </c>
      <c r="H283" s="17" t="s">
        <v>368</v>
      </c>
      <c r="I283" s="17"/>
      <c r="J283" s="20">
        <f t="shared" si="32"/>
        <v>10</v>
      </c>
      <c r="K283" s="20">
        <f t="shared" si="32"/>
        <v>10</v>
      </c>
      <c r="L283" s="20">
        <f t="shared" si="32"/>
        <v>2.4</v>
      </c>
    </row>
    <row r="284" spans="1:12" ht="30">
      <c r="A284" s="21" t="s">
        <v>158</v>
      </c>
      <c r="B284" s="18">
        <v>871</v>
      </c>
      <c r="C284" s="17" t="s">
        <v>22</v>
      </c>
      <c r="D284" s="17" t="s">
        <v>12</v>
      </c>
      <c r="E284" s="17" t="s">
        <v>21</v>
      </c>
      <c r="F284" s="17" t="s">
        <v>151</v>
      </c>
      <c r="G284" s="17" t="s">
        <v>14</v>
      </c>
      <c r="H284" s="17" t="s">
        <v>368</v>
      </c>
      <c r="I284" s="17" t="s">
        <v>148</v>
      </c>
      <c r="J284" s="20">
        <v>10</v>
      </c>
      <c r="K284" s="20">
        <f>J284</f>
        <v>10</v>
      </c>
      <c r="L284" s="20">
        <v>2.4</v>
      </c>
    </row>
    <row r="285" spans="1:12" ht="57.75">
      <c r="A285" s="12" t="s">
        <v>477</v>
      </c>
      <c r="B285" s="14">
        <v>871</v>
      </c>
      <c r="C285" s="13" t="s">
        <v>22</v>
      </c>
      <c r="D285" s="13" t="s">
        <v>12</v>
      </c>
      <c r="E285" s="13" t="s">
        <v>43</v>
      </c>
      <c r="F285" s="14">
        <v>0</v>
      </c>
      <c r="G285" s="13" t="s">
        <v>344</v>
      </c>
      <c r="H285" s="13" t="s">
        <v>471</v>
      </c>
      <c r="I285" s="14"/>
      <c r="J285" s="22">
        <f>J286+J289</f>
        <v>1680</v>
      </c>
      <c r="K285" s="22">
        <f>K286+K289</f>
        <v>1680</v>
      </c>
      <c r="L285" s="22">
        <f>L286+L289</f>
        <v>1257.0999999999999</v>
      </c>
    </row>
    <row r="286" spans="1:12">
      <c r="A286" s="21" t="s">
        <v>417</v>
      </c>
      <c r="B286" s="18">
        <v>871</v>
      </c>
      <c r="C286" s="17" t="s">
        <v>22</v>
      </c>
      <c r="D286" s="17" t="s">
        <v>12</v>
      </c>
      <c r="E286" s="17" t="s">
        <v>43</v>
      </c>
      <c r="F286" s="17" t="s">
        <v>149</v>
      </c>
      <c r="G286" s="17" t="s">
        <v>12</v>
      </c>
      <c r="H286" s="17" t="s">
        <v>471</v>
      </c>
      <c r="I286" s="17"/>
      <c r="J286" s="20">
        <f t="shared" ref="J286:L287" si="33">J287</f>
        <v>1680</v>
      </c>
      <c r="K286" s="20">
        <f t="shared" si="33"/>
        <v>1680</v>
      </c>
      <c r="L286" s="20">
        <f t="shared" si="33"/>
        <v>1257.0999999999999</v>
      </c>
    </row>
    <row r="287" spans="1:12">
      <c r="A287" s="21" t="s">
        <v>418</v>
      </c>
      <c r="B287" s="18">
        <v>871</v>
      </c>
      <c r="C287" s="17" t="s">
        <v>22</v>
      </c>
      <c r="D287" s="17" t="s">
        <v>12</v>
      </c>
      <c r="E287" s="17" t="s">
        <v>43</v>
      </c>
      <c r="F287" s="17" t="s">
        <v>149</v>
      </c>
      <c r="G287" s="17" t="s">
        <v>12</v>
      </c>
      <c r="H287" s="17" t="s">
        <v>419</v>
      </c>
      <c r="I287" s="17"/>
      <c r="J287" s="20">
        <f t="shared" si="33"/>
        <v>1680</v>
      </c>
      <c r="K287" s="20">
        <f t="shared" si="33"/>
        <v>1680</v>
      </c>
      <c r="L287" s="20">
        <f t="shared" si="33"/>
        <v>1257.0999999999999</v>
      </c>
    </row>
    <row r="288" spans="1:12" ht="30">
      <c r="A288" s="21" t="s">
        <v>158</v>
      </c>
      <c r="B288" s="18">
        <v>871</v>
      </c>
      <c r="C288" s="17" t="s">
        <v>22</v>
      </c>
      <c r="D288" s="17" t="s">
        <v>12</v>
      </c>
      <c r="E288" s="17" t="s">
        <v>43</v>
      </c>
      <c r="F288" s="17" t="s">
        <v>149</v>
      </c>
      <c r="G288" s="17" t="s">
        <v>12</v>
      </c>
      <c r="H288" s="17" t="s">
        <v>419</v>
      </c>
      <c r="I288" s="17" t="s">
        <v>148</v>
      </c>
      <c r="J288" s="20">
        <f>350+1380-50</f>
        <v>1680</v>
      </c>
      <c r="K288" s="20">
        <f>J288</f>
        <v>1680</v>
      </c>
      <c r="L288" s="20">
        <v>1257.0999999999999</v>
      </c>
    </row>
    <row r="289" spans="1:12" hidden="1">
      <c r="A289" s="21" t="s">
        <v>478</v>
      </c>
      <c r="B289" s="18">
        <v>871</v>
      </c>
      <c r="C289" s="17" t="s">
        <v>22</v>
      </c>
      <c r="D289" s="17" t="s">
        <v>12</v>
      </c>
      <c r="E289" s="17" t="s">
        <v>43</v>
      </c>
      <c r="F289" s="17" t="s">
        <v>149</v>
      </c>
      <c r="G289" s="17" t="s">
        <v>14</v>
      </c>
      <c r="H289" s="17" t="s">
        <v>471</v>
      </c>
      <c r="I289" s="17"/>
      <c r="J289" s="20">
        <f t="shared" ref="J289:L290" si="34">J290</f>
        <v>0</v>
      </c>
      <c r="K289" s="20">
        <f t="shared" si="34"/>
        <v>0</v>
      </c>
      <c r="L289" s="20">
        <f t="shared" si="34"/>
        <v>0</v>
      </c>
    </row>
    <row r="290" spans="1:12" hidden="1">
      <c r="A290" s="21" t="s">
        <v>418</v>
      </c>
      <c r="B290" s="18">
        <v>871</v>
      </c>
      <c r="C290" s="17" t="s">
        <v>22</v>
      </c>
      <c r="D290" s="17" t="s">
        <v>12</v>
      </c>
      <c r="E290" s="17" t="s">
        <v>43</v>
      </c>
      <c r="F290" s="17" t="s">
        <v>149</v>
      </c>
      <c r="G290" s="17" t="s">
        <v>14</v>
      </c>
      <c r="H290" s="17" t="s">
        <v>419</v>
      </c>
      <c r="I290" s="17"/>
      <c r="J290" s="20">
        <f t="shared" si="34"/>
        <v>0</v>
      </c>
      <c r="K290" s="20">
        <f t="shared" si="34"/>
        <v>0</v>
      </c>
      <c r="L290" s="20">
        <f t="shared" si="34"/>
        <v>0</v>
      </c>
    </row>
    <row r="291" spans="1:12" ht="30" hidden="1">
      <c r="A291" s="21" t="s">
        <v>158</v>
      </c>
      <c r="B291" s="18">
        <v>871</v>
      </c>
      <c r="C291" s="17" t="s">
        <v>22</v>
      </c>
      <c r="D291" s="17" t="s">
        <v>12</v>
      </c>
      <c r="E291" s="17" t="s">
        <v>43</v>
      </c>
      <c r="F291" s="17" t="s">
        <v>149</v>
      </c>
      <c r="G291" s="17" t="s">
        <v>14</v>
      </c>
      <c r="H291" s="17" t="s">
        <v>419</v>
      </c>
      <c r="I291" s="17" t="s">
        <v>148</v>
      </c>
      <c r="J291" s="20">
        <f>100-100</f>
        <v>0</v>
      </c>
      <c r="K291" s="20">
        <f>J291</f>
        <v>0</v>
      </c>
      <c r="L291" s="20">
        <v>0</v>
      </c>
    </row>
    <row r="292" spans="1:12" ht="29.25">
      <c r="A292" s="23" t="s">
        <v>72</v>
      </c>
      <c r="B292" s="14">
        <v>871</v>
      </c>
      <c r="C292" s="13" t="s">
        <v>22</v>
      </c>
      <c r="D292" s="13" t="s">
        <v>12</v>
      </c>
      <c r="E292" s="13" t="s">
        <v>57</v>
      </c>
      <c r="F292" s="14">
        <v>0</v>
      </c>
      <c r="G292" s="13" t="s">
        <v>149</v>
      </c>
      <c r="H292" s="13" t="s">
        <v>471</v>
      </c>
      <c r="I292" s="14"/>
      <c r="J292" s="15">
        <f>J293</f>
        <v>801.80000000000007</v>
      </c>
      <c r="K292" s="15">
        <f>K293</f>
        <v>801.80000000000007</v>
      </c>
      <c r="L292" s="15">
        <f>L293</f>
        <v>723.39999999999986</v>
      </c>
    </row>
    <row r="293" spans="1:12">
      <c r="A293" s="21" t="s">
        <v>73</v>
      </c>
      <c r="B293" s="18">
        <v>871</v>
      </c>
      <c r="C293" s="17" t="s">
        <v>22</v>
      </c>
      <c r="D293" s="17" t="s">
        <v>12</v>
      </c>
      <c r="E293" s="17" t="s">
        <v>57</v>
      </c>
      <c r="F293" s="18">
        <v>9</v>
      </c>
      <c r="G293" s="17" t="s">
        <v>149</v>
      </c>
      <c r="H293" s="17" t="s">
        <v>471</v>
      </c>
      <c r="I293" s="18"/>
      <c r="J293" s="19">
        <f>J294+J296+J299</f>
        <v>801.80000000000007</v>
      </c>
      <c r="K293" s="19">
        <f>K294+K296+K299</f>
        <v>801.80000000000007</v>
      </c>
      <c r="L293" s="19">
        <f>L294+L296+L299</f>
        <v>723.39999999999986</v>
      </c>
    </row>
    <row r="294" spans="1:12" ht="60">
      <c r="A294" s="21" t="s">
        <v>51</v>
      </c>
      <c r="B294" s="18">
        <v>871</v>
      </c>
      <c r="C294" s="17" t="s">
        <v>22</v>
      </c>
      <c r="D294" s="17" t="s">
        <v>12</v>
      </c>
      <c r="E294" s="17" t="s">
        <v>57</v>
      </c>
      <c r="F294" s="18">
        <v>9</v>
      </c>
      <c r="G294" s="17" t="s">
        <v>344</v>
      </c>
      <c r="H294" s="17" t="s">
        <v>420</v>
      </c>
      <c r="I294" s="18"/>
      <c r="J294" s="19">
        <f>J295</f>
        <v>368.2</v>
      </c>
      <c r="K294" s="19">
        <f>K295</f>
        <v>368.2</v>
      </c>
      <c r="L294" s="19">
        <f>L295</f>
        <v>342.9</v>
      </c>
    </row>
    <row r="295" spans="1:12" ht="30">
      <c r="A295" s="21" t="s">
        <v>421</v>
      </c>
      <c r="B295" s="18">
        <v>871</v>
      </c>
      <c r="C295" s="17" t="s">
        <v>22</v>
      </c>
      <c r="D295" s="17" t="s">
        <v>12</v>
      </c>
      <c r="E295" s="17" t="s">
        <v>57</v>
      </c>
      <c r="F295" s="18">
        <v>9</v>
      </c>
      <c r="G295" s="17" t="s">
        <v>344</v>
      </c>
      <c r="H295" s="17" t="s">
        <v>420</v>
      </c>
      <c r="I295" s="18">
        <v>110</v>
      </c>
      <c r="J295" s="19">
        <v>368.2</v>
      </c>
      <c r="K295" s="19">
        <f>J295</f>
        <v>368.2</v>
      </c>
      <c r="L295" s="19">
        <v>342.9</v>
      </c>
    </row>
    <row r="296" spans="1:12" ht="30">
      <c r="A296" s="21" t="s">
        <v>466</v>
      </c>
      <c r="B296" s="18">
        <v>871</v>
      </c>
      <c r="C296" s="17" t="s">
        <v>22</v>
      </c>
      <c r="D296" s="17" t="s">
        <v>12</v>
      </c>
      <c r="E296" s="17" t="s">
        <v>57</v>
      </c>
      <c r="F296" s="18">
        <v>9</v>
      </c>
      <c r="G296" s="17" t="s">
        <v>344</v>
      </c>
      <c r="H296" s="17" t="s">
        <v>520</v>
      </c>
      <c r="I296" s="18"/>
      <c r="J296" s="19">
        <f>J297</f>
        <v>404</v>
      </c>
      <c r="K296" s="19">
        <f>K297</f>
        <v>404</v>
      </c>
      <c r="L296" s="19">
        <f>L297</f>
        <v>352.7</v>
      </c>
    </row>
    <row r="297" spans="1:12">
      <c r="A297" s="16" t="s">
        <v>519</v>
      </c>
      <c r="B297" s="18">
        <v>871</v>
      </c>
      <c r="C297" s="17" t="s">
        <v>22</v>
      </c>
      <c r="D297" s="17" t="s">
        <v>12</v>
      </c>
      <c r="E297" s="17" t="s">
        <v>57</v>
      </c>
      <c r="F297" s="18">
        <v>9</v>
      </c>
      <c r="G297" s="17" t="s">
        <v>344</v>
      </c>
      <c r="H297" s="17" t="s">
        <v>520</v>
      </c>
      <c r="I297" s="18">
        <v>620</v>
      </c>
      <c r="J297" s="19">
        <v>404</v>
      </c>
      <c r="K297" s="19">
        <f>J297</f>
        <v>404</v>
      </c>
      <c r="L297" s="19">
        <v>352.7</v>
      </c>
    </row>
    <row r="298" spans="1:12" ht="30">
      <c r="A298" s="24" t="s">
        <v>422</v>
      </c>
      <c r="B298" s="18">
        <v>871</v>
      </c>
      <c r="C298" s="17" t="s">
        <v>22</v>
      </c>
      <c r="D298" s="17" t="s">
        <v>12</v>
      </c>
      <c r="E298" s="17" t="s">
        <v>57</v>
      </c>
      <c r="F298" s="18">
        <v>9</v>
      </c>
      <c r="G298" s="17" t="s">
        <v>344</v>
      </c>
      <c r="H298" s="17" t="s">
        <v>423</v>
      </c>
      <c r="I298" s="18"/>
      <c r="J298" s="19">
        <f>J299</f>
        <v>29.6</v>
      </c>
      <c r="K298" s="19">
        <f>K299</f>
        <v>29.6</v>
      </c>
      <c r="L298" s="19">
        <f>L299</f>
        <v>27.8</v>
      </c>
    </row>
    <row r="299" spans="1:12">
      <c r="A299" s="16" t="s">
        <v>135</v>
      </c>
      <c r="B299" s="18">
        <v>871</v>
      </c>
      <c r="C299" s="17" t="s">
        <v>22</v>
      </c>
      <c r="D299" s="17" t="s">
        <v>12</v>
      </c>
      <c r="E299" s="17" t="s">
        <v>57</v>
      </c>
      <c r="F299" s="18">
        <v>9</v>
      </c>
      <c r="G299" s="17" t="s">
        <v>344</v>
      </c>
      <c r="H299" s="17" t="s">
        <v>423</v>
      </c>
      <c r="I299" s="18">
        <v>110</v>
      </c>
      <c r="J299" s="19">
        <v>29.6</v>
      </c>
      <c r="K299" s="19">
        <f>J299</f>
        <v>29.6</v>
      </c>
      <c r="L299" s="19">
        <v>27.8</v>
      </c>
    </row>
    <row r="300" spans="1:12">
      <c r="A300" s="12" t="s">
        <v>40</v>
      </c>
      <c r="B300" s="14">
        <v>871</v>
      </c>
      <c r="C300" s="13" t="s">
        <v>22</v>
      </c>
      <c r="D300" s="13" t="s">
        <v>16</v>
      </c>
      <c r="E300" s="13"/>
      <c r="F300" s="18"/>
      <c r="G300" s="17"/>
      <c r="H300" s="17"/>
      <c r="I300" s="18"/>
      <c r="J300" s="22">
        <f t="shared" ref="J300:L301" si="35">J301</f>
        <v>1957.7</v>
      </c>
      <c r="K300" s="22">
        <f t="shared" si="35"/>
        <v>1957.7</v>
      </c>
      <c r="L300" s="22">
        <f t="shared" si="35"/>
        <v>1285.5999999999999</v>
      </c>
    </row>
    <row r="301" spans="1:12" ht="45">
      <c r="A301" s="21" t="s">
        <v>517</v>
      </c>
      <c r="B301" s="18">
        <v>871</v>
      </c>
      <c r="C301" s="17" t="s">
        <v>22</v>
      </c>
      <c r="D301" s="17" t="s">
        <v>16</v>
      </c>
      <c r="E301" s="17" t="s">
        <v>83</v>
      </c>
      <c r="F301" s="18">
        <v>0</v>
      </c>
      <c r="G301" s="17" t="s">
        <v>344</v>
      </c>
      <c r="H301" s="17" t="s">
        <v>471</v>
      </c>
      <c r="I301" s="18"/>
      <c r="J301" s="20">
        <f t="shared" si="35"/>
        <v>1957.7</v>
      </c>
      <c r="K301" s="20">
        <f t="shared" si="35"/>
        <v>1957.7</v>
      </c>
      <c r="L301" s="20">
        <f t="shared" si="35"/>
        <v>1285.5999999999999</v>
      </c>
    </row>
    <row r="302" spans="1:12" ht="29.25">
      <c r="A302" s="23" t="s">
        <v>100</v>
      </c>
      <c r="B302" s="14">
        <v>871</v>
      </c>
      <c r="C302" s="13" t="s">
        <v>22</v>
      </c>
      <c r="D302" s="13" t="s">
        <v>16</v>
      </c>
      <c r="E302" s="13" t="s">
        <v>83</v>
      </c>
      <c r="F302" s="14">
        <v>3</v>
      </c>
      <c r="G302" s="13" t="s">
        <v>344</v>
      </c>
      <c r="H302" s="13" t="s">
        <v>471</v>
      </c>
      <c r="I302" s="14"/>
      <c r="J302" s="22">
        <f>J303+J305+J307</f>
        <v>1957.7</v>
      </c>
      <c r="K302" s="22">
        <f>K303+K305+K307</f>
        <v>1957.7</v>
      </c>
      <c r="L302" s="22">
        <f>L303+L305+L307</f>
        <v>1285.5999999999999</v>
      </c>
    </row>
    <row r="303" spans="1:12">
      <c r="A303" s="21" t="s">
        <v>101</v>
      </c>
      <c r="B303" s="18">
        <v>871</v>
      </c>
      <c r="C303" s="17" t="s">
        <v>22</v>
      </c>
      <c r="D303" s="17" t="s">
        <v>16</v>
      </c>
      <c r="E303" s="17" t="s">
        <v>83</v>
      </c>
      <c r="F303" s="18">
        <v>3</v>
      </c>
      <c r="G303" s="17" t="s">
        <v>344</v>
      </c>
      <c r="H303" s="17" t="s">
        <v>424</v>
      </c>
      <c r="I303" s="18"/>
      <c r="J303" s="20">
        <f>J304</f>
        <v>120</v>
      </c>
      <c r="K303" s="20">
        <f>K304</f>
        <v>120</v>
      </c>
      <c r="L303" s="20">
        <f>L304</f>
        <v>120</v>
      </c>
    </row>
    <row r="304" spans="1:12" ht="30">
      <c r="A304" s="21" t="s">
        <v>158</v>
      </c>
      <c r="B304" s="18">
        <v>871</v>
      </c>
      <c r="C304" s="17" t="s">
        <v>22</v>
      </c>
      <c r="D304" s="17" t="s">
        <v>16</v>
      </c>
      <c r="E304" s="17" t="s">
        <v>83</v>
      </c>
      <c r="F304" s="18">
        <v>3</v>
      </c>
      <c r="G304" s="17" t="s">
        <v>344</v>
      </c>
      <c r="H304" s="17" t="s">
        <v>424</v>
      </c>
      <c r="I304" s="18">
        <v>240</v>
      </c>
      <c r="J304" s="20">
        <v>120</v>
      </c>
      <c r="K304" s="20">
        <f>J304</f>
        <v>120</v>
      </c>
      <c r="L304" s="20">
        <v>120</v>
      </c>
    </row>
    <row r="305" spans="1:12">
      <c r="A305" s="21" t="s">
        <v>102</v>
      </c>
      <c r="B305" s="18">
        <v>871</v>
      </c>
      <c r="C305" s="17" t="s">
        <v>22</v>
      </c>
      <c r="D305" s="17" t="s">
        <v>16</v>
      </c>
      <c r="E305" s="17" t="s">
        <v>83</v>
      </c>
      <c r="F305" s="18">
        <v>3</v>
      </c>
      <c r="G305" s="17" t="s">
        <v>344</v>
      </c>
      <c r="H305" s="17" t="s">
        <v>425</v>
      </c>
      <c r="I305" s="18"/>
      <c r="J305" s="20">
        <f>J306</f>
        <v>1200</v>
      </c>
      <c r="K305" s="20">
        <f>K306</f>
        <v>1200</v>
      </c>
      <c r="L305" s="20">
        <f>L306</f>
        <v>528</v>
      </c>
    </row>
    <row r="306" spans="1:12" ht="30">
      <c r="A306" s="21" t="s">
        <v>158</v>
      </c>
      <c r="B306" s="18">
        <v>871</v>
      </c>
      <c r="C306" s="17" t="s">
        <v>22</v>
      </c>
      <c r="D306" s="17" t="s">
        <v>16</v>
      </c>
      <c r="E306" s="17" t="s">
        <v>83</v>
      </c>
      <c r="F306" s="18">
        <v>3</v>
      </c>
      <c r="G306" s="17" t="s">
        <v>344</v>
      </c>
      <c r="H306" s="17" t="s">
        <v>425</v>
      </c>
      <c r="I306" s="18">
        <v>240</v>
      </c>
      <c r="J306" s="20">
        <v>1200</v>
      </c>
      <c r="K306" s="20">
        <f>J306</f>
        <v>1200</v>
      </c>
      <c r="L306" s="20">
        <v>528</v>
      </c>
    </row>
    <row r="307" spans="1:12">
      <c r="A307" s="21" t="s">
        <v>96</v>
      </c>
      <c r="B307" s="18">
        <v>871</v>
      </c>
      <c r="C307" s="17" t="s">
        <v>22</v>
      </c>
      <c r="D307" s="17" t="s">
        <v>16</v>
      </c>
      <c r="E307" s="17" t="s">
        <v>83</v>
      </c>
      <c r="F307" s="18">
        <v>3</v>
      </c>
      <c r="G307" s="17" t="s">
        <v>344</v>
      </c>
      <c r="H307" s="17" t="s">
        <v>416</v>
      </c>
      <c r="I307" s="18"/>
      <c r="J307" s="20">
        <f>J308</f>
        <v>637.70000000000005</v>
      </c>
      <c r="K307" s="20">
        <f>K308</f>
        <v>637.70000000000005</v>
      </c>
      <c r="L307" s="20">
        <f>L308</f>
        <v>637.6</v>
      </c>
    </row>
    <row r="308" spans="1:12" ht="30">
      <c r="A308" s="21" t="s">
        <v>158</v>
      </c>
      <c r="B308" s="18">
        <v>871</v>
      </c>
      <c r="C308" s="17" t="s">
        <v>22</v>
      </c>
      <c r="D308" s="17" t="s">
        <v>16</v>
      </c>
      <c r="E308" s="17" t="s">
        <v>83</v>
      </c>
      <c r="F308" s="18">
        <v>3</v>
      </c>
      <c r="G308" s="17" t="s">
        <v>344</v>
      </c>
      <c r="H308" s="17" t="s">
        <v>416</v>
      </c>
      <c r="I308" s="18">
        <v>240</v>
      </c>
      <c r="J308" s="20">
        <f>1761-1030-93.3</f>
        <v>637.70000000000005</v>
      </c>
      <c r="K308" s="20">
        <f>J308</f>
        <v>637.70000000000005</v>
      </c>
      <c r="L308" s="20">
        <v>637.6</v>
      </c>
    </row>
    <row r="309" spans="1:12">
      <c r="A309" s="14" t="s">
        <v>47</v>
      </c>
      <c r="B309" s="13" t="s">
        <v>27</v>
      </c>
      <c r="C309" s="13">
        <v>10</v>
      </c>
      <c r="D309" s="17"/>
      <c r="E309" s="17"/>
      <c r="F309" s="18"/>
      <c r="G309" s="17"/>
      <c r="H309" s="17"/>
      <c r="I309" s="18"/>
      <c r="J309" s="22">
        <f>J310</f>
        <v>532.1</v>
      </c>
      <c r="K309" s="22">
        <f>K310</f>
        <v>532.1</v>
      </c>
      <c r="L309" s="22">
        <f>L310</f>
        <v>532</v>
      </c>
    </row>
    <row r="310" spans="1:12">
      <c r="A310" s="12" t="s">
        <v>48</v>
      </c>
      <c r="B310" s="14">
        <v>871</v>
      </c>
      <c r="C310" s="13" t="s">
        <v>43</v>
      </c>
      <c r="D310" s="13" t="s">
        <v>13</v>
      </c>
      <c r="E310" s="13"/>
      <c r="F310" s="13"/>
      <c r="G310" s="13"/>
      <c r="H310" s="13"/>
      <c r="I310" s="14"/>
      <c r="J310" s="22">
        <f>J311+J315+J320</f>
        <v>532.1</v>
      </c>
      <c r="K310" s="22">
        <f>K311+K315+K320</f>
        <v>532.1</v>
      </c>
      <c r="L310" s="22">
        <f>L311+L315+L320</f>
        <v>532</v>
      </c>
    </row>
    <row r="311" spans="1:12">
      <c r="A311" s="16" t="s">
        <v>0</v>
      </c>
      <c r="B311" s="18">
        <v>871</v>
      </c>
      <c r="C311" s="17" t="s">
        <v>43</v>
      </c>
      <c r="D311" s="17" t="s">
        <v>13</v>
      </c>
      <c r="E311" s="17">
        <v>94</v>
      </c>
      <c r="F311" s="158">
        <v>0</v>
      </c>
      <c r="G311" s="159"/>
      <c r="H311" s="159" t="s">
        <v>66</v>
      </c>
      <c r="I311" s="18"/>
      <c r="J311" s="20">
        <f>J312</f>
        <v>40</v>
      </c>
      <c r="K311" s="20">
        <f t="shared" ref="K311:L313" si="36">K312</f>
        <v>40</v>
      </c>
      <c r="L311" s="20">
        <f t="shared" si="36"/>
        <v>40</v>
      </c>
    </row>
    <row r="312" spans="1:12">
      <c r="A312" s="16" t="s">
        <v>1</v>
      </c>
      <c r="B312" s="18">
        <v>871</v>
      </c>
      <c r="C312" s="17" t="s">
        <v>43</v>
      </c>
      <c r="D312" s="17" t="s">
        <v>13</v>
      </c>
      <c r="E312" s="17">
        <v>94</v>
      </c>
      <c r="F312" s="18">
        <v>1</v>
      </c>
      <c r="G312" s="17"/>
      <c r="H312" s="159" t="s">
        <v>66</v>
      </c>
      <c r="I312" s="18" t="s">
        <v>8</v>
      </c>
      <c r="J312" s="20">
        <f>J313</f>
        <v>40</v>
      </c>
      <c r="K312" s="20">
        <f t="shared" si="36"/>
        <v>40</v>
      </c>
      <c r="L312" s="20">
        <f t="shared" si="36"/>
        <v>40</v>
      </c>
    </row>
    <row r="313" spans="1:12">
      <c r="A313" s="16" t="str">
        <f>A312</f>
        <v>Резервные фонды местных администраций</v>
      </c>
      <c r="B313" s="18">
        <v>871</v>
      </c>
      <c r="C313" s="17" t="s">
        <v>43</v>
      </c>
      <c r="D313" s="17" t="s">
        <v>13</v>
      </c>
      <c r="E313" s="17">
        <v>94</v>
      </c>
      <c r="F313" s="18">
        <v>1</v>
      </c>
      <c r="G313" s="17" t="s">
        <v>344</v>
      </c>
      <c r="H313" s="17" t="s">
        <v>362</v>
      </c>
      <c r="I313" s="18"/>
      <c r="J313" s="20">
        <f>J314</f>
        <v>40</v>
      </c>
      <c r="K313" s="20">
        <f t="shared" si="36"/>
        <v>40</v>
      </c>
      <c r="L313" s="20">
        <f t="shared" si="36"/>
        <v>40</v>
      </c>
    </row>
    <row r="314" spans="1:12" ht="30">
      <c r="A314" s="16" t="s">
        <v>421</v>
      </c>
      <c r="B314" s="18">
        <v>871</v>
      </c>
      <c r="C314" s="17" t="s">
        <v>43</v>
      </c>
      <c r="D314" s="17" t="s">
        <v>13</v>
      </c>
      <c r="E314" s="17">
        <v>94</v>
      </c>
      <c r="F314" s="18">
        <v>1</v>
      </c>
      <c r="G314" s="17" t="s">
        <v>344</v>
      </c>
      <c r="H314" s="17" t="s">
        <v>362</v>
      </c>
      <c r="I314" s="17" t="s">
        <v>426</v>
      </c>
      <c r="J314" s="20">
        <v>40</v>
      </c>
      <c r="K314" s="20">
        <f>J314</f>
        <v>40</v>
      </c>
      <c r="L314" s="20">
        <v>40</v>
      </c>
    </row>
    <row r="315" spans="1:12">
      <c r="A315" s="21" t="s">
        <v>104</v>
      </c>
      <c r="B315" s="18">
        <v>871</v>
      </c>
      <c r="C315" s="17" t="s">
        <v>43</v>
      </c>
      <c r="D315" s="17" t="s">
        <v>13</v>
      </c>
      <c r="E315" s="17" t="s">
        <v>103</v>
      </c>
      <c r="F315" s="18">
        <v>0</v>
      </c>
      <c r="G315" s="17" t="s">
        <v>344</v>
      </c>
      <c r="H315" s="17" t="s">
        <v>471</v>
      </c>
      <c r="I315" s="18"/>
      <c r="J315" s="20">
        <f t="shared" ref="J315:L316" si="37">J316</f>
        <v>457.1</v>
      </c>
      <c r="K315" s="20">
        <f t="shared" si="37"/>
        <v>457.1</v>
      </c>
      <c r="L315" s="20">
        <f t="shared" si="37"/>
        <v>457</v>
      </c>
    </row>
    <row r="316" spans="1:12">
      <c r="A316" s="21" t="s">
        <v>105</v>
      </c>
      <c r="B316" s="18">
        <v>871</v>
      </c>
      <c r="C316" s="17" t="s">
        <v>43</v>
      </c>
      <c r="D316" s="17" t="s">
        <v>13</v>
      </c>
      <c r="E316" s="17" t="s">
        <v>103</v>
      </c>
      <c r="F316" s="18">
        <v>3</v>
      </c>
      <c r="G316" s="17" t="s">
        <v>344</v>
      </c>
      <c r="H316" s="17" t="s">
        <v>471</v>
      </c>
      <c r="I316" s="18"/>
      <c r="J316" s="20">
        <f t="shared" si="37"/>
        <v>457.1</v>
      </c>
      <c r="K316" s="20">
        <f t="shared" si="37"/>
        <v>457.1</v>
      </c>
      <c r="L316" s="20">
        <f t="shared" si="37"/>
        <v>457</v>
      </c>
    </row>
    <row r="317" spans="1:12" ht="30">
      <c r="A317" s="21" t="s">
        <v>106</v>
      </c>
      <c r="B317" s="18">
        <v>871</v>
      </c>
      <c r="C317" s="17" t="s">
        <v>43</v>
      </c>
      <c r="D317" s="17" t="s">
        <v>13</v>
      </c>
      <c r="E317" s="17" t="s">
        <v>103</v>
      </c>
      <c r="F317" s="18">
        <v>3</v>
      </c>
      <c r="G317" s="17" t="s">
        <v>344</v>
      </c>
      <c r="H317" s="17" t="s">
        <v>427</v>
      </c>
      <c r="I317" s="18"/>
      <c r="J317" s="20">
        <f>SUM(J318:J319)</f>
        <v>457.1</v>
      </c>
      <c r="K317" s="20">
        <f>SUM(K318:K319)</f>
        <v>457.1</v>
      </c>
      <c r="L317" s="20">
        <f>SUM(L318:L319)</f>
        <v>457</v>
      </c>
    </row>
    <row r="318" spans="1:12" ht="30">
      <c r="A318" s="21" t="s">
        <v>158</v>
      </c>
      <c r="B318" s="18">
        <v>871</v>
      </c>
      <c r="C318" s="17" t="s">
        <v>43</v>
      </c>
      <c r="D318" s="17" t="s">
        <v>13</v>
      </c>
      <c r="E318" s="17" t="s">
        <v>103</v>
      </c>
      <c r="F318" s="18">
        <v>3</v>
      </c>
      <c r="G318" s="17" t="s">
        <v>344</v>
      </c>
      <c r="H318" s="17" t="s">
        <v>427</v>
      </c>
      <c r="I318" s="18">
        <v>240</v>
      </c>
      <c r="J318" s="20">
        <v>5</v>
      </c>
      <c r="K318" s="20">
        <f>J318</f>
        <v>5</v>
      </c>
      <c r="L318" s="20">
        <v>5</v>
      </c>
    </row>
    <row r="319" spans="1:12" ht="45">
      <c r="A319" s="21" t="s">
        <v>509</v>
      </c>
      <c r="B319" s="18">
        <v>871</v>
      </c>
      <c r="C319" s="17" t="s">
        <v>43</v>
      </c>
      <c r="D319" s="17" t="s">
        <v>13</v>
      </c>
      <c r="E319" s="17" t="s">
        <v>103</v>
      </c>
      <c r="F319" s="18">
        <v>3</v>
      </c>
      <c r="G319" s="17" t="s">
        <v>344</v>
      </c>
      <c r="H319" s="17" t="s">
        <v>427</v>
      </c>
      <c r="I319" s="18">
        <v>810</v>
      </c>
      <c r="J319" s="20">
        <f>495-42.9</f>
        <v>452.1</v>
      </c>
      <c r="K319" s="20">
        <f>J319</f>
        <v>452.1</v>
      </c>
      <c r="L319" s="20">
        <v>452</v>
      </c>
    </row>
    <row r="320" spans="1:12">
      <c r="A320" s="21" t="s">
        <v>72</v>
      </c>
      <c r="B320" s="18">
        <v>871</v>
      </c>
      <c r="C320" s="17" t="s">
        <v>43</v>
      </c>
      <c r="D320" s="17" t="s">
        <v>13</v>
      </c>
      <c r="E320" s="17" t="s">
        <v>57</v>
      </c>
      <c r="F320" s="18">
        <v>0</v>
      </c>
      <c r="G320" s="17" t="s">
        <v>344</v>
      </c>
      <c r="H320" s="17" t="s">
        <v>471</v>
      </c>
      <c r="I320" s="18"/>
      <c r="J320" s="20">
        <f>J321</f>
        <v>35</v>
      </c>
      <c r="K320" s="20">
        <f t="shared" ref="K320:L322" si="38">K321</f>
        <v>35</v>
      </c>
      <c r="L320" s="20">
        <f t="shared" si="38"/>
        <v>35</v>
      </c>
    </row>
    <row r="321" spans="1:12">
      <c r="A321" s="21" t="s">
        <v>73</v>
      </c>
      <c r="B321" s="18">
        <v>871</v>
      </c>
      <c r="C321" s="17" t="s">
        <v>43</v>
      </c>
      <c r="D321" s="17" t="s">
        <v>13</v>
      </c>
      <c r="E321" s="17" t="s">
        <v>57</v>
      </c>
      <c r="F321" s="18">
        <v>9</v>
      </c>
      <c r="G321" s="17" t="s">
        <v>344</v>
      </c>
      <c r="H321" s="17" t="s">
        <v>471</v>
      </c>
      <c r="I321" s="18"/>
      <c r="J321" s="20">
        <f>J322</f>
        <v>35</v>
      </c>
      <c r="K321" s="20">
        <f t="shared" si="38"/>
        <v>35</v>
      </c>
      <c r="L321" s="20">
        <f t="shared" si="38"/>
        <v>35</v>
      </c>
    </row>
    <row r="322" spans="1:12">
      <c r="A322" s="21" t="s">
        <v>428</v>
      </c>
      <c r="B322" s="18">
        <v>871</v>
      </c>
      <c r="C322" s="17" t="s">
        <v>43</v>
      </c>
      <c r="D322" s="17" t="s">
        <v>13</v>
      </c>
      <c r="E322" s="17" t="s">
        <v>57</v>
      </c>
      <c r="F322" s="18">
        <v>9</v>
      </c>
      <c r="G322" s="17" t="s">
        <v>344</v>
      </c>
      <c r="H322" s="17" t="s">
        <v>429</v>
      </c>
      <c r="I322" s="18"/>
      <c r="J322" s="19">
        <f>J323</f>
        <v>35</v>
      </c>
      <c r="K322" s="19">
        <f t="shared" si="38"/>
        <v>35</v>
      </c>
      <c r="L322" s="19">
        <f t="shared" si="38"/>
        <v>35</v>
      </c>
    </row>
    <row r="323" spans="1:12">
      <c r="A323" s="21" t="s">
        <v>140</v>
      </c>
      <c r="B323" s="18">
        <v>871</v>
      </c>
      <c r="C323" s="17" t="s">
        <v>43</v>
      </c>
      <c r="D323" s="17" t="s">
        <v>13</v>
      </c>
      <c r="E323" s="17" t="s">
        <v>57</v>
      </c>
      <c r="F323" s="18">
        <v>9</v>
      </c>
      <c r="G323" s="17" t="s">
        <v>344</v>
      </c>
      <c r="H323" s="17" t="s">
        <v>429</v>
      </c>
      <c r="I323" s="18">
        <v>310</v>
      </c>
      <c r="J323" s="19">
        <f>100-65</f>
        <v>35</v>
      </c>
      <c r="K323" s="19">
        <f>J323</f>
        <v>35</v>
      </c>
      <c r="L323" s="19">
        <v>35</v>
      </c>
    </row>
    <row r="324" spans="1:12">
      <c r="A324" s="14" t="s">
        <v>49</v>
      </c>
      <c r="B324" s="14">
        <v>871</v>
      </c>
      <c r="C324" s="13">
        <v>11</v>
      </c>
      <c r="D324" s="13"/>
      <c r="E324" s="13"/>
      <c r="F324" s="14"/>
      <c r="G324" s="13"/>
      <c r="H324" s="13"/>
      <c r="I324" s="14"/>
      <c r="J324" s="22">
        <f>J325</f>
        <v>2634</v>
      </c>
      <c r="K324" s="22">
        <f t="shared" ref="K324:L326" si="39">K325</f>
        <v>2634</v>
      </c>
      <c r="L324" s="22">
        <f t="shared" si="39"/>
        <v>2264.5</v>
      </c>
    </row>
    <row r="325" spans="1:12">
      <c r="A325" s="12" t="s">
        <v>41</v>
      </c>
      <c r="B325" s="14">
        <v>871</v>
      </c>
      <c r="C325" s="13">
        <v>11</v>
      </c>
      <c r="D325" s="13" t="s">
        <v>17</v>
      </c>
      <c r="E325" s="13"/>
      <c r="F325" s="14"/>
      <c r="G325" s="13"/>
      <c r="H325" s="13"/>
      <c r="I325" s="14"/>
      <c r="J325" s="22">
        <f>J326</f>
        <v>2634</v>
      </c>
      <c r="K325" s="22">
        <f t="shared" si="39"/>
        <v>2634</v>
      </c>
      <c r="L325" s="22">
        <f t="shared" si="39"/>
        <v>2264.5</v>
      </c>
    </row>
    <row r="326" spans="1:12" ht="45">
      <c r="A326" s="21" t="s">
        <v>517</v>
      </c>
      <c r="B326" s="18">
        <v>871</v>
      </c>
      <c r="C326" s="17" t="s">
        <v>44</v>
      </c>
      <c r="D326" s="17" t="s">
        <v>17</v>
      </c>
      <c r="E326" s="17" t="s">
        <v>83</v>
      </c>
      <c r="F326" s="18">
        <v>0</v>
      </c>
      <c r="G326" s="17" t="s">
        <v>344</v>
      </c>
      <c r="H326" s="17" t="s">
        <v>471</v>
      </c>
      <c r="I326" s="18"/>
      <c r="J326" s="20">
        <f>J327</f>
        <v>2634</v>
      </c>
      <c r="K326" s="20">
        <f t="shared" si="39"/>
        <v>2634</v>
      </c>
      <c r="L326" s="20">
        <f t="shared" si="39"/>
        <v>2264.5</v>
      </c>
    </row>
    <row r="327" spans="1:12" ht="43.5">
      <c r="A327" s="23" t="s">
        <v>107</v>
      </c>
      <c r="B327" s="14">
        <v>871</v>
      </c>
      <c r="C327" s="13" t="s">
        <v>44</v>
      </c>
      <c r="D327" s="13" t="s">
        <v>17</v>
      </c>
      <c r="E327" s="13" t="s">
        <v>83</v>
      </c>
      <c r="F327" s="14">
        <v>4</v>
      </c>
      <c r="G327" s="13" t="s">
        <v>344</v>
      </c>
      <c r="H327" s="13" t="s">
        <v>471</v>
      </c>
      <c r="I327" s="14"/>
      <c r="J327" s="22">
        <f>J328+J330+J332</f>
        <v>2634</v>
      </c>
      <c r="K327" s="22">
        <f>K328+K330+K332</f>
        <v>2634</v>
      </c>
      <c r="L327" s="22">
        <f>L328+L330+L332</f>
        <v>2264.5</v>
      </c>
    </row>
    <row r="328" spans="1:12">
      <c r="A328" s="21" t="s">
        <v>108</v>
      </c>
      <c r="B328" s="18">
        <v>871</v>
      </c>
      <c r="C328" s="17" t="s">
        <v>44</v>
      </c>
      <c r="D328" s="17" t="s">
        <v>17</v>
      </c>
      <c r="E328" s="17" t="s">
        <v>83</v>
      </c>
      <c r="F328" s="18">
        <v>4</v>
      </c>
      <c r="G328" s="17" t="s">
        <v>344</v>
      </c>
      <c r="H328" s="17" t="s">
        <v>430</v>
      </c>
      <c r="I328" s="18"/>
      <c r="J328" s="20">
        <f>J329</f>
        <v>274</v>
      </c>
      <c r="K328" s="20">
        <f>K329</f>
        <v>274</v>
      </c>
      <c r="L328" s="20">
        <f>L329</f>
        <v>274</v>
      </c>
    </row>
    <row r="329" spans="1:12" ht="30">
      <c r="A329" s="21" t="s">
        <v>158</v>
      </c>
      <c r="B329" s="18">
        <v>871</v>
      </c>
      <c r="C329" s="17" t="s">
        <v>44</v>
      </c>
      <c r="D329" s="17" t="s">
        <v>17</v>
      </c>
      <c r="E329" s="17" t="s">
        <v>83</v>
      </c>
      <c r="F329" s="18">
        <v>4</v>
      </c>
      <c r="G329" s="17" t="s">
        <v>344</v>
      </c>
      <c r="H329" s="17" t="s">
        <v>430</v>
      </c>
      <c r="I329" s="18">
        <v>240</v>
      </c>
      <c r="J329" s="20">
        <v>274</v>
      </c>
      <c r="K329" s="20">
        <f>J329</f>
        <v>274</v>
      </c>
      <c r="L329" s="20">
        <v>274</v>
      </c>
    </row>
    <row r="330" spans="1:12">
      <c r="A330" s="21" t="s">
        <v>91</v>
      </c>
      <c r="B330" s="18">
        <v>871</v>
      </c>
      <c r="C330" s="17" t="s">
        <v>44</v>
      </c>
      <c r="D330" s="17" t="s">
        <v>17</v>
      </c>
      <c r="E330" s="17" t="s">
        <v>83</v>
      </c>
      <c r="F330" s="18">
        <v>4</v>
      </c>
      <c r="G330" s="17" t="s">
        <v>344</v>
      </c>
      <c r="H330" s="17" t="s">
        <v>404</v>
      </c>
      <c r="I330" s="18"/>
      <c r="J330" s="20">
        <f>J331</f>
        <v>1360</v>
      </c>
      <c r="K330" s="20">
        <f>K331</f>
        <v>1360</v>
      </c>
      <c r="L330" s="20">
        <f>L331</f>
        <v>990.5</v>
      </c>
    </row>
    <row r="331" spans="1:12" ht="30">
      <c r="A331" s="21" t="s">
        <v>158</v>
      </c>
      <c r="B331" s="18">
        <v>871</v>
      </c>
      <c r="C331" s="17" t="s">
        <v>44</v>
      </c>
      <c r="D331" s="17" t="s">
        <v>17</v>
      </c>
      <c r="E331" s="17" t="s">
        <v>83</v>
      </c>
      <c r="F331" s="18">
        <v>4</v>
      </c>
      <c r="G331" s="17" t="s">
        <v>344</v>
      </c>
      <c r="H331" s="17" t="s">
        <v>404</v>
      </c>
      <c r="I331" s="18">
        <v>240</v>
      </c>
      <c r="J331" s="20">
        <v>1360</v>
      </c>
      <c r="K331" s="20">
        <f>J331</f>
        <v>1360</v>
      </c>
      <c r="L331" s="20">
        <v>990.5</v>
      </c>
    </row>
    <row r="332" spans="1:12">
      <c r="A332" s="21" t="s">
        <v>109</v>
      </c>
      <c r="B332" s="18">
        <v>871</v>
      </c>
      <c r="C332" s="17" t="s">
        <v>44</v>
      </c>
      <c r="D332" s="17" t="s">
        <v>17</v>
      </c>
      <c r="E332" s="17" t="s">
        <v>83</v>
      </c>
      <c r="F332" s="18">
        <v>4</v>
      </c>
      <c r="G332" s="17" t="s">
        <v>344</v>
      </c>
      <c r="H332" s="17" t="s">
        <v>431</v>
      </c>
      <c r="I332" s="18"/>
      <c r="J332" s="20">
        <f>J333</f>
        <v>1000</v>
      </c>
      <c r="K332" s="20">
        <f>K333</f>
        <v>1000</v>
      </c>
      <c r="L332" s="20">
        <f>L333</f>
        <v>1000</v>
      </c>
    </row>
    <row r="333" spans="1:12" ht="30">
      <c r="A333" s="21" t="s">
        <v>158</v>
      </c>
      <c r="B333" s="18">
        <v>871</v>
      </c>
      <c r="C333" s="17" t="s">
        <v>44</v>
      </c>
      <c r="D333" s="17" t="s">
        <v>17</v>
      </c>
      <c r="E333" s="17" t="s">
        <v>83</v>
      </c>
      <c r="F333" s="18">
        <v>4</v>
      </c>
      <c r="G333" s="17" t="s">
        <v>344</v>
      </c>
      <c r="H333" s="17" t="s">
        <v>431</v>
      </c>
      <c r="I333" s="18">
        <v>240</v>
      </c>
      <c r="J333" s="20">
        <f>1500-500</f>
        <v>1000</v>
      </c>
      <c r="K333" s="20">
        <f>J333</f>
        <v>1000</v>
      </c>
      <c r="L333" s="20">
        <v>1000</v>
      </c>
    </row>
    <row r="334" spans="1:12">
      <c r="A334" s="14" t="s">
        <v>432</v>
      </c>
      <c r="B334" s="14">
        <v>871</v>
      </c>
      <c r="C334" s="13" t="s">
        <v>55</v>
      </c>
      <c r="D334" s="13"/>
      <c r="E334" s="13"/>
      <c r="F334" s="14"/>
      <c r="G334" s="13"/>
      <c r="H334" s="13"/>
      <c r="I334" s="14"/>
      <c r="J334" s="22">
        <f>J335</f>
        <v>292</v>
      </c>
      <c r="K334" s="22">
        <f t="shared" ref="K334:L338" si="40">K335</f>
        <v>292</v>
      </c>
      <c r="L334" s="22">
        <f t="shared" si="40"/>
        <v>194.5</v>
      </c>
    </row>
    <row r="335" spans="1:12">
      <c r="A335" s="12" t="s">
        <v>433</v>
      </c>
      <c r="B335" s="14">
        <v>871</v>
      </c>
      <c r="C335" s="13" t="s">
        <v>55</v>
      </c>
      <c r="D335" s="13" t="s">
        <v>14</v>
      </c>
      <c r="E335" s="13"/>
      <c r="F335" s="14"/>
      <c r="G335" s="13"/>
      <c r="H335" s="13"/>
      <c r="I335" s="14"/>
      <c r="J335" s="22">
        <f>J336</f>
        <v>292</v>
      </c>
      <c r="K335" s="22">
        <f t="shared" si="40"/>
        <v>292</v>
      </c>
      <c r="L335" s="22">
        <f t="shared" si="40"/>
        <v>194.5</v>
      </c>
    </row>
    <row r="336" spans="1:12" ht="45">
      <c r="A336" s="21" t="s">
        <v>470</v>
      </c>
      <c r="B336" s="18">
        <v>871</v>
      </c>
      <c r="C336" s="17" t="s">
        <v>55</v>
      </c>
      <c r="D336" s="17" t="s">
        <v>14</v>
      </c>
      <c r="E336" s="17" t="s">
        <v>44</v>
      </c>
      <c r="F336" s="18">
        <v>0</v>
      </c>
      <c r="G336" s="17" t="s">
        <v>344</v>
      </c>
      <c r="H336" s="17" t="s">
        <v>471</v>
      </c>
      <c r="I336" s="18"/>
      <c r="J336" s="20">
        <f>J337</f>
        <v>292</v>
      </c>
      <c r="K336" s="20">
        <f t="shared" si="40"/>
        <v>292</v>
      </c>
      <c r="L336" s="20">
        <f t="shared" si="40"/>
        <v>194.5</v>
      </c>
    </row>
    <row r="337" spans="1:12" ht="30">
      <c r="A337" s="21" t="s">
        <v>342</v>
      </c>
      <c r="B337" s="18">
        <v>871</v>
      </c>
      <c r="C337" s="17" t="s">
        <v>55</v>
      </c>
      <c r="D337" s="17" t="s">
        <v>14</v>
      </c>
      <c r="E337" s="17" t="s">
        <v>44</v>
      </c>
      <c r="F337" s="17" t="s">
        <v>149</v>
      </c>
      <c r="G337" s="17" t="s">
        <v>12</v>
      </c>
      <c r="H337" s="17" t="s">
        <v>471</v>
      </c>
      <c r="I337" s="17"/>
      <c r="J337" s="20">
        <f>J338</f>
        <v>292</v>
      </c>
      <c r="K337" s="20">
        <f t="shared" si="40"/>
        <v>292</v>
      </c>
      <c r="L337" s="20">
        <f t="shared" si="40"/>
        <v>194.5</v>
      </c>
    </row>
    <row r="338" spans="1:12" ht="30">
      <c r="A338" s="21" t="s">
        <v>342</v>
      </c>
      <c r="B338" s="18">
        <v>871</v>
      </c>
      <c r="C338" s="17" t="s">
        <v>55</v>
      </c>
      <c r="D338" s="17" t="s">
        <v>14</v>
      </c>
      <c r="E338" s="17" t="s">
        <v>44</v>
      </c>
      <c r="F338" s="17" t="s">
        <v>149</v>
      </c>
      <c r="G338" s="17" t="s">
        <v>12</v>
      </c>
      <c r="H338" s="17" t="s">
        <v>343</v>
      </c>
      <c r="I338" s="17"/>
      <c r="J338" s="20">
        <f>J339</f>
        <v>292</v>
      </c>
      <c r="K338" s="20">
        <f t="shared" si="40"/>
        <v>292</v>
      </c>
      <c r="L338" s="20">
        <f t="shared" si="40"/>
        <v>194.5</v>
      </c>
    </row>
    <row r="339" spans="1:12" ht="30">
      <c r="A339" s="21" t="s">
        <v>158</v>
      </c>
      <c r="B339" s="18">
        <v>871</v>
      </c>
      <c r="C339" s="17" t="s">
        <v>55</v>
      </c>
      <c r="D339" s="17" t="s">
        <v>14</v>
      </c>
      <c r="E339" s="17" t="s">
        <v>44</v>
      </c>
      <c r="F339" s="17" t="s">
        <v>149</v>
      </c>
      <c r="G339" s="17" t="s">
        <v>12</v>
      </c>
      <c r="H339" s="17" t="s">
        <v>343</v>
      </c>
      <c r="I339" s="17" t="s">
        <v>148</v>
      </c>
      <c r="J339" s="20">
        <f>350-42-16</f>
        <v>292</v>
      </c>
      <c r="K339" s="20">
        <f>J339</f>
        <v>292</v>
      </c>
      <c r="L339" s="20">
        <v>194.5</v>
      </c>
    </row>
    <row r="340" spans="1:12" ht="29.25">
      <c r="A340" s="160" t="s">
        <v>39</v>
      </c>
      <c r="B340" s="14">
        <v>872</v>
      </c>
      <c r="C340" s="17"/>
      <c r="D340" s="17"/>
      <c r="E340" s="17"/>
      <c r="F340" s="18"/>
      <c r="G340" s="17"/>
      <c r="H340" s="17"/>
      <c r="I340" s="18"/>
      <c r="J340" s="15">
        <f>J341</f>
        <v>1886.8000000000002</v>
      </c>
      <c r="K340" s="15">
        <f>K341</f>
        <v>1886.8000000000002</v>
      </c>
      <c r="L340" s="15">
        <f>L341</f>
        <v>1483.2</v>
      </c>
    </row>
    <row r="341" spans="1:12">
      <c r="A341" s="12" t="s">
        <v>11</v>
      </c>
      <c r="B341" s="13" t="s">
        <v>56</v>
      </c>
      <c r="C341" s="13" t="s">
        <v>12</v>
      </c>
      <c r="D341" s="14" t="s">
        <v>9</v>
      </c>
      <c r="E341" s="13" t="s">
        <v>10</v>
      </c>
      <c r="F341" s="14"/>
      <c r="G341" s="13"/>
      <c r="H341" s="13"/>
      <c r="I341" s="14" t="s">
        <v>8</v>
      </c>
      <c r="J341" s="15">
        <f>J342+J350</f>
        <v>1886.8000000000002</v>
      </c>
      <c r="K341" s="15">
        <f>K342+K350</f>
        <v>1886.8000000000002</v>
      </c>
      <c r="L341" s="15">
        <f>L342+L350</f>
        <v>1483.2</v>
      </c>
    </row>
    <row r="342" spans="1:12" ht="43.5">
      <c r="A342" s="31" t="s">
        <v>30</v>
      </c>
      <c r="B342" s="13" t="s">
        <v>56</v>
      </c>
      <c r="C342" s="13" t="s">
        <v>12</v>
      </c>
      <c r="D342" s="13" t="s">
        <v>13</v>
      </c>
      <c r="E342" s="13" t="s">
        <v>10</v>
      </c>
      <c r="F342" s="14"/>
      <c r="G342" s="13"/>
      <c r="H342" s="13"/>
      <c r="I342" s="14" t="s">
        <v>8</v>
      </c>
      <c r="J342" s="15">
        <f t="shared" ref="J342:L343" si="41">J343</f>
        <v>1386.8000000000002</v>
      </c>
      <c r="K342" s="15">
        <f t="shared" si="41"/>
        <v>1386.8000000000002</v>
      </c>
      <c r="L342" s="15">
        <f t="shared" si="41"/>
        <v>1296.1000000000001</v>
      </c>
    </row>
    <row r="343" spans="1:12">
      <c r="A343" s="16" t="s">
        <v>59</v>
      </c>
      <c r="B343" s="17" t="s">
        <v>56</v>
      </c>
      <c r="C343" s="17" t="s">
        <v>12</v>
      </c>
      <c r="D343" s="17" t="s">
        <v>13</v>
      </c>
      <c r="E343" s="17">
        <v>91</v>
      </c>
      <c r="F343" s="18">
        <v>0</v>
      </c>
      <c r="G343" s="17" t="s">
        <v>149</v>
      </c>
      <c r="H343" s="17" t="s">
        <v>471</v>
      </c>
      <c r="I343" s="18" t="s">
        <v>8</v>
      </c>
      <c r="J343" s="19">
        <f t="shared" si="41"/>
        <v>1386.8000000000002</v>
      </c>
      <c r="K343" s="19">
        <f t="shared" si="41"/>
        <v>1386.8000000000002</v>
      </c>
      <c r="L343" s="19">
        <f t="shared" si="41"/>
        <v>1296.1000000000001</v>
      </c>
    </row>
    <row r="344" spans="1:12" ht="30">
      <c r="A344" s="16" t="s">
        <v>60</v>
      </c>
      <c r="B344" s="17" t="s">
        <v>56</v>
      </c>
      <c r="C344" s="17" t="s">
        <v>12</v>
      </c>
      <c r="D344" s="17" t="s">
        <v>13</v>
      </c>
      <c r="E344" s="17">
        <v>91</v>
      </c>
      <c r="F344" s="18">
        <v>1</v>
      </c>
      <c r="G344" s="17" t="s">
        <v>344</v>
      </c>
      <c r="H344" s="17" t="s">
        <v>471</v>
      </c>
      <c r="I344" s="18"/>
      <c r="J344" s="19">
        <f>J345+J347</f>
        <v>1386.8000000000002</v>
      </c>
      <c r="K344" s="19">
        <f>K345+K347</f>
        <v>1386.8000000000002</v>
      </c>
      <c r="L344" s="19">
        <f>L345+L347</f>
        <v>1296.1000000000001</v>
      </c>
    </row>
    <row r="345" spans="1:12" ht="60">
      <c r="A345" s="16" t="s">
        <v>62</v>
      </c>
      <c r="B345" s="17" t="s">
        <v>56</v>
      </c>
      <c r="C345" s="17" t="s">
        <v>12</v>
      </c>
      <c r="D345" s="17" t="s">
        <v>13</v>
      </c>
      <c r="E345" s="17">
        <v>91</v>
      </c>
      <c r="F345" s="18">
        <v>1</v>
      </c>
      <c r="G345" s="17" t="s">
        <v>344</v>
      </c>
      <c r="H345" s="17" t="s">
        <v>345</v>
      </c>
      <c r="I345" s="18"/>
      <c r="J345" s="19">
        <f>J346</f>
        <v>1323.9</v>
      </c>
      <c r="K345" s="19">
        <f>K346</f>
        <v>1323.9</v>
      </c>
      <c r="L345" s="19">
        <f>L346</f>
        <v>1267.9000000000001</v>
      </c>
    </row>
    <row r="346" spans="1:12">
      <c r="A346" s="16" t="s">
        <v>136</v>
      </c>
      <c r="B346" s="17" t="s">
        <v>56</v>
      </c>
      <c r="C346" s="17" t="s">
        <v>12</v>
      </c>
      <c r="D346" s="17" t="s">
        <v>13</v>
      </c>
      <c r="E346" s="17">
        <v>91</v>
      </c>
      <c r="F346" s="18">
        <v>1</v>
      </c>
      <c r="G346" s="17" t="s">
        <v>344</v>
      </c>
      <c r="H346" s="17" t="s">
        <v>345</v>
      </c>
      <c r="I346" s="18">
        <v>120</v>
      </c>
      <c r="J346" s="20">
        <v>1323.9</v>
      </c>
      <c r="K346" s="20">
        <f>J346</f>
        <v>1323.9</v>
      </c>
      <c r="L346" s="20">
        <v>1267.9000000000001</v>
      </c>
    </row>
    <row r="347" spans="1:12" ht="60">
      <c r="A347" s="16" t="s">
        <v>63</v>
      </c>
      <c r="B347" s="17" t="s">
        <v>56</v>
      </c>
      <c r="C347" s="17" t="s">
        <v>12</v>
      </c>
      <c r="D347" s="17" t="s">
        <v>13</v>
      </c>
      <c r="E347" s="17">
        <v>91</v>
      </c>
      <c r="F347" s="18">
        <v>1</v>
      </c>
      <c r="G347" s="17" t="s">
        <v>344</v>
      </c>
      <c r="H347" s="17" t="s">
        <v>346</v>
      </c>
      <c r="I347" s="18"/>
      <c r="J347" s="20">
        <f>J348+J349</f>
        <v>62.900000000000006</v>
      </c>
      <c r="K347" s="20">
        <f>K348+K349</f>
        <v>62.900000000000006</v>
      </c>
      <c r="L347" s="20">
        <f>L348+L349</f>
        <v>28.2</v>
      </c>
    </row>
    <row r="348" spans="1:12" ht="30">
      <c r="A348" s="21" t="s">
        <v>158</v>
      </c>
      <c r="B348" s="17" t="s">
        <v>56</v>
      </c>
      <c r="C348" s="17" t="s">
        <v>12</v>
      </c>
      <c r="D348" s="17" t="s">
        <v>13</v>
      </c>
      <c r="E348" s="17">
        <v>91</v>
      </c>
      <c r="F348" s="18">
        <v>1</v>
      </c>
      <c r="G348" s="17" t="s">
        <v>344</v>
      </c>
      <c r="H348" s="17" t="s">
        <v>346</v>
      </c>
      <c r="I348" s="18">
        <v>240</v>
      </c>
      <c r="J348" s="20">
        <f>102.9+150-200</f>
        <v>52.900000000000006</v>
      </c>
      <c r="K348" s="20">
        <f>J348</f>
        <v>52.900000000000006</v>
      </c>
      <c r="L348" s="20">
        <v>24.5</v>
      </c>
    </row>
    <row r="349" spans="1:12">
      <c r="A349" s="21" t="s">
        <v>137</v>
      </c>
      <c r="B349" s="17" t="s">
        <v>56</v>
      </c>
      <c r="C349" s="17" t="s">
        <v>12</v>
      </c>
      <c r="D349" s="17" t="s">
        <v>13</v>
      </c>
      <c r="E349" s="17">
        <v>91</v>
      </c>
      <c r="F349" s="18">
        <v>1</v>
      </c>
      <c r="G349" s="17" t="s">
        <v>344</v>
      </c>
      <c r="H349" s="17" t="s">
        <v>346</v>
      </c>
      <c r="I349" s="18">
        <v>850</v>
      </c>
      <c r="J349" s="20">
        <v>10</v>
      </c>
      <c r="K349" s="20">
        <f>J349</f>
        <v>10</v>
      </c>
      <c r="L349" s="20">
        <v>3.7</v>
      </c>
    </row>
    <row r="350" spans="1:12">
      <c r="A350" s="12" t="s">
        <v>24</v>
      </c>
      <c r="B350" s="14">
        <v>872</v>
      </c>
      <c r="C350" s="13" t="s">
        <v>12</v>
      </c>
      <c r="D350" s="14">
        <v>13</v>
      </c>
      <c r="E350" s="17"/>
      <c r="F350" s="18"/>
      <c r="G350" s="17"/>
      <c r="H350" s="17"/>
      <c r="I350" s="18"/>
      <c r="J350" s="22">
        <f t="shared" ref="J350:L351" si="42">J351</f>
        <v>500</v>
      </c>
      <c r="K350" s="22">
        <f t="shared" si="42"/>
        <v>500</v>
      </c>
      <c r="L350" s="22">
        <f t="shared" si="42"/>
        <v>187.1</v>
      </c>
    </row>
    <row r="351" spans="1:12">
      <c r="A351" s="16" t="s">
        <v>59</v>
      </c>
      <c r="B351" s="18">
        <v>872</v>
      </c>
      <c r="C351" s="17" t="s">
        <v>12</v>
      </c>
      <c r="D351" s="18">
        <v>13</v>
      </c>
      <c r="E351" s="17" t="s">
        <v>123</v>
      </c>
      <c r="F351" s="18">
        <v>0</v>
      </c>
      <c r="G351" s="17" t="s">
        <v>344</v>
      </c>
      <c r="H351" s="17" t="s">
        <v>471</v>
      </c>
      <c r="I351" s="18"/>
      <c r="J351" s="20">
        <f t="shared" si="42"/>
        <v>500</v>
      </c>
      <c r="K351" s="20">
        <f t="shared" si="42"/>
        <v>500</v>
      </c>
      <c r="L351" s="20">
        <f t="shared" si="42"/>
        <v>187.1</v>
      </c>
    </row>
    <row r="352" spans="1:12" ht="30">
      <c r="A352" s="16" t="s">
        <v>60</v>
      </c>
      <c r="B352" s="18">
        <v>872</v>
      </c>
      <c r="C352" s="17" t="s">
        <v>12</v>
      </c>
      <c r="D352" s="18">
        <v>13</v>
      </c>
      <c r="E352" s="18">
        <v>91</v>
      </c>
      <c r="F352" s="18">
        <v>1</v>
      </c>
      <c r="G352" s="17" t="s">
        <v>344</v>
      </c>
      <c r="H352" s="17" t="s">
        <v>471</v>
      </c>
      <c r="I352" s="18"/>
      <c r="J352" s="20">
        <f>J353+J355</f>
        <v>500</v>
      </c>
      <c r="K352" s="20">
        <f>K353+K355</f>
        <v>500</v>
      </c>
      <c r="L352" s="20">
        <f>L353+L355</f>
        <v>187.1</v>
      </c>
    </row>
    <row r="353" spans="1:12" ht="45">
      <c r="A353" s="16" t="s">
        <v>159</v>
      </c>
      <c r="B353" s="18">
        <v>872</v>
      </c>
      <c r="C353" s="17" t="s">
        <v>12</v>
      </c>
      <c r="D353" s="18">
        <v>13</v>
      </c>
      <c r="E353" s="18">
        <v>91</v>
      </c>
      <c r="F353" s="18">
        <v>1</v>
      </c>
      <c r="G353" s="17" t="s">
        <v>344</v>
      </c>
      <c r="H353" s="17" t="s">
        <v>434</v>
      </c>
      <c r="I353" s="18"/>
      <c r="J353" s="20">
        <f>J354</f>
        <v>200</v>
      </c>
      <c r="K353" s="20">
        <f>K354</f>
        <v>200</v>
      </c>
      <c r="L353" s="20">
        <f>L354</f>
        <v>10.1</v>
      </c>
    </row>
    <row r="354" spans="1:12" ht="30">
      <c r="A354" s="16" t="s">
        <v>158</v>
      </c>
      <c r="B354" s="18">
        <v>872</v>
      </c>
      <c r="C354" s="17" t="s">
        <v>12</v>
      </c>
      <c r="D354" s="18">
        <v>13</v>
      </c>
      <c r="E354" s="18">
        <v>91</v>
      </c>
      <c r="F354" s="18">
        <v>1</v>
      </c>
      <c r="G354" s="17" t="s">
        <v>344</v>
      </c>
      <c r="H354" s="17" t="s">
        <v>434</v>
      </c>
      <c r="I354" s="18">
        <v>240</v>
      </c>
      <c r="J354" s="20">
        <f>300-100</f>
        <v>200</v>
      </c>
      <c r="K354" s="20">
        <f>J354</f>
        <v>200</v>
      </c>
      <c r="L354" s="20">
        <v>10.1</v>
      </c>
    </row>
    <row r="355" spans="1:12">
      <c r="A355" s="21" t="s">
        <v>124</v>
      </c>
      <c r="B355" s="18">
        <v>872</v>
      </c>
      <c r="C355" s="17" t="s">
        <v>12</v>
      </c>
      <c r="D355" s="18">
        <v>13</v>
      </c>
      <c r="E355" s="17" t="s">
        <v>123</v>
      </c>
      <c r="F355" s="18">
        <v>1</v>
      </c>
      <c r="G355" s="17" t="s">
        <v>344</v>
      </c>
      <c r="H355" s="17" t="s">
        <v>374</v>
      </c>
      <c r="I355" s="18"/>
      <c r="J355" s="20">
        <f>J356</f>
        <v>300</v>
      </c>
      <c r="K355" s="20">
        <f>K356</f>
        <v>300</v>
      </c>
      <c r="L355" s="20">
        <f>L356</f>
        <v>177</v>
      </c>
    </row>
    <row r="356" spans="1:12" ht="30.75" thickBot="1">
      <c r="A356" s="21" t="s">
        <v>158</v>
      </c>
      <c r="B356" s="18">
        <v>872</v>
      </c>
      <c r="C356" s="17" t="s">
        <v>12</v>
      </c>
      <c r="D356" s="18">
        <v>13</v>
      </c>
      <c r="E356" s="17" t="s">
        <v>123</v>
      </c>
      <c r="F356" s="18">
        <v>1</v>
      </c>
      <c r="G356" s="17" t="s">
        <v>344</v>
      </c>
      <c r="H356" s="17" t="s">
        <v>374</v>
      </c>
      <c r="I356" s="18">
        <v>240</v>
      </c>
      <c r="J356" s="20">
        <v>300</v>
      </c>
      <c r="K356" s="20">
        <f>J356</f>
        <v>300</v>
      </c>
      <c r="L356" s="20">
        <v>177</v>
      </c>
    </row>
    <row r="357" spans="1:12" ht="15.75" thickBot="1">
      <c r="A357" s="163"/>
      <c r="B357" s="164"/>
      <c r="C357" s="165"/>
      <c r="D357" s="164"/>
      <c r="E357" s="165"/>
      <c r="F357" s="164"/>
      <c r="G357" s="165"/>
      <c r="H357" s="245" t="s">
        <v>28</v>
      </c>
      <c r="I357" s="246"/>
      <c r="J357" s="39">
        <f>J340+J11</f>
        <v>143363.1</v>
      </c>
      <c r="K357" s="39">
        <f>K340+K11</f>
        <v>143363.1</v>
      </c>
      <c r="L357" s="39">
        <f>L340+L11</f>
        <v>109155.49999999999</v>
      </c>
    </row>
  </sheetData>
  <mergeCells count="3">
    <mergeCell ref="E10:H10"/>
    <mergeCell ref="A8:L8"/>
    <mergeCell ref="H357:I357"/>
  </mergeCells>
  <phoneticPr fontId="2" type="noConversion"/>
  <pageMargins left="0.39370078740157483" right="0.27559055118110237" top="0.55118110236220474" bottom="0.31496062992125984" header="0.27559055118110237" footer="0.15748031496062992"/>
  <pageSetup paperSize="9" scale="68" fitToHeight="10" orientation="portrait" verticalDpi="300" r:id="rId1"/>
  <headerFooter alignWithMargins="0"/>
  <rowBreaks count="7" manualBreakCount="7">
    <brk id="29" max="11" man="1"/>
    <brk id="61" max="11" man="1"/>
    <brk id="100" max="11" man="1"/>
    <brk id="139" max="11" man="1"/>
    <brk id="171" max="11" man="1"/>
    <brk id="199" max="11" man="1"/>
    <brk id="232"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K147"/>
  <sheetViews>
    <sheetView view="pageBreakPreview" topLeftCell="A80" zoomScaleNormal="100" zoomScaleSheetLayoutView="100" workbookViewId="0">
      <selection activeCell="G91" sqref="G91"/>
    </sheetView>
  </sheetViews>
  <sheetFormatPr defaultRowHeight="12.75"/>
  <cols>
    <col min="1" max="1" width="69" style="232" customWidth="1"/>
    <col min="2" max="2" width="5.28515625" style="2" customWidth="1"/>
    <col min="3" max="3" width="4.7109375" style="2" customWidth="1"/>
    <col min="4" max="4" width="4.28515625" style="32" customWidth="1"/>
    <col min="5" max="5" width="7" style="2" bestFit="1" customWidth="1"/>
    <col min="6" max="6" width="5" style="2" customWidth="1"/>
    <col min="7" max="8" width="4.85546875" style="2" customWidth="1"/>
    <col min="9" max="9" width="15.85546875" style="1" bestFit="1" customWidth="1"/>
    <col min="10" max="10" width="12.7109375" style="1" customWidth="1"/>
    <col min="11" max="11" width="13.28515625" style="1" customWidth="1"/>
    <col min="12" max="16384" width="9.140625" style="1"/>
  </cols>
  <sheetData>
    <row r="1" spans="1:11" ht="12.75" customHeight="1">
      <c r="K1" s="83" t="s">
        <v>270</v>
      </c>
    </row>
    <row r="2" spans="1:11" ht="12.75" customHeight="1">
      <c r="K2" s="83" t="s">
        <v>267</v>
      </c>
    </row>
    <row r="3" spans="1:11" ht="12.75" customHeight="1">
      <c r="K3" s="83" t="s">
        <v>268</v>
      </c>
    </row>
    <row r="4" spans="1:11" ht="12.75" customHeight="1">
      <c r="K4" s="83" t="s">
        <v>269</v>
      </c>
    </row>
    <row r="5" spans="1:11" ht="12.75" customHeight="1">
      <c r="K5" s="83" t="s">
        <v>452</v>
      </c>
    </row>
    <row r="6" spans="1:11" ht="14.25" customHeight="1">
      <c r="K6" s="83" t="str">
        <f>'Приложение 1'!D6</f>
        <v>от "18" мая 2018 г. №66-344</v>
      </c>
    </row>
    <row r="7" spans="1:11" ht="14.25" customHeight="1">
      <c r="J7" s="6"/>
    </row>
    <row r="8" spans="1:11" ht="111.75" customHeight="1">
      <c r="A8" s="247" t="s">
        <v>524</v>
      </c>
      <c r="B8" s="247"/>
      <c r="C8" s="247"/>
      <c r="D8" s="247"/>
      <c r="E8" s="247"/>
      <c r="F8" s="247"/>
      <c r="G8" s="247"/>
      <c r="H8" s="247"/>
      <c r="I8" s="247"/>
      <c r="J8" s="247"/>
      <c r="K8" s="247"/>
    </row>
    <row r="9" spans="1:11" ht="18.75" customHeight="1">
      <c r="A9" s="233"/>
      <c r="B9" s="34"/>
      <c r="C9" s="34"/>
      <c r="D9" s="35"/>
      <c r="E9" s="34"/>
      <c r="F9" s="34"/>
      <c r="G9" s="34"/>
      <c r="H9" s="34"/>
      <c r="I9" s="26"/>
      <c r="K9" s="185" t="s">
        <v>162</v>
      </c>
    </row>
    <row r="10" spans="1:11" ht="225.75" customHeight="1">
      <c r="A10" s="234" t="s">
        <v>4</v>
      </c>
      <c r="B10" s="248" t="s">
        <v>6</v>
      </c>
      <c r="C10" s="248"/>
      <c r="D10" s="248"/>
      <c r="E10" s="248"/>
      <c r="F10" s="144" t="s">
        <v>550</v>
      </c>
      <c r="G10" s="144" t="s">
        <v>299</v>
      </c>
      <c r="H10" s="144" t="s">
        <v>300</v>
      </c>
      <c r="I10" s="144" t="s">
        <v>528</v>
      </c>
      <c r="J10" s="144" t="s">
        <v>301</v>
      </c>
      <c r="K10" s="144" t="s">
        <v>274</v>
      </c>
    </row>
    <row r="11" spans="1:11" ht="47.25">
      <c r="A11" s="214" t="s">
        <v>71</v>
      </c>
      <c r="B11" s="215" t="s">
        <v>12</v>
      </c>
      <c r="C11" s="216" t="s">
        <v>149</v>
      </c>
      <c r="D11" s="215" t="s">
        <v>344</v>
      </c>
      <c r="E11" s="216" t="s">
        <v>471</v>
      </c>
      <c r="F11" s="217" t="s">
        <v>165</v>
      </c>
      <c r="G11" s="218" t="s">
        <v>165</v>
      </c>
      <c r="H11" s="218" t="s">
        <v>165</v>
      </c>
      <c r="I11" s="219">
        <f>I12+I16</f>
        <v>1785.7</v>
      </c>
      <c r="J11" s="219">
        <f>J12+J16</f>
        <v>1785.7</v>
      </c>
      <c r="K11" s="219">
        <f>K12+K16</f>
        <v>460.29999999999995</v>
      </c>
    </row>
    <row r="12" spans="1:11" ht="15.75">
      <c r="A12" s="220" t="s">
        <v>114</v>
      </c>
      <c r="B12" s="221" t="s">
        <v>12</v>
      </c>
      <c r="C12" s="222" t="s">
        <v>147</v>
      </c>
      <c r="D12" s="221" t="s">
        <v>344</v>
      </c>
      <c r="E12" s="222" t="s">
        <v>471</v>
      </c>
      <c r="F12" s="223" t="s">
        <v>165</v>
      </c>
      <c r="G12" s="224" t="s">
        <v>165</v>
      </c>
      <c r="H12" s="224" t="s">
        <v>165</v>
      </c>
      <c r="I12" s="225">
        <f>SUM(I13:I15)</f>
        <v>1448</v>
      </c>
      <c r="J12" s="225">
        <f>SUM(J13:J15)</f>
        <v>1448</v>
      </c>
      <c r="K12" s="225">
        <f>SUM(K13:K15)</f>
        <v>430.9</v>
      </c>
    </row>
    <row r="13" spans="1:11" ht="15.75">
      <c r="A13" s="220" t="s">
        <v>70</v>
      </c>
      <c r="B13" s="221" t="s">
        <v>12</v>
      </c>
      <c r="C13" s="222" t="s">
        <v>147</v>
      </c>
      <c r="D13" s="221" t="s">
        <v>344</v>
      </c>
      <c r="E13" s="222">
        <v>29060</v>
      </c>
      <c r="F13" s="223">
        <v>240</v>
      </c>
      <c r="G13" s="224">
        <v>1</v>
      </c>
      <c r="H13" s="224">
        <v>13</v>
      </c>
      <c r="I13" s="225">
        <f>'Приложение 6'!J57</f>
        <v>984.69999999999993</v>
      </c>
      <c r="J13" s="225">
        <f>'Приложение 6'!K57</f>
        <v>984.69999999999993</v>
      </c>
      <c r="K13" s="225">
        <f>'Приложение 6'!L57</f>
        <v>251.2</v>
      </c>
    </row>
    <row r="14" spans="1:11" ht="15.75">
      <c r="A14" s="220" t="s">
        <v>364</v>
      </c>
      <c r="B14" s="221" t="s">
        <v>12</v>
      </c>
      <c r="C14" s="222" t="s">
        <v>147</v>
      </c>
      <c r="D14" s="221" t="s">
        <v>344</v>
      </c>
      <c r="E14" s="222">
        <v>29270</v>
      </c>
      <c r="F14" s="223">
        <v>240</v>
      </c>
      <c r="G14" s="224">
        <v>1</v>
      </c>
      <c r="H14" s="224">
        <v>13</v>
      </c>
      <c r="I14" s="225">
        <f>'Приложение 6'!J59</f>
        <v>223.3</v>
      </c>
      <c r="J14" s="225">
        <f>'Приложение 6'!K59</f>
        <v>223.3</v>
      </c>
      <c r="K14" s="225">
        <f>'Приложение 6'!L59</f>
        <v>179.7</v>
      </c>
    </row>
    <row r="15" spans="1:11" ht="15.75">
      <c r="A15" s="220" t="s">
        <v>472</v>
      </c>
      <c r="B15" s="221" t="s">
        <v>12</v>
      </c>
      <c r="C15" s="222" t="s">
        <v>147</v>
      </c>
      <c r="D15" s="221" t="s">
        <v>344</v>
      </c>
      <c r="E15" s="222">
        <v>29290</v>
      </c>
      <c r="F15" s="223">
        <v>240</v>
      </c>
      <c r="G15" s="224">
        <v>1</v>
      </c>
      <c r="H15" s="224">
        <v>13</v>
      </c>
      <c r="I15" s="225">
        <f>'Приложение 6'!J61</f>
        <v>240</v>
      </c>
      <c r="J15" s="225">
        <f>'Приложение 6'!K61</f>
        <v>240</v>
      </c>
      <c r="K15" s="225">
        <f>'Приложение 6'!L61</f>
        <v>0</v>
      </c>
    </row>
    <row r="16" spans="1:11" ht="31.5">
      <c r="A16" s="220" t="s">
        <v>133</v>
      </c>
      <c r="B16" s="221" t="s">
        <v>12</v>
      </c>
      <c r="C16" s="222">
        <v>2</v>
      </c>
      <c r="D16" s="221" t="s">
        <v>344</v>
      </c>
      <c r="E16" s="221" t="s">
        <v>471</v>
      </c>
      <c r="F16" s="223"/>
      <c r="G16" s="224"/>
      <c r="H16" s="224"/>
      <c r="I16" s="225">
        <f>I17</f>
        <v>337.7</v>
      </c>
      <c r="J16" s="225">
        <f>J17</f>
        <v>337.7</v>
      </c>
      <c r="K16" s="225">
        <f>K17</f>
        <v>29.4</v>
      </c>
    </row>
    <row r="17" spans="1:11" ht="31.5">
      <c r="A17" s="220" t="s">
        <v>129</v>
      </c>
      <c r="B17" s="221" t="s">
        <v>12</v>
      </c>
      <c r="C17" s="222">
        <v>2</v>
      </c>
      <c r="D17" s="221" t="s">
        <v>344</v>
      </c>
      <c r="E17" s="222">
        <v>29070</v>
      </c>
      <c r="F17" s="223">
        <v>240</v>
      </c>
      <c r="G17" s="224">
        <v>1</v>
      </c>
      <c r="H17" s="224">
        <v>13</v>
      </c>
      <c r="I17" s="225">
        <f>'Приложение 6'!J64</f>
        <v>337.7</v>
      </c>
      <c r="J17" s="225">
        <f>'Приложение 6'!K64</f>
        <v>337.7</v>
      </c>
      <c r="K17" s="225">
        <f>'Приложение 6'!L64</f>
        <v>29.4</v>
      </c>
    </row>
    <row r="18" spans="1:11" ht="94.5">
      <c r="A18" s="220" t="s">
        <v>487</v>
      </c>
      <c r="B18" s="221" t="s">
        <v>14</v>
      </c>
      <c r="C18" s="222" t="s">
        <v>149</v>
      </c>
      <c r="D18" s="221" t="s">
        <v>344</v>
      </c>
      <c r="E18" s="222" t="s">
        <v>471</v>
      </c>
      <c r="F18" s="223" t="s">
        <v>165</v>
      </c>
      <c r="G18" s="224" t="s">
        <v>165</v>
      </c>
      <c r="H18" s="224" t="s">
        <v>165</v>
      </c>
      <c r="I18" s="225">
        <f>I19+I23+I25+I28</f>
        <v>990.1</v>
      </c>
      <c r="J18" s="225">
        <f>J19+J23+J25+J28</f>
        <v>990.1</v>
      </c>
      <c r="K18" s="225">
        <f>K19+K23+K25+K28</f>
        <v>989.9</v>
      </c>
    </row>
    <row r="19" spans="1:11" ht="31.5" hidden="1">
      <c r="A19" s="220" t="s">
        <v>529</v>
      </c>
      <c r="B19" s="221" t="s">
        <v>14</v>
      </c>
      <c r="C19" s="222" t="s">
        <v>147</v>
      </c>
      <c r="D19" s="221" t="s">
        <v>344</v>
      </c>
      <c r="E19" s="222" t="s">
        <v>471</v>
      </c>
      <c r="F19" s="223" t="s">
        <v>165</v>
      </c>
      <c r="G19" s="224" t="s">
        <v>165</v>
      </c>
      <c r="H19" s="224" t="s">
        <v>165</v>
      </c>
      <c r="I19" s="225">
        <f>SUM(I20:I22)</f>
        <v>0</v>
      </c>
      <c r="J19" s="225">
        <f>SUM(J20:J22)</f>
        <v>0</v>
      </c>
      <c r="K19" s="225">
        <f>SUM(K20:K22)</f>
        <v>0</v>
      </c>
    </row>
    <row r="20" spans="1:11" ht="31.5" hidden="1">
      <c r="A20" s="220" t="s">
        <v>76</v>
      </c>
      <c r="B20" s="221" t="s">
        <v>14</v>
      </c>
      <c r="C20" s="222">
        <v>1</v>
      </c>
      <c r="D20" s="221" t="s">
        <v>344</v>
      </c>
      <c r="E20" s="222">
        <v>29080</v>
      </c>
      <c r="F20" s="223">
        <v>240</v>
      </c>
      <c r="G20" s="224">
        <v>3</v>
      </c>
      <c r="H20" s="224">
        <v>9</v>
      </c>
      <c r="I20" s="225">
        <f>'Приложение 6'!J120</f>
        <v>0</v>
      </c>
      <c r="J20" s="225">
        <f>'Приложение 6'!K120</f>
        <v>0</v>
      </c>
      <c r="K20" s="225">
        <f>'Приложение 6'!L120</f>
        <v>0</v>
      </c>
    </row>
    <row r="21" spans="1:11" ht="15.75" hidden="1">
      <c r="A21" s="220" t="s">
        <v>378</v>
      </c>
      <c r="B21" s="221" t="s">
        <v>14</v>
      </c>
      <c r="C21" s="222">
        <v>1</v>
      </c>
      <c r="D21" s="221" t="s">
        <v>344</v>
      </c>
      <c r="E21" s="222">
        <v>29320</v>
      </c>
      <c r="F21" s="223">
        <v>240</v>
      </c>
      <c r="G21" s="224">
        <v>3</v>
      </c>
      <c r="H21" s="224">
        <v>9</v>
      </c>
      <c r="I21" s="225">
        <f>'Приложение 6'!J122</f>
        <v>0</v>
      </c>
      <c r="J21" s="225">
        <f>'Приложение 6'!K122</f>
        <v>0</v>
      </c>
      <c r="K21" s="225">
        <f>'Приложение 6'!L122</f>
        <v>0</v>
      </c>
    </row>
    <row r="22" spans="1:11" ht="47.25" hidden="1">
      <c r="A22" s="220" t="s">
        <v>380</v>
      </c>
      <c r="B22" s="221" t="s">
        <v>14</v>
      </c>
      <c r="C22" s="222">
        <v>1</v>
      </c>
      <c r="D22" s="221" t="s">
        <v>344</v>
      </c>
      <c r="E22" s="222">
        <v>29560</v>
      </c>
      <c r="F22" s="223">
        <v>240</v>
      </c>
      <c r="G22" s="224">
        <v>3</v>
      </c>
      <c r="H22" s="224">
        <v>9</v>
      </c>
      <c r="I22" s="225">
        <f>'Приложение 6'!J124</f>
        <v>0</v>
      </c>
      <c r="J22" s="225">
        <f>'Приложение 6'!K124</f>
        <v>0</v>
      </c>
      <c r="K22" s="225">
        <f>'Приложение 6'!L124</f>
        <v>0</v>
      </c>
    </row>
    <row r="23" spans="1:11" ht="47.25" hidden="1">
      <c r="A23" s="220" t="s">
        <v>530</v>
      </c>
      <c r="B23" s="221" t="s">
        <v>14</v>
      </c>
      <c r="C23" s="222">
        <v>2</v>
      </c>
      <c r="D23" s="221" t="s">
        <v>344</v>
      </c>
      <c r="E23" s="221" t="s">
        <v>471</v>
      </c>
      <c r="F23" s="223"/>
      <c r="G23" s="224"/>
      <c r="H23" s="224"/>
      <c r="I23" s="225">
        <f>I24</f>
        <v>0</v>
      </c>
      <c r="J23" s="225">
        <f>J24</f>
        <v>0</v>
      </c>
      <c r="K23" s="225">
        <f>K24</f>
        <v>0</v>
      </c>
    </row>
    <row r="24" spans="1:11" ht="31.5" hidden="1">
      <c r="A24" s="220" t="s">
        <v>489</v>
      </c>
      <c r="B24" s="221" t="s">
        <v>14</v>
      </c>
      <c r="C24" s="222">
        <v>2</v>
      </c>
      <c r="D24" s="221" t="s">
        <v>344</v>
      </c>
      <c r="E24" s="222">
        <v>29030</v>
      </c>
      <c r="F24" s="223">
        <v>240</v>
      </c>
      <c r="G24" s="224">
        <v>3</v>
      </c>
      <c r="H24" s="224">
        <v>9</v>
      </c>
      <c r="I24" s="225">
        <f>'Приложение 6'!J127</f>
        <v>0</v>
      </c>
      <c r="J24" s="225">
        <f>'Приложение 6'!K127</f>
        <v>0</v>
      </c>
      <c r="K24" s="225">
        <f>'Приложение 6'!L127</f>
        <v>0</v>
      </c>
    </row>
    <row r="25" spans="1:11" ht="63">
      <c r="A25" s="220" t="s">
        <v>444</v>
      </c>
      <c r="B25" s="221" t="s">
        <v>14</v>
      </c>
      <c r="C25" s="222">
        <v>3</v>
      </c>
      <c r="D25" s="221" t="s">
        <v>344</v>
      </c>
      <c r="E25" s="221" t="s">
        <v>471</v>
      </c>
      <c r="F25" s="223"/>
      <c r="G25" s="224"/>
      <c r="H25" s="224"/>
      <c r="I25" s="225">
        <f>SUM(I26:I27)</f>
        <v>976.9</v>
      </c>
      <c r="J25" s="225">
        <f>SUM(J26:J27)</f>
        <v>976.9</v>
      </c>
      <c r="K25" s="225">
        <f>SUM(K26:K27)</f>
        <v>976.8</v>
      </c>
    </row>
    <row r="26" spans="1:11" ht="31.5">
      <c r="A26" s="220" t="s">
        <v>491</v>
      </c>
      <c r="B26" s="221" t="s">
        <v>14</v>
      </c>
      <c r="C26" s="222">
        <v>3</v>
      </c>
      <c r="D26" s="221" t="s">
        <v>344</v>
      </c>
      <c r="E26" s="222">
        <v>29520</v>
      </c>
      <c r="F26" s="223">
        <v>240</v>
      </c>
      <c r="G26" s="224">
        <v>3</v>
      </c>
      <c r="H26" s="224">
        <v>9</v>
      </c>
      <c r="I26" s="225">
        <f>'Приложение 6'!J130</f>
        <v>976</v>
      </c>
      <c r="J26" s="225">
        <f>'Приложение 6'!K130</f>
        <v>976</v>
      </c>
      <c r="K26" s="225">
        <f>'Приложение 6'!L130</f>
        <v>976</v>
      </c>
    </row>
    <row r="27" spans="1:11" ht="31.5">
      <c r="A27" s="220" t="s">
        <v>383</v>
      </c>
      <c r="B27" s="221" t="s">
        <v>14</v>
      </c>
      <c r="C27" s="222">
        <v>3</v>
      </c>
      <c r="D27" s="221" t="s">
        <v>344</v>
      </c>
      <c r="E27" s="222">
        <v>29540</v>
      </c>
      <c r="F27" s="223">
        <v>240</v>
      </c>
      <c r="G27" s="224">
        <v>3</v>
      </c>
      <c r="H27" s="224">
        <v>9</v>
      </c>
      <c r="I27" s="225">
        <f>'Приложение 6'!J132</f>
        <v>0.89999999999999858</v>
      </c>
      <c r="J27" s="225">
        <f>'Приложение 6'!K132</f>
        <v>0.89999999999999858</v>
      </c>
      <c r="K27" s="225">
        <f>'Приложение 6'!L132</f>
        <v>0.8</v>
      </c>
    </row>
    <row r="28" spans="1:11" ht="31.5">
      <c r="A28" s="220" t="s">
        <v>445</v>
      </c>
      <c r="B28" s="221" t="s">
        <v>14</v>
      </c>
      <c r="C28" s="222">
        <v>4</v>
      </c>
      <c r="D28" s="221" t="s">
        <v>344</v>
      </c>
      <c r="E28" s="221" t="s">
        <v>471</v>
      </c>
      <c r="F28" s="223"/>
      <c r="G28" s="224"/>
      <c r="H28" s="224"/>
      <c r="I28" s="225">
        <f>SUM(I29:I29)</f>
        <v>13.2</v>
      </c>
      <c r="J28" s="225">
        <f>SUM(J29:J29)</f>
        <v>13.2</v>
      </c>
      <c r="K28" s="225">
        <f>SUM(K29:K29)</f>
        <v>13.1</v>
      </c>
    </row>
    <row r="29" spans="1:11" ht="15.75">
      <c r="A29" s="220" t="s">
        <v>385</v>
      </c>
      <c r="B29" s="221" t="s">
        <v>14</v>
      </c>
      <c r="C29" s="222">
        <v>4</v>
      </c>
      <c r="D29" s="221" t="s">
        <v>344</v>
      </c>
      <c r="E29" s="222">
        <v>29530</v>
      </c>
      <c r="F29" s="223">
        <v>240</v>
      </c>
      <c r="G29" s="224">
        <v>3</v>
      </c>
      <c r="H29" s="224">
        <v>10</v>
      </c>
      <c r="I29" s="225">
        <f>'Приложение 6'!J141</f>
        <v>13.2</v>
      </c>
      <c r="J29" s="225">
        <f>'Приложение 6'!K141</f>
        <v>13.2</v>
      </c>
      <c r="K29" s="225">
        <f>'Приложение 6'!L141</f>
        <v>13.1</v>
      </c>
    </row>
    <row r="30" spans="1:11" ht="31.5">
      <c r="A30" s="220" t="s">
        <v>499</v>
      </c>
      <c r="B30" s="221" t="s">
        <v>13</v>
      </c>
      <c r="C30" s="222" t="s">
        <v>149</v>
      </c>
      <c r="D30" s="221" t="s">
        <v>344</v>
      </c>
      <c r="E30" s="222" t="s">
        <v>471</v>
      </c>
      <c r="F30" s="223" t="s">
        <v>165</v>
      </c>
      <c r="G30" s="224" t="s">
        <v>165</v>
      </c>
      <c r="H30" s="224" t="s">
        <v>165</v>
      </c>
      <c r="I30" s="225">
        <f>I31+I38+I41+I50+I54+I59</f>
        <v>86385.300000000017</v>
      </c>
      <c r="J30" s="225">
        <f>J31+J38+J41+J50+J54+J59</f>
        <v>86385.3</v>
      </c>
      <c r="K30" s="225">
        <f>K31+K38+K41+K50+K54+K59</f>
        <v>68609.400000000009</v>
      </c>
    </row>
    <row r="31" spans="1:11" ht="63">
      <c r="A31" s="220" t="s">
        <v>531</v>
      </c>
      <c r="B31" s="221" t="s">
        <v>13</v>
      </c>
      <c r="C31" s="222" t="s">
        <v>147</v>
      </c>
      <c r="D31" s="221" t="s">
        <v>344</v>
      </c>
      <c r="E31" s="222" t="s">
        <v>471</v>
      </c>
      <c r="F31" s="223" t="s">
        <v>165</v>
      </c>
      <c r="G31" s="224" t="s">
        <v>165</v>
      </c>
      <c r="H31" s="224" t="s">
        <v>165</v>
      </c>
      <c r="I31" s="225">
        <f>SUM(I32:I37)</f>
        <v>15979</v>
      </c>
      <c r="J31" s="225">
        <f>SUM(J32:J37)</f>
        <v>15979</v>
      </c>
      <c r="K31" s="225">
        <f>SUM(K32:K37)</f>
        <v>8912.5</v>
      </c>
    </row>
    <row r="32" spans="1:11" ht="15.75">
      <c r="A32" s="220" t="s">
        <v>77</v>
      </c>
      <c r="B32" s="221" t="s">
        <v>13</v>
      </c>
      <c r="C32" s="222">
        <v>1</v>
      </c>
      <c r="D32" s="221" t="s">
        <v>344</v>
      </c>
      <c r="E32" s="222">
        <v>29100</v>
      </c>
      <c r="F32" s="223">
        <v>240</v>
      </c>
      <c r="G32" s="224">
        <v>4</v>
      </c>
      <c r="H32" s="224">
        <v>9</v>
      </c>
      <c r="I32" s="225">
        <f>'Приложение 6'!J151</f>
        <v>6334.3</v>
      </c>
      <c r="J32" s="225">
        <f>'Приложение 6'!K151</f>
        <v>6334.3</v>
      </c>
      <c r="K32" s="225">
        <f>'Приложение 6'!L151</f>
        <v>5456.8</v>
      </c>
    </row>
    <row r="33" spans="1:11" ht="15.75">
      <c r="A33" s="220" t="s">
        <v>78</v>
      </c>
      <c r="B33" s="221" t="s">
        <v>13</v>
      </c>
      <c r="C33" s="222">
        <v>1</v>
      </c>
      <c r="D33" s="221" t="s">
        <v>344</v>
      </c>
      <c r="E33" s="222">
        <v>29110</v>
      </c>
      <c r="F33" s="223">
        <v>240</v>
      </c>
      <c r="G33" s="224">
        <v>4</v>
      </c>
      <c r="H33" s="224">
        <v>9</v>
      </c>
      <c r="I33" s="225">
        <f>'Приложение 6'!J153</f>
        <v>220</v>
      </c>
      <c r="J33" s="225">
        <f>'Приложение 6'!K153</f>
        <v>220</v>
      </c>
      <c r="K33" s="225">
        <f>'Приложение 6'!L153</f>
        <v>182.3</v>
      </c>
    </row>
    <row r="34" spans="1:11" ht="15.75">
      <c r="A34" s="220" t="s">
        <v>79</v>
      </c>
      <c r="B34" s="221" t="s">
        <v>13</v>
      </c>
      <c r="C34" s="222">
        <v>1</v>
      </c>
      <c r="D34" s="221" t="s">
        <v>344</v>
      </c>
      <c r="E34" s="222">
        <v>29120</v>
      </c>
      <c r="F34" s="223">
        <v>240</v>
      </c>
      <c r="G34" s="224">
        <v>4</v>
      </c>
      <c r="H34" s="224">
        <v>9</v>
      </c>
      <c r="I34" s="225">
        <f>'Приложение 6'!J155</f>
        <v>101.00000000000004</v>
      </c>
      <c r="J34" s="225">
        <f>'Приложение 6'!K155</f>
        <v>101.00000000000004</v>
      </c>
      <c r="K34" s="225">
        <f>'Приложение 6'!L155</f>
        <v>0</v>
      </c>
    </row>
    <row r="35" spans="1:11" ht="31.5">
      <c r="A35" s="220" t="s">
        <v>122</v>
      </c>
      <c r="B35" s="221" t="s">
        <v>13</v>
      </c>
      <c r="C35" s="222">
        <v>1</v>
      </c>
      <c r="D35" s="221" t="s">
        <v>344</v>
      </c>
      <c r="E35" s="222">
        <v>29130</v>
      </c>
      <c r="F35" s="223">
        <v>240</v>
      </c>
      <c r="G35" s="224">
        <v>4</v>
      </c>
      <c r="H35" s="224">
        <v>9</v>
      </c>
      <c r="I35" s="225">
        <f>'Приложение 6'!J157</f>
        <v>50</v>
      </c>
      <c r="J35" s="225">
        <f>'Приложение 6'!K157</f>
        <v>50</v>
      </c>
      <c r="K35" s="225">
        <f>'Приложение 6'!L157</f>
        <v>21</v>
      </c>
    </row>
    <row r="36" spans="1:11" ht="15.75">
      <c r="A36" s="220" t="s">
        <v>157</v>
      </c>
      <c r="B36" s="221" t="s">
        <v>13</v>
      </c>
      <c r="C36" s="222">
        <v>1</v>
      </c>
      <c r="D36" s="221" t="s">
        <v>344</v>
      </c>
      <c r="E36" s="222">
        <v>29330</v>
      </c>
      <c r="F36" s="223">
        <v>240</v>
      </c>
      <c r="G36" s="224">
        <v>4</v>
      </c>
      <c r="H36" s="224">
        <v>9</v>
      </c>
      <c r="I36" s="225">
        <f>'Приложение 6'!J159</f>
        <v>6600</v>
      </c>
      <c r="J36" s="225">
        <f>'Приложение 6'!K159</f>
        <v>6600</v>
      </c>
      <c r="K36" s="225">
        <f>'Приложение 6'!L159</f>
        <v>2372.6</v>
      </c>
    </row>
    <row r="37" spans="1:11" ht="15.75">
      <c r="A37" s="220" t="s">
        <v>111</v>
      </c>
      <c r="B37" s="221" t="s">
        <v>13</v>
      </c>
      <c r="C37" s="222">
        <v>1</v>
      </c>
      <c r="D37" s="221" t="s">
        <v>344</v>
      </c>
      <c r="E37" s="222">
        <v>29590</v>
      </c>
      <c r="F37" s="223">
        <v>240</v>
      </c>
      <c r="G37" s="224">
        <v>4</v>
      </c>
      <c r="H37" s="224">
        <v>9</v>
      </c>
      <c r="I37" s="225">
        <f>'Приложение 6'!J161</f>
        <v>2673.7000000000003</v>
      </c>
      <c r="J37" s="225">
        <f>'Приложение 6'!K161</f>
        <v>2673.7000000000003</v>
      </c>
      <c r="K37" s="225">
        <f>'Приложение 6'!L161</f>
        <v>879.8</v>
      </c>
    </row>
    <row r="38" spans="1:11" ht="31.5">
      <c r="A38" s="220" t="s">
        <v>115</v>
      </c>
      <c r="B38" s="221" t="s">
        <v>13</v>
      </c>
      <c r="C38" s="222">
        <v>2</v>
      </c>
      <c r="D38" s="221" t="s">
        <v>344</v>
      </c>
      <c r="E38" s="221" t="s">
        <v>471</v>
      </c>
      <c r="F38" s="223"/>
      <c r="G38" s="224"/>
      <c r="H38" s="224"/>
      <c r="I38" s="225">
        <f>SUM(I39:I40)</f>
        <v>11896.2</v>
      </c>
      <c r="J38" s="225">
        <f>SUM(J39:J40)</f>
        <v>11896.2</v>
      </c>
      <c r="K38" s="225">
        <f>SUM(K39:K40)</f>
        <v>9530.7999999999993</v>
      </c>
    </row>
    <row r="39" spans="1:11" ht="15.75">
      <c r="A39" s="220" t="s">
        <v>85</v>
      </c>
      <c r="B39" s="221" t="s">
        <v>13</v>
      </c>
      <c r="C39" s="221" t="s">
        <v>359</v>
      </c>
      <c r="D39" s="221" t="s">
        <v>344</v>
      </c>
      <c r="E39" s="221" t="s">
        <v>401</v>
      </c>
      <c r="F39" s="221" t="s">
        <v>148</v>
      </c>
      <c r="G39" s="221" t="s">
        <v>17</v>
      </c>
      <c r="H39" s="221" t="s">
        <v>13</v>
      </c>
      <c r="I39" s="225">
        <f>'Приложение 6'!J203</f>
        <v>8396.2000000000007</v>
      </c>
      <c r="J39" s="225">
        <f>'Приложение 6'!K203</f>
        <v>8396.2000000000007</v>
      </c>
      <c r="K39" s="225">
        <f>'Приложение 6'!L203</f>
        <v>6030.8</v>
      </c>
    </row>
    <row r="40" spans="1:11" ht="15.75">
      <c r="A40" s="220" t="s">
        <v>88</v>
      </c>
      <c r="B40" s="221" t="s">
        <v>13</v>
      </c>
      <c r="C40" s="221" t="s">
        <v>359</v>
      </c>
      <c r="D40" s="221" t="s">
        <v>344</v>
      </c>
      <c r="E40" s="221" t="s">
        <v>402</v>
      </c>
      <c r="F40" s="221" t="s">
        <v>148</v>
      </c>
      <c r="G40" s="221" t="s">
        <v>17</v>
      </c>
      <c r="H40" s="221" t="s">
        <v>13</v>
      </c>
      <c r="I40" s="225">
        <f>'Приложение 6'!J205</f>
        <v>3500</v>
      </c>
      <c r="J40" s="225">
        <f>'Приложение 6'!K205</f>
        <v>3500</v>
      </c>
      <c r="K40" s="225">
        <f>'Приложение 6'!L205</f>
        <v>3500</v>
      </c>
    </row>
    <row r="41" spans="1:11" ht="47.25">
      <c r="A41" s="220" t="s">
        <v>116</v>
      </c>
      <c r="B41" s="221" t="s">
        <v>13</v>
      </c>
      <c r="C41" s="222">
        <v>3</v>
      </c>
      <c r="D41" s="221" t="s">
        <v>344</v>
      </c>
      <c r="E41" s="221" t="s">
        <v>471</v>
      </c>
      <c r="F41" s="223"/>
      <c r="G41" s="224"/>
      <c r="H41" s="224"/>
      <c r="I41" s="225">
        <f>SUM(I42:I49)</f>
        <v>25326.200000000004</v>
      </c>
      <c r="J41" s="225">
        <f>SUM(J42:J49)</f>
        <v>25325.300000000003</v>
      </c>
      <c r="K41" s="225">
        <f>SUM(K42:K49)</f>
        <v>21025.000000000004</v>
      </c>
    </row>
    <row r="42" spans="1:11" ht="15.75">
      <c r="A42" s="220" t="s">
        <v>79</v>
      </c>
      <c r="B42" s="221" t="s">
        <v>13</v>
      </c>
      <c r="C42" s="221" t="s">
        <v>151</v>
      </c>
      <c r="D42" s="221" t="s">
        <v>344</v>
      </c>
      <c r="E42" s="221" t="s">
        <v>391</v>
      </c>
      <c r="F42" s="221" t="s">
        <v>148</v>
      </c>
      <c r="G42" s="221" t="s">
        <v>17</v>
      </c>
      <c r="H42" s="221" t="s">
        <v>13</v>
      </c>
      <c r="I42" s="225">
        <f>'Приложение 6'!J208</f>
        <v>119.19999999999999</v>
      </c>
      <c r="J42" s="225">
        <f>'Приложение 6'!K208</f>
        <v>119.19999999999999</v>
      </c>
      <c r="K42" s="225">
        <f>'Приложение 6'!L208</f>
        <v>119.2</v>
      </c>
    </row>
    <row r="43" spans="1:11" ht="15.75">
      <c r="A43" s="220" t="s">
        <v>87</v>
      </c>
      <c r="B43" s="221" t="s">
        <v>13</v>
      </c>
      <c r="C43" s="221" t="s">
        <v>151</v>
      </c>
      <c r="D43" s="221" t="s">
        <v>344</v>
      </c>
      <c r="E43" s="221" t="s">
        <v>403</v>
      </c>
      <c r="F43" s="221" t="s">
        <v>148</v>
      </c>
      <c r="G43" s="221" t="s">
        <v>17</v>
      </c>
      <c r="H43" s="221" t="s">
        <v>13</v>
      </c>
      <c r="I43" s="225">
        <f>'Приложение 6'!J210</f>
        <v>1515.2</v>
      </c>
      <c r="J43" s="225">
        <f>'Приложение 6'!K210</f>
        <v>1515.2</v>
      </c>
      <c r="K43" s="225">
        <f>'Приложение 6'!L210</f>
        <v>1280.4000000000001</v>
      </c>
    </row>
    <row r="44" spans="1:11" ht="15.75">
      <c r="A44" s="220" t="s">
        <v>89</v>
      </c>
      <c r="B44" s="221" t="s">
        <v>13</v>
      </c>
      <c r="C44" s="221" t="s">
        <v>151</v>
      </c>
      <c r="D44" s="221" t="s">
        <v>344</v>
      </c>
      <c r="E44" s="221" t="s">
        <v>532</v>
      </c>
      <c r="F44" s="221" t="s">
        <v>148</v>
      </c>
      <c r="G44" s="221" t="s">
        <v>17</v>
      </c>
      <c r="H44" s="221" t="s">
        <v>13</v>
      </c>
      <c r="I44" s="225">
        <f>'Приложение 6'!J212</f>
        <v>705.7</v>
      </c>
      <c r="J44" s="225">
        <f>'Приложение 6'!K212</f>
        <v>705.7</v>
      </c>
      <c r="K44" s="225">
        <f>'Приложение 6'!L212</f>
        <v>705.7</v>
      </c>
    </row>
    <row r="45" spans="1:11" ht="15.75">
      <c r="A45" s="220" t="s">
        <v>91</v>
      </c>
      <c r="B45" s="221" t="s">
        <v>13</v>
      </c>
      <c r="C45" s="221" t="s">
        <v>151</v>
      </c>
      <c r="D45" s="221" t="s">
        <v>344</v>
      </c>
      <c r="E45" s="221" t="s">
        <v>404</v>
      </c>
      <c r="F45" s="221" t="s">
        <v>148</v>
      </c>
      <c r="G45" s="221" t="s">
        <v>17</v>
      </c>
      <c r="H45" s="221" t="s">
        <v>13</v>
      </c>
      <c r="I45" s="225">
        <f>'Приложение 6'!J214</f>
        <v>17016.2</v>
      </c>
      <c r="J45" s="225">
        <f>'Приложение 6'!K214</f>
        <v>17015.3</v>
      </c>
      <c r="K45" s="225">
        <f>'Приложение 6'!L214</f>
        <v>14871.4</v>
      </c>
    </row>
    <row r="46" spans="1:11" ht="15.75">
      <c r="A46" s="220" t="s">
        <v>90</v>
      </c>
      <c r="B46" s="221" t="s">
        <v>13</v>
      </c>
      <c r="C46" s="221" t="s">
        <v>151</v>
      </c>
      <c r="D46" s="221" t="s">
        <v>344</v>
      </c>
      <c r="E46" s="221" t="s">
        <v>533</v>
      </c>
      <c r="F46" s="221" t="s">
        <v>148</v>
      </c>
      <c r="G46" s="221" t="s">
        <v>17</v>
      </c>
      <c r="H46" s="221" t="s">
        <v>13</v>
      </c>
      <c r="I46" s="225">
        <f>'Приложение 6'!J218</f>
        <v>140</v>
      </c>
      <c r="J46" s="225">
        <f>'Приложение 6'!K218</f>
        <v>140</v>
      </c>
      <c r="K46" s="225">
        <f>'Приложение 6'!L218</f>
        <v>110.4</v>
      </c>
    </row>
    <row r="47" spans="1:11" ht="15.75">
      <c r="A47" s="220" t="s">
        <v>405</v>
      </c>
      <c r="B47" s="221" t="s">
        <v>13</v>
      </c>
      <c r="C47" s="221" t="s">
        <v>151</v>
      </c>
      <c r="D47" s="221" t="s">
        <v>344</v>
      </c>
      <c r="E47" s="221" t="s">
        <v>406</v>
      </c>
      <c r="F47" s="221" t="s">
        <v>148</v>
      </c>
      <c r="G47" s="221" t="s">
        <v>17</v>
      </c>
      <c r="H47" s="221" t="s">
        <v>13</v>
      </c>
      <c r="I47" s="225">
        <f>'Приложение 6'!J220</f>
        <v>1481</v>
      </c>
      <c r="J47" s="225">
        <f>'Приложение 6'!K220</f>
        <v>1481</v>
      </c>
      <c r="K47" s="225">
        <f>'Приложение 6'!L220</f>
        <v>607.9</v>
      </c>
    </row>
    <row r="48" spans="1:11" ht="31.5" hidden="1">
      <c r="A48" s="220" t="s">
        <v>112</v>
      </c>
      <c r="B48" s="221" t="s">
        <v>13</v>
      </c>
      <c r="C48" s="221" t="s">
        <v>151</v>
      </c>
      <c r="D48" s="221" t="s">
        <v>344</v>
      </c>
      <c r="E48" s="221" t="s">
        <v>407</v>
      </c>
      <c r="F48" s="221" t="s">
        <v>148</v>
      </c>
      <c r="G48" s="221" t="s">
        <v>17</v>
      </c>
      <c r="H48" s="221" t="s">
        <v>13</v>
      </c>
      <c r="I48" s="225">
        <f>'Приложение 6'!J222</f>
        <v>0</v>
      </c>
      <c r="J48" s="225">
        <f>'Приложение 6'!K222</f>
        <v>0</v>
      </c>
      <c r="K48" s="225">
        <f>'Приложение 6'!L222</f>
        <v>0</v>
      </c>
    </row>
    <row r="49" spans="1:11" ht="15.75">
      <c r="A49" s="220" t="s">
        <v>126</v>
      </c>
      <c r="B49" s="221" t="s">
        <v>13</v>
      </c>
      <c r="C49" s="221" t="s">
        <v>151</v>
      </c>
      <c r="D49" s="221" t="s">
        <v>344</v>
      </c>
      <c r="E49" s="221" t="s">
        <v>409</v>
      </c>
      <c r="F49" s="221" t="s">
        <v>148</v>
      </c>
      <c r="G49" s="221" t="s">
        <v>17</v>
      </c>
      <c r="H49" s="221" t="s">
        <v>13</v>
      </c>
      <c r="I49" s="225">
        <f>'Приложение 6'!J228</f>
        <v>4348.8999999999996</v>
      </c>
      <c r="J49" s="225">
        <f>'Приложение 6'!K228</f>
        <v>4348.8999999999996</v>
      </c>
      <c r="K49" s="225">
        <f>'Приложение 6'!L228</f>
        <v>3330</v>
      </c>
    </row>
    <row r="50" spans="1:11" ht="15.75">
      <c r="A50" s="220" t="s">
        <v>534</v>
      </c>
      <c r="B50" s="221" t="s">
        <v>13</v>
      </c>
      <c r="C50" s="222">
        <v>4</v>
      </c>
      <c r="D50" s="221" t="s">
        <v>344</v>
      </c>
      <c r="E50" s="221" t="s">
        <v>471</v>
      </c>
      <c r="F50" s="223"/>
      <c r="G50" s="224"/>
      <c r="H50" s="224"/>
      <c r="I50" s="225">
        <f>SUM(I51:I53)</f>
        <v>17916.3</v>
      </c>
      <c r="J50" s="225">
        <f>SUM(J51:J53)</f>
        <v>17916.3</v>
      </c>
      <c r="K50" s="225">
        <f>SUM(K51:K53)</f>
        <v>16007.5</v>
      </c>
    </row>
    <row r="51" spans="1:11" ht="31.5">
      <c r="A51" s="220" t="s">
        <v>93</v>
      </c>
      <c r="B51" s="221" t="s">
        <v>13</v>
      </c>
      <c r="C51" s="221" t="s">
        <v>446</v>
      </c>
      <c r="D51" s="221" t="s">
        <v>344</v>
      </c>
      <c r="E51" s="221" t="s">
        <v>411</v>
      </c>
      <c r="F51" s="221" t="s">
        <v>535</v>
      </c>
      <c r="G51" s="221" t="s">
        <v>17</v>
      </c>
      <c r="H51" s="221" t="s">
        <v>17</v>
      </c>
      <c r="I51" s="225">
        <f>'Приложение 6'!J238</f>
        <v>15065.3</v>
      </c>
      <c r="J51" s="225">
        <f>'Приложение 6'!K238</f>
        <v>15065.3</v>
      </c>
      <c r="K51" s="225">
        <f>'Приложение 6'!L238</f>
        <v>13685.4</v>
      </c>
    </row>
    <row r="52" spans="1:11" ht="31.5">
      <c r="A52" s="220" t="s">
        <v>93</v>
      </c>
      <c r="B52" s="221" t="s">
        <v>13</v>
      </c>
      <c r="C52" s="221" t="s">
        <v>446</v>
      </c>
      <c r="D52" s="221" t="s">
        <v>344</v>
      </c>
      <c r="E52" s="221" t="s">
        <v>411</v>
      </c>
      <c r="F52" s="221" t="s">
        <v>148</v>
      </c>
      <c r="G52" s="221" t="s">
        <v>17</v>
      </c>
      <c r="H52" s="221" t="s">
        <v>17</v>
      </c>
      <c r="I52" s="225">
        <f>'Приложение 6'!J239</f>
        <v>2800</v>
      </c>
      <c r="J52" s="225">
        <f>'Приложение 6'!K239</f>
        <v>2800</v>
      </c>
      <c r="K52" s="225">
        <f>'Приложение 6'!L239</f>
        <v>2294.8000000000002</v>
      </c>
    </row>
    <row r="53" spans="1:11" ht="31.5">
      <c r="A53" s="220" t="s">
        <v>93</v>
      </c>
      <c r="B53" s="221" t="s">
        <v>13</v>
      </c>
      <c r="C53" s="221" t="s">
        <v>446</v>
      </c>
      <c r="D53" s="221" t="s">
        <v>344</v>
      </c>
      <c r="E53" s="221" t="s">
        <v>411</v>
      </c>
      <c r="F53" s="221" t="s">
        <v>486</v>
      </c>
      <c r="G53" s="221" t="s">
        <v>17</v>
      </c>
      <c r="H53" s="221" t="s">
        <v>17</v>
      </c>
      <c r="I53" s="225">
        <f>'Приложение 6'!J240</f>
        <v>51</v>
      </c>
      <c r="J53" s="225">
        <f>'Приложение 6'!K240</f>
        <v>51</v>
      </c>
      <c r="K53" s="225">
        <f>'Приложение 6'!L240</f>
        <v>27.3</v>
      </c>
    </row>
    <row r="54" spans="1:11" ht="47.25">
      <c r="A54" s="220" t="s">
        <v>500</v>
      </c>
      <c r="B54" s="221" t="s">
        <v>13</v>
      </c>
      <c r="C54" s="221" t="s">
        <v>448</v>
      </c>
      <c r="D54" s="221" t="s">
        <v>344</v>
      </c>
      <c r="E54" s="221" t="s">
        <v>471</v>
      </c>
      <c r="F54" s="221"/>
      <c r="G54" s="221"/>
      <c r="H54" s="221"/>
      <c r="I54" s="225">
        <f>SUM(I55:I58)</f>
        <v>2851.3</v>
      </c>
      <c r="J54" s="225">
        <f>SUM(J55:J58)</f>
        <v>2852.2</v>
      </c>
      <c r="K54" s="225">
        <f>SUM(K55:K58)</f>
        <v>2740.9</v>
      </c>
    </row>
    <row r="55" spans="1:11" ht="15.75">
      <c r="A55" s="220" t="s">
        <v>464</v>
      </c>
      <c r="B55" s="221" t="s">
        <v>13</v>
      </c>
      <c r="C55" s="222">
        <v>6</v>
      </c>
      <c r="D55" s="221" t="s">
        <v>344</v>
      </c>
      <c r="E55" s="222" t="s">
        <v>501</v>
      </c>
      <c r="F55" s="223">
        <v>240</v>
      </c>
      <c r="G55" s="224">
        <v>4</v>
      </c>
      <c r="H55" s="224">
        <v>9</v>
      </c>
      <c r="I55" s="225">
        <f>'Приложение 6'!J164</f>
        <v>1327.1000000000001</v>
      </c>
      <c r="J55" s="225">
        <f>'Приложение 6'!K164</f>
        <v>1327.1000000000001</v>
      </c>
      <c r="K55" s="225">
        <f>'Приложение 6'!L164</f>
        <v>1250.4000000000001</v>
      </c>
    </row>
    <row r="56" spans="1:11" ht="15.75">
      <c r="A56" s="220" t="s">
        <v>464</v>
      </c>
      <c r="B56" s="221" t="s">
        <v>13</v>
      </c>
      <c r="C56" s="222">
        <v>6</v>
      </c>
      <c r="D56" s="221" t="s">
        <v>344</v>
      </c>
      <c r="E56" s="222" t="s">
        <v>502</v>
      </c>
      <c r="F56" s="223">
        <v>240</v>
      </c>
      <c r="G56" s="224">
        <v>4</v>
      </c>
      <c r="H56" s="224">
        <v>9</v>
      </c>
      <c r="I56" s="225">
        <f>'Приложение 6'!J166</f>
        <v>581.80000000000007</v>
      </c>
      <c r="J56" s="225">
        <f>'Приложение 6'!K166</f>
        <v>581.80000000000007</v>
      </c>
      <c r="K56" s="225">
        <f>'Приложение 6'!L166</f>
        <v>547.4</v>
      </c>
    </row>
    <row r="57" spans="1:11" ht="15.75">
      <c r="A57" s="220" t="s">
        <v>464</v>
      </c>
      <c r="B57" s="221" t="s">
        <v>13</v>
      </c>
      <c r="C57" s="222">
        <v>6</v>
      </c>
      <c r="D57" s="221" t="s">
        <v>344</v>
      </c>
      <c r="E57" s="222" t="s">
        <v>501</v>
      </c>
      <c r="F57" s="223">
        <v>240</v>
      </c>
      <c r="G57" s="224">
        <v>5</v>
      </c>
      <c r="H57" s="224">
        <v>3</v>
      </c>
      <c r="I57" s="225">
        <f>'Приложение 6'!J231</f>
        <v>656</v>
      </c>
      <c r="J57" s="225">
        <f>'Приложение 6'!K231</f>
        <v>656</v>
      </c>
      <c r="K57" s="225">
        <f>'Приложение 6'!L231</f>
        <v>655.9</v>
      </c>
    </row>
    <row r="58" spans="1:11" ht="15.75">
      <c r="A58" s="220" t="s">
        <v>464</v>
      </c>
      <c r="B58" s="221" t="s">
        <v>13</v>
      </c>
      <c r="C58" s="222">
        <v>6</v>
      </c>
      <c r="D58" s="221" t="s">
        <v>344</v>
      </c>
      <c r="E58" s="222" t="s">
        <v>502</v>
      </c>
      <c r="F58" s="223">
        <v>240</v>
      </c>
      <c r="G58" s="224">
        <v>5</v>
      </c>
      <c r="H58" s="224">
        <v>3</v>
      </c>
      <c r="I58" s="225">
        <f>'Приложение 6'!J233</f>
        <v>286.39999999999998</v>
      </c>
      <c r="J58" s="225">
        <f>'Приложение 6'!K233</f>
        <v>287.29999999999995</v>
      </c>
      <c r="K58" s="225">
        <f>'Приложение 6'!L233</f>
        <v>287.2</v>
      </c>
    </row>
    <row r="59" spans="1:11" ht="31.5">
      <c r="A59" s="220" t="s">
        <v>503</v>
      </c>
      <c r="B59" s="221" t="s">
        <v>13</v>
      </c>
      <c r="C59" s="222">
        <v>7</v>
      </c>
      <c r="D59" s="221" t="s">
        <v>344</v>
      </c>
      <c r="E59" s="221" t="s">
        <v>471</v>
      </c>
      <c r="F59" s="223"/>
      <c r="G59" s="224"/>
      <c r="H59" s="224"/>
      <c r="I59" s="225">
        <f>SUM(I60:I61)</f>
        <v>12416.3</v>
      </c>
      <c r="J59" s="225">
        <f>SUM(J60:J61)</f>
        <v>12416.3</v>
      </c>
      <c r="K59" s="225">
        <f>SUM(K60:K61)</f>
        <v>10392.700000000001</v>
      </c>
    </row>
    <row r="60" spans="1:11" ht="47.25">
      <c r="A60" s="226" t="s">
        <v>504</v>
      </c>
      <c r="B60" s="221" t="s">
        <v>13</v>
      </c>
      <c r="C60" s="222">
        <v>7</v>
      </c>
      <c r="D60" s="221" t="s">
        <v>344</v>
      </c>
      <c r="E60" s="222" t="s">
        <v>505</v>
      </c>
      <c r="F60" s="223">
        <v>240</v>
      </c>
      <c r="G60" s="224">
        <v>4</v>
      </c>
      <c r="H60" s="224">
        <v>9</v>
      </c>
      <c r="I60" s="225">
        <f>'Приложение 6'!J169</f>
        <v>620.79999999999995</v>
      </c>
      <c r="J60" s="225">
        <f>'Приложение 6'!K169</f>
        <v>620.79999999999995</v>
      </c>
      <c r="K60" s="225">
        <f>'Приложение 6'!L169</f>
        <v>519.6</v>
      </c>
    </row>
    <row r="61" spans="1:11" ht="94.5">
      <c r="A61" s="220" t="s">
        <v>506</v>
      </c>
      <c r="B61" s="221" t="s">
        <v>13</v>
      </c>
      <c r="C61" s="222">
        <v>7</v>
      </c>
      <c r="D61" s="221" t="s">
        <v>344</v>
      </c>
      <c r="E61" s="222">
        <v>80790</v>
      </c>
      <c r="F61" s="223">
        <v>240</v>
      </c>
      <c r="G61" s="224">
        <v>4</v>
      </c>
      <c r="H61" s="224">
        <v>9</v>
      </c>
      <c r="I61" s="225">
        <f>'Приложение 6'!J171</f>
        <v>11795.5</v>
      </c>
      <c r="J61" s="225">
        <f>'Приложение 6'!K171</f>
        <v>11795.5</v>
      </c>
      <c r="K61" s="225">
        <f>'Приложение 6'!L171</f>
        <v>9873.1</v>
      </c>
    </row>
    <row r="62" spans="1:11" ht="31.5">
      <c r="A62" s="220" t="s">
        <v>131</v>
      </c>
      <c r="B62" s="221" t="s">
        <v>16</v>
      </c>
      <c r="C62" s="222" t="s">
        <v>149</v>
      </c>
      <c r="D62" s="221" t="s">
        <v>344</v>
      </c>
      <c r="E62" s="222" t="s">
        <v>471</v>
      </c>
      <c r="F62" s="223" t="s">
        <v>165</v>
      </c>
      <c r="G62" s="224" t="s">
        <v>165</v>
      </c>
      <c r="H62" s="224" t="s">
        <v>165</v>
      </c>
      <c r="I62" s="225">
        <f>I63</f>
        <v>30</v>
      </c>
      <c r="J62" s="225">
        <f>J63</f>
        <v>30</v>
      </c>
      <c r="K62" s="225">
        <f>K63</f>
        <v>23</v>
      </c>
    </row>
    <row r="63" spans="1:11" ht="15.75">
      <c r="A63" s="220" t="s">
        <v>134</v>
      </c>
      <c r="B63" s="221" t="s">
        <v>16</v>
      </c>
      <c r="C63" s="222">
        <v>0</v>
      </c>
      <c r="D63" s="221" t="s">
        <v>344</v>
      </c>
      <c r="E63" s="222">
        <v>29910</v>
      </c>
      <c r="F63" s="223">
        <v>810</v>
      </c>
      <c r="G63" s="224">
        <v>4</v>
      </c>
      <c r="H63" s="224">
        <v>12</v>
      </c>
      <c r="I63" s="225">
        <f>'Приложение 6'!J175</f>
        <v>30</v>
      </c>
      <c r="J63" s="225">
        <f>'Приложение 6'!K175</f>
        <v>30</v>
      </c>
      <c r="K63" s="225">
        <f>'Приложение 6'!L175</f>
        <v>23</v>
      </c>
    </row>
    <row r="64" spans="1:11" ht="47.25">
      <c r="A64" s="220" t="s">
        <v>510</v>
      </c>
      <c r="B64" s="221" t="s">
        <v>17</v>
      </c>
      <c r="C64" s="222" t="s">
        <v>149</v>
      </c>
      <c r="D64" s="221" t="s">
        <v>344</v>
      </c>
      <c r="E64" s="222" t="s">
        <v>471</v>
      </c>
      <c r="F64" s="223" t="s">
        <v>165</v>
      </c>
      <c r="G64" s="224" t="s">
        <v>165</v>
      </c>
      <c r="H64" s="224" t="s">
        <v>165</v>
      </c>
      <c r="I64" s="225">
        <f>I65+I67+I69</f>
        <v>20970.8</v>
      </c>
      <c r="J64" s="225">
        <f>J65+J67+J69</f>
        <v>20970.8</v>
      </c>
      <c r="K64" s="225">
        <f>K65+K67+K69</f>
        <v>9383.6</v>
      </c>
    </row>
    <row r="65" spans="1:11" ht="31.5">
      <c r="A65" s="220" t="s">
        <v>117</v>
      </c>
      <c r="B65" s="221" t="s">
        <v>17</v>
      </c>
      <c r="C65" s="222" t="s">
        <v>147</v>
      </c>
      <c r="D65" s="221" t="s">
        <v>344</v>
      </c>
      <c r="E65" s="222" t="s">
        <v>471</v>
      </c>
      <c r="F65" s="223" t="s">
        <v>165</v>
      </c>
      <c r="G65" s="224" t="s">
        <v>165</v>
      </c>
      <c r="H65" s="224" t="s">
        <v>165</v>
      </c>
      <c r="I65" s="225">
        <f>I66</f>
        <v>100</v>
      </c>
      <c r="J65" s="225">
        <f>J66</f>
        <v>100</v>
      </c>
      <c r="K65" s="225">
        <f>K66</f>
        <v>85.2</v>
      </c>
    </row>
    <row r="66" spans="1:11" ht="15.75">
      <c r="A66" s="220" t="s">
        <v>160</v>
      </c>
      <c r="B66" s="221" t="s">
        <v>17</v>
      </c>
      <c r="C66" s="222">
        <v>1</v>
      </c>
      <c r="D66" s="221" t="s">
        <v>344</v>
      </c>
      <c r="E66" s="222">
        <v>29420</v>
      </c>
      <c r="F66" s="223">
        <v>240</v>
      </c>
      <c r="G66" s="224">
        <v>5</v>
      </c>
      <c r="H66" s="224">
        <v>1</v>
      </c>
      <c r="I66" s="225">
        <f>'Приложение 6'!J181</f>
        <v>100</v>
      </c>
      <c r="J66" s="225">
        <f>'Приложение 6'!K181</f>
        <v>100</v>
      </c>
      <c r="K66" s="225">
        <f>'Приложение 6'!L181</f>
        <v>85.2</v>
      </c>
    </row>
    <row r="67" spans="1:11" ht="31.5">
      <c r="A67" s="220" t="s">
        <v>118</v>
      </c>
      <c r="B67" s="221" t="s">
        <v>17</v>
      </c>
      <c r="C67" s="222">
        <v>2</v>
      </c>
      <c r="D67" s="221" t="s">
        <v>344</v>
      </c>
      <c r="E67" s="222" t="s">
        <v>471</v>
      </c>
      <c r="F67" s="223"/>
      <c r="G67" s="224"/>
      <c r="H67" s="224"/>
      <c r="I67" s="225">
        <f>I68</f>
        <v>40.299999999999997</v>
      </c>
      <c r="J67" s="225">
        <f>J68</f>
        <v>40.299999999999997</v>
      </c>
      <c r="K67" s="225">
        <f>K68</f>
        <v>40.299999999999997</v>
      </c>
    </row>
    <row r="68" spans="1:11" ht="15.75">
      <c r="A68" s="220" t="s">
        <v>82</v>
      </c>
      <c r="B68" s="221" t="s">
        <v>17</v>
      </c>
      <c r="C68" s="222">
        <v>2</v>
      </c>
      <c r="D68" s="221" t="s">
        <v>344</v>
      </c>
      <c r="E68" s="222">
        <v>29150</v>
      </c>
      <c r="F68" s="223">
        <v>240</v>
      </c>
      <c r="G68" s="224">
        <v>5</v>
      </c>
      <c r="H68" s="224">
        <v>1</v>
      </c>
      <c r="I68" s="225">
        <f>'Приложение 6'!J184</f>
        <v>40.299999999999997</v>
      </c>
      <c r="J68" s="225">
        <f>'Приложение 6'!K184</f>
        <v>40.299999999999997</v>
      </c>
      <c r="K68" s="225">
        <f>'Приложение 6'!L184</f>
        <v>40.299999999999997</v>
      </c>
    </row>
    <row r="69" spans="1:11" ht="47.25">
      <c r="A69" s="220" t="s">
        <v>447</v>
      </c>
      <c r="B69" s="221" t="s">
        <v>17</v>
      </c>
      <c r="C69" s="222">
        <v>6</v>
      </c>
      <c r="D69" s="221" t="s">
        <v>344</v>
      </c>
      <c r="E69" s="222" t="s">
        <v>471</v>
      </c>
      <c r="F69" s="223"/>
      <c r="G69" s="224"/>
      <c r="H69" s="224"/>
      <c r="I69" s="225">
        <f>I70</f>
        <v>20830.5</v>
      </c>
      <c r="J69" s="225">
        <f>J70</f>
        <v>20830.5</v>
      </c>
      <c r="K69" s="225">
        <f>K70</f>
        <v>9258.1</v>
      </c>
    </row>
    <row r="70" spans="1:11" ht="15.75">
      <c r="A70" s="220" t="s">
        <v>155</v>
      </c>
      <c r="B70" s="221" t="s">
        <v>17</v>
      </c>
      <c r="C70" s="222">
        <v>6</v>
      </c>
      <c r="D70" s="221" t="s">
        <v>344</v>
      </c>
      <c r="E70" s="222">
        <v>29150</v>
      </c>
      <c r="F70" s="223">
        <v>410</v>
      </c>
      <c r="G70" s="224">
        <v>5</v>
      </c>
      <c r="H70" s="224">
        <v>1</v>
      </c>
      <c r="I70" s="225">
        <f>'Приложение 6'!J187</f>
        <v>20830.5</v>
      </c>
      <c r="J70" s="225">
        <f>'Приложение 6'!K187</f>
        <v>20830.5</v>
      </c>
      <c r="K70" s="225">
        <f>'Приложение 6'!L187</f>
        <v>9258.1</v>
      </c>
    </row>
    <row r="71" spans="1:11" ht="47.25">
      <c r="A71" s="220" t="s">
        <v>517</v>
      </c>
      <c r="B71" s="221" t="s">
        <v>83</v>
      </c>
      <c r="C71" s="222" t="s">
        <v>149</v>
      </c>
      <c r="D71" s="221" t="s">
        <v>344</v>
      </c>
      <c r="E71" s="222" t="s">
        <v>471</v>
      </c>
      <c r="F71" s="223" t="s">
        <v>165</v>
      </c>
      <c r="G71" s="224" t="s">
        <v>165</v>
      </c>
      <c r="H71" s="224" t="s">
        <v>165</v>
      </c>
      <c r="I71" s="225">
        <f>I72+I76+I80+I84+I88</f>
        <v>13672.7</v>
      </c>
      <c r="J71" s="225">
        <f>J72+J76+J80+J84+J88</f>
        <v>13672.7</v>
      </c>
      <c r="K71" s="225">
        <f>K72+K76+K80+K84+K88</f>
        <v>12090.900000000001</v>
      </c>
    </row>
    <row r="72" spans="1:11" ht="15.75">
      <c r="A72" s="220" t="s">
        <v>119</v>
      </c>
      <c r="B72" s="221" t="s">
        <v>83</v>
      </c>
      <c r="C72" s="222" t="s">
        <v>147</v>
      </c>
      <c r="D72" s="221" t="s">
        <v>344</v>
      </c>
      <c r="E72" s="222" t="s">
        <v>471</v>
      </c>
      <c r="F72" s="223" t="s">
        <v>165</v>
      </c>
      <c r="G72" s="224" t="s">
        <v>165</v>
      </c>
      <c r="H72" s="224" t="s">
        <v>165</v>
      </c>
      <c r="I72" s="225">
        <f>SUM(I74:I75)</f>
        <v>215</v>
      </c>
      <c r="J72" s="225">
        <f>SUM(J73:J75)</f>
        <v>215</v>
      </c>
      <c r="K72" s="225">
        <f>SUM(K73:K75)</f>
        <v>99.4</v>
      </c>
    </row>
    <row r="73" spans="1:11" ht="15.75">
      <c r="A73" s="220" t="s">
        <v>135</v>
      </c>
      <c r="B73" s="221" t="s">
        <v>83</v>
      </c>
      <c r="C73" s="222">
        <v>1</v>
      </c>
      <c r="D73" s="221" t="s">
        <v>344</v>
      </c>
      <c r="E73" s="222">
        <v>29240</v>
      </c>
      <c r="F73" s="223">
        <v>110</v>
      </c>
      <c r="G73" s="224">
        <v>7</v>
      </c>
      <c r="H73" s="224">
        <v>7</v>
      </c>
      <c r="I73" s="225">
        <f>'Приложение 6'!J262</f>
        <v>0</v>
      </c>
      <c r="J73" s="225">
        <f>'Приложение 6'!K262</f>
        <v>88</v>
      </c>
      <c r="K73" s="225">
        <f>'Приложение 6'!L262</f>
        <v>86.2</v>
      </c>
    </row>
    <row r="74" spans="1:11" ht="31.5">
      <c r="A74" s="220" t="s">
        <v>98</v>
      </c>
      <c r="B74" s="221" t="s">
        <v>83</v>
      </c>
      <c r="C74" s="222">
        <v>1</v>
      </c>
      <c r="D74" s="221" t="s">
        <v>344</v>
      </c>
      <c r="E74" s="222">
        <v>29240</v>
      </c>
      <c r="F74" s="223">
        <v>810</v>
      </c>
      <c r="G74" s="224">
        <v>7</v>
      </c>
      <c r="H74" s="224">
        <v>7</v>
      </c>
      <c r="I74" s="225">
        <f>'Приложение 6'!J263</f>
        <v>100</v>
      </c>
      <c r="J74" s="225">
        <f>'Приложение 6'!K263</f>
        <v>12</v>
      </c>
      <c r="K74" s="225">
        <f>'Приложение 6'!L263</f>
        <v>11.9</v>
      </c>
    </row>
    <row r="75" spans="1:11" ht="15.75">
      <c r="A75" s="220" t="s">
        <v>96</v>
      </c>
      <c r="B75" s="221" t="s">
        <v>83</v>
      </c>
      <c r="C75" s="222">
        <v>1</v>
      </c>
      <c r="D75" s="221" t="s">
        <v>344</v>
      </c>
      <c r="E75" s="222">
        <v>29260</v>
      </c>
      <c r="F75" s="223">
        <v>244</v>
      </c>
      <c r="G75" s="224">
        <v>7</v>
      </c>
      <c r="H75" s="224">
        <v>7</v>
      </c>
      <c r="I75" s="225">
        <f>'Приложение 6'!J265</f>
        <v>115</v>
      </c>
      <c r="J75" s="225">
        <f>'Приложение 6'!K265</f>
        <v>115</v>
      </c>
      <c r="K75" s="225">
        <f>'Приложение 6'!L265</f>
        <v>1.3</v>
      </c>
    </row>
    <row r="76" spans="1:11" ht="15.75">
      <c r="A76" s="220" t="s">
        <v>536</v>
      </c>
      <c r="B76" s="221" t="s">
        <v>83</v>
      </c>
      <c r="C76" s="222">
        <v>2</v>
      </c>
      <c r="D76" s="221" t="s">
        <v>344</v>
      </c>
      <c r="E76" s="222" t="s">
        <v>471</v>
      </c>
      <c r="F76" s="223" t="s">
        <v>165</v>
      </c>
      <c r="G76" s="224" t="s">
        <v>165</v>
      </c>
      <c r="H76" s="224" t="s">
        <v>165</v>
      </c>
      <c r="I76" s="225">
        <f>SUM(I77:I79)</f>
        <v>2368.4</v>
      </c>
      <c r="J76" s="225">
        <f>SUM(J77:J79)</f>
        <v>2368.4</v>
      </c>
      <c r="K76" s="225">
        <f>SUM(K77:K79)</f>
        <v>2074.1</v>
      </c>
    </row>
    <row r="77" spans="1:11" ht="31.5">
      <c r="A77" s="220" t="s">
        <v>93</v>
      </c>
      <c r="B77" s="221" t="s">
        <v>83</v>
      </c>
      <c r="C77" s="222">
        <v>2</v>
      </c>
      <c r="D77" s="221" t="s">
        <v>344</v>
      </c>
      <c r="E77" s="221" t="s">
        <v>411</v>
      </c>
      <c r="F77" s="223">
        <v>110</v>
      </c>
      <c r="G77" s="224">
        <v>8</v>
      </c>
      <c r="H77" s="224">
        <v>1</v>
      </c>
      <c r="I77" s="225">
        <f>'Приложение 6'!J271</f>
        <v>1570.4</v>
      </c>
      <c r="J77" s="225">
        <f>'Приложение 6'!K271</f>
        <v>1570.4</v>
      </c>
      <c r="K77" s="225">
        <f>'Приложение 6'!L271</f>
        <v>1308.3</v>
      </c>
    </row>
    <row r="78" spans="1:11" ht="31.5">
      <c r="A78" s="220" t="s">
        <v>93</v>
      </c>
      <c r="B78" s="221" t="s">
        <v>83</v>
      </c>
      <c r="C78" s="222">
        <v>2</v>
      </c>
      <c r="D78" s="221" t="s">
        <v>344</v>
      </c>
      <c r="E78" s="221" t="s">
        <v>411</v>
      </c>
      <c r="F78" s="223">
        <v>240</v>
      </c>
      <c r="G78" s="224">
        <v>8</v>
      </c>
      <c r="H78" s="224">
        <v>1</v>
      </c>
      <c r="I78" s="225">
        <f>'Приложение 6'!J272</f>
        <v>768</v>
      </c>
      <c r="J78" s="225">
        <f>'Приложение 6'!K272</f>
        <v>768</v>
      </c>
      <c r="K78" s="225">
        <f>'Приложение 6'!L272</f>
        <v>738.2</v>
      </c>
    </row>
    <row r="79" spans="1:11" ht="31.5">
      <c r="A79" s="220" t="s">
        <v>93</v>
      </c>
      <c r="B79" s="221" t="s">
        <v>83</v>
      </c>
      <c r="C79" s="222">
        <v>2</v>
      </c>
      <c r="D79" s="221" t="s">
        <v>344</v>
      </c>
      <c r="E79" s="221" t="s">
        <v>411</v>
      </c>
      <c r="F79" s="223">
        <v>850</v>
      </c>
      <c r="G79" s="224">
        <v>8</v>
      </c>
      <c r="H79" s="224">
        <v>1</v>
      </c>
      <c r="I79" s="225">
        <f>'Приложение 6'!J273</f>
        <v>30</v>
      </c>
      <c r="J79" s="225">
        <f>'Приложение 6'!K273</f>
        <v>30</v>
      </c>
      <c r="K79" s="225">
        <f>'Приложение 6'!L273</f>
        <v>27.6</v>
      </c>
    </row>
    <row r="80" spans="1:11" ht="15.75">
      <c r="A80" s="220" t="s">
        <v>120</v>
      </c>
      <c r="B80" s="221" t="s">
        <v>83</v>
      </c>
      <c r="C80" s="222">
        <v>3</v>
      </c>
      <c r="D80" s="221" t="s">
        <v>344</v>
      </c>
      <c r="E80" s="222" t="s">
        <v>471</v>
      </c>
      <c r="F80" s="223" t="s">
        <v>165</v>
      </c>
      <c r="G80" s="224" t="s">
        <v>165</v>
      </c>
      <c r="H80" s="224" t="s">
        <v>165</v>
      </c>
      <c r="I80" s="225">
        <f>SUM(I81:I83)</f>
        <v>1957.7</v>
      </c>
      <c r="J80" s="225">
        <f>SUM(J81:J83)</f>
        <v>1957.7</v>
      </c>
      <c r="K80" s="225">
        <f>SUM(K81:K83)</f>
        <v>1285.5999999999999</v>
      </c>
    </row>
    <row r="81" spans="1:11" ht="15.75">
      <c r="A81" s="220" t="s">
        <v>101</v>
      </c>
      <c r="B81" s="221" t="s">
        <v>83</v>
      </c>
      <c r="C81" s="222">
        <v>3</v>
      </c>
      <c r="D81" s="221" t="s">
        <v>344</v>
      </c>
      <c r="E81" s="222">
        <v>29020</v>
      </c>
      <c r="F81" s="223">
        <v>240</v>
      </c>
      <c r="G81" s="224">
        <v>8</v>
      </c>
      <c r="H81" s="224">
        <v>4</v>
      </c>
      <c r="I81" s="225">
        <f>'Приложение 6'!J304</f>
        <v>120</v>
      </c>
      <c r="J81" s="225">
        <f>'Приложение 6'!K304</f>
        <v>120</v>
      </c>
      <c r="K81" s="225">
        <f>'Приложение 6'!L304</f>
        <v>120</v>
      </c>
    </row>
    <row r="82" spans="1:11" ht="15.75">
      <c r="A82" s="220" t="s">
        <v>102</v>
      </c>
      <c r="B82" s="221" t="s">
        <v>83</v>
      </c>
      <c r="C82" s="222">
        <v>3</v>
      </c>
      <c r="D82" s="221" t="s">
        <v>344</v>
      </c>
      <c r="E82" s="222">
        <v>29250</v>
      </c>
      <c r="F82" s="223">
        <v>240</v>
      </c>
      <c r="G82" s="224">
        <v>8</v>
      </c>
      <c r="H82" s="224">
        <v>4</v>
      </c>
      <c r="I82" s="225">
        <f>'Приложение 6'!J306</f>
        <v>1200</v>
      </c>
      <c r="J82" s="225">
        <f>'Приложение 6'!K306</f>
        <v>1200</v>
      </c>
      <c r="K82" s="225">
        <f>'Приложение 6'!L306</f>
        <v>528</v>
      </c>
    </row>
    <row r="83" spans="1:11" ht="15.75">
      <c r="A83" s="220" t="s">
        <v>96</v>
      </c>
      <c r="B83" s="221" t="s">
        <v>83</v>
      </c>
      <c r="C83" s="222">
        <v>3</v>
      </c>
      <c r="D83" s="221" t="s">
        <v>344</v>
      </c>
      <c r="E83" s="222">
        <v>29260</v>
      </c>
      <c r="F83" s="223">
        <v>240</v>
      </c>
      <c r="G83" s="224">
        <v>8</v>
      </c>
      <c r="H83" s="224">
        <v>4</v>
      </c>
      <c r="I83" s="225">
        <f>'Приложение 6'!J308</f>
        <v>637.70000000000005</v>
      </c>
      <c r="J83" s="225">
        <f>'Приложение 6'!K308</f>
        <v>637.70000000000005</v>
      </c>
      <c r="K83" s="225">
        <f>'Приложение 6'!L308</f>
        <v>637.6</v>
      </c>
    </row>
    <row r="84" spans="1:11" ht="47.25">
      <c r="A84" s="220" t="s">
        <v>121</v>
      </c>
      <c r="B84" s="221" t="s">
        <v>83</v>
      </c>
      <c r="C84" s="222">
        <v>4</v>
      </c>
      <c r="D84" s="221" t="s">
        <v>344</v>
      </c>
      <c r="E84" s="222" t="s">
        <v>471</v>
      </c>
      <c r="F84" s="223" t="s">
        <v>165</v>
      </c>
      <c r="G84" s="224" t="s">
        <v>165</v>
      </c>
      <c r="H84" s="224" t="s">
        <v>165</v>
      </c>
      <c r="I84" s="225">
        <f>SUM(I85:I87)</f>
        <v>2634</v>
      </c>
      <c r="J84" s="225">
        <f>SUM(J85:J87)</f>
        <v>2634</v>
      </c>
      <c r="K84" s="225">
        <f>SUM(K85:K87)</f>
        <v>2264.5</v>
      </c>
    </row>
    <row r="85" spans="1:11" ht="15.75">
      <c r="A85" s="220" t="s">
        <v>108</v>
      </c>
      <c r="B85" s="221" t="s">
        <v>83</v>
      </c>
      <c r="C85" s="222">
        <v>4</v>
      </c>
      <c r="D85" s="221" t="s">
        <v>344</v>
      </c>
      <c r="E85" s="222">
        <v>29230</v>
      </c>
      <c r="F85" s="223">
        <v>240</v>
      </c>
      <c r="G85" s="224">
        <v>11</v>
      </c>
      <c r="H85" s="224">
        <v>5</v>
      </c>
      <c r="I85" s="225">
        <f>'Приложение 6'!J329</f>
        <v>274</v>
      </c>
      <c r="J85" s="225">
        <f>'Приложение 6'!K329</f>
        <v>274</v>
      </c>
      <c r="K85" s="225">
        <f>'Приложение 6'!L329</f>
        <v>274</v>
      </c>
    </row>
    <row r="86" spans="1:11" ht="15.75">
      <c r="A86" s="220" t="s">
        <v>91</v>
      </c>
      <c r="B86" s="221" t="s">
        <v>83</v>
      </c>
      <c r="C86" s="222">
        <v>4</v>
      </c>
      <c r="D86" s="221" t="s">
        <v>344</v>
      </c>
      <c r="E86" s="222">
        <v>29370</v>
      </c>
      <c r="F86" s="223">
        <v>240</v>
      </c>
      <c r="G86" s="224">
        <v>11</v>
      </c>
      <c r="H86" s="224">
        <v>5</v>
      </c>
      <c r="I86" s="225">
        <f>'Приложение 6'!J331</f>
        <v>1360</v>
      </c>
      <c r="J86" s="225">
        <f>'Приложение 6'!K331</f>
        <v>1360</v>
      </c>
      <c r="K86" s="225">
        <f>'Приложение 6'!L331</f>
        <v>990.5</v>
      </c>
    </row>
    <row r="87" spans="1:11" ht="15.75">
      <c r="A87" s="220" t="s">
        <v>109</v>
      </c>
      <c r="B87" s="221" t="s">
        <v>83</v>
      </c>
      <c r="C87" s="222">
        <v>4</v>
      </c>
      <c r="D87" s="221" t="s">
        <v>344</v>
      </c>
      <c r="E87" s="222">
        <v>29570</v>
      </c>
      <c r="F87" s="223">
        <v>240</v>
      </c>
      <c r="G87" s="224">
        <v>11</v>
      </c>
      <c r="H87" s="224">
        <v>5</v>
      </c>
      <c r="I87" s="225">
        <f>'Приложение 6'!J333</f>
        <v>1000</v>
      </c>
      <c r="J87" s="225">
        <f>'Приложение 6'!K333</f>
        <v>1000</v>
      </c>
      <c r="K87" s="225">
        <f>'Приложение 6'!L333</f>
        <v>1000</v>
      </c>
    </row>
    <row r="88" spans="1:11" ht="15.75">
      <c r="A88" s="220" t="s">
        <v>537</v>
      </c>
      <c r="B88" s="221" t="s">
        <v>83</v>
      </c>
      <c r="C88" s="222">
        <v>5</v>
      </c>
      <c r="D88" s="221" t="s">
        <v>344</v>
      </c>
      <c r="E88" s="222" t="s">
        <v>471</v>
      </c>
      <c r="F88" s="223"/>
      <c r="G88" s="224"/>
      <c r="H88" s="224"/>
      <c r="I88" s="225">
        <f>I89</f>
        <v>6497.5999999999995</v>
      </c>
      <c r="J88" s="225">
        <f>J89</f>
        <v>6497.5999999999995</v>
      </c>
      <c r="K88" s="225">
        <f>K89</f>
        <v>6367.3</v>
      </c>
    </row>
    <row r="89" spans="1:11" ht="31.5">
      <c r="A89" s="220" t="s">
        <v>93</v>
      </c>
      <c r="B89" s="221" t="s">
        <v>83</v>
      </c>
      <c r="C89" s="222">
        <v>5</v>
      </c>
      <c r="D89" s="221" t="s">
        <v>344</v>
      </c>
      <c r="E89" s="221" t="s">
        <v>411</v>
      </c>
      <c r="F89" s="223">
        <v>620</v>
      </c>
      <c r="G89" s="224">
        <v>8</v>
      </c>
      <c r="H89" s="224">
        <v>1</v>
      </c>
      <c r="I89" s="225">
        <f>'Приложение 6'!J276</f>
        <v>6497.5999999999995</v>
      </c>
      <c r="J89" s="225">
        <f>'Приложение 6'!K276</f>
        <v>6497.5999999999995</v>
      </c>
      <c r="K89" s="225">
        <f>'Приложение 6'!L276</f>
        <v>6367.3</v>
      </c>
    </row>
    <row r="90" spans="1:11" ht="47.25">
      <c r="A90" s="220" t="s">
        <v>153</v>
      </c>
      <c r="B90" s="221" t="s">
        <v>21</v>
      </c>
      <c r="C90" s="222" t="s">
        <v>149</v>
      </c>
      <c r="D90" s="221" t="s">
        <v>344</v>
      </c>
      <c r="E90" s="222" t="s">
        <v>471</v>
      </c>
      <c r="F90" s="223" t="s">
        <v>165</v>
      </c>
      <c r="G90" s="224" t="s">
        <v>165</v>
      </c>
      <c r="H90" s="224" t="s">
        <v>165</v>
      </c>
      <c r="I90" s="225">
        <f>I91+I104+I111</f>
        <v>1547.1</v>
      </c>
      <c r="J90" s="225">
        <f>J91+J104+J111</f>
        <v>1547.1</v>
      </c>
      <c r="K90" s="225">
        <f>K91+K104+K111</f>
        <v>936.8</v>
      </c>
    </row>
    <row r="91" spans="1:11" ht="47.25">
      <c r="A91" s="220" t="s">
        <v>449</v>
      </c>
      <c r="B91" s="221" t="s">
        <v>21</v>
      </c>
      <c r="C91" s="222" t="s">
        <v>147</v>
      </c>
      <c r="D91" s="221" t="s">
        <v>344</v>
      </c>
      <c r="E91" s="222" t="s">
        <v>471</v>
      </c>
      <c r="F91" s="223" t="s">
        <v>165</v>
      </c>
      <c r="G91" s="224" t="s">
        <v>165</v>
      </c>
      <c r="H91" s="224" t="s">
        <v>165</v>
      </c>
      <c r="I91" s="225">
        <f>I92+I94+I96+I98+I100+I102</f>
        <v>1064.5999999999999</v>
      </c>
      <c r="J91" s="225">
        <f>J92+J94+J96+J98+J100+J102</f>
        <v>1064.5999999999999</v>
      </c>
      <c r="K91" s="225">
        <f>K92+K94+K96+K98+K100+K102</f>
        <v>632</v>
      </c>
    </row>
    <row r="92" spans="1:11" ht="15.75">
      <c r="A92" s="220" t="s">
        <v>538</v>
      </c>
      <c r="B92" s="221" t="s">
        <v>21</v>
      </c>
      <c r="C92" s="222">
        <v>1</v>
      </c>
      <c r="D92" s="221" t="s">
        <v>12</v>
      </c>
      <c r="E92" s="221" t="s">
        <v>471</v>
      </c>
      <c r="F92" s="223"/>
      <c r="G92" s="224"/>
      <c r="H92" s="224"/>
      <c r="I92" s="225">
        <f>I93</f>
        <v>75</v>
      </c>
      <c r="J92" s="225">
        <f>J93</f>
        <v>75</v>
      </c>
      <c r="K92" s="225">
        <f>K93</f>
        <v>38.700000000000003</v>
      </c>
    </row>
    <row r="93" spans="1:11" ht="47.25">
      <c r="A93" s="220" t="s">
        <v>146</v>
      </c>
      <c r="B93" s="221" t="s">
        <v>21</v>
      </c>
      <c r="C93" s="222">
        <v>1</v>
      </c>
      <c r="D93" s="221" t="s">
        <v>12</v>
      </c>
      <c r="E93" s="221" t="s">
        <v>368</v>
      </c>
      <c r="F93" s="223">
        <v>240</v>
      </c>
      <c r="G93" s="224">
        <v>1</v>
      </c>
      <c r="H93" s="224">
        <v>13</v>
      </c>
      <c r="I93" s="225">
        <f>'Приложение 6'!J69</f>
        <v>75</v>
      </c>
      <c r="J93" s="225">
        <f>'Приложение 6'!K69</f>
        <v>75</v>
      </c>
      <c r="K93" s="225">
        <f>'Приложение 6'!L69</f>
        <v>38.700000000000003</v>
      </c>
    </row>
    <row r="94" spans="1:11" ht="31.5">
      <c r="A94" s="220" t="s">
        <v>539</v>
      </c>
      <c r="B94" s="221" t="s">
        <v>21</v>
      </c>
      <c r="C94" s="222">
        <v>1</v>
      </c>
      <c r="D94" s="221" t="s">
        <v>14</v>
      </c>
      <c r="E94" s="221" t="s">
        <v>471</v>
      </c>
      <c r="F94" s="223"/>
      <c r="G94" s="224"/>
      <c r="H94" s="224"/>
      <c r="I94" s="225">
        <f>I95</f>
        <v>70</v>
      </c>
      <c r="J94" s="225">
        <f>J95</f>
        <v>70</v>
      </c>
      <c r="K94" s="225">
        <f>K95</f>
        <v>32</v>
      </c>
    </row>
    <row r="95" spans="1:11" ht="47.25">
      <c r="A95" s="220" t="s">
        <v>146</v>
      </c>
      <c r="B95" s="221" t="s">
        <v>21</v>
      </c>
      <c r="C95" s="222">
        <v>1</v>
      </c>
      <c r="D95" s="221" t="s">
        <v>14</v>
      </c>
      <c r="E95" s="221" t="s">
        <v>368</v>
      </c>
      <c r="F95" s="223">
        <v>240</v>
      </c>
      <c r="G95" s="224">
        <v>1</v>
      </c>
      <c r="H95" s="224">
        <v>13</v>
      </c>
      <c r="I95" s="225">
        <f>'Приложение 6'!J72</f>
        <v>70</v>
      </c>
      <c r="J95" s="225">
        <f>'Приложение 6'!K72</f>
        <v>70</v>
      </c>
      <c r="K95" s="225">
        <f>'Приложение 6'!L72</f>
        <v>32</v>
      </c>
    </row>
    <row r="96" spans="1:11" ht="31.5">
      <c r="A96" s="220" t="s">
        <v>540</v>
      </c>
      <c r="B96" s="221" t="s">
        <v>21</v>
      </c>
      <c r="C96" s="222">
        <v>1</v>
      </c>
      <c r="D96" s="221" t="s">
        <v>13</v>
      </c>
      <c r="E96" s="221" t="s">
        <v>471</v>
      </c>
      <c r="F96" s="223"/>
      <c r="G96" s="224"/>
      <c r="H96" s="224"/>
      <c r="I96" s="225">
        <f>I97</f>
        <v>557.1</v>
      </c>
      <c r="J96" s="225">
        <f>J97</f>
        <v>557.1</v>
      </c>
      <c r="K96" s="225">
        <f>K97</f>
        <v>421.9</v>
      </c>
    </row>
    <row r="97" spans="1:11" ht="47.25">
      <c r="A97" s="220" t="s">
        <v>146</v>
      </c>
      <c r="B97" s="221" t="s">
        <v>21</v>
      </c>
      <c r="C97" s="222">
        <v>1</v>
      </c>
      <c r="D97" s="221" t="s">
        <v>13</v>
      </c>
      <c r="E97" s="221" t="s">
        <v>368</v>
      </c>
      <c r="F97" s="223">
        <v>240</v>
      </c>
      <c r="G97" s="224">
        <v>1</v>
      </c>
      <c r="H97" s="224">
        <v>13</v>
      </c>
      <c r="I97" s="225">
        <f>'Приложение 6'!J75</f>
        <v>557.1</v>
      </c>
      <c r="J97" s="225">
        <f>'Приложение 6'!K75</f>
        <v>557.1</v>
      </c>
      <c r="K97" s="225">
        <f>'Приложение 6'!L75</f>
        <v>421.9</v>
      </c>
    </row>
    <row r="98" spans="1:11" ht="15.75">
      <c r="A98" s="220" t="s">
        <v>541</v>
      </c>
      <c r="B98" s="221" t="s">
        <v>21</v>
      </c>
      <c r="C98" s="222">
        <v>1</v>
      </c>
      <c r="D98" s="221" t="s">
        <v>16</v>
      </c>
      <c r="E98" s="221" t="s">
        <v>471</v>
      </c>
      <c r="F98" s="223"/>
      <c r="G98" s="224"/>
      <c r="H98" s="224"/>
      <c r="I98" s="225">
        <f>I99</f>
        <v>132.5</v>
      </c>
      <c r="J98" s="225">
        <f>J99</f>
        <v>132.5</v>
      </c>
      <c r="K98" s="225">
        <f>K99</f>
        <v>35.4</v>
      </c>
    </row>
    <row r="99" spans="1:11" ht="47.25">
      <c r="A99" s="220" t="s">
        <v>146</v>
      </c>
      <c r="B99" s="221" t="s">
        <v>21</v>
      </c>
      <c r="C99" s="222">
        <v>1</v>
      </c>
      <c r="D99" s="221" t="s">
        <v>16</v>
      </c>
      <c r="E99" s="221" t="s">
        <v>368</v>
      </c>
      <c r="F99" s="223">
        <v>240</v>
      </c>
      <c r="G99" s="224">
        <v>1</v>
      </c>
      <c r="H99" s="224">
        <v>13</v>
      </c>
      <c r="I99" s="225">
        <f>'Приложение 6'!J78</f>
        <v>132.5</v>
      </c>
      <c r="J99" s="225">
        <f>'Приложение 6'!K78</f>
        <v>132.5</v>
      </c>
      <c r="K99" s="225">
        <f>'Приложение 6'!L78</f>
        <v>35.4</v>
      </c>
    </row>
    <row r="100" spans="1:11" ht="63">
      <c r="A100" s="220" t="s">
        <v>542</v>
      </c>
      <c r="B100" s="221" t="s">
        <v>21</v>
      </c>
      <c r="C100" s="222">
        <v>1</v>
      </c>
      <c r="D100" s="221" t="s">
        <v>17</v>
      </c>
      <c r="E100" s="221" t="s">
        <v>471</v>
      </c>
      <c r="F100" s="223"/>
      <c r="G100" s="224"/>
      <c r="H100" s="224"/>
      <c r="I100" s="225">
        <f>I101</f>
        <v>150</v>
      </c>
      <c r="J100" s="225">
        <f>J101</f>
        <v>150</v>
      </c>
      <c r="K100" s="225">
        <f>K101</f>
        <v>61.6</v>
      </c>
    </row>
    <row r="101" spans="1:11" ht="47.25">
      <c r="A101" s="220" t="s">
        <v>146</v>
      </c>
      <c r="B101" s="221" t="s">
        <v>21</v>
      </c>
      <c r="C101" s="222">
        <v>1</v>
      </c>
      <c r="D101" s="221" t="s">
        <v>17</v>
      </c>
      <c r="E101" s="221" t="s">
        <v>368</v>
      </c>
      <c r="F101" s="223">
        <v>240</v>
      </c>
      <c r="G101" s="224">
        <v>1</v>
      </c>
      <c r="H101" s="224">
        <v>13</v>
      </c>
      <c r="I101" s="225">
        <f>'Приложение 6'!J81</f>
        <v>150</v>
      </c>
      <c r="J101" s="225">
        <f>'Приложение 6'!K81</f>
        <v>150</v>
      </c>
      <c r="K101" s="225">
        <f>'Приложение 6'!L81</f>
        <v>61.6</v>
      </c>
    </row>
    <row r="102" spans="1:11" ht="31.5">
      <c r="A102" s="220" t="s">
        <v>543</v>
      </c>
      <c r="B102" s="221" t="s">
        <v>21</v>
      </c>
      <c r="C102" s="222">
        <v>1</v>
      </c>
      <c r="D102" s="221" t="s">
        <v>83</v>
      </c>
      <c r="E102" s="221" t="s">
        <v>471</v>
      </c>
      <c r="F102" s="223"/>
      <c r="G102" s="224"/>
      <c r="H102" s="224"/>
      <c r="I102" s="225">
        <f>I103</f>
        <v>80</v>
      </c>
      <c r="J102" s="225">
        <f>J103</f>
        <v>80</v>
      </c>
      <c r="K102" s="225">
        <f>K103</f>
        <v>42.4</v>
      </c>
    </row>
    <row r="103" spans="1:11" ht="47.25">
      <c r="A103" s="220" t="s">
        <v>146</v>
      </c>
      <c r="B103" s="221" t="s">
        <v>21</v>
      </c>
      <c r="C103" s="222">
        <v>1</v>
      </c>
      <c r="D103" s="221" t="s">
        <v>83</v>
      </c>
      <c r="E103" s="221" t="s">
        <v>368</v>
      </c>
      <c r="F103" s="223">
        <v>240</v>
      </c>
      <c r="G103" s="224">
        <v>1</v>
      </c>
      <c r="H103" s="224">
        <v>13</v>
      </c>
      <c r="I103" s="225">
        <f>'Приложение 6'!J84</f>
        <v>80</v>
      </c>
      <c r="J103" s="225">
        <f>'Приложение 6'!K84</f>
        <v>80</v>
      </c>
      <c r="K103" s="225">
        <f>'Приложение 6'!L84</f>
        <v>42.4</v>
      </c>
    </row>
    <row r="104" spans="1:11" ht="31.5">
      <c r="A104" s="220" t="s">
        <v>544</v>
      </c>
      <c r="B104" s="221" t="s">
        <v>21</v>
      </c>
      <c r="C104" s="221">
        <v>2</v>
      </c>
      <c r="D104" s="221" t="s">
        <v>344</v>
      </c>
      <c r="E104" s="222" t="s">
        <v>471</v>
      </c>
      <c r="F104" s="223" t="s">
        <v>165</v>
      </c>
      <c r="G104" s="224" t="s">
        <v>165</v>
      </c>
      <c r="H104" s="224" t="s">
        <v>165</v>
      </c>
      <c r="I104" s="225">
        <f>I105+I107+I109</f>
        <v>400</v>
      </c>
      <c r="J104" s="225">
        <f>J105+J107+J109</f>
        <v>400</v>
      </c>
      <c r="K104" s="225">
        <f>K105+K107+K109</f>
        <v>301.3</v>
      </c>
    </row>
    <row r="105" spans="1:11" ht="15.75">
      <c r="A105" s="220" t="s">
        <v>538</v>
      </c>
      <c r="B105" s="221" t="s">
        <v>21</v>
      </c>
      <c r="C105" s="221" t="s">
        <v>359</v>
      </c>
      <c r="D105" s="221" t="s">
        <v>12</v>
      </c>
      <c r="E105" s="221" t="s">
        <v>471</v>
      </c>
      <c r="F105" s="223"/>
      <c r="G105" s="224"/>
      <c r="H105" s="224"/>
      <c r="I105" s="225">
        <f>I106</f>
        <v>50</v>
      </c>
      <c r="J105" s="225">
        <f>J106</f>
        <v>50</v>
      </c>
      <c r="K105" s="225">
        <f>K106</f>
        <v>0</v>
      </c>
    </row>
    <row r="106" spans="1:11" ht="47.25">
      <c r="A106" s="220" t="s">
        <v>146</v>
      </c>
      <c r="B106" s="221" t="s">
        <v>21</v>
      </c>
      <c r="C106" s="221" t="s">
        <v>359</v>
      </c>
      <c r="D106" s="221" t="s">
        <v>12</v>
      </c>
      <c r="E106" s="221" t="s">
        <v>368</v>
      </c>
      <c r="F106" s="223">
        <v>240</v>
      </c>
      <c r="G106" s="224">
        <v>5</v>
      </c>
      <c r="H106" s="224">
        <v>5</v>
      </c>
      <c r="I106" s="225">
        <f>'Приложение 6'!J245</f>
        <v>50</v>
      </c>
      <c r="J106" s="225">
        <f>'Приложение 6'!K245</f>
        <v>50</v>
      </c>
      <c r="K106" s="225">
        <f>'Приложение 6'!L245</f>
        <v>0</v>
      </c>
    </row>
    <row r="107" spans="1:11" ht="15.75">
      <c r="A107" s="220" t="s">
        <v>545</v>
      </c>
      <c r="B107" s="221" t="s">
        <v>21</v>
      </c>
      <c r="C107" s="221" t="s">
        <v>359</v>
      </c>
      <c r="D107" s="221" t="s">
        <v>14</v>
      </c>
      <c r="E107" s="221" t="s">
        <v>471</v>
      </c>
      <c r="F107" s="223"/>
      <c r="G107" s="224"/>
      <c r="H107" s="224"/>
      <c r="I107" s="225">
        <f>I108</f>
        <v>300</v>
      </c>
      <c r="J107" s="225">
        <f>J108</f>
        <v>300</v>
      </c>
      <c r="K107" s="225">
        <f>K108</f>
        <v>300</v>
      </c>
    </row>
    <row r="108" spans="1:11" ht="47.25">
      <c r="A108" s="220" t="s">
        <v>146</v>
      </c>
      <c r="B108" s="221" t="s">
        <v>21</v>
      </c>
      <c r="C108" s="221" t="s">
        <v>359</v>
      </c>
      <c r="D108" s="221" t="s">
        <v>14</v>
      </c>
      <c r="E108" s="221" t="s">
        <v>368</v>
      </c>
      <c r="F108" s="223">
        <v>240</v>
      </c>
      <c r="G108" s="224">
        <v>5</v>
      </c>
      <c r="H108" s="224">
        <v>5</v>
      </c>
      <c r="I108" s="225">
        <f>'Приложение 6'!J248</f>
        <v>300</v>
      </c>
      <c r="J108" s="225">
        <f>'Приложение 6'!K248</f>
        <v>300</v>
      </c>
      <c r="K108" s="225">
        <f>'Приложение 6'!L248</f>
        <v>300</v>
      </c>
    </row>
    <row r="109" spans="1:11" ht="31.5">
      <c r="A109" s="220" t="s">
        <v>543</v>
      </c>
      <c r="B109" s="221" t="s">
        <v>21</v>
      </c>
      <c r="C109" s="222">
        <v>2</v>
      </c>
      <c r="D109" s="221" t="s">
        <v>13</v>
      </c>
      <c r="E109" s="221" t="s">
        <v>471</v>
      </c>
      <c r="F109" s="223"/>
      <c r="G109" s="224"/>
      <c r="H109" s="224"/>
      <c r="I109" s="225">
        <f>I110</f>
        <v>50</v>
      </c>
      <c r="J109" s="225">
        <f>J110</f>
        <v>50</v>
      </c>
      <c r="K109" s="225">
        <f>K110</f>
        <v>1.3</v>
      </c>
    </row>
    <row r="110" spans="1:11" ht="47.25">
      <c r="A110" s="220" t="s">
        <v>146</v>
      </c>
      <c r="B110" s="221" t="s">
        <v>21</v>
      </c>
      <c r="C110" s="222">
        <v>2</v>
      </c>
      <c r="D110" s="221" t="s">
        <v>13</v>
      </c>
      <c r="E110" s="221" t="s">
        <v>368</v>
      </c>
      <c r="F110" s="223">
        <v>240</v>
      </c>
      <c r="G110" s="224">
        <v>5</v>
      </c>
      <c r="H110" s="224">
        <v>5</v>
      </c>
      <c r="I110" s="225">
        <f>'Приложение 6'!J251</f>
        <v>50</v>
      </c>
      <c r="J110" s="225">
        <f>'Приложение 6'!K251</f>
        <v>50</v>
      </c>
      <c r="K110" s="225">
        <f>'Приложение 6'!L251</f>
        <v>1.3</v>
      </c>
    </row>
    <row r="111" spans="1:11" ht="31.5">
      <c r="A111" s="220" t="s">
        <v>544</v>
      </c>
      <c r="B111" s="221" t="s">
        <v>21</v>
      </c>
      <c r="C111" s="221" t="s">
        <v>151</v>
      </c>
      <c r="D111" s="221" t="s">
        <v>344</v>
      </c>
      <c r="E111" s="222" t="s">
        <v>471</v>
      </c>
      <c r="F111" s="223" t="s">
        <v>165</v>
      </c>
      <c r="G111" s="224" t="s">
        <v>165</v>
      </c>
      <c r="H111" s="224" t="s">
        <v>165</v>
      </c>
      <c r="I111" s="225">
        <f>I112+I114</f>
        <v>82.5</v>
      </c>
      <c r="J111" s="225">
        <f>J112+J114</f>
        <v>82.5</v>
      </c>
      <c r="K111" s="225">
        <f>K112+K114</f>
        <v>3.5</v>
      </c>
    </row>
    <row r="112" spans="1:11" ht="15.75">
      <c r="A112" s="220" t="s">
        <v>538</v>
      </c>
      <c r="B112" s="221" t="s">
        <v>21</v>
      </c>
      <c r="C112" s="221" t="s">
        <v>151</v>
      </c>
      <c r="D112" s="221" t="s">
        <v>12</v>
      </c>
      <c r="E112" s="221" t="s">
        <v>471</v>
      </c>
      <c r="F112" s="223"/>
      <c r="G112" s="224"/>
      <c r="H112" s="224"/>
      <c r="I112" s="225">
        <f>I113</f>
        <v>72.5</v>
      </c>
      <c r="J112" s="225">
        <f>J113</f>
        <v>72.5</v>
      </c>
      <c r="K112" s="225">
        <f>K113</f>
        <v>1.1000000000000001</v>
      </c>
    </row>
    <row r="113" spans="1:11" ht="47.25">
      <c r="A113" s="220" t="s">
        <v>146</v>
      </c>
      <c r="B113" s="221" t="s">
        <v>21</v>
      </c>
      <c r="C113" s="221" t="s">
        <v>151</v>
      </c>
      <c r="D113" s="221" t="s">
        <v>12</v>
      </c>
      <c r="E113" s="221" t="s">
        <v>368</v>
      </c>
      <c r="F113" s="223">
        <v>240</v>
      </c>
      <c r="G113" s="224">
        <v>8</v>
      </c>
      <c r="H113" s="224">
        <v>1</v>
      </c>
      <c r="I113" s="225">
        <f>'Приложение 6'!J281</f>
        <v>72.5</v>
      </c>
      <c r="J113" s="225">
        <f>'Приложение 6'!K281</f>
        <v>72.5</v>
      </c>
      <c r="K113" s="225">
        <f>'Приложение 6'!L281</f>
        <v>1.1000000000000001</v>
      </c>
    </row>
    <row r="114" spans="1:11" ht="31.5">
      <c r="A114" s="220" t="s">
        <v>543</v>
      </c>
      <c r="B114" s="221" t="s">
        <v>21</v>
      </c>
      <c r="C114" s="222">
        <v>3</v>
      </c>
      <c r="D114" s="221" t="s">
        <v>14</v>
      </c>
      <c r="E114" s="221" t="s">
        <v>471</v>
      </c>
      <c r="F114" s="223"/>
      <c r="G114" s="224"/>
      <c r="H114" s="224"/>
      <c r="I114" s="225">
        <f>I115</f>
        <v>10</v>
      </c>
      <c r="J114" s="225">
        <f>J115</f>
        <v>10</v>
      </c>
      <c r="K114" s="225">
        <f>K115</f>
        <v>2.4</v>
      </c>
    </row>
    <row r="115" spans="1:11" ht="47.25">
      <c r="A115" s="220" t="s">
        <v>146</v>
      </c>
      <c r="B115" s="221" t="s">
        <v>21</v>
      </c>
      <c r="C115" s="222">
        <v>3</v>
      </c>
      <c r="D115" s="221" t="s">
        <v>14</v>
      </c>
      <c r="E115" s="221" t="s">
        <v>368</v>
      </c>
      <c r="F115" s="223">
        <v>240</v>
      </c>
      <c r="G115" s="224">
        <v>8</v>
      </c>
      <c r="H115" s="224">
        <v>1</v>
      </c>
      <c r="I115" s="225">
        <f>'Приложение 6'!J284</f>
        <v>10</v>
      </c>
      <c r="J115" s="225">
        <f>'Приложение 6'!K284</f>
        <v>10</v>
      </c>
      <c r="K115" s="225">
        <f>'Приложение 6'!L284</f>
        <v>2.4</v>
      </c>
    </row>
    <row r="116" spans="1:11" ht="31.5">
      <c r="A116" s="220" t="s">
        <v>476</v>
      </c>
      <c r="B116" s="221" t="s">
        <v>22</v>
      </c>
      <c r="C116" s="222" t="s">
        <v>149</v>
      </c>
      <c r="D116" s="221" t="s">
        <v>344</v>
      </c>
      <c r="E116" s="222" t="s">
        <v>471</v>
      </c>
      <c r="F116" s="223" t="s">
        <v>165</v>
      </c>
      <c r="G116" s="224" t="s">
        <v>165</v>
      </c>
      <c r="H116" s="224" t="s">
        <v>165</v>
      </c>
      <c r="I116" s="225">
        <f>I117</f>
        <v>61.500000000000014</v>
      </c>
      <c r="J116" s="225">
        <f>J117</f>
        <v>61.500000000000014</v>
      </c>
      <c r="K116" s="225">
        <f>K117</f>
        <v>57.7</v>
      </c>
    </row>
    <row r="117" spans="1:11" ht="31.5">
      <c r="A117" s="220" t="s">
        <v>150</v>
      </c>
      <c r="B117" s="221" t="s">
        <v>22</v>
      </c>
      <c r="C117" s="222">
        <v>0</v>
      </c>
      <c r="D117" s="221" t="s">
        <v>344</v>
      </c>
      <c r="E117" s="222">
        <v>29010</v>
      </c>
      <c r="F117" s="223">
        <v>240</v>
      </c>
      <c r="G117" s="224">
        <v>1</v>
      </c>
      <c r="H117" s="224">
        <v>13</v>
      </c>
      <c r="I117" s="225">
        <f>'Приложение 6'!J88</f>
        <v>61.500000000000014</v>
      </c>
      <c r="J117" s="225">
        <f>'Приложение 6'!K88</f>
        <v>61.500000000000014</v>
      </c>
      <c r="K117" s="225">
        <f>'Приложение 6'!L88</f>
        <v>57.7</v>
      </c>
    </row>
    <row r="118" spans="1:11" ht="47.25">
      <c r="A118" s="220" t="s">
        <v>477</v>
      </c>
      <c r="B118" s="221" t="s">
        <v>43</v>
      </c>
      <c r="C118" s="222" t="s">
        <v>149</v>
      </c>
      <c r="D118" s="221" t="s">
        <v>344</v>
      </c>
      <c r="E118" s="222" t="s">
        <v>471</v>
      </c>
      <c r="F118" s="223" t="s">
        <v>165</v>
      </c>
      <c r="G118" s="224" t="s">
        <v>165</v>
      </c>
      <c r="H118" s="224" t="s">
        <v>165</v>
      </c>
      <c r="I118" s="225">
        <f>I119+I121</f>
        <v>1680</v>
      </c>
      <c r="J118" s="225">
        <f>J119+J121</f>
        <v>1680</v>
      </c>
      <c r="K118" s="225">
        <f>K119+K121</f>
        <v>1257.0999999999999</v>
      </c>
    </row>
    <row r="119" spans="1:11" ht="15.75">
      <c r="A119" s="220" t="s">
        <v>546</v>
      </c>
      <c r="B119" s="221" t="s">
        <v>43</v>
      </c>
      <c r="C119" s="222">
        <v>0</v>
      </c>
      <c r="D119" s="221" t="s">
        <v>12</v>
      </c>
      <c r="E119" s="222" t="s">
        <v>471</v>
      </c>
      <c r="F119" s="223"/>
      <c r="G119" s="224"/>
      <c r="H119" s="224"/>
      <c r="I119" s="225">
        <f>I120</f>
        <v>1680</v>
      </c>
      <c r="J119" s="225">
        <f>J120</f>
        <v>1680</v>
      </c>
      <c r="K119" s="225">
        <f>K120</f>
        <v>1257.0999999999999</v>
      </c>
    </row>
    <row r="120" spans="1:11" ht="15.75">
      <c r="A120" s="220" t="s">
        <v>418</v>
      </c>
      <c r="B120" s="221" t="s">
        <v>43</v>
      </c>
      <c r="C120" s="222">
        <v>0</v>
      </c>
      <c r="D120" s="221" t="s">
        <v>12</v>
      </c>
      <c r="E120" s="221" t="s">
        <v>419</v>
      </c>
      <c r="F120" s="223">
        <v>240</v>
      </c>
      <c r="G120" s="224">
        <v>8</v>
      </c>
      <c r="H120" s="224">
        <v>1</v>
      </c>
      <c r="I120" s="225">
        <f>'Приложение 6'!J288</f>
        <v>1680</v>
      </c>
      <c r="J120" s="225">
        <f>'Приложение 6'!K288</f>
        <v>1680</v>
      </c>
      <c r="K120" s="225">
        <f>'Приложение 6'!L288</f>
        <v>1257.0999999999999</v>
      </c>
    </row>
    <row r="121" spans="1:11" ht="31.5">
      <c r="A121" s="220" t="s">
        <v>547</v>
      </c>
      <c r="B121" s="221" t="s">
        <v>43</v>
      </c>
      <c r="C121" s="222">
        <v>0</v>
      </c>
      <c r="D121" s="221" t="s">
        <v>14</v>
      </c>
      <c r="E121" s="222" t="s">
        <v>471</v>
      </c>
      <c r="F121" s="223"/>
      <c r="G121" s="224"/>
      <c r="H121" s="224"/>
      <c r="I121" s="225">
        <f>SUM(I122:I123)</f>
        <v>0</v>
      </c>
      <c r="J121" s="225">
        <f>SUM(J122:J123)</f>
        <v>0</v>
      </c>
      <c r="K121" s="225">
        <f>SUM(K122:K123)</f>
        <v>0</v>
      </c>
    </row>
    <row r="122" spans="1:11" ht="15.75">
      <c r="A122" s="220" t="s">
        <v>418</v>
      </c>
      <c r="B122" s="221" t="s">
        <v>43</v>
      </c>
      <c r="C122" s="222">
        <v>0</v>
      </c>
      <c r="D122" s="221" t="s">
        <v>14</v>
      </c>
      <c r="E122" s="221" t="s">
        <v>419</v>
      </c>
      <c r="F122" s="223">
        <v>240</v>
      </c>
      <c r="G122" s="224">
        <v>8</v>
      </c>
      <c r="H122" s="224">
        <v>1</v>
      </c>
      <c r="I122" s="225">
        <f>'Приложение 6'!J291</f>
        <v>0</v>
      </c>
      <c r="J122" s="225">
        <f>'Приложение 6'!K291</f>
        <v>0</v>
      </c>
      <c r="K122" s="225">
        <f>'Приложение 6'!L291</f>
        <v>0</v>
      </c>
    </row>
    <row r="123" spans="1:11" ht="15.75">
      <c r="A123" s="220" t="s">
        <v>418</v>
      </c>
      <c r="B123" s="221" t="s">
        <v>43</v>
      </c>
      <c r="C123" s="222">
        <v>0</v>
      </c>
      <c r="D123" s="221" t="s">
        <v>14</v>
      </c>
      <c r="E123" s="221" t="s">
        <v>419</v>
      </c>
      <c r="F123" s="223">
        <v>240</v>
      </c>
      <c r="G123" s="224">
        <v>1</v>
      </c>
      <c r="H123" s="224">
        <v>13</v>
      </c>
      <c r="I123" s="225">
        <f>'Приложение 6'!J92</f>
        <v>0</v>
      </c>
      <c r="J123" s="225">
        <f>'Приложение 6'!K92</f>
        <v>0</v>
      </c>
      <c r="K123" s="225">
        <f>'Приложение 6'!L92</f>
        <v>0</v>
      </c>
    </row>
    <row r="124" spans="1:11" ht="47.25">
      <c r="A124" s="220" t="s">
        <v>470</v>
      </c>
      <c r="B124" s="221" t="s">
        <v>44</v>
      </c>
      <c r="C124" s="222" t="s">
        <v>149</v>
      </c>
      <c r="D124" s="221" t="s">
        <v>344</v>
      </c>
      <c r="E124" s="222" t="s">
        <v>471</v>
      </c>
      <c r="F124" s="223" t="s">
        <v>165</v>
      </c>
      <c r="G124" s="224" t="s">
        <v>165</v>
      </c>
      <c r="H124" s="224" t="s">
        <v>165</v>
      </c>
      <c r="I124" s="225">
        <f>I125</f>
        <v>445</v>
      </c>
      <c r="J124" s="225">
        <f>J125</f>
        <v>445</v>
      </c>
      <c r="K124" s="225">
        <f>K125</f>
        <v>334.1</v>
      </c>
    </row>
    <row r="125" spans="1:11" ht="31.5">
      <c r="A125" s="220" t="s">
        <v>548</v>
      </c>
      <c r="B125" s="221" t="s">
        <v>44</v>
      </c>
      <c r="C125" s="222">
        <v>0</v>
      </c>
      <c r="D125" s="221" t="s">
        <v>12</v>
      </c>
      <c r="E125" s="222" t="s">
        <v>471</v>
      </c>
      <c r="F125" s="223" t="s">
        <v>165</v>
      </c>
      <c r="G125" s="224" t="s">
        <v>165</v>
      </c>
      <c r="H125" s="224" t="s">
        <v>165</v>
      </c>
      <c r="I125" s="225">
        <f>SUM(I126:I128)</f>
        <v>445</v>
      </c>
      <c r="J125" s="225">
        <f>SUM(J126:J128)</f>
        <v>445</v>
      </c>
      <c r="K125" s="225">
        <f>SUM(K126:K128)</f>
        <v>334.1</v>
      </c>
    </row>
    <row r="126" spans="1:11" ht="31.5">
      <c r="A126" s="220" t="s">
        <v>342</v>
      </c>
      <c r="B126" s="221" t="s">
        <v>44</v>
      </c>
      <c r="C126" s="222">
        <v>0</v>
      </c>
      <c r="D126" s="221" t="s">
        <v>12</v>
      </c>
      <c r="E126" s="222">
        <v>26910</v>
      </c>
      <c r="F126" s="223">
        <v>240</v>
      </c>
      <c r="G126" s="224">
        <v>1</v>
      </c>
      <c r="H126" s="224">
        <v>4</v>
      </c>
      <c r="I126" s="225">
        <f>'Приложение 6'!J17</f>
        <v>100</v>
      </c>
      <c r="J126" s="225">
        <f>'Приложение 6'!K17</f>
        <v>100</v>
      </c>
      <c r="K126" s="225">
        <f>'Приложение 6'!L17</f>
        <v>100</v>
      </c>
    </row>
    <row r="127" spans="1:11" ht="31.5">
      <c r="A127" s="220" t="s">
        <v>342</v>
      </c>
      <c r="B127" s="221" t="s">
        <v>44</v>
      </c>
      <c r="C127" s="222">
        <v>0</v>
      </c>
      <c r="D127" s="221" t="s">
        <v>12</v>
      </c>
      <c r="E127" s="222">
        <v>26910</v>
      </c>
      <c r="F127" s="223">
        <v>240</v>
      </c>
      <c r="G127" s="224">
        <v>1</v>
      </c>
      <c r="H127" s="224">
        <v>13</v>
      </c>
      <c r="I127" s="225">
        <f>'Приложение 6'!J96</f>
        <v>53</v>
      </c>
      <c r="J127" s="225">
        <f>'Приложение 6'!K96</f>
        <v>53</v>
      </c>
      <c r="K127" s="225">
        <f>'Приложение 6'!L96</f>
        <v>39.6</v>
      </c>
    </row>
    <row r="128" spans="1:11" ht="31.5">
      <c r="A128" s="220" t="s">
        <v>342</v>
      </c>
      <c r="B128" s="221" t="s">
        <v>44</v>
      </c>
      <c r="C128" s="222">
        <v>0</v>
      </c>
      <c r="D128" s="221" t="s">
        <v>12</v>
      </c>
      <c r="E128" s="222">
        <v>26910</v>
      </c>
      <c r="F128" s="223">
        <v>240</v>
      </c>
      <c r="G128" s="224">
        <v>12</v>
      </c>
      <c r="H128" s="224">
        <v>2</v>
      </c>
      <c r="I128" s="225">
        <f>'Приложение 6'!J339</f>
        <v>292</v>
      </c>
      <c r="J128" s="225">
        <f>'Приложение 6'!K339</f>
        <v>292</v>
      </c>
      <c r="K128" s="225">
        <f>'Приложение 6'!L339</f>
        <v>194.5</v>
      </c>
    </row>
    <row r="129" spans="1:11" ht="47.25">
      <c r="A129" s="220" t="s">
        <v>549</v>
      </c>
      <c r="B129" s="221" t="s">
        <v>55</v>
      </c>
      <c r="C129" s="222">
        <v>0</v>
      </c>
      <c r="D129" s="221" t="s">
        <v>344</v>
      </c>
      <c r="E129" s="221" t="s">
        <v>471</v>
      </c>
      <c r="F129" s="223"/>
      <c r="G129" s="224"/>
      <c r="H129" s="224"/>
      <c r="I129" s="225">
        <f>I130</f>
        <v>610</v>
      </c>
      <c r="J129" s="225">
        <f>J130</f>
        <v>610</v>
      </c>
      <c r="K129" s="225">
        <f>K130</f>
        <v>608.9</v>
      </c>
    </row>
    <row r="130" spans="1:11" ht="15.75">
      <c r="A130" s="220" t="s">
        <v>497</v>
      </c>
      <c r="B130" s="221" t="s">
        <v>55</v>
      </c>
      <c r="C130" s="222">
        <v>0</v>
      </c>
      <c r="D130" s="221" t="s">
        <v>344</v>
      </c>
      <c r="E130" s="221" t="s">
        <v>498</v>
      </c>
      <c r="F130" s="223">
        <v>240</v>
      </c>
      <c r="G130" s="224">
        <v>3</v>
      </c>
      <c r="H130" s="224">
        <v>14</v>
      </c>
      <c r="I130" s="225">
        <f>'Приложение 6'!J145</f>
        <v>610</v>
      </c>
      <c r="J130" s="225">
        <f>'Приложение 6'!K145</f>
        <v>610</v>
      </c>
      <c r="K130" s="225">
        <f>'Приложение 6'!L145</f>
        <v>608.9</v>
      </c>
    </row>
    <row r="131" spans="1:11" ht="47.25">
      <c r="A131" s="220" t="s">
        <v>479</v>
      </c>
      <c r="B131" s="221" t="s">
        <v>144</v>
      </c>
      <c r="C131" s="222">
        <v>0</v>
      </c>
      <c r="D131" s="221" t="s">
        <v>344</v>
      </c>
      <c r="E131" s="221" t="s">
        <v>471</v>
      </c>
      <c r="F131" s="223"/>
      <c r="G131" s="224"/>
      <c r="H131" s="224"/>
      <c r="I131" s="225">
        <f>SUM(I132:I134)</f>
        <v>99</v>
      </c>
      <c r="J131" s="225">
        <f>SUM(J132:J134)</f>
        <v>99</v>
      </c>
      <c r="K131" s="225">
        <f>SUM(K132:K134)</f>
        <v>0</v>
      </c>
    </row>
    <row r="132" spans="1:11" ht="31.5">
      <c r="A132" s="220" t="s">
        <v>480</v>
      </c>
      <c r="B132" s="221" t="s">
        <v>144</v>
      </c>
      <c r="C132" s="222">
        <v>0</v>
      </c>
      <c r="D132" s="221" t="s">
        <v>344</v>
      </c>
      <c r="E132" s="221" t="s">
        <v>481</v>
      </c>
      <c r="F132" s="223">
        <v>240</v>
      </c>
      <c r="G132" s="224">
        <v>1</v>
      </c>
      <c r="H132" s="224">
        <v>13</v>
      </c>
      <c r="I132" s="225">
        <f>'Приложение 6'!J99</f>
        <v>0</v>
      </c>
      <c r="J132" s="225">
        <f>'Приложение 6'!K99</f>
        <v>0</v>
      </c>
      <c r="K132" s="225">
        <f>'Приложение 6'!L99</f>
        <v>0</v>
      </c>
    </row>
    <row r="133" spans="1:11" ht="15.75">
      <c r="A133" s="220" t="s">
        <v>482</v>
      </c>
      <c r="B133" s="221" t="s">
        <v>144</v>
      </c>
      <c r="C133" s="222">
        <v>0</v>
      </c>
      <c r="D133" s="221" t="s">
        <v>344</v>
      </c>
      <c r="E133" s="221" t="s">
        <v>483</v>
      </c>
      <c r="F133" s="223">
        <v>240</v>
      </c>
      <c r="G133" s="224">
        <v>1</v>
      </c>
      <c r="H133" s="224">
        <v>13</v>
      </c>
      <c r="I133" s="225">
        <f>'Приложение 6'!J101</f>
        <v>0</v>
      </c>
      <c r="J133" s="225">
        <f>'Приложение 6'!K101</f>
        <v>0</v>
      </c>
      <c r="K133" s="225">
        <f>'Приложение 6'!L101</f>
        <v>0</v>
      </c>
    </row>
    <row r="134" spans="1:11" ht="31.5">
      <c r="A134" s="220" t="s">
        <v>484</v>
      </c>
      <c r="B134" s="221" t="s">
        <v>144</v>
      </c>
      <c r="C134" s="222">
        <v>0</v>
      </c>
      <c r="D134" s="221" t="s">
        <v>344</v>
      </c>
      <c r="E134" s="221" t="s">
        <v>485</v>
      </c>
      <c r="F134" s="223">
        <v>240</v>
      </c>
      <c r="G134" s="224">
        <v>1</v>
      </c>
      <c r="H134" s="224">
        <v>13</v>
      </c>
      <c r="I134" s="225">
        <f>'Приложение 6'!J103</f>
        <v>99</v>
      </c>
      <c r="J134" s="225">
        <f>'Приложение 6'!K103</f>
        <v>99</v>
      </c>
      <c r="K134" s="225">
        <f>'Приложение 6'!L103</f>
        <v>0</v>
      </c>
    </row>
    <row r="135" spans="1:11" ht="15.75">
      <c r="A135" s="227" t="s">
        <v>167</v>
      </c>
      <c r="B135" s="228" t="s">
        <v>165</v>
      </c>
      <c r="C135" s="229" t="s">
        <v>165</v>
      </c>
      <c r="D135" s="228" t="s">
        <v>165</v>
      </c>
      <c r="E135" s="228" t="s">
        <v>165</v>
      </c>
      <c r="F135" s="230" t="s">
        <v>165</v>
      </c>
      <c r="G135" s="230" t="s">
        <v>165</v>
      </c>
      <c r="H135" s="230" t="s">
        <v>165</v>
      </c>
      <c r="I135" s="231">
        <f>I11+I18+I30+I62+I64+I71+I90+I116+I118+I124+I129+I131</f>
        <v>128277.20000000003</v>
      </c>
      <c r="J135" s="231">
        <f>J11+J18+J30+J62+J64+J71+J90+J116+J118+J124+J129+J131</f>
        <v>128277.20000000001</v>
      </c>
      <c r="K135" s="231">
        <f>K11+K18+K30+K62+K64+K71+K90+K116+K118+K124+K129+K131</f>
        <v>94751.700000000012</v>
      </c>
    </row>
    <row r="136" spans="1:11" ht="15">
      <c r="B136" s="4"/>
      <c r="C136" s="4"/>
      <c r="D136" s="33"/>
      <c r="E136" s="4"/>
      <c r="F136" s="4"/>
      <c r="G136" s="4"/>
      <c r="H136" s="4"/>
      <c r="I136" s="3"/>
    </row>
    <row r="137" spans="1:11" ht="15">
      <c r="B137" s="4"/>
      <c r="C137" s="4"/>
      <c r="D137" s="33"/>
      <c r="E137" s="4"/>
      <c r="F137" s="4"/>
      <c r="G137" s="4"/>
      <c r="H137" s="4"/>
      <c r="I137" s="3"/>
    </row>
    <row r="138" spans="1:11" ht="15">
      <c r="B138" s="4"/>
      <c r="C138" s="4"/>
      <c r="D138" s="33"/>
      <c r="E138" s="4"/>
      <c r="F138" s="4"/>
      <c r="G138" s="4"/>
      <c r="H138" s="4"/>
      <c r="I138" s="3"/>
    </row>
    <row r="139" spans="1:11" ht="15">
      <c r="B139" s="4"/>
      <c r="C139" s="4"/>
      <c r="D139" s="33"/>
      <c r="E139" s="4"/>
      <c r="F139" s="4"/>
      <c r="G139" s="4"/>
      <c r="H139" s="4"/>
      <c r="I139" s="3"/>
    </row>
    <row r="140" spans="1:11" ht="15">
      <c r="B140" s="4"/>
      <c r="C140" s="4"/>
      <c r="D140" s="33"/>
      <c r="E140" s="4"/>
      <c r="F140" s="4"/>
      <c r="G140" s="4"/>
      <c r="H140" s="4"/>
      <c r="I140" s="3"/>
    </row>
    <row r="141" spans="1:11" ht="15">
      <c r="B141" s="4"/>
      <c r="C141" s="4"/>
      <c r="D141" s="33"/>
      <c r="E141" s="4"/>
      <c r="F141" s="4"/>
      <c r="G141" s="4"/>
      <c r="H141" s="4"/>
      <c r="I141" s="3"/>
    </row>
    <row r="142" spans="1:11" ht="15">
      <c r="B142" s="4"/>
      <c r="C142" s="4"/>
      <c r="D142" s="33"/>
      <c r="E142" s="4"/>
      <c r="F142" s="4"/>
      <c r="G142" s="4"/>
      <c r="H142" s="4"/>
      <c r="I142" s="3"/>
    </row>
    <row r="143" spans="1:11" ht="15">
      <c r="B143" s="4"/>
      <c r="C143" s="4"/>
      <c r="D143" s="33"/>
      <c r="E143" s="4"/>
      <c r="F143" s="4"/>
      <c r="G143" s="4"/>
      <c r="H143" s="4"/>
      <c r="I143" s="3"/>
    </row>
    <row r="144" spans="1:11" ht="15">
      <c r="B144" s="4"/>
      <c r="C144" s="4"/>
      <c r="D144" s="33"/>
      <c r="E144" s="4"/>
      <c r="F144" s="4"/>
      <c r="G144" s="4"/>
      <c r="H144" s="4"/>
      <c r="I144" s="3"/>
    </row>
    <row r="145" spans="2:9" ht="15">
      <c r="B145" s="4"/>
      <c r="C145" s="4"/>
      <c r="D145" s="33"/>
      <c r="E145" s="4"/>
      <c r="F145" s="4"/>
      <c r="G145" s="4"/>
      <c r="H145" s="4"/>
      <c r="I145" s="3"/>
    </row>
    <row r="146" spans="2:9" ht="15">
      <c r="B146" s="4"/>
      <c r="C146" s="4"/>
      <c r="D146" s="33"/>
      <c r="E146" s="4"/>
      <c r="F146" s="4"/>
      <c r="G146" s="4"/>
      <c r="H146" s="4"/>
      <c r="I146" s="3"/>
    </row>
    <row r="147" spans="2:9" ht="15">
      <c r="B147" s="4"/>
      <c r="C147" s="4"/>
      <c r="D147" s="33"/>
      <c r="E147" s="4"/>
      <c r="F147" s="4"/>
      <c r="G147" s="4"/>
      <c r="H147" s="4"/>
      <c r="I147" s="3"/>
    </row>
  </sheetData>
  <mergeCells count="2">
    <mergeCell ref="A8:K8"/>
    <mergeCell ref="B10:E10"/>
  </mergeCells>
  <pageMargins left="0.39370078740157483" right="0.27559055118110237" top="0.59055118110236227" bottom="0.59055118110236227" header="0.31496062992125984" footer="0.31496062992125984"/>
  <pageSetup paperSize="9" scale="67" fitToHeight="10" orientation="portrait" r:id="rId1"/>
  <rowBreaks count="5" manualBreakCount="5">
    <brk id="19" max="16383" man="1"/>
    <brk id="41" max="16383" man="1"/>
    <brk id="63" max="16383" man="1"/>
    <brk id="83" max="16383" man="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topLeftCell="A16" zoomScaleSheetLayoutView="100" workbookViewId="0">
      <selection activeCell="L30" sqref="L30"/>
    </sheetView>
  </sheetViews>
  <sheetFormatPr defaultRowHeight="12.75"/>
  <cols>
    <col min="1" max="1" width="4" style="42" customWidth="1"/>
    <col min="2" max="2" width="37.140625" style="42" customWidth="1"/>
    <col min="3" max="3" width="4.42578125" style="42" customWidth="1"/>
    <col min="4" max="4" width="4.5703125" style="42" customWidth="1"/>
    <col min="5" max="7" width="3.5703125" style="42" customWidth="1"/>
    <col min="8" max="8" width="6.7109375" style="42" customWidth="1"/>
    <col min="9" max="9" width="5.42578125" style="42" customWidth="1"/>
    <col min="10" max="10" width="18" style="42" customWidth="1"/>
    <col min="11" max="11" width="12.85546875" style="42" customWidth="1"/>
    <col min="12" max="12" width="12.7109375" style="42" customWidth="1"/>
    <col min="13" max="13" width="15.140625" style="42" customWidth="1"/>
    <col min="14" max="14" width="13.42578125" style="42" customWidth="1"/>
    <col min="15" max="15" width="11.85546875" style="42" customWidth="1"/>
    <col min="16" max="16" width="13" style="42" customWidth="1"/>
    <col min="17" max="17" width="9.42578125" style="42" customWidth="1"/>
    <col min="18" max="18" width="2.42578125" style="42" customWidth="1"/>
    <col min="19" max="247" width="9.140625" style="42" customWidth="1"/>
    <col min="248" max="16384" width="9.140625" style="42"/>
  </cols>
  <sheetData>
    <row r="1" spans="1:19" ht="15">
      <c r="I1" s="43"/>
      <c r="L1" s="83" t="s">
        <v>58</v>
      </c>
    </row>
    <row r="2" spans="1:19">
      <c r="L2" s="83" t="s">
        <v>267</v>
      </c>
    </row>
    <row r="3" spans="1:19">
      <c r="L3" s="83" t="s">
        <v>268</v>
      </c>
    </row>
    <row r="4" spans="1:19" ht="15">
      <c r="A4" s="44"/>
      <c r="B4" s="44"/>
      <c r="C4" s="44"/>
      <c r="D4" s="44"/>
      <c r="E4" s="44"/>
      <c r="F4" s="44"/>
      <c r="G4" s="44"/>
      <c r="H4" s="44"/>
      <c r="I4" s="44"/>
      <c r="L4" s="83" t="s">
        <v>269</v>
      </c>
      <c r="M4" s="45"/>
      <c r="N4" s="45"/>
      <c r="O4" s="45"/>
      <c r="P4" s="45"/>
      <c r="Q4" s="45"/>
      <c r="R4" s="45"/>
    </row>
    <row r="5" spans="1:19" ht="15">
      <c r="A5" s="44"/>
      <c r="B5" s="44"/>
      <c r="C5" s="44"/>
      <c r="D5" s="44"/>
      <c r="E5" s="44"/>
      <c r="F5" s="44"/>
      <c r="G5" s="44"/>
      <c r="H5" s="44"/>
      <c r="I5" s="44"/>
      <c r="L5" s="83" t="s">
        <v>452</v>
      </c>
      <c r="M5" s="45"/>
      <c r="N5" s="45"/>
      <c r="O5" s="45"/>
      <c r="P5" s="45"/>
      <c r="Q5" s="45"/>
      <c r="R5" s="45"/>
    </row>
    <row r="6" spans="1:19" ht="15">
      <c r="A6" s="44"/>
      <c r="B6" s="44"/>
      <c r="C6" s="44"/>
      <c r="D6" s="44"/>
      <c r="E6" s="44"/>
      <c r="F6" s="44"/>
      <c r="G6" s="44"/>
      <c r="H6" s="44"/>
      <c r="I6" s="44"/>
      <c r="L6" s="83" t="str">
        <f>'Приложение 1'!D6</f>
        <v>от "18" мая 2018 г. №66-344</v>
      </c>
      <c r="M6" s="45"/>
      <c r="N6" s="45"/>
      <c r="O6" s="45"/>
      <c r="P6" s="45"/>
      <c r="Q6" s="45"/>
      <c r="R6" s="45"/>
    </row>
    <row r="7" spans="1:19" ht="15">
      <c r="A7" s="44"/>
      <c r="B7" s="44"/>
      <c r="C7" s="44"/>
      <c r="D7" s="44"/>
      <c r="E7" s="44"/>
      <c r="F7" s="44"/>
      <c r="G7" s="44"/>
      <c r="H7" s="44"/>
      <c r="I7" s="44"/>
      <c r="J7" s="6"/>
      <c r="K7" s="6"/>
      <c r="L7" s="45"/>
      <c r="M7" s="45"/>
      <c r="N7" s="45"/>
      <c r="O7" s="45"/>
      <c r="P7" s="45"/>
      <c r="Q7" s="45"/>
      <c r="R7" s="45"/>
    </row>
    <row r="8" spans="1:19" ht="136.5" customHeight="1">
      <c r="A8" s="249" t="s">
        <v>523</v>
      </c>
      <c r="B8" s="249"/>
      <c r="C8" s="249"/>
      <c r="D8" s="249"/>
      <c r="E8" s="249"/>
      <c r="F8" s="249"/>
      <c r="G8" s="249"/>
      <c r="H8" s="249"/>
      <c r="I8" s="249"/>
      <c r="J8" s="249"/>
      <c r="K8" s="249"/>
      <c r="L8" s="249"/>
      <c r="M8" s="45"/>
      <c r="N8" s="45"/>
      <c r="O8" s="45"/>
      <c r="P8" s="45"/>
      <c r="Q8" s="45"/>
      <c r="R8" s="45"/>
    </row>
    <row r="9" spans="1:19" ht="18.75">
      <c r="A9" s="46"/>
      <c r="B9" s="47"/>
      <c r="C9" s="47"/>
      <c r="D9" s="47"/>
      <c r="E9" s="47"/>
      <c r="F9" s="47"/>
      <c r="G9" s="47"/>
      <c r="H9" s="47"/>
      <c r="L9" s="169" t="s">
        <v>162</v>
      </c>
      <c r="M9" s="45"/>
      <c r="N9" s="45"/>
      <c r="O9" s="45"/>
      <c r="P9" s="45"/>
      <c r="Q9" s="45"/>
      <c r="R9" s="45"/>
    </row>
    <row r="10" spans="1:19" ht="203.25" customHeight="1">
      <c r="A10" s="166" t="s">
        <v>163</v>
      </c>
      <c r="B10" s="167" t="s">
        <v>4</v>
      </c>
      <c r="C10" s="48" t="s">
        <v>5</v>
      </c>
      <c r="D10" s="49" t="s">
        <v>26</v>
      </c>
      <c r="E10" s="241" t="s">
        <v>6</v>
      </c>
      <c r="F10" s="241"/>
      <c r="G10" s="241"/>
      <c r="H10" s="241"/>
      <c r="I10" s="49" t="s">
        <v>7</v>
      </c>
      <c r="J10" s="144" t="s">
        <v>528</v>
      </c>
      <c r="K10" s="144" t="s">
        <v>301</v>
      </c>
      <c r="L10" s="144" t="s">
        <v>274</v>
      </c>
      <c r="M10" s="50"/>
      <c r="N10" s="50"/>
      <c r="O10" s="50"/>
      <c r="P10" s="50"/>
      <c r="Q10" s="50"/>
      <c r="R10" s="51"/>
      <c r="S10" s="52"/>
    </row>
    <row r="11" spans="1:19" ht="126">
      <c r="A11" s="53">
        <v>1</v>
      </c>
      <c r="B11" s="168" t="s">
        <v>164</v>
      </c>
      <c r="C11" s="54" t="s">
        <v>165</v>
      </c>
      <c r="D11" s="54" t="s">
        <v>165</v>
      </c>
      <c r="E11" s="55" t="s">
        <v>165</v>
      </c>
      <c r="F11" s="53" t="s">
        <v>165</v>
      </c>
      <c r="G11" s="53"/>
      <c r="H11" s="56" t="s">
        <v>165</v>
      </c>
      <c r="I11" s="57" t="s">
        <v>165</v>
      </c>
      <c r="J11" s="58">
        <f t="shared" ref="J11:L14" si="0">J12</f>
        <v>457.1</v>
      </c>
      <c r="K11" s="58">
        <f>J11</f>
        <v>457.1</v>
      </c>
      <c r="L11" s="58">
        <f t="shared" si="0"/>
        <v>457</v>
      </c>
      <c r="M11" s="45"/>
      <c r="N11" s="45"/>
      <c r="O11" s="45"/>
      <c r="P11" s="45"/>
      <c r="Q11" s="45"/>
      <c r="R11" s="45"/>
    </row>
    <row r="12" spans="1:19" s="65" customFormat="1" ht="15.75">
      <c r="A12" s="59" t="s">
        <v>165</v>
      </c>
      <c r="B12" s="60" t="s">
        <v>48</v>
      </c>
      <c r="C12" s="61" t="s">
        <v>43</v>
      </c>
      <c r="D12" s="61" t="s">
        <v>13</v>
      </c>
      <c r="E12" s="61"/>
      <c r="F12" s="61"/>
      <c r="G12" s="61"/>
      <c r="H12" s="61"/>
      <c r="I12" s="62"/>
      <c r="J12" s="63">
        <f t="shared" si="0"/>
        <v>457.1</v>
      </c>
      <c r="K12" s="63">
        <f t="shared" ref="K12:K24" si="1">J12</f>
        <v>457.1</v>
      </c>
      <c r="L12" s="63">
        <f t="shared" si="0"/>
        <v>457</v>
      </c>
      <c r="M12" s="64"/>
      <c r="N12" s="64"/>
      <c r="O12" s="64"/>
      <c r="P12" s="64"/>
      <c r="Q12" s="64"/>
      <c r="R12" s="64"/>
    </row>
    <row r="13" spans="1:19" ht="35.25" customHeight="1">
      <c r="A13" s="59" t="s">
        <v>165</v>
      </c>
      <c r="B13" s="66" t="s">
        <v>104</v>
      </c>
      <c r="C13" s="61" t="s">
        <v>43</v>
      </c>
      <c r="D13" s="61" t="s">
        <v>13</v>
      </c>
      <c r="E13" s="61" t="s">
        <v>103</v>
      </c>
      <c r="F13" s="62"/>
      <c r="G13" s="61"/>
      <c r="H13" s="61"/>
      <c r="I13" s="62"/>
      <c r="J13" s="63">
        <f t="shared" si="0"/>
        <v>457.1</v>
      </c>
      <c r="K13" s="63">
        <f t="shared" si="1"/>
        <v>457.1</v>
      </c>
      <c r="L13" s="63">
        <f t="shared" si="0"/>
        <v>457</v>
      </c>
      <c r="M13" s="45"/>
      <c r="N13" s="45"/>
      <c r="O13" s="45"/>
      <c r="P13" s="45"/>
      <c r="Q13" s="45"/>
      <c r="R13" s="45"/>
    </row>
    <row r="14" spans="1:19" ht="30.75" customHeight="1">
      <c r="A14" s="59" t="s">
        <v>165</v>
      </c>
      <c r="B14" s="66" t="s">
        <v>105</v>
      </c>
      <c r="C14" s="61" t="s">
        <v>43</v>
      </c>
      <c r="D14" s="61" t="s">
        <v>13</v>
      </c>
      <c r="E14" s="61" t="s">
        <v>103</v>
      </c>
      <c r="F14" s="62">
        <v>3</v>
      </c>
      <c r="G14" s="61"/>
      <c r="H14" s="61"/>
      <c r="I14" s="62"/>
      <c r="J14" s="63">
        <f t="shared" si="0"/>
        <v>457.1</v>
      </c>
      <c r="K14" s="63">
        <f t="shared" si="1"/>
        <v>457.1</v>
      </c>
      <c r="L14" s="63">
        <f t="shared" si="0"/>
        <v>457</v>
      </c>
      <c r="M14" s="45"/>
      <c r="N14" s="45"/>
      <c r="O14" s="45"/>
      <c r="P14" s="45"/>
      <c r="Q14" s="45"/>
      <c r="R14" s="45"/>
    </row>
    <row r="15" spans="1:19" ht="63">
      <c r="A15" s="59" t="s">
        <v>165</v>
      </c>
      <c r="B15" s="66" t="s">
        <v>106</v>
      </c>
      <c r="C15" s="61" t="s">
        <v>43</v>
      </c>
      <c r="D15" s="61" t="s">
        <v>13</v>
      </c>
      <c r="E15" s="61" t="s">
        <v>103</v>
      </c>
      <c r="F15" s="62">
        <v>3</v>
      </c>
      <c r="G15" s="61" t="s">
        <v>344</v>
      </c>
      <c r="H15" s="61" t="s">
        <v>427</v>
      </c>
      <c r="I15" s="62"/>
      <c r="J15" s="63">
        <f>SUM(J16:J17)</f>
        <v>457.1</v>
      </c>
      <c r="K15" s="63">
        <f>SUM(K16:K17)</f>
        <v>457.1</v>
      </c>
      <c r="L15" s="63">
        <f>SUM(L16:L17)</f>
        <v>457</v>
      </c>
      <c r="M15" s="45"/>
      <c r="N15" s="45"/>
      <c r="O15" s="45"/>
      <c r="P15" s="45"/>
      <c r="Q15" s="45"/>
      <c r="R15" s="45"/>
    </row>
    <row r="16" spans="1:19" ht="63">
      <c r="A16" s="59" t="s">
        <v>165</v>
      </c>
      <c r="B16" s="66" t="s">
        <v>158</v>
      </c>
      <c r="C16" s="61" t="s">
        <v>43</v>
      </c>
      <c r="D16" s="61" t="s">
        <v>13</v>
      </c>
      <c r="E16" s="61" t="s">
        <v>103</v>
      </c>
      <c r="F16" s="62">
        <v>3</v>
      </c>
      <c r="G16" s="61" t="s">
        <v>344</v>
      </c>
      <c r="H16" s="61" t="s">
        <v>427</v>
      </c>
      <c r="I16" s="62">
        <v>240</v>
      </c>
      <c r="J16" s="63">
        <f>'Приложение 6'!J318</f>
        <v>5</v>
      </c>
      <c r="K16" s="63">
        <f>'Приложение 6'!K318</f>
        <v>5</v>
      </c>
      <c r="L16" s="63">
        <f>'Приложение 6'!L318</f>
        <v>5</v>
      </c>
      <c r="M16" s="45"/>
      <c r="N16" s="45"/>
      <c r="O16" s="45"/>
      <c r="P16" s="45"/>
      <c r="Q16" s="45"/>
      <c r="R16" s="45"/>
    </row>
    <row r="17" spans="1:18" s="208" customFormat="1" ht="94.5">
      <c r="A17" s="59"/>
      <c r="B17" s="66" t="s">
        <v>509</v>
      </c>
      <c r="C17" s="61" t="s">
        <v>43</v>
      </c>
      <c r="D17" s="61" t="s">
        <v>13</v>
      </c>
      <c r="E17" s="61" t="s">
        <v>103</v>
      </c>
      <c r="F17" s="62">
        <v>3</v>
      </c>
      <c r="G17" s="61" t="s">
        <v>344</v>
      </c>
      <c r="H17" s="61" t="s">
        <v>427</v>
      </c>
      <c r="I17" s="62">
        <v>810</v>
      </c>
      <c r="J17" s="63">
        <f>'Приложение 6'!J319</f>
        <v>452.1</v>
      </c>
      <c r="K17" s="63">
        <f>'Приложение 6'!K319</f>
        <v>452.1</v>
      </c>
      <c r="L17" s="63">
        <f>'Приложение 6'!L319</f>
        <v>452</v>
      </c>
      <c r="M17" s="207"/>
      <c r="N17" s="207"/>
      <c r="O17" s="207"/>
      <c r="P17" s="207"/>
      <c r="Q17" s="207"/>
      <c r="R17" s="207"/>
    </row>
    <row r="18" spans="1:18" ht="110.25">
      <c r="A18" s="53">
        <v>2</v>
      </c>
      <c r="B18" s="168" t="s">
        <v>166</v>
      </c>
      <c r="C18" s="54" t="s">
        <v>165</v>
      </c>
      <c r="D18" s="54" t="s">
        <v>165</v>
      </c>
      <c r="E18" s="55" t="s">
        <v>165</v>
      </c>
      <c r="F18" s="53" t="s">
        <v>165</v>
      </c>
      <c r="G18" s="53"/>
      <c r="H18" s="56" t="s">
        <v>165</v>
      </c>
      <c r="I18" s="57" t="s">
        <v>165</v>
      </c>
      <c r="J18" s="58">
        <f t="shared" ref="J18:L22" si="2">J19</f>
        <v>35</v>
      </c>
      <c r="K18" s="58">
        <f t="shared" si="1"/>
        <v>35</v>
      </c>
      <c r="L18" s="58">
        <f t="shared" si="2"/>
        <v>35</v>
      </c>
      <c r="M18" s="45"/>
      <c r="N18" s="45"/>
      <c r="O18" s="45"/>
      <c r="P18" s="45"/>
      <c r="Q18" s="45"/>
      <c r="R18" s="45"/>
    </row>
    <row r="19" spans="1:18" ht="15.75">
      <c r="A19" s="59" t="s">
        <v>165</v>
      </c>
      <c r="B19" s="60" t="s">
        <v>48</v>
      </c>
      <c r="C19" s="59">
        <v>10</v>
      </c>
      <c r="D19" s="59">
        <v>3</v>
      </c>
      <c r="E19" s="67"/>
      <c r="F19" s="68"/>
      <c r="G19" s="68"/>
      <c r="H19" s="69"/>
      <c r="I19" s="70" t="s">
        <v>165</v>
      </c>
      <c r="J19" s="63">
        <f t="shared" si="2"/>
        <v>35</v>
      </c>
      <c r="K19" s="63">
        <f t="shared" si="1"/>
        <v>35</v>
      </c>
      <c r="L19" s="63">
        <f t="shared" si="2"/>
        <v>35</v>
      </c>
      <c r="M19" s="45"/>
      <c r="N19" s="45"/>
      <c r="O19" s="45"/>
      <c r="P19" s="45"/>
      <c r="Q19" s="45"/>
      <c r="R19" s="45"/>
    </row>
    <row r="20" spans="1:18" ht="15.75">
      <c r="A20" s="54"/>
      <c r="B20" s="66" t="s">
        <v>72</v>
      </c>
      <c r="C20" s="61" t="s">
        <v>43</v>
      </c>
      <c r="D20" s="61" t="s">
        <v>13</v>
      </c>
      <c r="E20" s="61" t="s">
        <v>57</v>
      </c>
      <c r="F20" s="62"/>
      <c r="G20" s="61"/>
      <c r="H20" s="61"/>
      <c r="I20" s="62"/>
      <c r="J20" s="63">
        <f t="shared" si="2"/>
        <v>35</v>
      </c>
      <c r="K20" s="63">
        <f t="shared" si="1"/>
        <v>35</v>
      </c>
      <c r="L20" s="63">
        <f t="shared" si="2"/>
        <v>35</v>
      </c>
      <c r="M20" s="45"/>
      <c r="N20" s="45"/>
      <c r="O20" s="45"/>
      <c r="P20" s="45"/>
      <c r="Q20" s="45"/>
      <c r="R20" s="45"/>
    </row>
    <row r="21" spans="1:18" ht="15.75">
      <c r="A21" s="59" t="s">
        <v>165</v>
      </c>
      <c r="B21" s="66" t="s">
        <v>73</v>
      </c>
      <c r="C21" s="61" t="s">
        <v>43</v>
      </c>
      <c r="D21" s="61" t="s">
        <v>13</v>
      </c>
      <c r="E21" s="61" t="s">
        <v>57</v>
      </c>
      <c r="F21" s="62">
        <v>9</v>
      </c>
      <c r="G21" s="61"/>
      <c r="H21" s="61"/>
      <c r="I21" s="62"/>
      <c r="J21" s="63">
        <f t="shared" si="2"/>
        <v>35</v>
      </c>
      <c r="K21" s="63">
        <f t="shared" si="1"/>
        <v>35</v>
      </c>
      <c r="L21" s="63">
        <f t="shared" si="2"/>
        <v>35</v>
      </c>
      <c r="M21" s="45"/>
      <c r="N21" s="45"/>
      <c r="O21" s="45"/>
      <c r="P21" s="45"/>
      <c r="Q21" s="45"/>
      <c r="R21" s="45"/>
    </row>
    <row r="22" spans="1:18" ht="15.75">
      <c r="A22" s="59" t="s">
        <v>165</v>
      </c>
      <c r="B22" s="66" t="s">
        <v>428</v>
      </c>
      <c r="C22" s="61" t="s">
        <v>43</v>
      </c>
      <c r="D22" s="61" t="s">
        <v>13</v>
      </c>
      <c r="E22" s="61" t="s">
        <v>57</v>
      </c>
      <c r="F22" s="62">
        <v>9</v>
      </c>
      <c r="G22" s="61" t="s">
        <v>344</v>
      </c>
      <c r="H22" s="61" t="s">
        <v>429</v>
      </c>
      <c r="I22" s="62"/>
      <c r="J22" s="63">
        <f t="shared" si="2"/>
        <v>35</v>
      </c>
      <c r="K22" s="63">
        <f t="shared" si="1"/>
        <v>35</v>
      </c>
      <c r="L22" s="63">
        <f t="shared" si="2"/>
        <v>35</v>
      </c>
      <c r="M22" s="45"/>
      <c r="N22" s="45"/>
      <c r="O22" s="45"/>
      <c r="P22" s="45"/>
      <c r="Q22" s="45"/>
      <c r="R22" s="45"/>
    </row>
    <row r="23" spans="1:18" ht="31.5">
      <c r="A23" s="59" t="s">
        <v>165</v>
      </c>
      <c r="B23" s="66" t="s">
        <v>140</v>
      </c>
      <c r="C23" s="61" t="s">
        <v>43</v>
      </c>
      <c r="D23" s="61" t="s">
        <v>13</v>
      </c>
      <c r="E23" s="61" t="s">
        <v>57</v>
      </c>
      <c r="F23" s="62">
        <v>9</v>
      </c>
      <c r="G23" s="61" t="s">
        <v>344</v>
      </c>
      <c r="H23" s="61" t="s">
        <v>429</v>
      </c>
      <c r="I23" s="62">
        <v>310</v>
      </c>
      <c r="J23" s="63">
        <f>'Приложение 6'!J323</f>
        <v>35</v>
      </c>
      <c r="K23" s="63">
        <f>'Приложение 6'!K323</f>
        <v>35</v>
      </c>
      <c r="L23" s="63">
        <f>'Приложение 6'!L323</f>
        <v>35</v>
      </c>
      <c r="M23" s="45"/>
      <c r="N23" s="45"/>
      <c r="O23" s="45"/>
      <c r="P23" s="45"/>
      <c r="Q23" s="45"/>
      <c r="R23" s="45"/>
    </row>
    <row r="24" spans="1:18" ht="15.75">
      <c r="A24" s="54" t="s">
        <v>165</v>
      </c>
      <c r="B24" s="71" t="s">
        <v>167</v>
      </c>
      <c r="C24" s="54" t="s">
        <v>165</v>
      </c>
      <c r="D24" s="54" t="s">
        <v>165</v>
      </c>
      <c r="E24" s="54" t="s">
        <v>165</v>
      </c>
      <c r="F24" s="53" t="s">
        <v>165</v>
      </c>
      <c r="G24" s="53"/>
      <c r="H24" s="72" t="s">
        <v>165</v>
      </c>
      <c r="I24" s="57" t="s">
        <v>165</v>
      </c>
      <c r="J24" s="58">
        <f>J11+J18</f>
        <v>492.1</v>
      </c>
      <c r="K24" s="58">
        <f t="shared" si="1"/>
        <v>492.1</v>
      </c>
      <c r="L24" s="58">
        <f>L11+L18</f>
        <v>492</v>
      </c>
      <c r="M24" s="45"/>
      <c r="N24" s="45"/>
      <c r="O24" s="45"/>
      <c r="P24" s="45"/>
      <c r="Q24" s="45"/>
      <c r="R24" s="45"/>
    </row>
    <row r="25" spans="1:18">
      <c r="A25" s="45"/>
      <c r="B25" s="45"/>
      <c r="C25" s="45"/>
      <c r="D25" s="45"/>
      <c r="E25" s="45"/>
      <c r="F25" s="45"/>
      <c r="G25" s="45"/>
      <c r="H25" s="45"/>
      <c r="I25" s="45"/>
      <c r="J25" s="45"/>
      <c r="K25" s="45"/>
      <c r="L25" s="45"/>
      <c r="M25" s="45"/>
      <c r="N25" s="45"/>
      <c r="O25" s="45"/>
      <c r="P25" s="45"/>
      <c r="Q25" s="45"/>
      <c r="R25" s="45"/>
    </row>
    <row r="26" spans="1:18">
      <c r="A26" s="45"/>
      <c r="B26" s="45"/>
      <c r="C26" s="45"/>
      <c r="D26" s="45"/>
      <c r="E26" s="45"/>
      <c r="F26" s="45"/>
      <c r="G26" s="45"/>
      <c r="H26" s="45"/>
      <c r="I26" s="45"/>
      <c r="J26" s="45"/>
      <c r="K26" s="45"/>
      <c r="L26" s="45"/>
      <c r="M26" s="45"/>
      <c r="N26" s="45"/>
      <c r="O26" s="45"/>
      <c r="P26" s="45"/>
      <c r="Q26" s="45"/>
      <c r="R26" s="45"/>
    </row>
    <row r="27" spans="1:18" ht="15.75">
      <c r="A27" s="73"/>
      <c r="B27" s="45"/>
      <c r="C27" s="45"/>
      <c r="D27" s="45"/>
      <c r="E27" s="45"/>
      <c r="F27" s="45"/>
      <c r="G27" s="45"/>
      <c r="H27" s="45"/>
      <c r="I27" s="45"/>
      <c r="J27" s="74"/>
      <c r="K27" s="74"/>
      <c r="L27" s="45"/>
      <c r="M27" s="45"/>
      <c r="N27" s="45"/>
      <c r="O27" s="45"/>
      <c r="P27" s="45"/>
      <c r="Q27" s="45"/>
      <c r="R27" s="45"/>
    </row>
  </sheetData>
  <mergeCells count="2">
    <mergeCell ref="E10:H10"/>
    <mergeCell ref="A8:L8"/>
  </mergeCells>
  <pageMargins left="0.78740157480314965" right="0.39370078740157483" top="0.39370078740157483" bottom="0.39370078740157483" header="0.19685039370078741" footer="0.19685039370078741"/>
  <pageSetup scale="81" fitToHeight="0"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zoomScaleNormal="100" workbookViewId="0">
      <selection activeCell="A9" sqref="A9:D9"/>
    </sheetView>
  </sheetViews>
  <sheetFormatPr defaultRowHeight="15"/>
  <cols>
    <col min="1" max="1" width="49.5703125" style="26" customWidth="1"/>
    <col min="2" max="2" width="18.85546875" style="26" customWidth="1"/>
    <col min="3" max="3" width="25.42578125" style="26" customWidth="1"/>
    <col min="4" max="4" width="12.28515625" style="26" customWidth="1"/>
    <col min="5" max="16384" width="9.140625" style="26"/>
  </cols>
  <sheetData>
    <row r="1" spans="1:4">
      <c r="D1" s="83" t="s">
        <v>326</v>
      </c>
    </row>
    <row r="2" spans="1:4">
      <c r="D2" s="83" t="s">
        <v>267</v>
      </c>
    </row>
    <row r="3" spans="1:4">
      <c r="D3" s="83" t="s">
        <v>268</v>
      </c>
    </row>
    <row r="4" spans="1:4">
      <c r="D4" s="83" t="s">
        <v>269</v>
      </c>
    </row>
    <row r="5" spans="1:4">
      <c r="A5" s="75"/>
      <c r="B5" s="75"/>
      <c r="C5" s="75"/>
      <c r="D5" s="83" t="s">
        <v>452</v>
      </c>
    </row>
    <row r="6" spans="1:4">
      <c r="A6" s="75"/>
      <c r="B6" s="75"/>
      <c r="C6" s="75"/>
      <c r="D6" s="83" t="str">
        <f>'Приложение 1'!D6</f>
        <v>от "18" мая 2018 г. №66-344</v>
      </c>
    </row>
    <row r="7" spans="1:4">
      <c r="A7" s="75"/>
      <c r="B7" s="75"/>
      <c r="C7" s="75"/>
      <c r="D7" s="6"/>
    </row>
    <row r="8" spans="1:4">
      <c r="A8" s="75"/>
      <c r="B8" s="75"/>
      <c r="C8" s="75"/>
      <c r="D8" s="6"/>
    </row>
    <row r="9" spans="1:4" ht="78.75" customHeight="1">
      <c r="A9" s="253" t="s">
        <v>522</v>
      </c>
      <c r="B9" s="253"/>
      <c r="C9" s="253"/>
      <c r="D9" s="253"/>
    </row>
    <row r="11" spans="1:4" ht="15.75">
      <c r="A11" s="76"/>
      <c r="B11" s="76"/>
      <c r="C11" s="76"/>
      <c r="D11" s="90" t="s">
        <v>162</v>
      </c>
    </row>
    <row r="12" spans="1:4" ht="48.75" customHeight="1">
      <c r="A12" s="250" t="s">
        <v>312</v>
      </c>
      <c r="B12" s="250" t="s">
        <v>313</v>
      </c>
      <c r="C12" s="251"/>
      <c r="D12" s="252" t="s">
        <v>274</v>
      </c>
    </row>
    <row r="13" spans="1:4" ht="51.75" customHeight="1">
      <c r="A13" s="250"/>
      <c r="B13" s="171" t="s">
        <v>314</v>
      </c>
      <c r="C13" s="171" t="s">
        <v>315</v>
      </c>
      <c r="D13" s="252"/>
    </row>
    <row r="14" spans="1:4" ht="47.25">
      <c r="A14" s="172" t="s">
        <v>316</v>
      </c>
      <c r="B14" s="172"/>
      <c r="C14" s="172"/>
      <c r="D14" s="181">
        <f>D21</f>
        <v>6739.7999999999884</v>
      </c>
    </row>
    <row r="15" spans="1:4" ht="31.5" hidden="1">
      <c r="A15" s="173" t="s">
        <v>170</v>
      </c>
      <c r="B15" s="173"/>
      <c r="C15" s="173"/>
      <c r="D15" s="174">
        <f>SUM(D16-D18)</f>
        <v>0</v>
      </c>
    </row>
    <row r="16" spans="1:4" ht="31.5" hidden="1">
      <c r="A16" s="175" t="s">
        <v>171</v>
      </c>
      <c r="B16" s="175"/>
      <c r="C16" s="175"/>
      <c r="D16" s="176">
        <f>SUM(D17)</f>
        <v>0</v>
      </c>
    </row>
    <row r="17" spans="1:4" ht="47.25" hidden="1">
      <c r="A17" s="175" t="s">
        <v>172</v>
      </c>
      <c r="B17" s="175"/>
      <c r="C17" s="175"/>
      <c r="D17" s="176">
        <v>0</v>
      </c>
    </row>
    <row r="18" spans="1:4" ht="47.25" hidden="1">
      <c r="A18" s="175" t="s">
        <v>173</v>
      </c>
      <c r="B18" s="175"/>
      <c r="C18" s="175"/>
      <c r="D18" s="176">
        <f>SUM(D19)</f>
        <v>0</v>
      </c>
    </row>
    <row r="19" spans="1:4" ht="47.25" hidden="1">
      <c r="A19" s="175" t="s">
        <v>174</v>
      </c>
      <c r="B19" s="175"/>
      <c r="C19" s="175"/>
      <c r="D19" s="176"/>
    </row>
    <row r="20" spans="1:4" ht="15.75">
      <c r="A20" s="170" t="s">
        <v>271</v>
      </c>
      <c r="B20" s="175"/>
      <c r="C20" s="175"/>
      <c r="D20" s="176"/>
    </row>
    <row r="21" spans="1:4" ht="15.75">
      <c r="A21" s="177" t="s">
        <v>37</v>
      </c>
      <c r="B21" s="180">
        <v>871</v>
      </c>
      <c r="C21" s="177"/>
      <c r="D21" s="178">
        <f>D22+D26</f>
        <v>6739.7999999999884</v>
      </c>
    </row>
    <row r="22" spans="1:4" ht="15.75" customHeight="1">
      <c r="A22" s="177" t="s">
        <v>177</v>
      </c>
      <c r="B22" s="180">
        <v>871</v>
      </c>
      <c r="C22" s="180" t="s">
        <v>324</v>
      </c>
      <c r="D22" s="178">
        <f>D23</f>
        <v>-102415.7</v>
      </c>
    </row>
    <row r="23" spans="1:4" ht="20.25" customHeight="1">
      <c r="A23" s="177" t="s">
        <v>179</v>
      </c>
      <c r="B23" s="180">
        <v>871</v>
      </c>
      <c r="C23" s="180" t="s">
        <v>323</v>
      </c>
      <c r="D23" s="178">
        <f>D24</f>
        <v>-102415.7</v>
      </c>
    </row>
    <row r="24" spans="1:4" ht="31.5" customHeight="1">
      <c r="A24" s="177" t="s">
        <v>181</v>
      </c>
      <c r="B24" s="180">
        <v>871</v>
      </c>
      <c r="C24" s="180" t="s">
        <v>322</v>
      </c>
      <c r="D24" s="178">
        <f>D25</f>
        <v>-102415.7</v>
      </c>
    </row>
    <row r="25" spans="1:4" ht="30" customHeight="1">
      <c r="A25" s="177" t="s">
        <v>183</v>
      </c>
      <c r="B25" s="180">
        <v>871</v>
      </c>
      <c r="C25" s="180" t="s">
        <v>321</v>
      </c>
      <c r="D25" s="179">
        <f>-'Приложение 2'!E11</f>
        <v>-102415.7</v>
      </c>
    </row>
    <row r="26" spans="1:4" ht="18.75" customHeight="1">
      <c r="A26" s="177" t="s">
        <v>185</v>
      </c>
      <c r="B26" s="180">
        <v>871</v>
      </c>
      <c r="C26" s="180" t="s">
        <v>320</v>
      </c>
      <c r="D26" s="178">
        <f>D27</f>
        <v>109155.49999999999</v>
      </c>
    </row>
    <row r="27" spans="1:4" ht="18" customHeight="1">
      <c r="A27" s="177" t="s">
        <v>187</v>
      </c>
      <c r="B27" s="180">
        <v>871</v>
      </c>
      <c r="C27" s="180" t="s">
        <v>319</v>
      </c>
      <c r="D27" s="178">
        <f>D28</f>
        <v>109155.49999999999</v>
      </c>
    </row>
    <row r="28" spans="1:4" ht="32.25" customHeight="1">
      <c r="A28" s="177" t="s">
        <v>189</v>
      </c>
      <c r="B28" s="180">
        <v>871</v>
      </c>
      <c r="C28" s="180" t="s">
        <v>318</v>
      </c>
      <c r="D28" s="178">
        <f>D29</f>
        <v>109155.49999999999</v>
      </c>
    </row>
    <row r="29" spans="1:4" ht="30.75" customHeight="1">
      <c r="A29" s="177" t="s">
        <v>191</v>
      </c>
      <c r="B29" s="180">
        <v>871</v>
      </c>
      <c r="C29" s="180" t="s">
        <v>317</v>
      </c>
      <c r="D29" s="179">
        <f>'Приложение 6'!L357</f>
        <v>109155.49999999999</v>
      </c>
    </row>
  </sheetData>
  <mergeCells count="4">
    <mergeCell ref="A12:A13"/>
    <mergeCell ref="B12:C12"/>
    <mergeCell ref="D12:D13"/>
    <mergeCell ref="A9:D9"/>
  </mergeCells>
  <pageMargins left="0.75" right="0.28000000000000003" top="0.55000000000000004" bottom="0.39" header="0.17" footer="0.28000000000000003"/>
  <pageSetup paperSize="9" scale="8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4'!Заголовки_для_печати</vt:lpstr>
      <vt:lpstr>'Приложение 8'!Заголовки_для_печати</vt:lpstr>
      <vt:lpstr>'Приложение 1'!Область_печати</vt:lpstr>
      <vt:lpstr>'Приложение 10'!Область_печати</vt:lpstr>
      <vt:lpstr>'Приложение 2'!Область_печати</vt:lpstr>
      <vt:lpstr>'Приложение 3'!Область_печати</vt:lpstr>
      <vt:lpstr>'Приложение 5'!Область_печати</vt:lpstr>
      <vt:lpstr>'Приложение 6'!Область_печати</vt:lpstr>
      <vt:lpstr>'Приложение 8'!Область_печати</vt:lpstr>
      <vt:lpstr>'Приложение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2018-05-21T06:30:29Z</cp:lastPrinted>
  <dcterms:created xsi:type="dcterms:W3CDTF">2002-06-04T10:05:56Z</dcterms:created>
  <dcterms:modified xsi:type="dcterms:W3CDTF">2022-02-03T09:18:38Z</dcterms:modified>
</cp:coreProperties>
</file>