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E:\Работа\ПЕРЕНОС С ДИСКА\Сайт pervomayskiy-mo.ru\Проекты решений СД\Новая папка (7)\"/>
    </mc:Choice>
  </mc:AlternateContent>
  <bookViews>
    <workbookView xWindow="120" yWindow="180" windowWidth="11625" windowHeight="6225" tabRatio="702"/>
  </bookViews>
  <sheets>
    <sheet name="Прил 1" sheetId="41" r:id="rId1"/>
    <sheet name="Прил 2" sheetId="42" r:id="rId2"/>
    <sheet name="Прил 3" sheetId="39" r:id="rId3"/>
    <sheet name="Прил 4" sheetId="40" r:id="rId4"/>
    <sheet name="Прил 5" sheetId="28" r:id="rId5"/>
    <sheet name="Прил 6" sheetId="43" r:id="rId6"/>
    <sheet name="Прил 7" sheetId="45" r:id="rId7"/>
  </sheets>
  <externalReferences>
    <externalReference r:id="rId8"/>
  </externalReferences>
  <definedNames>
    <definedName name="_xlnm._FilterDatabase" localSheetId="0" hidden="1">'Прил 1'!$A$14:$I$372</definedName>
    <definedName name="_xlnm._FilterDatabase" localSheetId="1" hidden="1">'Прил 2'!$A$14:$I$381</definedName>
    <definedName name="_xlnm._FilterDatabase" localSheetId="2" hidden="1">'Прил 3'!$A$17:$J$395</definedName>
    <definedName name="_xlnm._FilterDatabase" localSheetId="3" hidden="1">'Прил 4'!$A$18:$K$375</definedName>
    <definedName name="_xlnm._FilterDatabase" localSheetId="5" hidden="1">'Прил 6'!$A$17:$J$153</definedName>
    <definedName name="_xlnm.Print_Area" localSheetId="0">'Прил 1'!$A$1:$I$379</definedName>
    <definedName name="_xlnm.Print_Area" localSheetId="1">'Прил 2'!$A$1:$J$365</definedName>
    <definedName name="_xlnm.Print_Area" localSheetId="2">'Прил 3'!$A$1:$J$381</definedName>
    <definedName name="_xlnm.Print_Area" localSheetId="3">'Прил 4'!$A$1:$K$360</definedName>
    <definedName name="_xlnm.Print_Area" localSheetId="4">'Прил 5'!$A$1:$I$158</definedName>
    <definedName name="_xlnm.Print_Area" localSheetId="5">'Прил 6'!$A$1:$J$153</definedName>
    <definedName name="_xlnm.Print_Area" localSheetId="6">'Прил 7'!$A$1:$E$22</definedName>
  </definedNames>
  <calcPr calcId="162913"/>
</workbook>
</file>

<file path=xl/calcChain.xml><?xml version="1.0" encoding="utf-8"?>
<calcChain xmlns="http://schemas.openxmlformats.org/spreadsheetml/2006/main">
  <c r="E6" i="45" l="1"/>
  <c r="J6" i="43"/>
  <c r="I6" i="28"/>
  <c r="K6" i="40"/>
  <c r="J6" i="39"/>
  <c r="J6" i="42"/>
  <c r="I58" i="28"/>
  <c r="I48" i="28"/>
  <c r="I239" i="41"/>
  <c r="I238" i="41" s="1"/>
  <c r="I218" i="41"/>
  <c r="I217" i="41" s="1"/>
  <c r="I216" i="41" s="1"/>
  <c r="I215" i="41" s="1"/>
  <c r="J237" i="39"/>
  <c r="J223" i="39"/>
  <c r="K221" i="40"/>
  <c r="K235" i="40"/>
  <c r="J235" i="40"/>
  <c r="J221" i="40"/>
  <c r="K166" i="40"/>
  <c r="J166" i="40"/>
  <c r="I41" i="43" s="1"/>
  <c r="K176" i="40"/>
  <c r="J176" i="40"/>
  <c r="J207" i="39"/>
  <c r="J172" i="39"/>
  <c r="I185" i="41" s="1"/>
  <c r="I184" i="41" s="1"/>
  <c r="J141" i="39"/>
  <c r="J378" i="39"/>
  <c r="I130" i="41" s="1"/>
  <c r="I129" i="41" s="1"/>
  <c r="J380" i="39"/>
  <c r="J379" i="39"/>
  <c r="J363" i="39"/>
  <c r="I378" i="41"/>
  <c r="I377" i="41" s="1"/>
  <c r="I376" i="41" s="1"/>
  <c r="I375" i="41" s="1"/>
  <c r="I374" i="41" s="1"/>
  <c r="I373" i="41" s="1"/>
  <c r="I389" i="41" s="1"/>
  <c r="J320" i="39"/>
  <c r="J319" i="39" s="1"/>
  <c r="J317" i="39"/>
  <c r="J310" i="39"/>
  <c r="J303" i="39"/>
  <c r="J302" i="39" s="1"/>
  <c r="J202" i="39"/>
  <c r="J201" i="39"/>
  <c r="J200" i="39" s="1"/>
  <c r="J239" i="39"/>
  <c r="I56" i="28" s="1"/>
  <c r="J251" i="39"/>
  <c r="J247" i="39"/>
  <c r="I262" i="41"/>
  <c r="I261" i="41" s="1"/>
  <c r="J245" i="39"/>
  <c r="I60" i="28" s="1"/>
  <c r="J243" i="39"/>
  <c r="J242" i="39" s="1"/>
  <c r="J228" i="39"/>
  <c r="J219" i="39"/>
  <c r="I234" i="41" s="1"/>
  <c r="I233" i="41" s="1"/>
  <c r="I232" i="41" s="1"/>
  <c r="I231" i="41" s="1"/>
  <c r="I230" i="41" s="1"/>
  <c r="J210" i="39"/>
  <c r="I77" i="28" s="1"/>
  <c r="I76" i="28" s="1"/>
  <c r="J197" i="39"/>
  <c r="I70" i="28" s="1"/>
  <c r="J182" i="39"/>
  <c r="J176" i="39"/>
  <c r="I189" i="41" s="1"/>
  <c r="I188" i="41" s="1"/>
  <c r="J174" i="39"/>
  <c r="J166" i="39"/>
  <c r="J153" i="39"/>
  <c r="I166" i="41" s="1"/>
  <c r="I165" i="41" s="1"/>
  <c r="J151" i="39"/>
  <c r="J148" i="39"/>
  <c r="J147" i="39" s="1"/>
  <c r="J146" i="39" s="1"/>
  <c r="J145" i="39"/>
  <c r="J139" i="39"/>
  <c r="J137" i="39"/>
  <c r="I27" i="28" s="1"/>
  <c r="J110" i="39"/>
  <c r="I141" i="28"/>
  <c r="I140" i="28" s="1"/>
  <c r="J103" i="39"/>
  <c r="I133" i="28" s="1"/>
  <c r="J92" i="39"/>
  <c r="I99" i="41" s="1"/>
  <c r="I98" i="41"/>
  <c r="I97" i="41" s="1"/>
  <c r="I108" i="28"/>
  <c r="I107" i="28" s="1"/>
  <c r="J89" i="39"/>
  <c r="J88" i="39" s="1"/>
  <c r="J87" i="39" s="1"/>
  <c r="J83" i="39"/>
  <c r="I102" i="28" s="1"/>
  <c r="I101" i="28" s="1"/>
  <c r="J80" i="39"/>
  <c r="J79" i="39" s="1"/>
  <c r="J78" i="39"/>
  <c r="J70" i="39"/>
  <c r="I77" i="41"/>
  <c r="I76" i="41" s="1"/>
  <c r="J68" i="39"/>
  <c r="J63" i="39"/>
  <c r="I70" i="41"/>
  <c r="I69" i="41" s="1"/>
  <c r="I68" i="41" s="1"/>
  <c r="I67" i="41" s="1"/>
  <c r="I66" i="41" s="1"/>
  <c r="J58" i="39"/>
  <c r="I65" i="41"/>
  <c r="I64" i="41" s="1"/>
  <c r="I63" i="41" s="1"/>
  <c r="I62" i="41" s="1"/>
  <c r="D21" i="45"/>
  <c r="E21" i="45"/>
  <c r="C21" i="45"/>
  <c r="J305" i="39"/>
  <c r="I96" i="28" s="1"/>
  <c r="I277" i="41"/>
  <c r="I276" i="41" s="1"/>
  <c r="I275" i="41" s="1"/>
  <c r="I274" i="41"/>
  <c r="I273" i="41"/>
  <c r="I272" i="41" s="1"/>
  <c r="I270" i="41"/>
  <c r="I269" i="41" s="1"/>
  <c r="J261" i="42"/>
  <c r="J260" i="42" s="1"/>
  <c r="J262" i="42"/>
  <c r="I262" i="42"/>
  <c r="I261" i="42" s="1"/>
  <c r="I260" i="42" s="1"/>
  <c r="I146" i="43"/>
  <c r="I145" i="43" s="1"/>
  <c r="J148" i="43"/>
  <c r="I148" i="43"/>
  <c r="K239" i="40"/>
  <c r="K238" i="40"/>
  <c r="K237" i="40" s="1"/>
  <c r="J239" i="40"/>
  <c r="J238" i="40" s="1"/>
  <c r="J237" i="40" s="1"/>
  <c r="J236" i="40" s="1"/>
  <c r="J259" i="39"/>
  <c r="I153" i="28" s="1"/>
  <c r="I152" i="28" s="1"/>
  <c r="J258" i="39"/>
  <c r="J257" i="39" s="1"/>
  <c r="J54" i="39"/>
  <c r="J49" i="39"/>
  <c r="I56" i="41" s="1"/>
  <c r="I55" i="41" s="1"/>
  <c r="J48" i="39"/>
  <c r="J47" i="39"/>
  <c r="I54" i="41"/>
  <c r="I53" i="41" s="1"/>
  <c r="J45" i="39"/>
  <c r="I52" i="41" s="1"/>
  <c r="I51" i="41" s="1"/>
  <c r="J44" i="39"/>
  <c r="J43" i="39"/>
  <c r="I50" i="41" s="1"/>
  <c r="I49" i="41" s="1"/>
  <c r="J41" i="39"/>
  <c r="I48" i="41"/>
  <c r="I47" i="41" s="1"/>
  <c r="J39" i="39"/>
  <c r="I46" i="41" s="1"/>
  <c r="I45" i="41" s="1"/>
  <c r="J262" i="39"/>
  <c r="J261" i="39"/>
  <c r="J260" i="39" s="1"/>
  <c r="I155" i="28"/>
  <c r="I154" i="28" s="1"/>
  <c r="J255" i="39"/>
  <c r="J254" i="39" s="1"/>
  <c r="J181" i="39"/>
  <c r="J268" i="39"/>
  <c r="I283" i="41"/>
  <c r="J209" i="42"/>
  <c r="J208" i="42" s="1"/>
  <c r="J207" i="42"/>
  <c r="J206" i="42"/>
  <c r="J205" i="42" s="1"/>
  <c r="J204" i="42" s="1"/>
  <c r="I209" i="42"/>
  <c r="I208" i="42" s="1"/>
  <c r="I207" i="42"/>
  <c r="I206" i="42"/>
  <c r="J126" i="42"/>
  <c r="J125" i="42" s="1"/>
  <c r="J124" i="42" s="1"/>
  <c r="I126" i="42"/>
  <c r="I125" i="42" s="1"/>
  <c r="I124" i="42"/>
  <c r="J123" i="42"/>
  <c r="J122" i="42" s="1"/>
  <c r="J121" i="42" s="1"/>
  <c r="I123" i="42"/>
  <c r="I122" i="42" s="1"/>
  <c r="I121" i="42" s="1"/>
  <c r="J120" i="42"/>
  <c r="J119" i="42"/>
  <c r="J118" i="42" s="1"/>
  <c r="I120" i="42"/>
  <c r="I119" i="42" s="1"/>
  <c r="I118" i="42" s="1"/>
  <c r="J117" i="42"/>
  <c r="J116" i="42" s="1"/>
  <c r="J115" i="42" s="1"/>
  <c r="I117" i="42"/>
  <c r="I116" i="42" s="1"/>
  <c r="I115" i="42" s="1"/>
  <c r="J114" i="42"/>
  <c r="J113" i="42"/>
  <c r="J112" i="42" s="1"/>
  <c r="I114" i="42"/>
  <c r="I113" i="42" s="1"/>
  <c r="I112" i="42" s="1"/>
  <c r="J144" i="43"/>
  <c r="J143" i="43"/>
  <c r="I144" i="43"/>
  <c r="I143" i="43"/>
  <c r="J142" i="43"/>
  <c r="J141" i="43"/>
  <c r="I142" i="43"/>
  <c r="I141" i="43" s="1"/>
  <c r="J140" i="43"/>
  <c r="J139" i="43"/>
  <c r="I140" i="43"/>
  <c r="I139" i="43"/>
  <c r="J138" i="43"/>
  <c r="J137" i="43"/>
  <c r="I138" i="43"/>
  <c r="I137" i="43"/>
  <c r="J136" i="43"/>
  <c r="J135" i="43"/>
  <c r="I136" i="43"/>
  <c r="I135" i="43"/>
  <c r="J67" i="43"/>
  <c r="J68" i="43"/>
  <c r="I68" i="43"/>
  <c r="I67" i="43"/>
  <c r="I66" i="43" s="1"/>
  <c r="J150" i="43"/>
  <c r="J149" i="43" s="1"/>
  <c r="I150" i="43"/>
  <c r="I149" i="43" s="1"/>
  <c r="J147" i="43"/>
  <c r="J146" i="43" s="1"/>
  <c r="J145" i="43" s="1"/>
  <c r="I147" i="43"/>
  <c r="J265" i="42"/>
  <c r="J264" i="42" s="1"/>
  <c r="J263" i="42" s="1"/>
  <c r="I265" i="42"/>
  <c r="I264" i="42"/>
  <c r="I263" i="42" s="1"/>
  <c r="J135" i="42"/>
  <c r="J134" i="42" s="1"/>
  <c r="J133" i="42" s="1"/>
  <c r="I135" i="42"/>
  <c r="I134" i="42"/>
  <c r="I133" i="42" s="1"/>
  <c r="J132" i="42"/>
  <c r="J131" i="42" s="1"/>
  <c r="J130" i="42" s="1"/>
  <c r="I132" i="42"/>
  <c r="I131" i="42"/>
  <c r="I130" i="42" s="1"/>
  <c r="J129" i="42"/>
  <c r="J128" i="42" s="1"/>
  <c r="J127" i="42" s="1"/>
  <c r="I129" i="42"/>
  <c r="I128" i="42"/>
  <c r="I127" i="42" s="1"/>
  <c r="K184" i="40"/>
  <c r="K183" i="40" s="1"/>
  <c r="K182" i="40" s="1"/>
  <c r="K186" i="40"/>
  <c r="J186" i="40"/>
  <c r="J184" i="40"/>
  <c r="J183" i="40" s="1"/>
  <c r="J182" i="40" s="1"/>
  <c r="J335" i="39"/>
  <c r="I88" i="28" s="1"/>
  <c r="I147" i="28"/>
  <c r="I146" i="28" s="1"/>
  <c r="I145" i="28"/>
  <c r="I144" i="28" s="1"/>
  <c r="I143" i="28"/>
  <c r="I142" i="28" s="1"/>
  <c r="I139" i="28"/>
  <c r="I138" i="28" s="1"/>
  <c r="I69" i="28"/>
  <c r="I151" i="28"/>
  <c r="I150" i="28"/>
  <c r="J394" i="39"/>
  <c r="I61" i="43"/>
  <c r="J41" i="43"/>
  <c r="K242" i="40"/>
  <c r="K241" i="40"/>
  <c r="K236" i="40"/>
  <c r="J242" i="40"/>
  <c r="J241" i="40"/>
  <c r="K106" i="40"/>
  <c r="K105" i="40"/>
  <c r="K109" i="40"/>
  <c r="K108" i="40" s="1"/>
  <c r="K112" i="40"/>
  <c r="K111" i="40"/>
  <c r="K115" i="40"/>
  <c r="K114" i="40"/>
  <c r="K118" i="40"/>
  <c r="K117" i="40"/>
  <c r="J118" i="40"/>
  <c r="J117" i="40"/>
  <c r="J115" i="40"/>
  <c r="J114" i="40"/>
  <c r="J112" i="40"/>
  <c r="J111" i="40"/>
  <c r="J109" i="40"/>
  <c r="J108" i="40"/>
  <c r="J106" i="40"/>
  <c r="J105" i="40"/>
  <c r="I392" i="41"/>
  <c r="I208" i="41"/>
  <c r="I207" i="41" s="1"/>
  <c r="I199" i="41"/>
  <c r="I198" i="41" s="1"/>
  <c r="I197" i="41"/>
  <c r="I196" i="41" s="1"/>
  <c r="I138" i="41"/>
  <c r="I137" i="41"/>
  <c r="I136" i="41"/>
  <c r="I126" i="41"/>
  <c r="I125" i="41"/>
  <c r="I124" i="41" s="1"/>
  <c r="I123" i="41"/>
  <c r="I122" i="41" s="1"/>
  <c r="I121" i="41" s="1"/>
  <c r="I120" i="41"/>
  <c r="I119" i="41"/>
  <c r="I118" i="41" s="1"/>
  <c r="I117" i="41"/>
  <c r="I116" i="41" s="1"/>
  <c r="I115" i="41" s="1"/>
  <c r="I114" i="41"/>
  <c r="I113" i="41"/>
  <c r="I112" i="41" s="1"/>
  <c r="I41" i="28"/>
  <c r="J185" i="39"/>
  <c r="J184" i="39"/>
  <c r="J183" i="39" s="1"/>
  <c r="J34" i="39"/>
  <c r="J372" i="39"/>
  <c r="J371" i="39" s="1"/>
  <c r="I25" i="41"/>
  <c r="I59" i="28"/>
  <c r="I63" i="28"/>
  <c r="J118" i="39"/>
  <c r="J117" i="39"/>
  <c r="J115" i="39"/>
  <c r="J114" i="39"/>
  <c r="J122" i="39"/>
  <c r="J121" i="39" s="1"/>
  <c r="J120" i="39" s="1"/>
  <c r="I170" i="41"/>
  <c r="I169" i="41" s="1"/>
  <c r="I168" i="41" s="1"/>
  <c r="I167" i="41" s="1"/>
  <c r="I204" i="41"/>
  <c r="I203" i="41" s="1"/>
  <c r="I202" i="41" s="1"/>
  <c r="I201" i="41" s="1"/>
  <c r="I200" i="41" s="1"/>
  <c r="J203" i="42"/>
  <c r="J202" i="42"/>
  <c r="J201" i="42" s="1"/>
  <c r="J200" i="42" s="1"/>
  <c r="J199" i="42" s="1"/>
  <c r="I203" i="42"/>
  <c r="I202" i="42" s="1"/>
  <c r="I201" i="42" s="1"/>
  <c r="I200" i="42" s="1"/>
  <c r="I199" i="42" s="1"/>
  <c r="K180" i="40"/>
  <c r="K179" i="40"/>
  <c r="K178" i="40" s="1"/>
  <c r="K177" i="40" s="1"/>
  <c r="J180" i="40"/>
  <c r="J179" i="40"/>
  <c r="J178" i="40" s="1"/>
  <c r="J177" i="40"/>
  <c r="K86" i="40"/>
  <c r="K85" i="40" s="1"/>
  <c r="K84" i="40" s="1"/>
  <c r="J86" i="40"/>
  <c r="I101" i="43" s="1"/>
  <c r="I100" i="43" s="1"/>
  <c r="J86" i="39"/>
  <c r="I93" i="41"/>
  <c r="I92" i="41" s="1"/>
  <c r="I91" i="41" s="1"/>
  <c r="I104" i="28"/>
  <c r="I103" i="28"/>
  <c r="J190" i="39"/>
  <c r="J189" i="39"/>
  <c r="J188" i="39" s="1"/>
  <c r="J187" i="39"/>
  <c r="J20" i="43"/>
  <c r="J21" i="43"/>
  <c r="J22" i="43"/>
  <c r="J24" i="43"/>
  <c r="J23" i="43" s="1"/>
  <c r="J27" i="43"/>
  <c r="J28" i="43"/>
  <c r="J29" i="43"/>
  <c r="J30" i="43"/>
  <c r="J31" i="43"/>
  <c r="J33" i="43"/>
  <c r="J32" i="43"/>
  <c r="J35" i="43"/>
  <c r="J36" i="43"/>
  <c r="J38" i="43"/>
  <c r="J37" i="43"/>
  <c r="J42" i="43"/>
  <c r="J43" i="43"/>
  <c r="J44" i="43"/>
  <c r="J45" i="43"/>
  <c r="J46" i="43"/>
  <c r="J48" i="43"/>
  <c r="J49" i="43"/>
  <c r="J47" i="43"/>
  <c r="J51" i="43"/>
  <c r="J52" i="43"/>
  <c r="J53" i="43"/>
  <c r="J54" i="43"/>
  <c r="J55" i="43"/>
  <c r="J56" i="43"/>
  <c r="J57" i="43"/>
  <c r="J58" i="43"/>
  <c r="J59" i="43"/>
  <c r="J60" i="43"/>
  <c r="J63" i="43"/>
  <c r="J64" i="43"/>
  <c r="J65" i="43"/>
  <c r="J71" i="43"/>
  <c r="J70" i="43"/>
  <c r="J73" i="43"/>
  <c r="J72" i="43"/>
  <c r="J75" i="43"/>
  <c r="J74" i="43" s="1"/>
  <c r="J78" i="43"/>
  <c r="J79" i="43"/>
  <c r="J81" i="43"/>
  <c r="J82" i="43"/>
  <c r="J83" i="43"/>
  <c r="J85" i="43"/>
  <c r="J86" i="43"/>
  <c r="J87" i="43"/>
  <c r="J89" i="43"/>
  <c r="J90" i="43"/>
  <c r="J91" i="43"/>
  <c r="J93" i="43"/>
  <c r="J92" i="43" s="1"/>
  <c r="J97" i="43"/>
  <c r="J96" i="43" s="1"/>
  <c r="J99" i="43"/>
  <c r="J98" i="43" s="1"/>
  <c r="J103" i="43"/>
  <c r="J102" i="43" s="1"/>
  <c r="J105" i="43"/>
  <c r="J104" i="43" s="1"/>
  <c r="J107" i="43"/>
  <c r="J106" i="43" s="1"/>
  <c r="J110" i="43"/>
  <c r="J109" i="43" s="1"/>
  <c r="J112" i="43"/>
  <c r="J111" i="43" s="1"/>
  <c r="J114" i="43"/>
  <c r="J113" i="43" s="1"/>
  <c r="J117" i="43"/>
  <c r="J116" i="43" s="1"/>
  <c r="J119" i="43"/>
  <c r="J118" i="43" s="1"/>
  <c r="J121" i="43"/>
  <c r="J120" i="43" s="1"/>
  <c r="J124" i="43"/>
  <c r="J123" i="43" s="1"/>
  <c r="J126" i="43"/>
  <c r="J125" i="43" s="1"/>
  <c r="J129" i="43"/>
  <c r="J130" i="43"/>
  <c r="J131" i="43"/>
  <c r="J133" i="43"/>
  <c r="J132" i="43"/>
  <c r="J152" i="43"/>
  <c r="J151" i="43"/>
  <c r="I30" i="43"/>
  <c r="I152" i="43"/>
  <c r="I151" i="43" s="1"/>
  <c r="I133" i="43"/>
  <c r="I132" i="43" s="1"/>
  <c r="I131" i="43"/>
  <c r="I130" i="43"/>
  <c r="I129" i="43"/>
  <c r="I126" i="43"/>
  <c r="I125" i="43"/>
  <c r="I124" i="43"/>
  <c r="I123" i="43"/>
  <c r="I122" i="43" s="1"/>
  <c r="I121" i="43"/>
  <c r="I120" i="43" s="1"/>
  <c r="I119" i="43"/>
  <c r="I118" i="43" s="1"/>
  <c r="I117" i="43"/>
  <c r="I116" i="43" s="1"/>
  <c r="I114" i="43"/>
  <c r="I113" i="43" s="1"/>
  <c r="I112" i="43"/>
  <c r="I111" i="43" s="1"/>
  <c r="I110" i="43"/>
  <c r="I109" i="43" s="1"/>
  <c r="I107" i="43"/>
  <c r="I106" i="43" s="1"/>
  <c r="I105" i="43"/>
  <c r="I104" i="43" s="1"/>
  <c r="I103" i="43"/>
  <c r="I102" i="43" s="1"/>
  <c r="I99" i="43"/>
  <c r="I98" i="43" s="1"/>
  <c r="I97" i="43"/>
  <c r="I96" i="43" s="1"/>
  <c r="I93" i="43"/>
  <c r="I92" i="43" s="1"/>
  <c r="I91" i="43"/>
  <c r="I90" i="43"/>
  <c r="I89" i="43"/>
  <c r="I87" i="43"/>
  <c r="I86" i="43"/>
  <c r="I85" i="43"/>
  <c r="I83" i="43"/>
  <c r="I81" i="43"/>
  <c r="I79" i="43"/>
  <c r="I78" i="43"/>
  <c r="I75" i="43"/>
  <c r="I74" i="43" s="1"/>
  <c r="I73" i="43"/>
  <c r="I72" i="43" s="1"/>
  <c r="I71" i="43"/>
  <c r="I70" i="43" s="1"/>
  <c r="I65" i="43"/>
  <c r="I64" i="43"/>
  <c r="I63" i="43"/>
  <c r="I60" i="43"/>
  <c r="I59" i="43"/>
  <c r="I58" i="43"/>
  <c r="I57" i="43"/>
  <c r="I56" i="43"/>
  <c r="I55" i="43"/>
  <c r="I54" i="43"/>
  <c r="I53" i="43"/>
  <c r="I52" i="43"/>
  <c r="I51" i="43"/>
  <c r="I49" i="43"/>
  <c r="I48" i="43"/>
  <c r="I47" i="43" s="1"/>
  <c r="I46" i="43"/>
  <c r="I45" i="43"/>
  <c r="I44" i="43"/>
  <c r="I43" i="43"/>
  <c r="I42" i="43"/>
  <c r="I38" i="43"/>
  <c r="I37" i="43"/>
  <c r="I36" i="43"/>
  <c r="I35" i="43"/>
  <c r="I34" i="43" s="1"/>
  <c r="I33" i="43"/>
  <c r="I32" i="43" s="1"/>
  <c r="I29" i="43"/>
  <c r="I31" i="43"/>
  <c r="I28" i="43"/>
  <c r="I27" i="43"/>
  <c r="I24" i="43"/>
  <c r="I23" i="43" s="1"/>
  <c r="I22" i="43"/>
  <c r="I21" i="43"/>
  <c r="I20" i="43"/>
  <c r="I157" i="28"/>
  <c r="I156" i="28" s="1"/>
  <c r="I129" i="28"/>
  <c r="I128" i="28"/>
  <c r="I127" i="28"/>
  <c r="I126" i="28"/>
  <c r="I122" i="28"/>
  <c r="I121" i="28" s="1"/>
  <c r="I117" i="28"/>
  <c r="I116" i="28"/>
  <c r="I115" i="28"/>
  <c r="I114" i="28"/>
  <c r="I113" i="28"/>
  <c r="I112" i="28" s="1"/>
  <c r="I93" i="28"/>
  <c r="I92" i="28"/>
  <c r="I91" i="28"/>
  <c r="I87" i="28"/>
  <c r="I85" i="28"/>
  <c r="I84" i="28"/>
  <c r="I83" i="28"/>
  <c r="I81" i="28"/>
  <c r="I80" i="28"/>
  <c r="I73" i="28"/>
  <c r="I72" i="28" s="1"/>
  <c r="I67" i="28"/>
  <c r="I65" i="28"/>
  <c r="I62" i="28"/>
  <c r="I61" i="28"/>
  <c r="I57" i="28"/>
  <c r="I54" i="28"/>
  <c r="I53" i="28"/>
  <c r="I52" i="28"/>
  <c r="I50" i="28"/>
  <c r="I49" i="28"/>
  <c r="I45" i="28"/>
  <c r="I44" i="28"/>
  <c r="I42" i="28"/>
  <c r="I38" i="28"/>
  <c r="I37" i="28"/>
  <c r="I36" i="28"/>
  <c r="I33" i="28"/>
  <c r="I32" i="28" s="1"/>
  <c r="I30" i="28"/>
  <c r="I28" i="28"/>
  <c r="I134" i="28"/>
  <c r="I132" i="28"/>
  <c r="I110" i="28"/>
  <c r="I109" i="28" s="1"/>
  <c r="I100" i="28"/>
  <c r="I99" i="28" s="1"/>
  <c r="I24" i="28"/>
  <c r="I23" i="28" s="1"/>
  <c r="I22" i="28"/>
  <c r="I372" i="41"/>
  <c r="I371" i="41"/>
  <c r="I370" i="41"/>
  <c r="I369" i="41"/>
  <c r="I368" i="41"/>
  <c r="I367" i="41" s="1"/>
  <c r="I362" i="41"/>
  <c r="I361" i="41"/>
  <c r="I360" i="41" s="1"/>
  <c r="I359" i="41"/>
  <c r="I358" i="41"/>
  <c r="I357" i="41"/>
  <c r="I356" i="41" s="1"/>
  <c r="I355" i="41" s="1"/>
  <c r="I348" i="41"/>
  <c r="I347" i="41"/>
  <c r="I343" i="41"/>
  <c r="I342" i="41" s="1"/>
  <c r="I341" i="41"/>
  <c r="I340" i="41"/>
  <c r="I339" i="41"/>
  <c r="I338" i="41"/>
  <c r="I335" i="41"/>
  <c r="I334" i="41"/>
  <c r="I333" i="41" s="1"/>
  <c r="I332" i="41"/>
  <c r="I331" i="41" s="1"/>
  <c r="I330" i="41" s="1"/>
  <c r="I328" i="41"/>
  <c r="I315" i="41"/>
  <c r="I314" i="41"/>
  <c r="I313" i="41"/>
  <c r="I307" i="41"/>
  <c r="I306" i="41" s="1"/>
  <c r="I305" i="41"/>
  <c r="I304" i="41" s="1"/>
  <c r="I300" i="41"/>
  <c r="I299" i="41"/>
  <c r="I298" i="41" s="1"/>
  <c r="I297" i="41" s="1"/>
  <c r="I295" i="41"/>
  <c r="I294" i="41" s="1"/>
  <c r="I293" i="41"/>
  <c r="I292" i="41"/>
  <c r="I291" i="41"/>
  <c r="I290" i="41" s="1"/>
  <c r="I289" i="41"/>
  <c r="I288" i="41" s="1"/>
  <c r="I287" i="41" s="1"/>
  <c r="I284" i="41"/>
  <c r="I282" i="41"/>
  <c r="I264" i="41"/>
  <c r="I263" i="41"/>
  <c r="I256" i="41"/>
  <c r="I255" i="41"/>
  <c r="I250" i="41"/>
  <c r="I249" i="41"/>
  <c r="I248" i="41"/>
  <c r="I247" i="41"/>
  <c r="I246" i="41"/>
  <c r="I245" i="41"/>
  <c r="I243" i="41"/>
  <c r="I242" i="41"/>
  <c r="I241" i="41"/>
  <c r="I240" i="41"/>
  <c r="I229" i="41"/>
  <c r="I228" i="41"/>
  <c r="I227" i="41"/>
  <c r="I226" i="41"/>
  <c r="I212" i="41"/>
  <c r="I211" i="41"/>
  <c r="I193" i="41"/>
  <c r="I192" i="41"/>
  <c r="I191" i="41"/>
  <c r="I190" i="41"/>
  <c r="I175" i="41"/>
  <c r="I174" i="41"/>
  <c r="I173" i="41" s="1"/>
  <c r="I172" i="41" s="1"/>
  <c r="I171" i="41" s="1"/>
  <c r="I161" i="41"/>
  <c r="I160" i="41" s="1"/>
  <c r="I159" i="41" s="1"/>
  <c r="I156" i="41"/>
  <c r="I155" i="41"/>
  <c r="I152" i="41"/>
  <c r="I151" i="41"/>
  <c r="I144" i="41"/>
  <c r="I143" i="41"/>
  <c r="I142" i="41" s="1"/>
  <c r="I141" i="41"/>
  <c r="I140" i="41"/>
  <c r="I139" i="41" s="1"/>
  <c r="I381" i="41" s="1"/>
  <c r="I110" i="41"/>
  <c r="I109" i="41" s="1"/>
  <c r="I108" i="41"/>
  <c r="I107" i="41" s="1"/>
  <c r="I102" i="41"/>
  <c r="I101" i="41" s="1"/>
  <c r="I100" i="41"/>
  <c r="I87" i="41"/>
  <c r="I86" i="41"/>
  <c r="I85" i="41"/>
  <c r="I82" i="41"/>
  <c r="I81" i="41" s="1"/>
  <c r="I80" i="41"/>
  <c r="I79" i="41"/>
  <c r="I78" i="41"/>
  <c r="I61" i="41"/>
  <c r="I60" i="41"/>
  <c r="I59" i="41" s="1"/>
  <c r="I58" i="41" s="1"/>
  <c r="I57" i="41" s="1"/>
  <c r="I42" i="41"/>
  <c r="I40" i="41"/>
  <c r="I38" i="41"/>
  <c r="I37" i="41" s="1"/>
  <c r="I35" i="41"/>
  <c r="I34" i="41" s="1"/>
  <c r="I33" i="41"/>
  <c r="I31" i="41"/>
  <c r="I30" i="41"/>
  <c r="I29" i="41" s="1"/>
  <c r="I28" i="41"/>
  <c r="I26" i="41"/>
  <c r="J306" i="42"/>
  <c r="J305" i="42"/>
  <c r="J304" i="42" s="1"/>
  <c r="I306" i="42"/>
  <c r="I305" i="42"/>
  <c r="I304" i="42" s="1"/>
  <c r="J364" i="42"/>
  <c r="J363" i="42"/>
  <c r="J362" i="42"/>
  <c r="J361" i="42" s="1"/>
  <c r="J360" i="42" s="1"/>
  <c r="J359" i="42" s="1"/>
  <c r="J375" i="42" s="1"/>
  <c r="I364" i="42"/>
  <c r="I363" i="42" s="1"/>
  <c r="I362" i="42" s="1"/>
  <c r="I361" i="42" s="1"/>
  <c r="I360" i="42" s="1"/>
  <c r="I359" i="42" s="1"/>
  <c r="I375" i="42" s="1"/>
  <c r="J358" i="42"/>
  <c r="J357" i="42" s="1"/>
  <c r="I358" i="42"/>
  <c r="I357" i="42" s="1"/>
  <c r="J356" i="42"/>
  <c r="J355" i="42"/>
  <c r="I356" i="42"/>
  <c r="I355" i="42" s="1"/>
  <c r="J354" i="42"/>
  <c r="J353" i="42" s="1"/>
  <c r="I354" i="42"/>
  <c r="I353" i="42"/>
  <c r="I352" i="42" s="1"/>
  <c r="I351" i="42" s="1"/>
  <c r="I350" i="42" s="1"/>
  <c r="I349" i="42" s="1"/>
  <c r="I374" i="42" s="1"/>
  <c r="J348" i="42"/>
  <c r="J347" i="42"/>
  <c r="J346" i="42" s="1"/>
  <c r="J345" i="42"/>
  <c r="I348" i="42"/>
  <c r="I347" i="42"/>
  <c r="I346" i="42"/>
  <c r="I345" i="42" s="1"/>
  <c r="J344" i="42"/>
  <c r="J343" i="42"/>
  <c r="J342" i="42" s="1"/>
  <c r="J341" i="42" s="1"/>
  <c r="I344" i="42"/>
  <c r="I343" i="42"/>
  <c r="I342" i="42" s="1"/>
  <c r="I341" i="42" s="1"/>
  <c r="J338" i="42"/>
  <c r="J337" i="42"/>
  <c r="I338" i="42"/>
  <c r="I337" i="42"/>
  <c r="J336" i="42"/>
  <c r="J335" i="42"/>
  <c r="I336" i="42"/>
  <c r="I335" i="42"/>
  <c r="J334" i="42"/>
  <c r="J333" i="42"/>
  <c r="I334" i="42"/>
  <c r="I333" i="42"/>
  <c r="J329" i="42"/>
  <c r="J328" i="42"/>
  <c r="I329" i="42"/>
  <c r="I328" i="42"/>
  <c r="J327" i="42"/>
  <c r="J326" i="42"/>
  <c r="I327" i="42"/>
  <c r="I326" i="42"/>
  <c r="J325" i="42"/>
  <c r="J324" i="42"/>
  <c r="I325" i="42"/>
  <c r="I324" i="42"/>
  <c r="J321" i="42"/>
  <c r="J320" i="42"/>
  <c r="J319" i="42" s="1"/>
  <c r="I321" i="42"/>
  <c r="I320" i="42" s="1"/>
  <c r="I319" i="42"/>
  <c r="J318" i="42"/>
  <c r="J317" i="42"/>
  <c r="J316" i="42"/>
  <c r="I318" i="42"/>
  <c r="I317" i="42" s="1"/>
  <c r="I316" i="42"/>
  <c r="J314" i="42"/>
  <c r="J313" i="42"/>
  <c r="J312" i="42"/>
  <c r="I314" i="42"/>
  <c r="I313" i="42" s="1"/>
  <c r="I312" i="42" s="1"/>
  <c r="J311" i="42"/>
  <c r="J310" i="42"/>
  <c r="I311" i="42"/>
  <c r="I310" i="42"/>
  <c r="I309" i="42" s="1"/>
  <c r="J303" i="42"/>
  <c r="I303" i="42"/>
  <c r="J302" i="42"/>
  <c r="J301" i="42"/>
  <c r="I301" i="42"/>
  <c r="J295" i="42"/>
  <c r="J294" i="42"/>
  <c r="I295" i="42"/>
  <c r="I294" i="42"/>
  <c r="J293" i="42"/>
  <c r="J292" i="42"/>
  <c r="I293" i="42"/>
  <c r="I292" i="42"/>
  <c r="J288" i="42"/>
  <c r="J287" i="42"/>
  <c r="J286" i="42"/>
  <c r="J285" i="42"/>
  <c r="I288" i="42"/>
  <c r="I287" i="42"/>
  <c r="I286" i="42" s="1"/>
  <c r="I285" i="42" s="1"/>
  <c r="J283" i="42"/>
  <c r="J282" i="42"/>
  <c r="J281" i="42"/>
  <c r="I283" i="42"/>
  <c r="I282" i="42" s="1"/>
  <c r="I281" i="42"/>
  <c r="J280" i="42"/>
  <c r="J279" i="42" s="1"/>
  <c r="J278" i="42" s="1"/>
  <c r="I280" i="42"/>
  <c r="I279" i="42" s="1"/>
  <c r="I278" i="42" s="1"/>
  <c r="J277" i="42"/>
  <c r="J276" i="42" s="1"/>
  <c r="J275" i="42" s="1"/>
  <c r="I277" i="42"/>
  <c r="I276" i="42" s="1"/>
  <c r="I275" i="42"/>
  <c r="J272" i="42"/>
  <c r="I272" i="42"/>
  <c r="J271" i="42"/>
  <c r="I271" i="42"/>
  <c r="J270" i="42"/>
  <c r="I270" i="42"/>
  <c r="J255" i="42"/>
  <c r="J254" i="42"/>
  <c r="I255" i="42"/>
  <c r="I254" i="42" s="1"/>
  <c r="J253" i="42"/>
  <c r="J252" i="42"/>
  <c r="I253" i="42"/>
  <c r="I252" i="42"/>
  <c r="J251" i="42"/>
  <c r="J250" i="42" s="1"/>
  <c r="I251" i="42"/>
  <c r="I250" i="42"/>
  <c r="J249" i="42"/>
  <c r="J248" i="42"/>
  <c r="I249" i="42"/>
  <c r="I248" i="42" s="1"/>
  <c r="J247" i="42"/>
  <c r="J246" i="42"/>
  <c r="I247" i="42"/>
  <c r="I246" i="42"/>
  <c r="J245" i="42"/>
  <c r="J244" i="42" s="1"/>
  <c r="I245" i="42"/>
  <c r="I244" i="42"/>
  <c r="J243" i="42"/>
  <c r="J242" i="42"/>
  <c r="I243" i="42"/>
  <c r="I242" i="42" s="1"/>
  <c r="J241" i="42"/>
  <c r="J240" i="42"/>
  <c r="I241" i="42"/>
  <c r="I240" i="42"/>
  <c r="J239" i="42"/>
  <c r="J238" i="42" s="1"/>
  <c r="I239" i="42"/>
  <c r="I238" i="42"/>
  <c r="J237" i="42"/>
  <c r="J236" i="42"/>
  <c r="I237" i="42"/>
  <c r="I236" i="42" s="1"/>
  <c r="J234" i="42"/>
  <c r="J233" i="42"/>
  <c r="I234" i="42"/>
  <c r="I233" i="42"/>
  <c r="J232" i="42"/>
  <c r="J231" i="42" s="1"/>
  <c r="I232" i="42"/>
  <c r="I231" i="42"/>
  <c r="J227" i="42"/>
  <c r="J226" i="42"/>
  <c r="J225" i="42" s="1"/>
  <c r="J224" i="42" s="1"/>
  <c r="J223" i="42" s="1"/>
  <c r="I227" i="42"/>
  <c r="I226" i="42"/>
  <c r="I225" i="42" s="1"/>
  <c r="I224" i="42" s="1"/>
  <c r="I223" i="42" s="1"/>
  <c r="J222" i="42"/>
  <c r="J221" i="42"/>
  <c r="J220" i="42"/>
  <c r="J219" i="42" s="1"/>
  <c r="I222" i="42"/>
  <c r="I221" i="42" s="1"/>
  <c r="I220" i="42" s="1"/>
  <c r="I219" i="42" s="1"/>
  <c r="J218" i="42"/>
  <c r="J217" i="42"/>
  <c r="J216" i="42" s="1"/>
  <c r="I218" i="42"/>
  <c r="I217" i="42" s="1"/>
  <c r="I216" i="42" s="1"/>
  <c r="J215" i="42"/>
  <c r="J214" i="42"/>
  <c r="J213" i="42"/>
  <c r="I215" i="42"/>
  <c r="I214" i="42" s="1"/>
  <c r="I213" i="42"/>
  <c r="J198" i="42"/>
  <c r="J197" i="42" s="1"/>
  <c r="I198" i="42"/>
  <c r="I197" i="42"/>
  <c r="J196" i="42"/>
  <c r="J195" i="42" s="1"/>
  <c r="I196" i="42"/>
  <c r="I195" i="42"/>
  <c r="J194" i="42"/>
  <c r="J193" i="42" s="1"/>
  <c r="I194" i="42"/>
  <c r="I193" i="42" s="1"/>
  <c r="J192" i="42"/>
  <c r="J191" i="42"/>
  <c r="I192" i="42"/>
  <c r="I191" i="42" s="1"/>
  <c r="J190" i="42"/>
  <c r="J189" i="42" s="1"/>
  <c r="I190" i="42"/>
  <c r="I189" i="42"/>
  <c r="J182" i="42"/>
  <c r="J181" i="42" s="1"/>
  <c r="J180" i="42" s="1"/>
  <c r="J179" i="42" s="1"/>
  <c r="I182" i="42"/>
  <c r="I181" i="42"/>
  <c r="I180" i="42"/>
  <c r="I179" i="42" s="1"/>
  <c r="J178" i="42"/>
  <c r="J177" i="42" s="1"/>
  <c r="J176" i="42" s="1"/>
  <c r="J175" i="42" s="1"/>
  <c r="J174" i="42" s="1"/>
  <c r="I178" i="42"/>
  <c r="I177" i="42"/>
  <c r="I176" i="42" s="1"/>
  <c r="I175" i="42" s="1"/>
  <c r="I174" i="42" s="1"/>
  <c r="J173" i="42"/>
  <c r="J172" i="42" s="1"/>
  <c r="J171" i="42" s="1"/>
  <c r="J170" i="42" s="1"/>
  <c r="I173" i="42"/>
  <c r="I172" i="42"/>
  <c r="I171" i="42"/>
  <c r="I170" i="42" s="1"/>
  <c r="J169" i="42"/>
  <c r="J168" i="42" s="1"/>
  <c r="I169" i="42"/>
  <c r="I168" i="42"/>
  <c r="J167" i="42"/>
  <c r="J166" i="42" s="1"/>
  <c r="I167" i="42"/>
  <c r="I166" i="42" s="1"/>
  <c r="J164" i="42"/>
  <c r="J163" i="42"/>
  <c r="J162" i="42"/>
  <c r="I164" i="42"/>
  <c r="I163" i="42"/>
  <c r="I162" i="42" s="1"/>
  <c r="J159" i="42"/>
  <c r="J158" i="42"/>
  <c r="I159" i="42"/>
  <c r="I158" i="42" s="1"/>
  <c r="J157" i="42"/>
  <c r="J156" i="42"/>
  <c r="I157" i="42"/>
  <c r="I156" i="42"/>
  <c r="J161" i="42"/>
  <c r="J160" i="42" s="1"/>
  <c r="I161" i="42"/>
  <c r="I160" i="42"/>
  <c r="J155" i="42"/>
  <c r="J154" i="42"/>
  <c r="I155" i="42"/>
  <c r="I154" i="42" s="1"/>
  <c r="J153" i="42"/>
  <c r="J152" i="42"/>
  <c r="I153" i="42"/>
  <c r="I152" i="42"/>
  <c r="J147" i="42"/>
  <c r="J146" i="42" s="1"/>
  <c r="J145" i="42" s="1"/>
  <c r="J144" i="42" s="1"/>
  <c r="J143" i="42" s="1"/>
  <c r="J142" i="42" s="1"/>
  <c r="J367" i="42" s="1"/>
  <c r="I147" i="42"/>
  <c r="I146" i="42"/>
  <c r="I145" i="42"/>
  <c r="I144" i="42" s="1"/>
  <c r="I143" i="42" s="1"/>
  <c r="I142" i="42" s="1"/>
  <c r="I367" i="42" s="1"/>
  <c r="J141" i="42"/>
  <c r="J140" i="42"/>
  <c r="I141" i="42"/>
  <c r="I140" i="42"/>
  <c r="J139" i="42"/>
  <c r="J138" i="42" s="1"/>
  <c r="I139" i="42"/>
  <c r="I138" i="42"/>
  <c r="J110" i="42"/>
  <c r="J109" i="42"/>
  <c r="J108" i="42"/>
  <c r="J107" i="42" s="1"/>
  <c r="I110" i="42"/>
  <c r="I109" i="42"/>
  <c r="I108" i="42" s="1"/>
  <c r="I107" i="42" s="1"/>
  <c r="J106" i="42"/>
  <c r="J105" i="42" s="1"/>
  <c r="J104" i="42" s="1"/>
  <c r="J103" i="42" s="1"/>
  <c r="I106" i="42"/>
  <c r="I105" i="42"/>
  <c r="I104" i="42"/>
  <c r="I103" i="42" s="1"/>
  <c r="J102" i="42"/>
  <c r="J101" i="42"/>
  <c r="J100" i="42" s="1"/>
  <c r="I102" i="42"/>
  <c r="I101" i="42"/>
  <c r="I100" i="42" s="1"/>
  <c r="J99" i="42"/>
  <c r="J98" i="42"/>
  <c r="J97" i="42" s="1"/>
  <c r="I99" i="42"/>
  <c r="I98" i="42"/>
  <c r="I97" i="42" s="1"/>
  <c r="J96" i="42"/>
  <c r="J95" i="42"/>
  <c r="J94" i="42" s="1"/>
  <c r="I96" i="42"/>
  <c r="I95" i="42"/>
  <c r="I94" i="42" s="1"/>
  <c r="J90" i="42"/>
  <c r="J89" i="42"/>
  <c r="J88" i="42" s="1"/>
  <c r="I90" i="42"/>
  <c r="I89" i="42"/>
  <c r="I88" i="42" s="1"/>
  <c r="J87" i="42"/>
  <c r="J86" i="42"/>
  <c r="J85" i="42" s="1"/>
  <c r="I87" i="42"/>
  <c r="I86" i="42"/>
  <c r="I85" i="42" s="1"/>
  <c r="J82" i="42"/>
  <c r="J81" i="42"/>
  <c r="J80" i="42" s="1"/>
  <c r="I82" i="42"/>
  <c r="I81" i="42"/>
  <c r="I80" i="42" s="1"/>
  <c r="J79" i="42"/>
  <c r="J78" i="42"/>
  <c r="I79" i="42"/>
  <c r="I78" i="42"/>
  <c r="J77" i="42"/>
  <c r="J76" i="42" s="1"/>
  <c r="I77" i="42"/>
  <c r="I76" i="42"/>
  <c r="J75" i="42"/>
  <c r="J74" i="42"/>
  <c r="I75" i="42"/>
  <c r="I74" i="42" s="1"/>
  <c r="J70" i="42"/>
  <c r="J69" i="42"/>
  <c r="J68" i="42" s="1"/>
  <c r="J67" i="42" s="1"/>
  <c r="J66" i="42" s="1"/>
  <c r="I70" i="42"/>
  <c r="I69" i="42"/>
  <c r="I68" i="42"/>
  <c r="I67" i="42" s="1"/>
  <c r="I66" i="42" s="1"/>
  <c r="J65" i="42"/>
  <c r="J64" i="42" s="1"/>
  <c r="J63" i="42" s="1"/>
  <c r="J62" i="42" s="1"/>
  <c r="I65" i="42"/>
  <c r="I64" i="42"/>
  <c r="I63" i="42"/>
  <c r="I62" i="42" s="1"/>
  <c r="J61" i="42"/>
  <c r="J60" i="42"/>
  <c r="J59" i="42" s="1"/>
  <c r="J58" i="42" s="1"/>
  <c r="J57" i="42" s="1"/>
  <c r="I61" i="42"/>
  <c r="I60" i="42"/>
  <c r="I59" i="42"/>
  <c r="I58" i="42" s="1"/>
  <c r="I57" i="42" s="1"/>
  <c r="J56" i="42"/>
  <c r="J55" i="42" s="1"/>
  <c r="I56" i="42"/>
  <c r="I55" i="42"/>
  <c r="J54" i="42"/>
  <c r="J53" i="42"/>
  <c r="I54" i="42"/>
  <c r="I53" i="42" s="1"/>
  <c r="J52" i="42"/>
  <c r="J51" i="42"/>
  <c r="J50" i="42"/>
  <c r="J49" i="42"/>
  <c r="I50" i="42"/>
  <c r="I49" i="42" s="1"/>
  <c r="I52" i="42"/>
  <c r="I51" i="42"/>
  <c r="J48" i="42"/>
  <c r="J47" i="42"/>
  <c r="I48" i="42"/>
  <c r="I47" i="42" s="1"/>
  <c r="J46" i="42"/>
  <c r="J45" i="42"/>
  <c r="I46" i="42"/>
  <c r="I45" i="42"/>
  <c r="J42" i="42"/>
  <c r="I42" i="42"/>
  <c r="J41" i="42"/>
  <c r="I41" i="42"/>
  <c r="J38" i="42"/>
  <c r="J37" i="42"/>
  <c r="I38" i="42"/>
  <c r="I37" i="42" s="1"/>
  <c r="J35" i="42"/>
  <c r="J34" i="42"/>
  <c r="J33" i="42" s="1"/>
  <c r="I35" i="42"/>
  <c r="I34" i="42"/>
  <c r="I33" i="42" s="1"/>
  <c r="J31" i="42"/>
  <c r="J30" i="42"/>
  <c r="J29" i="42" s="1"/>
  <c r="J28" i="42" s="1"/>
  <c r="I31" i="42"/>
  <c r="I30" i="42" s="1"/>
  <c r="I29" i="42" s="1"/>
  <c r="I28" i="42" s="1"/>
  <c r="J26" i="42"/>
  <c r="I26" i="42"/>
  <c r="J25" i="42"/>
  <c r="I25" i="42"/>
  <c r="J23" i="42"/>
  <c r="J22" i="42"/>
  <c r="I23" i="42"/>
  <c r="I22" i="42"/>
  <c r="J280" i="40"/>
  <c r="K23" i="40"/>
  <c r="K22" i="40"/>
  <c r="K21" i="40"/>
  <c r="K27" i="40"/>
  <c r="K26" i="40"/>
  <c r="K30" i="40"/>
  <c r="K32" i="40"/>
  <c r="K38" i="40"/>
  <c r="K40" i="40"/>
  <c r="K42" i="40"/>
  <c r="K44" i="40"/>
  <c r="K46" i="40"/>
  <c r="K48" i="40"/>
  <c r="K53" i="40"/>
  <c r="K52" i="40"/>
  <c r="K51" i="40" s="1"/>
  <c r="K50" i="40" s="1"/>
  <c r="K57" i="40"/>
  <c r="K56" i="40" s="1"/>
  <c r="K55" i="40" s="1"/>
  <c r="K62" i="40"/>
  <c r="K61" i="40" s="1"/>
  <c r="K60" i="40" s="1"/>
  <c r="K59" i="40" s="1"/>
  <c r="K67" i="40"/>
  <c r="K69" i="40"/>
  <c r="K71" i="40"/>
  <c r="K74" i="40"/>
  <c r="K73" i="40"/>
  <c r="K79" i="40"/>
  <c r="K78" i="40" s="1"/>
  <c r="K77" i="40" s="1"/>
  <c r="K76" i="40" s="1"/>
  <c r="K82" i="40"/>
  <c r="K81" i="40"/>
  <c r="K88" i="40"/>
  <c r="K87" i="40"/>
  <c r="K91" i="40"/>
  <c r="K90" i="40" s="1"/>
  <c r="K94" i="40"/>
  <c r="K93" i="40"/>
  <c r="K98" i="40"/>
  <c r="K97" i="40"/>
  <c r="K96" i="40"/>
  <c r="K102" i="40"/>
  <c r="K101" i="40" s="1"/>
  <c r="K100" i="40" s="1"/>
  <c r="K124" i="40"/>
  <c r="K123" i="40"/>
  <c r="K122" i="40"/>
  <c r="K121" i="40" s="1"/>
  <c r="K120" i="40" s="1"/>
  <c r="K362" i="40" s="1"/>
  <c r="K130" i="40"/>
  <c r="K132" i="40"/>
  <c r="K138" i="40"/>
  <c r="K134" i="40"/>
  <c r="K136" i="40"/>
  <c r="K141" i="40"/>
  <c r="K140" i="40" s="1"/>
  <c r="K144" i="40"/>
  <c r="K143" i="40" s="1"/>
  <c r="K146" i="40"/>
  <c r="K150" i="40"/>
  <c r="K149" i="40"/>
  <c r="K148" i="40" s="1"/>
  <c r="K155" i="40"/>
  <c r="K154" i="40"/>
  <c r="K153" i="40" s="1"/>
  <c r="K152" i="40" s="1"/>
  <c r="K159" i="40"/>
  <c r="K158" i="40" s="1"/>
  <c r="K157" i="40" s="1"/>
  <c r="K167" i="40"/>
  <c r="K169" i="40"/>
  <c r="K171" i="40"/>
  <c r="K175" i="40"/>
  <c r="K192" i="40"/>
  <c r="K191" i="40"/>
  <c r="K195" i="40"/>
  <c r="K194" i="40" s="1"/>
  <c r="K190" i="40" s="1"/>
  <c r="K199" i="40"/>
  <c r="K198" i="40" s="1"/>
  <c r="K197" i="40" s="1"/>
  <c r="K204" i="40"/>
  <c r="K203" i="40" s="1"/>
  <c r="K202" i="40" s="1"/>
  <c r="K201" i="40" s="1"/>
  <c r="K209" i="40"/>
  <c r="K211" i="40"/>
  <c r="K208" i="40"/>
  <c r="K214" i="40"/>
  <c r="K216" i="40"/>
  <c r="K218" i="40"/>
  <c r="K220" i="40"/>
  <c r="K222" i="40"/>
  <c r="K224" i="40"/>
  <c r="K226" i="40"/>
  <c r="K228" i="40"/>
  <c r="K230" i="40"/>
  <c r="K232" i="40"/>
  <c r="K247" i="40"/>
  <c r="K246" i="40"/>
  <c r="K245" i="40" s="1"/>
  <c r="K254" i="40"/>
  <c r="K253" i="40"/>
  <c r="K257" i="40"/>
  <c r="K256" i="40"/>
  <c r="K260" i="40"/>
  <c r="K259" i="40" s="1"/>
  <c r="K265" i="40"/>
  <c r="K264" i="40"/>
  <c r="K263" i="40" s="1"/>
  <c r="K270" i="40"/>
  <c r="K272" i="40"/>
  <c r="K278" i="40"/>
  <c r="K277" i="40" s="1"/>
  <c r="K276" i="40" s="1"/>
  <c r="K283" i="40"/>
  <c r="K282" i="40" s="1"/>
  <c r="K288" i="40"/>
  <c r="K291" i="40"/>
  <c r="K290" i="40" s="1"/>
  <c r="K295" i="40"/>
  <c r="K294" i="40" s="1"/>
  <c r="K298" i="40"/>
  <c r="K297" i="40" s="1"/>
  <c r="K302" i="40"/>
  <c r="K304" i="40"/>
  <c r="K306" i="40"/>
  <c r="K311" i="40"/>
  <c r="K313" i="40"/>
  <c r="K315" i="40"/>
  <c r="K321" i="40"/>
  <c r="K320" i="40"/>
  <c r="K319" i="40" s="1"/>
  <c r="K325" i="40"/>
  <c r="K324" i="40"/>
  <c r="K323" i="40" s="1"/>
  <c r="K331" i="40"/>
  <c r="K333" i="40"/>
  <c r="K330" i="40" s="1"/>
  <c r="K329" i="40" s="1"/>
  <c r="K328" i="40" s="1"/>
  <c r="K327" i="40" s="1"/>
  <c r="K369" i="40" s="1"/>
  <c r="K335" i="40"/>
  <c r="K341" i="40"/>
  <c r="K340" i="40" s="1"/>
  <c r="K339" i="40" s="1"/>
  <c r="K338" i="40" s="1"/>
  <c r="K337" i="40" s="1"/>
  <c r="K370" i="40" s="1"/>
  <c r="K348" i="40"/>
  <c r="K347" i="40" s="1"/>
  <c r="K346" i="40" s="1"/>
  <c r="K345" i="40" s="1"/>
  <c r="K350" i="40"/>
  <c r="K356" i="40"/>
  <c r="K355" i="40" s="1"/>
  <c r="K354" i="40" s="1"/>
  <c r="K353" i="40" s="1"/>
  <c r="K358" i="40"/>
  <c r="J358" i="40"/>
  <c r="J356" i="40"/>
  <c r="J355" i="40" s="1"/>
  <c r="J354" i="40" s="1"/>
  <c r="J353" i="40" s="1"/>
  <c r="J350" i="40"/>
  <c r="J348" i="40"/>
  <c r="J341" i="40"/>
  <c r="J340" i="40" s="1"/>
  <c r="J339" i="40" s="1"/>
  <c r="J338" i="40" s="1"/>
  <c r="J337" i="40" s="1"/>
  <c r="J370" i="40" s="1"/>
  <c r="J335" i="40"/>
  <c r="J333" i="40"/>
  <c r="J331" i="40"/>
  <c r="J330" i="40"/>
  <c r="J329" i="40" s="1"/>
  <c r="J328" i="40" s="1"/>
  <c r="J327" i="40" s="1"/>
  <c r="J369" i="40" s="1"/>
  <c r="J325" i="40"/>
  <c r="J324" i="40"/>
  <c r="J323" i="40" s="1"/>
  <c r="J321" i="40"/>
  <c r="J320" i="40"/>
  <c r="J319" i="40" s="1"/>
  <c r="J318" i="40" s="1"/>
  <c r="J317" i="40" s="1"/>
  <c r="J368" i="40" s="1"/>
  <c r="J315" i="40"/>
  <c r="J313" i="40"/>
  <c r="J311" i="40"/>
  <c r="J310" i="40" s="1"/>
  <c r="J309" i="40" s="1"/>
  <c r="J308" i="40" s="1"/>
  <c r="J306" i="40"/>
  <c r="J304" i="40"/>
  <c r="J302" i="40"/>
  <c r="J298" i="40"/>
  <c r="J297" i="40"/>
  <c r="J295" i="40"/>
  <c r="J294" i="40"/>
  <c r="J291" i="40"/>
  <c r="J290" i="40" s="1"/>
  <c r="J288" i="40"/>
  <c r="J287" i="40"/>
  <c r="J283" i="40"/>
  <c r="J282" i="40"/>
  <c r="J272" i="40"/>
  <c r="J270" i="40"/>
  <c r="J265" i="40"/>
  <c r="J264" i="40"/>
  <c r="J263" i="40" s="1"/>
  <c r="J260" i="40"/>
  <c r="J259" i="40"/>
  <c r="J257" i="40"/>
  <c r="J256" i="40" s="1"/>
  <c r="J254" i="40"/>
  <c r="J253" i="40" s="1"/>
  <c r="J247" i="40"/>
  <c r="J246" i="40"/>
  <c r="J245" i="40" s="1"/>
  <c r="J232" i="40"/>
  <c r="J230" i="40"/>
  <c r="J228" i="40"/>
  <c r="J226" i="40"/>
  <c r="J224" i="40"/>
  <c r="J222" i="40"/>
  <c r="J220" i="40"/>
  <c r="J218" i="40"/>
  <c r="J216" i="40"/>
  <c r="J214" i="40"/>
  <c r="J211" i="40"/>
  <c r="J209" i="40"/>
  <c r="J204" i="40"/>
  <c r="J203" i="40"/>
  <c r="J202" i="40" s="1"/>
  <c r="J201" i="40" s="1"/>
  <c r="J199" i="40"/>
  <c r="J198" i="40" s="1"/>
  <c r="J197" i="40" s="1"/>
  <c r="J195" i="40"/>
  <c r="J194" i="40" s="1"/>
  <c r="J192" i="40"/>
  <c r="J191" i="40"/>
  <c r="J175" i="40"/>
  <c r="J171" i="40"/>
  <c r="J169" i="40"/>
  <c r="J167" i="40"/>
  <c r="J159" i="40"/>
  <c r="J158" i="40"/>
  <c r="J157" i="40" s="1"/>
  <c r="J155" i="40"/>
  <c r="J154" i="40"/>
  <c r="J153" i="40" s="1"/>
  <c r="J152" i="40" s="1"/>
  <c r="J150" i="40"/>
  <c r="J149" i="40" s="1"/>
  <c r="J148" i="40" s="1"/>
  <c r="J146" i="40"/>
  <c r="J143" i="40" s="1"/>
  <c r="J144" i="40"/>
  <c r="J141" i="40"/>
  <c r="J140" i="40" s="1"/>
  <c r="J136" i="40"/>
  <c r="J134" i="40"/>
  <c r="J138" i="40"/>
  <c r="J132" i="40"/>
  <c r="J130" i="40"/>
  <c r="J124" i="40"/>
  <c r="J123" i="40" s="1"/>
  <c r="J122" i="40" s="1"/>
  <c r="J121" i="40" s="1"/>
  <c r="J120" i="40" s="1"/>
  <c r="J362" i="40" s="1"/>
  <c r="J102" i="40"/>
  <c r="J101" i="40" s="1"/>
  <c r="J100" i="40" s="1"/>
  <c r="J98" i="40"/>
  <c r="J97" i="40"/>
  <c r="J96" i="40"/>
  <c r="J94" i="40"/>
  <c r="J93" i="40" s="1"/>
  <c r="J91" i="40"/>
  <c r="J90" i="40" s="1"/>
  <c r="J88" i="40"/>
  <c r="J87" i="40"/>
  <c r="J82" i="40"/>
  <c r="J81" i="40" s="1"/>
  <c r="J79" i="40"/>
  <c r="J78" i="40" s="1"/>
  <c r="J74" i="40"/>
  <c r="J73" i="40"/>
  <c r="J71" i="40"/>
  <c r="J69" i="40"/>
  <c r="J67" i="40"/>
  <c r="J66" i="40" s="1"/>
  <c r="J62" i="40"/>
  <c r="J61" i="40"/>
  <c r="J60" i="40" s="1"/>
  <c r="J59" i="40" s="1"/>
  <c r="A62" i="40"/>
  <c r="J57" i="40"/>
  <c r="J56" i="40"/>
  <c r="J55" i="40"/>
  <c r="J53" i="40"/>
  <c r="J52" i="40" s="1"/>
  <c r="J51" i="40"/>
  <c r="J50" i="40" s="1"/>
  <c r="J48" i="40"/>
  <c r="J46" i="40"/>
  <c r="J44" i="40"/>
  <c r="J42" i="40"/>
  <c r="J37" i="40"/>
  <c r="J36" i="40" s="1"/>
  <c r="J40" i="40"/>
  <c r="J38" i="40"/>
  <c r="J32" i="40"/>
  <c r="J30" i="40"/>
  <c r="J29" i="40"/>
  <c r="J25" i="40" s="1"/>
  <c r="J27" i="40"/>
  <c r="J26" i="40"/>
  <c r="J23" i="40"/>
  <c r="J22" i="40" s="1"/>
  <c r="J21" i="40" s="1"/>
  <c r="I55" i="28"/>
  <c r="J312" i="39"/>
  <c r="J311" i="39"/>
  <c r="J377" i="39"/>
  <c r="J376" i="39" s="1"/>
  <c r="J370" i="39"/>
  <c r="J362" i="39"/>
  <c r="J361" i="39"/>
  <c r="J360" i="39"/>
  <c r="J359" i="39" s="1"/>
  <c r="J358" i="39" s="1"/>
  <c r="J391" i="39"/>
  <c r="J356" i="39"/>
  <c r="J354" i="39"/>
  <c r="J352" i="39"/>
  <c r="J351" i="39" s="1"/>
  <c r="J350" i="39" s="1"/>
  <c r="J349" i="39"/>
  <c r="J348" i="39" s="1"/>
  <c r="J390" i="39" s="1"/>
  <c r="J346" i="39"/>
  <c r="J345" i="39" s="1"/>
  <c r="J344" i="39" s="1"/>
  <c r="J342" i="39"/>
  <c r="J341" i="39" s="1"/>
  <c r="J340" i="39" s="1"/>
  <c r="J339" i="39" s="1"/>
  <c r="J338" i="39" s="1"/>
  <c r="J389" i="39" s="1"/>
  <c r="J337" i="39"/>
  <c r="J336" i="39" s="1"/>
  <c r="J332" i="39"/>
  <c r="J327" i="39"/>
  <c r="J325" i="39"/>
  <c r="J323" i="39"/>
  <c r="J322" i="39"/>
  <c r="J321" i="39" s="1"/>
  <c r="J318" i="39"/>
  <c r="J316" i="39"/>
  <c r="J315" i="39" s="1"/>
  <c r="J314" i="39" s="1"/>
  <c r="J297" i="39"/>
  <c r="J296" i="39" s="1"/>
  <c r="J291" i="39"/>
  <c r="J289" i="39"/>
  <c r="J288" i="39" s="1"/>
  <c r="J287" i="39" s="1"/>
  <c r="J286" i="39" s="1"/>
  <c r="J284" i="39"/>
  <c r="J283" i="39" s="1"/>
  <c r="J282" i="39" s="1"/>
  <c r="J279" i="39"/>
  <c r="J278" i="39" s="1"/>
  <c r="J276" i="39"/>
  <c r="J275" i="39"/>
  <c r="J273" i="39"/>
  <c r="J272" i="39" s="1"/>
  <c r="J248" i="39"/>
  <c r="J246" i="39"/>
  <c r="J240" i="39"/>
  <c r="J238" i="39"/>
  <c r="J236" i="39"/>
  <c r="J234" i="39"/>
  <c r="J232" i="39"/>
  <c r="J230" i="39"/>
  <c r="J227" i="39"/>
  <c r="J225" i="39"/>
  <c r="J213" i="39"/>
  <c r="J212" i="39"/>
  <c r="J211" i="39" s="1"/>
  <c r="J196" i="39"/>
  <c r="J194" i="39"/>
  <c r="J179" i="39"/>
  <c r="J177" i="39"/>
  <c r="J161" i="39"/>
  <c r="J160" i="39" s="1"/>
  <c r="J159" i="39" s="1"/>
  <c r="J158" i="39" s="1"/>
  <c r="J156" i="39"/>
  <c r="J155" i="39"/>
  <c r="J154" i="39" s="1"/>
  <c r="J152" i="39"/>
  <c r="J142" i="39"/>
  <c r="J138" i="39"/>
  <c r="J130" i="39"/>
  <c r="J129" i="39"/>
  <c r="J128" i="39"/>
  <c r="J127" i="39"/>
  <c r="J126" i="39" s="1"/>
  <c r="J383" i="39" s="1"/>
  <c r="J112" i="39"/>
  <c r="J111" i="39"/>
  <c r="J109" i="39"/>
  <c r="J108" i="39"/>
  <c r="J106" i="39"/>
  <c r="J105" i="39"/>
  <c r="J99" i="39"/>
  <c r="J98" i="39"/>
  <c r="J97" i="39" s="1"/>
  <c r="J96" i="39" s="1"/>
  <c r="J94" i="39"/>
  <c r="J93" i="39"/>
  <c r="J82" i="39"/>
  <c r="J81" i="39"/>
  <c r="J74" i="39"/>
  <c r="J73" i="39"/>
  <c r="J71" i="39"/>
  <c r="J62" i="39"/>
  <c r="J61" i="39" s="1"/>
  <c r="J60" i="39" s="1"/>
  <c r="J59" i="39" s="1"/>
  <c r="J57" i="39"/>
  <c r="J56" i="39" s="1"/>
  <c r="J55" i="39" s="1"/>
  <c r="J53" i="39"/>
  <c r="J52" i="39"/>
  <c r="J51" i="39" s="1"/>
  <c r="J50" i="39" s="1"/>
  <c r="J46" i="39"/>
  <c r="J30" i="39"/>
  <c r="J27" i="39"/>
  <c r="J26" i="39"/>
  <c r="J23" i="39"/>
  <c r="J22" i="39" s="1"/>
  <c r="J21" i="39" s="1"/>
  <c r="A62" i="39"/>
  <c r="A69" i="42"/>
  <c r="I327" i="41"/>
  <c r="I326" i="41" s="1"/>
  <c r="A69" i="41"/>
  <c r="I252" i="41"/>
  <c r="I251" i="41" s="1"/>
  <c r="J93" i="42"/>
  <c r="J92" i="42" s="1"/>
  <c r="J91" i="42" s="1"/>
  <c r="J84" i="42" s="1"/>
  <c r="J83" i="42" s="1"/>
  <c r="J257" i="42"/>
  <c r="J256" i="42"/>
  <c r="J250" i="39"/>
  <c r="I266" i="41"/>
  <c r="I265" i="41" s="1"/>
  <c r="J234" i="40"/>
  <c r="I257" i="42"/>
  <c r="I256" i="42"/>
  <c r="I235" i="42" s="1"/>
  <c r="I229" i="42" s="1"/>
  <c r="I93" i="42"/>
  <c r="I92" i="42" s="1"/>
  <c r="I91" i="42" s="1"/>
  <c r="I84" i="42" s="1"/>
  <c r="I83" i="42" s="1"/>
  <c r="J39" i="42"/>
  <c r="J230" i="42"/>
  <c r="I332" i="42"/>
  <c r="I331" i="42"/>
  <c r="I330" i="42"/>
  <c r="I73" i="42"/>
  <c r="I212" i="42"/>
  <c r="I211" i="42" s="1"/>
  <c r="I230" i="42"/>
  <c r="J77" i="43"/>
  <c r="I62" i="43"/>
  <c r="I69" i="43"/>
  <c r="I115" i="43"/>
  <c r="J134" i="43"/>
  <c r="K301" i="40"/>
  <c r="K300" i="40"/>
  <c r="K129" i="40"/>
  <c r="K128" i="40" s="1"/>
  <c r="K127" i="40" s="1"/>
  <c r="K126" i="40" s="1"/>
  <c r="K363" i="40" s="1"/>
  <c r="K29" i="40"/>
  <c r="K25" i="40"/>
  <c r="K20" i="40" s="1"/>
  <c r="K234" i="40"/>
  <c r="K213" i="40"/>
  <c r="K207" i="40" s="1"/>
  <c r="K206" i="40" s="1"/>
  <c r="J61" i="43"/>
  <c r="K287" i="40"/>
  <c r="K286" i="40"/>
  <c r="K285" i="40" s="1"/>
  <c r="J66" i="43"/>
  <c r="J65" i="40"/>
  <c r="J129" i="40"/>
  <c r="J128" i="40"/>
  <c r="J127" i="40" s="1"/>
  <c r="J126" i="40" s="1"/>
  <c r="J363" i="40" s="1"/>
  <c r="J269" i="40"/>
  <c r="J268" i="40" s="1"/>
  <c r="J267" i="40" s="1"/>
  <c r="J262" i="40" s="1"/>
  <c r="J366" i="40" s="1"/>
  <c r="K269" i="40"/>
  <c r="K268" i="40"/>
  <c r="K267" i="40" s="1"/>
  <c r="K262" i="40" s="1"/>
  <c r="K366" i="40" s="1"/>
  <c r="J190" i="40"/>
  <c r="J189" i="40"/>
  <c r="J208" i="40"/>
  <c r="J293" i="40"/>
  <c r="J301" i="40"/>
  <c r="J300" i="40"/>
  <c r="J315" i="42"/>
  <c r="J332" i="42"/>
  <c r="J331" i="42" s="1"/>
  <c r="J330" i="42" s="1"/>
  <c r="J108" i="43"/>
  <c r="J84" i="43"/>
  <c r="J76" i="43" s="1"/>
  <c r="J80" i="43"/>
  <c r="J34" i="43"/>
  <c r="J104" i="40"/>
  <c r="K104" i="40"/>
  <c r="J101" i="43"/>
  <c r="J100" i="43" s="1"/>
  <c r="J95" i="43" s="1"/>
  <c r="J94" i="43" s="1"/>
  <c r="J347" i="40"/>
  <c r="J346" i="40" s="1"/>
  <c r="J345" i="40" s="1"/>
  <c r="J344" i="40" s="1"/>
  <c r="J343" i="40" s="1"/>
  <c r="K310" i="40"/>
  <c r="K309" i="40"/>
  <c r="K308" i="40" s="1"/>
  <c r="K252" i="40"/>
  <c r="K251" i="40" s="1"/>
  <c r="K244" i="40" s="1"/>
  <c r="K66" i="40"/>
  <c r="K65" i="40" s="1"/>
  <c r="I24" i="42"/>
  <c r="I21" i="42" s="1"/>
  <c r="I20" i="42" s="1"/>
  <c r="I19" i="42" s="1"/>
  <c r="I19" i="43"/>
  <c r="I18" i="43" s="1"/>
  <c r="I153" i="43" s="1"/>
  <c r="I77" i="43"/>
  <c r="I84" i="43"/>
  <c r="I76" i="43"/>
  <c r="I88" i="43"/>
  <c r="I108" i="43"/>
  <c r="I128" i="43"/>
  <c r="I127" i="43"/>
  <c r="J128" i="43"/>
  <c r="J127" i="43"/>
  <c r="J69" i="43"/>
  <c r="K344" i="40"/>
  <c r="K343" i="40" s="1"/>
  <c r="I44" i="42"/>
  <c r="I43" i="42"/>
  <c r="J165" i="40"/>
  <c r="J164" i="40"/>
  <c r="J163" i="40" s="1"/>
  <c r="J162" i="40" s="1"/>
  <c r="I188" i="42"/>
  <c r="I187" i="42"/>
  <c r="I186" i="42" s="1"/>
  <c r="I185" i="42" s="1"/>
  <c r="K189" i="40"/>
  <c r="K188" i="40" s="1"/>
  <c r="K365" i="40" s="1"/>
  <c r="J44" i="42"/>
  <c r="J43" i="42" s="1"/>
  <c r="I72" i="42"/>
  <c r="J122" i="43"/>
  <c r="J115" i="43"/>
  <c r="J40" i="43"/>
  <c r="J26" i="43"/>
  <c r="J25" i="43" s="1"/>
  <c r="J19" i="43"/>
  <c r="J18" i="43"/>
  <c r="J252" i="40"/>
  <c r="J251" i="40"/>
  <c r="J244" i="40" s="1"/>
  <c r="J286" i="40"/>
  <c r="J285" i="40" s="1"/>
  <c r="J212" i="42"/>
  <c r="J211" i="42" s="1"/>
  <c r="I269" i="42"/>
  <c r="I268" i="42" s="1"/>
  <c r="I267" i="42" s="1"/>
  <c r="I266" i="42" s="1"/>
  <c r="J340" i="42"/>
  <c r="J339" i="42"/>
  <c r="J373" i="42" s="1"/>
  <c r="I26" i="43"/>
  <c r="I25" i="43" s="1"/>
  <c r="I134" i="43"/>
  <c r="I205" i="42"/>
  <c r="I204" i="42"/>
  <c r="J85" i="40"/>
  <c r="J84" i="40"/>
  <c r="J77" i="40" s="1"/>
  <c r="J76" i="40" s="1"/>
  <c r="K37" i="40"/>
  <c r="K36" i="40"/>
  <c r="I302" i="42"/>
  <c r="I300" i="42"/>
  <c r="I299" i="42" s="1"/>
  <c r="I298" i="42" s="1"/>
  <c r="I82" i="43"/>
  <c r="I80" i="43"/>
  <c r="J278" i="40"/>
  <c r="J277" i="40"/>
  <c r="J276" i="40" s="1"/>
  <c r="J275" i="40" s="1"/>
  <c r="J274" i="40" s="1"/>
  <c r="J367" i="40" s="1"/>
  <c r="J165" i="42"/>
  <c r="J300" i="42"/>
  <c r="J299" i="42"/>
  <c r="J298" i="42" s="1"/>
  <c r="K165" i="40"/>
  <c r="K164" i="40" s="1"/>
  <c r="K163" i="40" s="1"/>
  <c r="K162" i="40" s="1"/>
  <c r="J188" i="42"/>
  <c r="J187" i="42"/>
  <c r="J24" i="42"/>
  <c r="J21" i="42"/>
  <c r="J20" i="42" s="1"/>
  <c r="J19" i="42" s="1"/>
  <c r="I39" i="42"/>
  <c r="I36" i="42"/>
  <c r="I32" i="42" s="1"/>
  <c r="I27" i="42" s="1"/>
  <c r="J269" i="42"/>
  <c r="J268" i="42"/>
  <c r="J267" i="42" s="1"/>
  <c r="J266" i="42" s="1"/>
  <c r="I340" i="42"/>
  <c r="I339" i="42" s="1"/>
  <c r="I373" i="42" s="1"/>
  <c r="J62" i="43"/>
  <c r="I137" i="42"/>
  <c r="I136" i="42" s="1"/>
  <c r="J291" i="42"/>
  <c r="J290" i="42" s="1"/>
  <c r="J289" i="42" s="1"/>
  <c r="J284" i="42" s="1"/>
  <c r="J371" i="42" s="1"/>
  <c r="I308" i="42"/>
  <c r="I307" i="42"/>
  <c r="I323" i="42"/>
  <c r="I322" i="42"/>
  <c r="I297" i="42" s="1"/>
  <c r="I296" i="42" s="1"/>
  <c r="I372" i="42" s="1"/>
  <c r="J352" i="42"/>
  <c r="J351" i="42"/>
  <c r="J350" i="42" s="1"/>
  <c r="J349" i="42" s="1"/>
  <c r="J374" i="42" s="1"/>
  <c r="J88" i="43"/>
  <c r="I274" i="42"/>
  <c r="I273" i="42"/>
  <c r="J111" i="42"/>
  <c r="J137" i="42"/>
  <c r="J136" i="42" s="1"/>
  <c r="I151" i="42"/>
  <c r="I150" i="42" s="1"/>
  <c r="I149" i="42" s="1"/>
  <c r="I148" i="42" s="1"/>
  <c r="I368" i="42" s="1"/>
  <c r="I165" i="42"/>
  <c r="J323" i="42"/>
  <c r="J322" i="42" s="1"/>
  <c r="J297" i="42" s="1"/>
  <c r="J296" i="42" s="1"/>
  <c r="J372" i="42" s="1"/>
  <c r="J36" i="42"/>
  <c r="J32" i="42" s="1"/>
  <c r="J27" i="42" s="1"/>
  <c r="J151" i="42"/>
  <c r="J150" i="42" s="1"/>
  <c r="J149" i="42" s="1"/>
  <c r="J148" i="42" s="1"/>
  <c r="J368" i="42" s="1"/>
  <c r="I111" i="42"/>
  <c r="J308" i="42"/>
  <c r="J307" i="42" s="1"/>
  <c r="J309" i="42"/>
  <c r="I315" i="42"/>
  <c r="I291" i="42"/>
  <c r="I290" i="42" s="1"/>
  <c r="I289" i="42" s="1"/>
  <c r="I284" i="42" s="1"/>
  <c r="I371" i="42" s="1"/>
  <c r="J73" i="42"/>
  <c r="J72" i="42" s="1"/>
  <c r="J274" i="42"/>
  <c r="J273" i="42"/>
  <c r="I95" i="43"/>
  <c r="I94" i="43" s="1"/>
  <c r="J175" i="39"/>
  <c r="I66" i="28"/>
  <c r="J171" i="39"/>
  <c r="J38" i="39"/>
  <c r="J40" i="39"/>
  <c r="J37" i="39"/>
  <c r="J36" i="39" s="1"/>
  <c r="J266" i="39"/>
  <c r="J265" i="39" s="1"/>
  <c r="J264" i="39" s="1"/>
  <c r="J263" i="39" s="1"/>
  <c r="I258" i="41"/>
  <c r="I257" i="41"/>
  <c r="I89" i="28"/>
  <c r="J91" i="39"/>
  <c r="J90" i="39" s="1"/>
  <c r="J85" i="39"/>
  <c r="J84" i="39" s="1"/>
  <c r="J235" i="42"/>
  <c r="J229" i="42"/>
  <c r="J213" i="40"/>
  <c r="J207" i="40" s="1"/>
  <c r="J206" i="40" s="1"/>
  <c r="J188" i="40" s="1"/>
  <c r="J365" i="40" s="1"/>
  <c r="I50" i="43"/>
  <c r="J186" i="42"/>
  <c r="J185" i="42" s="1"/>
  <c r="J184" i="42" s="1"/>
  <c r="J183" i="42" s="1"/>
  <c r="J369" i="42" s="1"/>
  <c r="I40" i="43"/>
  <c r="I132" i="41"/>
  <c r="I131" i="41" s="1"/>
  <c r="I128" i="41" s="1"/>
  <c r="I127" i="41" s="1"/>
  <c r="J369" i="39"/>
  <c r="J368" i="39" s="1"/>
  <c r="J367" i="39" s="1"/>
  <c r="J366" i="39" s="1"/>
  <c r="I23" i="41"/>
  <c r="I22" i="41" s="1"/>
  <c r="I21" i="41" s="1"/>
  <c r="I20" i="41" s="1"/>
  <c r="I19" i="41" s="1"/>
  <c r="I150" i="41"/>
  <c r="I149" i="41" s="1"/>
  <c r="I74" i="28"/>
  <c r="J244" i="39"/>
  <c r="J229" i="39"/>
  <c r="I260" i="41"/>
  <c r="I259" i="41"/>
  <c r="J150" i="39"/>
  <c r="I96" i="41"/>
  <c r="I95" i="41" s="1"/>
  <c r="I94" i="41" s="1"/>
  <c r="I106" i="41"/>
  <c r="I105" i="41"/>
  <c r="I104" i="41" s="1"/>
  <c r="I103" i="41" s="1"/>
  <c r="I43" i="28"/>
  <c r="J149" i="39"/>
  <c r="I318" i="41"/>
  <c r="I317" i="41"/>
  <c r="I316" i="41" s="1"/>
  <c r="J42" i="39"/>
  <c r="I352" i="41"/>
  <c r="I351" i="41" s="1"/>
  <c r="J375" i="39"/>
  <c r="J374" i="39" s="1"/>
  <c r="I106" i="28"/>
  <c r="I105" i="28" s="1"/>
  <c r="I98" i="28" s="1"/>
  <c r="I75" i="41"/>
  <c r="I74" i="41" s="1"/>
  <c r="I73" i="41" s="1"/>
  <c r="I72" i="41" s="1"/>
  <c r="I20" i="28"/>
  <c r="I19" i="28" s="1"/>
  <c r="J67" i="39"/>
  <c r="J66" i="39"/>
  <c r="J65" i="39" s="1"/>
  <c r="I90" i="41"/>
  <c r="I89" i="41" s="1"/>
  <c r="I88" i="41" s="1"/>
  <c r="I84" i="41" s="1"/>
  <c r="I83" i="41" s="1"/>
  <c r="I187" i="41"/>
  <c r="I186" i="41" s="1"/>
  <c r="J173" i="39"/>
  <c r="J170" i="39" s="1"/>
  <c r="J169" i="39" s="1"/>
  <c r="J168" i="39" s="1"/>
  <c r="J167" i="39" s="1"/>
  <c r="J385" i="39" s="1"/>
  <c r="I222" i="41"/>
  <c r="I221" i="41" s="1"/>
  <c r="I220" i="41" s="1"/>
  <c r="J206" i="39"/>
  <c r="J205" i="39" s="1"/>
  <c r="I254" i="41"/>
  <c r="I253" i="41" s="1"/>
  <c r="J209" i="39"/>
  <c r="J208" i="39" s="1"/>
  <c r="J102" i="39"/>
  <c r="J101" i="39" s="1"/>
  <c r="J100" i="39" s="1"/>
  <c r="J69" i="39"/>
  <c r="I21" i="28"/>
  <c r="I39" i="43"/>
  <c r="I184" i="42"/>
  <c r="I183" i="42"/>
  <c r="I369" i="42" s="1"/>
  <c r="I237" i="41"/>
  <c r="I154" i="41"/>
  <c r="I153" i="41"/>
  <c r="I29" i="28"/>
  <c r="J140" i="39"/>
  <c r="J253" i="39"/>
  <c r="J252" i="39"/>
  <c r="J304" i="39"/>
  <c r="J301" i="39" s="1"/>
  <c r="J295" i="39" s="1"/>
  <c r="I320" i="41"/>
  <c r="I319" i="41"/>
  <c r="I225" i="41"/>
  <c r="I224" i="41" s="1"/>
  <c r="I223" i="41" s="1"/>
  <c r="J334" i="39"/>
  <c r="J331" i="39"/>
  <c r="J330" i="39" s="1"/>
  <c r="J329" i="39" s="1"/>
  <c r="I124" i="28"/>
  <c r="I123" i="28"/>
  <c r="I350" i="41"/>
  <c r="I349" i="41"/>
  <c r="I346" i="41" s="1"/>
  <c r="I345" i="41" s="1"/>
  <c r="I344" i="41" s="1"/>
  <c r="J104" i="39"/>
  <c r="J193" i="39"/>
  <c r="J192" i="39"/>
  <c r="J271" i="39"/>
  <c r="J270" i="39" s="1"/>
  <c r="I31" i="28"/>
  <c r="I26" i="28"/>
  <c r="I158" i="41"/>
  <c r="I157" i="41" s="1"/>
  <c r="I95" i="28"/>
  <c r="J218" i="39"/>
  <c r="J217" i="39" s="1"/>
  <c r="J216" i="39" s="1"/>
  <c r="J215" i="39" s="1"/>
  <c r="J144" i="39"/>
  <c r="J165" i="39"/>
  <c r="J164" i="39"/>
  <c r="J163" i="39" s="1"/>
  <c r="I135" i="41"/>
  <c r="I134" i="41" s="1"/>
  <c r="I133" i="41" s="1"/>
  <c r="J136" i="39"/>
  <c r="J135" i="39" s="1"/>
  <c r="J134" i="39" s="1"/>
  <c r="J133" i="39" s="1"/>
  <c r="J132" i="39" s="1"/>
  <c r="J384" i="39" s="1"/>
  <c r="J309" i="39"/>
  <c r="J307" i="39" s="1"/>
  <c r="J306" i="39" s="1"/>
  <c r="I131" i="28"/>
  <c r="I130" i="28"/>
  <c r="I64" i="28"/>
  <c r="I210" i="41"/>
  <c r="I209" i="41" s="1"/>
  <c r="I206" i="41" s="1"/>
  <c r="I205" i="41" s="1"/>
  <c r="I303" i="41"/>
  <c r="I302" i="41"/>
  <c r="I301" i="41" s="1"/>
  <c r="I296" i="41" s="1"/>
  <c r="I385" i="41" s="1"/>
  <c r="I337" i="41"/>
  <c r="I336" i="41" s="1"/>
  <c r="I90" i="28"/>
  <c r="I18" i="28"/>
  <c r="I281" i="41"/>
  <c r="I280" i="41"/>
  <c r="I279" i="41" s="1"/>
  <c r="I278" i="41" s="1"/>
  <c r="I79" i="28"/>
  <c r="I286" i="41"/>
  <c r="I285" i="41"/>
  <c r="I354" i="41"/>
  <c r="I353" i="41"/>
  <c r="I387" i="41" s="1"/>
  <c r="I312" i="41"/>
  <c r="I311" i="41" s="1"/>
  <c r="I310" i="41" s="1"/>
  <c r="I82" i="28"/>
  <c r="I24" i="41"/>
  <c r="I68" i="28"/>
  <c r="I137" i="28"/>
  <c r="I44" i="41"/>
  <c r="I43" i="41" s="1"/>
  <c r="I329" i="41"/>
  <c r="I125" i="28"/>
  <c r="I94" i="28"/>
  <c r="I366" i="41"/>
  <c r="I365" i="41"/>
  <c r="I364" i="41" s="1"/>
  <c r="I363" i="41" s="1"/>
  <c r="I388" i="41" s="1"/>
  <c r="I111" i="28"/>
  <c r="I149" i="28"/>
  <c r="I148" i="28"/>
  <c r="I86" i="28"/>
  <c r="I51" i="28"/>
  <c r="I111" i="41"/>
  <c r="J308" i="39"/>
  <c r="I71" i="41"/>
  <c r="I78" i="28"/>
  <c r="J294" i="39" l="1"/>
  <c r="J293" i="39" s="1"/>
  <c r="J388" i="39" s="1"/>
  <c r="I148" i="41"/>
  <c r="K19" i="40"/>
  <c r="I71" i="42"/>
  <c r="I18" i="42" s="1"/>
  <c r="I18" i="41"/>
  <c r="J71" i="42"/>
  <c r="J18" i="42"/>
  <c r="J381" i="42"/>
  <c r="J365" i="39"/>
  <c r="J364" i="39" s="1"/>
  <c r="J396" i="39"/>
  <c r="I381" i="42"/>
  <c r="I244" i="41"/>
  <c r="I236" i="41" s="1"/>
  <c r="I235" i="41" s="1"/>
  <c r="J204" i="39"/>
  <c r="J199" i="39" s="1"/>
  <c r="J77" i="39"/>
  <c r="J76" i="39" s="1"/>
  <c r="J64" i="39" s="1"/>
  <c r="K64" i="40"/>
  <c r="K375" i="40"/>
  <c r="C24" i="45"/>
  <c r="C25" i="45" s="1"/>
  <c r="I219" i="41"/>
  <c r="I214" i="41" s="1"/>
  <c r="K161" i="40"/>
  <c r="K364" i="40" s="1"/>
  <c r="E24" i="45"/>
  <c r="E25" i="45" s="1"/>
  <c r="D24" i="45"/>
  <c r="D25" i="45" s="1"/>
  <c r="J161" i="40"/>
  <c r="J364" i="40" s="1"/>
  <c r="J64" i="40"/>
  <c r="J20" i="40"/>
  <c r="J19" i="40" s="1"/>
  <c r="J375" i="40"/>
  <c r="K293" i="40"/>
  <c r="K275" i="40" s="1"/>
  <c r="K274" i="40" s="1"/>
  <c r="K367" i="40" s="1"/>
  <c r="J281" i="39"/>
  <c r="J387" i="39" s="1"/>
  <c r="K318" i="40"/>
  <c r="K317" i="40" s="1"/>
  <c r="K368" i="40" s="1"/>
  <c r="I71" i="28"/>
  <c r="J50" i="43"/>
  <c r="J39" i="43" s="1"/>
  <c r="J153" i="43" s="1"/>
  <c r="I268" i="41"/>
  <c r="I267" i="41" s="1"/>
  <c r="I46" i="28"/>
  <c r="I40" i="28" s="1"/>
  <c r="I195" i="41"/>
  <c r="I194" i="41" s="1"/>
  <c r="I183" i="41" s="1"/>
  <c r="I182" i="41" s="1"/>
  <c r="I181" i="41" s="1"/>
  <c r="I180" i="41" s="1"/>
  <c r="I383" i="41" s="1"/>
  <c r="I41" i="41"/>
  <c r="I39" i="41" s="1"/>
  <c r="I36" i="41" s="1"/>
  <c r="I32" i="41" s="1"/>
  <c r="I27" i="41" s="1"/>
  <c r="I394" i="41" s="1"/>
  <c r="J32" i="39"/>
  <c r="J29" i="39" s="1"/>
  <c r="J25" i="39" s="1"/>
  <c r="J20" i="39" s="1"/>
  <c r="J19" i="39" s="1"/>
  <c r="I164" i="41"/>
  <c r="I163" i="41" s="1"/>
  <c r="I162" i="41" s="1"/>
  <c r="I35" i="28"/>
  <c r="I34" i="28" s="1"/>
  <c r="I25" i="28" s="1"/>
  <c r="I120" i="28"/>
  <c r="I119" i="28" s="1"/>
  <c r="I118" i="28" s="1"/>
  <c r="I97" i="28" s="1"/>
  <c r="I325" i="41"/>
  <c r="I324" i="41" s="1"/>
  <c r="I259" i="42"/>
  <c r="I258" i="42" s="1"/>
  <c r="I380" i="42" s="1"/>
  <c r="I136" i="28"/>
  <c r="I135" i="28" s="1"/>
  <c r="I179" i="41"/>
  <c r="I178" i="41" s="1"/>
  <c r="I177" i="41" s="1"/>
  <c r="I176" i="41" s="1"/>
  <c r="I47" i="28"/>
  <c r="J259" i="42"/>
  <c r="J258" i="42" s="1"/>
  <c r="J380" i="42" s="1"/>
  <c r="J222" i="39"/>
  <c r="J221" i="39" s="1"/>
  <c r="J220" i="39" s="1"/>
  <c r="J382" i="39" l="1"/>
  <c r="I366" i="42"/>
  <c r="I377" i="42" s="1"/>
  <c r="I379" i="42" s="1"/>
  <c r="I365" i="42"/>
  <c r="I39" i="28"/>
  <c r="I158" i="28" s="1"/>
  <c r="I228" i="42"/>
  <c r="I210" i="42" s="1"/>
  <c r="I370" i="42" s="1"/>
  <c r="K361" i="40"/>
  <c r="K372" i="40" s="1"/>
  <c r="K374" i="40" s="1"/>
  <c r="K18" i="40"/>
  <c r="K360" i="40" s="1"/>
  <c r="J18" i="40"/>
  <c r="J360" i="40" s="1"/>
  <c r="J361" i="40"/>
  <c r="J372" i="40" s="1"/>
  <c r="J374" i="40" s="1"/>
  <c r="J365" i="42"/>
  <c r="J366" i="42"/>
  <c r="I147" i="41"/>
  <c r="I380" i="41"/>
  <c r="I213" i="41"/>
  <c r="I384" i="41" s="1"/>
  <c r="J198" i="39"/>
  <c r="J386" i="39" s="1"/>
  <c r="J228" i="42"/>
  <c r="J210" i="42" s="1"/>
  <c r="J370" i="42" s="1"/>
  <c r="I323" i="41"/>
  <c r="I322" i="41"/>
  <c r="I321" i="41" s="1"/>
  <c r="I309" i="41" s="1"/>
  <c r="I308" i="41" s="1"/>
  <c r="I386" i="41" s="1"/>
  <c r="J18" i="39" l="1"/>
  <c r="J381" i="39" s="1"/>
  <c r="I146" i="41"/>
  <c r="I145" i="41" s="1"/>
  <c r="I393" i="41"/>
  <c r="J377" i="42"/>
  <c r="J379" i="42" s="1"/>
  <c r="J393" i="39"/>
  <c r="L393" i="39" l="1"/>
  <c r="J395" i="39"/>
  <c r="I382" i="41"/>
  <c r="I391" i="41" s="1"/>
  <c r="I395" i="41" s="1"/>
  <c r="I379" i="41"/>
</calcChain>
</file>

<file path=xl/sharedStrings.xml><?xml version="1.0" encoding="utf-8"?>
<sst xmlns="http://schemas.openxmlformats.org/spreadsheetml/2006/main" count="9963" uniqueCount="418">
  <si>
    <t>Резервные фонды</t>
  </si>
  <si>
    <t>Резервные фонды местных администраций</t>
  </si>
  <si>
    <t>Мобилизационная и вневойсковая подготовка</t>
  </si>
  <si>
    <t>Благоустройство</t>
  </si>
  <si>
    <t>Наименование</t>
  </si>
  <si>
    <t>Целевая статья</t>
  </si>
  <si>
    <t xml:space="preserve">   </t>
  </si>
  <si>
    <t xml:space="preserve">  </t>
  </si>
  <si>
    <t xml:space="preserve">        </t>
  </si>
  <si>
    <t>ОБЩЕГОСУДАРСТВЕННЫЕ ВОПРОСЫ</t>
  </si>
  <si>
    <t>01</t>
  </si>
  <si>
    <t>03</t>
  </si>
  <si>
    <t>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</si>
  <si>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</si>
  <si>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</si>
  <si>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05</t>
  </si>
  <si>
    <t>НАЦИОНАЛЬНАЯ ОБОРОНА</t>
  </si>
  <si>
    <t>ЖИЛИЩНО-КОММУНАЛЬНОЕ ХОЗЯЙСТВО</t>
  </si>
  <si>
    <t>Жилищное хозяйство</t>
  </si>
  <si>
    <t>07</t>
  </si>
  <si>
    <t>08</t>
  </si>
  <si>
    <t>Культура</t>
  </si>
  <si>
    <t>Другие общегосударственные вопросы</t>
  </si>
  <si>
    <t>ГРБС</t>
  </si>
  <si>
    <t>871</t>
  </si>
  <si>
    <t>Код классификации</t>
  </si>
  <si>
    <t>раздел</t>
  </si>
  <si>
    <t>0 1</t>
  </si>
  <si>
    <t>0 2</t>
  </si>
  <si>
    <t>0 5</t>
  </si>
  <si>
    <t>0 8</t>
  </si>
  <si>
    <t>0 7</t>
  </si>
  <si>
    <t>09</t>
  </si>
  <si>
    <t>Приложение 5</t>
  </si>
  <si>
    <t>Функционирование законодательных (представительных) органов государственной власти и представительных органов муниципальных образований</t>
  </si>
  <si>
    <t>Глава местной администрации</t>
  </si>
  <si>
    <t>НАЦИОНАЛЬНАЯ БЕЗОПАСНОСТЬ И ПРАВООХРАНИТЕЛЬНАЯ ДЕЯТЕЛЬНОСТЬ</t>
  </si>
  <si>
    <t>ОБРАЗОВАНИЕ</t>
  </si>
  <si>
    <t>0 3</t>
  </si>
  <si>
    <t>Приложение 3</t>
  </si>
  <si>
    <t>Приложение 4</t>
  </si>
  <si>
    <t>Профессиональная подготовка, переподготовка и повышение квалификации</t>
  </si>
  <si>
    <t>к решению Собрания депутатов МО р.п. Первомайский</t>
  </si>
  <si>
    <t>Администрация МО р.п. Первомайский</t>
  </si>
  <si>
    <t>Защита населения и территории от чрезвычайных ситуаций природного и техногенного характера, гражданская оборона</t>
  </si>
  <si>
    <t>0 4</t>
  </si>
  <si>
    <t>Другие вопросы в области культуры, кинематографии</t>
  </si>
  <si>
    <t>Другие вопросы в области физической культуры и спорта</t>
  </si>
  <si>
    <t>Коммунальное хозяйство</t>
  </si>
  <si>
    <t>"О бюджете муниципального образования рабочий поселок  Первомайский</t>
  </si>
  <si>
    <t>10</t>
  </si>
  <si>
    <t>11</t>
  </si>
  <si>
    <t>Межбюджетные трансферты</t>
  </si>
  <si>
    <t>КУЛЬТУРА И КИНЕМАТОГРАФИЯ</t>
  </si>
  <si>
    <t>СОЦИАЛЬНАЯ ПОЛИТИКА</t>
  </si>
  <si>
    <t>Социальное обеспечение населения</t>
  </si>
  <si>
    <t>ФИЗИЧЕСКАЯ КУЛЬТУРА И СПОРТ</t>
  </si>
  <si>
    <t>Закон Тульской области "О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 муниципальных музеев и их филиалов"</t>
  </si>
  <si>
    <t>НАЦИОНАЛЬНАЯ ЭКОНОМИКА</t>
  </si>
  <si>
    <t>Дорожное хозяйство (дорожные фонды)</t>
  </si>
  <si>
    <t>Другие вопросы в области национальной экономики</t>
  </si>
  <si>
    <t>12</t>
  </si>
  <si>
    <t>872</t>
  </si>
  <si>
    <t>99</t>
  </si>
  <si>
    <t>Приложение 8</t>
  </si>
  <si>
    <t>Обеспечение функционирования Собрания депутатов</t>
  </si>
  <si>
    <t>Обеспечение деятельности Собрания депутатов поселений Щекинского района</t>
  </si>
  <si>
    <t>Расходы на выплаты по оплате труда работников органов местного самоуправления в рамках непрограммного направления деятельности "Обеспечение функционирования Собрания депутатов"</t>
  </si>
  <si>
    <t>Расходы на обеспечение функций органов местного самоуправления в рамках непрограммного направления деятельности "Обеспечение функционирования Собрания депутатов"</t>
  </si>
  <si>
    <t>Расходы на выплаты по оплате труда работников органов местного самоуправления в рамках непрограммного направления деятельности "Обеспечение функционирования Администрации муниципального образования"</t>
  </si>
  <si>
    <t>Расходы на обеспечения функций органов местного самоуправления в рамках непрограммного направления деятельности "Обеспечение функционирования Администрации муниципального образования"</t>
  </si>
  <si>
    <t>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t>
  </si>
  <si>
    <t>Межбюджетные трансферты бюджету муниципального района из бюджетов поселений</t>
  </si>
  <si>
    <t>Расходы за счет переданных полномочий на осуществление муниципального жилищного контроля</t>
  </si>
  <si>
    <t>Содержание недвижимого имущества</t>
  </si>
  <si>
    <t>Муниципальная программа "Совершенствование структуры собственности муниципального образования рабочий поселок Первомайский Щекинского района"</t>
  </si>
  <si>
    <t>Содержание свободного муниципального жилья</t>
  </si>
  <si>
    <t>Непрограммные расходы</t>
  </si>
  <si>
    <t>Иные непрограммные мероприятия</t>
  </si>
  <si>
    <t>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непрограммных расходов</t>
  </si>
  <si>
    <t>97</t>
  </si>
  <si>
    <t>Накопление материально-технических ресурсов для ликвидации ЧС</t>
  </si>
  <si>
    <t xml:space="preserve">Ремонт дорог </t>
  </si>
  <si>
    <t>Ремонт придомовой территории</t>
  </si>
  <si>
    <t>Ремонт тротуаров</t>
  </si>
  <si>
    <t>Ремонт инженерных сетей</t>
  </si>
  <si>
    <t>Ремонт муниципального жилого фонда и мест общего пользования</t>
  </si>
  <si>
    <t>06</t>
  </si>
  <si>
    <t>Содержание и ремонт уличного освещения на территории МО р.п. Первомайский</t>
  </si>
  <si>
    <t>Оплата потребленной электроэнергии на уличное освещение</t>
  </si>
  <si>
    <t>Организация и проведение мероприятий по благоустройству и озеленению на территории МО р.п. Первомайский</t>
  </si>
  <si>
    <t>Спиливание деревьев</t>
  </si>
  <si>
    <t>Техническое обслуживание и ремонт уличного освещения</t>
  </si>
  <si>
    <t>Организация сбора и вывоза мусора</t>
  </si>
  <si>
    <t>Обустройство и ремонт контейнерных площадок</t>
  </si>
  <si>
    <t>Ремонт, приобретение и установка детских площадок</t>
  </si>
  <si>
    <t>Содержание мест массового отдыха</t>
  </si>
  <si>
    <t>Обеспечение деятельности МКУ "ПУЖиБ"</t>
  </si>
  <si>
    <t>Расходы на обеспечение деятельности (оказание услуг) муниципальных учреждений</t>
  </si>
  <si>
    <t>Проведение праздничных мероприятий</t>
  </si>
  <si>
    <t>Молодежная политика</t>
  </si>
  <si>
    <t>Оказание содействия в трудоустройстве несовершеннолетних граждан</t>
  </si>
  <si>
    <t>Обеспечение деятельности МКУК "ППБ"</t>
  </si>
  <si>
    <t>Организация досуга и массового отдыха</t>
  </si>
  <si>
    <t>Проведение конкурсов "Лучший двор", "Праздник двора"</t>
  </si>
  <si>
    <t>Приобретение и обслуживание новогодней елки</t>
  </si>
  <si>
    <t>96</t>
  </si>
  <si>
    <t>Социальная поддержка населения муниципального образования</t>
  </si>
  <si>
    <t>Социальная поддержка отдельных категорий граждан</t>
  </si>
  <si>
    <t>Обеспечение социальной поддержки пенсионеров и ветеранов ВОВ муниципального образования</t>
  </si>
  <si>
    <t>Организация физкультурно-оздоровительной и спортивно-массовой работы в муниципальном образовании рабочий поселок Первомайский Щекинского района</t>
  </si>
  <si>
    <t>Проведение спортивных мероприятий</t>
  </si>
  <si>
    <t>Аренда спортивно-оздоровительного комплекса</t>
  </si>
  <si>
    <t xml:space="preserve">Межбюджетные трансферты </t>
  </si>
  <si>
    <t>Установка и обслуживание объектов дорожной инфраструктуры</t>
  </si>
  <si>
    <t xml:space="preserve">Мероприятия по озеленению территории </t>
  </si>
  <si>
    <t>Приобретение, установка и обслуживание малых архитектурных форм</t>
  </si>
  <si>
    <t>Содержание имущества и казны</t>
  </si>
  <si>
    <t>Подпрограмма "Содержание имущества и казны"</t>
  </si>
  <si>
    <t>Подпрограмма "Содержание и ремонт уличного освещения на территории МО р.п. Первомайский"</t>
  </si>
  <si>
    <t>Подпрограмма "Организация и проведение мероприятий по благоустройству и озеленению на территории МО р.п. Первомайский"</t>
  </si>
  <si>
    <t>Подпрограмма "Ремонт муниципального жилого фонда и мест общего пользования"</t>
  </si>
  <si>
    <t>Подпрограмма "Молодежная политика"</t>
  </si>
  <si>
    <t>Подпрограмма "Организация досуга и массового отдыха"</t>
  </si>
  <si>
    <t>Установка и разработка схемы дислокации дорожных знаков и дорожной разметки дорог общего пользования</t>
  </si>
  <si>
    <t>91</t>
  </si>
  <si>
    <t>Расходы на опубликование нормативных актов</t>
  </si>
  <si>
    <t>Аппарат администрации</t>
  </si>
  <si>
    <t>Приобретение, поставка и обслуживание светодиодных конструкций</t>
  </si>
  <si>
    <t>Мероприятия по ремонту в области благоустройства</t>
  </si>
  <si>
    <t xml:space="preserve">Обеспечение функционирования Администрации МО  </t>
  </si>
  <si>
    <t>Оценкам недвижимости, признание прав и регулирование отношений по муниципальной собственности</t>
  </si>
  <si>
    <t>Признание прав и регулирование отношений по муниципальной собственности</t>
  </si>
  <si>
    <t>Муниципальная программа "Развитие субъектов малого и среднего предпринимательства"</t>
  </si>
  <si>
    <t>Улучшение условий водоснабжения на территории МО р.п. Первомайский</t>
  </si>
  <si>
    <t>2</t>
  </si>
  <si>
    <t>дох</t>
  </si>
  <si>
    <t>Взносы на капитальный ремонт общего имущества в многоквартирных домах по помещениям находящимся в собственности МО</t>
  </si>
  <si>
    <t>00</t>
  </si>
  <si>
    <t>прог</t>
  </si>
  <si>
    <t>Подпрограмма "Оценкам недвижимости, признание прав и регулирование отношений по муниципальной собственности"</t>
  </si>
  <si>
    <t>Приложение 9</t>
  </si>
  <si>
    <t>Проведение конкурсов</t>
  </si>
  <si>
    <t>Расходы на выплату персоналу казенных учреждений</t>
  </si>
  <si>
    <t>Расходы на выплату персоналу государственных органов</t>
  </si>
  <si>
    <t>Уплата налогов, сборов и иных платежей</t>
  </si>
  <si>
    <t>870</t>
  </si>
  <si>
    <t>Резервные средства</t>
  </si>
  <si>
    <t>Публичные нормативные социальные выплаты гражданам</t>
  </si>
  <si>
    <t>00190</t>
  </si>
  <si>
    <t>00110</t>
  </si>
  <si>
    <t>Приложение 2</t>
  </si>
  <si>
    <t>Иные закупки товаров, работ и услуг для обеспечения государственных (муниципальных) нужд</t>
  </si>
  <si>
    <t>Муниципальная программа "Развитие и поддержание информационных систем в муниципальном образовании рабочий поселок Первомайский Щекинского района"</t>
  </si>
  <si>
    <t>Развитие и поддержание информационной системы Администрации МО р.п. Первомайский Щекинского района</t>
  </si>
  <si>
    <t>Приобретение, техническое и информационное обслуживание компьютерной техники, комплектующих и программного обеспечения</t>
  </si>
  <si>
    <t>13</t>
  </si>
  <si>
    <t>1</t>
  </si>
  <si>
    <t>240</t>
  </si>
  <si>
    <t>Развитие общественных организаций  в муниципальном образовании рабочий поселок Первомайский Щекинского района</t>
  </si>
  <si>
    <t>Организация сотрудничества органов местного самоуправления с органами территориального общественного самоуправления</t>
  </si>
  <si>
    <t>0</t>
  </si>
  <si>
    <t>Приобретение жилых помещений</t>
  </si>
  <si>
    <t>Содержание автомобильных дорог и тротуаров</t>
  </si>
  <si>
    <t>Субсидии юридическим лицам (кроме некоммерческих организаций), индивидуальным предпринимателям, физическим лицам</t>
  </si>
  <si>
    <t>Установка приборов учета</t>
  </si>
  <si>
    <t>Приобретение техники</t>
  </si>
  <si>
    <t>Развитие и поддержание информационной системы МКУ "ПУЖиБ"</t>
  </si>
  <si>
    <t>Развитие и поддержание информационной системы МКУК "ППБ"</t>
  </si>
  <si>
    <t>3</t>
  </si>
  <si>
    <t>Представительские расходы в рамках непрограммного направления деятельности "Собрания депутатов поселений Щекинского района"</t>
  </si>
  <si>
    <t>85050</t>
  </si>
  <si>
    <t>85060</t>
  </si>
  <si>
    <t>85070</t>
  </si>
  <si>
    <t>85100</t>
  </si>
  <si>
    <t>85110</t>
  </si>
  <si>
    <t>85360</t>
  </si>
  <si>
    <t>28810</t>
  </si>
  <si>
    <t>29060</t>
  </si>
  <si>
    <t>29270</t>
  </si>
  <si>
    <t>29290</t>
  </si>
  <si>
    <t>29070</t>
  </si>
  <si>
    <t>29050</t>
  </si>
  <si>
    <t>29010</t>
  </si>
  <si>
    <t>29800</t>
  </si>
  <si>
    <t>51180</t>
  </si>
  <si>
    <t>29080</t>
  </si>
  <si>
    <t>85090</t>
  </si>
  <si>
    <t>29100</t>
  </si>
  <si>
    <t>29110</t>
  </si>
  <si>
    <t>29120</t>
  </si>
  <si>
    <t>29130</t>
  </si>
  <si>
    <t>29330</t>
  </si>
  <si>
    <t>29590</t>
  </si>
  <si>
    <t>29910</t>
  </si>
  <si>
    <t>29420</t>
  </si>
  <si>
    <t>26670</t>
  </si>
  <si>
    <t>29190</t>
  </si>
  <si>
    <t>29200</t>
  </si>
  <si>
    <t>29210</t>
  </si>
  <si>
    <t>29370</t>
  </si>
  <si>
    <t>29620</t>
  </si>
  <si>
    <t>29710</t>
  </si>
  <si>
    <t>29760</t>
  </si>
  <si>
    <t>29900</t>
  </si>
  <si>
    <t>00590</t>
  </si>
  <si>
    <t>29240</t>
  </si>
  <si>
    <t>29260</t>
  </si>
  <si>
    <t>29630</t>
  </si>
  <si>
    <t>80100</t>
  </si>
  <si>
    <t>29020</t>
  </si>
  <si>
    <t>29250</t>
  </si>
  <si>
    <t>28900</t>
  </si>
  <si>
    <t>29230</t>
  </si>
  <si>
    <t>29570</t>
  </si>
  <si>
    <t>26250</t>
  </si>
  <si>
    <t>28860</t>
  </si>
  <si>
    <t>Расходы за счет переданных полномочий на подготовку, утверждение и выдача градостроительного плана земельного участка</t>
  </si>
  <si>
    <t>Расходы за счет переданных полномочий на выдачу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t>
  </si>
  <si>
    <t>Расходы за счет переданных полномочий на выдачу разрешений на ввод в эксплуатацию при осуществлении строительства, реконструкции и объектов капитального строительства, расположенных на территории муниципального образования</t>
  </si>
  <si>
    <t>Расходы за счет переданных полномочий на осуществление муниципального земельного контроля за исключением земель поселения</t>
  </si>
  <si>
    <t>Расходы за счет переданных полномочий на осуществление внутреннего муниципального финансового контроля в сфере бюджетных правоотношений в части осуществления последующего контроля</t>
  </si>
  <si>
    <t>Расходы за счет переданных полномочий на осуществление внешнего муниципального финансового контроля</t>
  </si>
  <si>
    <t>Совершенствование гражданской обороны (защиты) населения МО р.п. Первомайский</t>
  </si>
  <si>
    <t>Информирование населения по противопожарной тематике</t>
  </si>
  <si>
    <t>29320</t>
  </si>
  <si>
    <t>29560</t>
  </si>
  <si>
    <t>29540</t>
  </si>
  <si>
    <t>29530</t>
  </si>
  <si>
    <t>Обеспечение первичных мер пожарной безопасности</t>
  </si>
  <si>
    <t>Расходы за счет передаваемых полномочий по организации деятельности аварийно-спасательных служб и (или) аварийно-спасательных формирований на территории муниципального образования</t>
  </si>
  <si>
    <t>29610</t>
  </si>
  <si>
    <t>Оснащение компьютерной техникой</t>
  </si>
  <si>
    <t>Обслуживание программ</t>
  </si>
  <si>
    <t>Сопровождение и обновление информационных систем</t>
  </si>
  <si>
    <t>Обеспечение доступа к сети Интернет</t>
  </si>
  <si>
    <t>Защита информации от несанкционированного доступа</t>
  </si>
  <si>
    <t>2018 год</t>
  </si>
  <si>
    <t>Подпрограмма "Обеспечение первичных мер пожарной безопасности"</t>
  </si>
  <si>
    <t>4</t>
  </si>
  <si>
    <t>Подпрограмма "Развитие и поддержание информационной системы Администрации МО р.п. Первомайский Щекинского района"</t>
  </si>
  <si>
    <t>Обеспечение функционирования официального портала МО р.п. Первомайский</t>
  </si>
  <si>
    <t>Накопление запасов материально-технических, продовольственных и медицинских средств в целях гражданской обороны</t>
  </si>
  <si>
    <t>Совершенствование системы предупреждения и ликвидации ЧС, защиты населения и территории МО р.п. Первомайский от ЧС природного и техногенного характера и безопасности населения на водных объектах</t>
  </si>
  <si>
    <t>Накопление запасов материально-технических средств для защиты населения от чрезвычайных ситуаций</t>
  </si>
  <si>
    <t>Подпрограмма "Совершенствование системы предупреждения и ликвидации ЧС, защиты населения и территории МО р.п. Первомайский от ЧС природного и техногенного характера и безопасности населения на водных объектах"</t>
  </si>
  <si>
    <t>Подпрограмма "Организация физкультурно-оздоровительной и спортивно-массовой работы в муниципальном образовании рабочий поселок Первомайский Щекинского района"</t>
  </si>
  <si>
    <t>Обеспечение деятельности финансовых, налоговых и таможенных органов и органов финансового (финансово-бюджетного) надзора</t>
  </si>
  <si>
    <t>(тыс. рублей)</t>
  </si>
  <si>
    <t/>
  </si>
  <si>
    <t>Итого</t>
  </si>
  <si>
    <t>2019 год</t>
  </si>
  <si>
    <t>Информирование населения о деятельности органов местного самоуправления</t>
  </si>
  <si>
    <t>26910</t>
  </si>
  <si>
    <t>85040</t>
  </si>
  <si>
    <t>Ремонт, содержание и обслуживание памятника погибшим воинам</t>
  </si>
  <si>
    <t>Переселение граждан из аварийного жилищного фонда в муниципальном образовании рабочий поселок Первомайский Щекинского района</t>
  </si>
  <si>
    <t>Другие вопросы в области жилищное - коммунального хозяйства</t>
  </si>
  <si>
    <t>Внедрение энергосберегающих технологий</t>
  </si>
  <si>
    <t>Энергосбережение и повышение энергетической эффективности</t>
  </si>
  <si>
    <t>23380</t>
  </si>
  <si>
    <t>Ведение и корректировка энергетических паспортов учреждений</t>
  </si>
  <si>
    <t>Социальные выплаты гражданам, кроме публичных нормативных социальных выплат</t>
  </si>
  <si>
    <t>Оплата дополнительного отпуска работникам муниципальных библиотек (структурных подразделений)</t>
  </si>
  <si>
    <t>80130</t>
  </si>
  <si>
    <t>Выплата материнского капитала</t>
  </si>
  <si>
    <t>СРЕДСТВА МАССОВОЙ ИНФОРМАЦИИ</t>
  </si>
  <si>
    <t>Периодическая печать и издательства</t>
  </si>
  <si>
    <t>Профилактика терроризма и экстремизма, минимизация и (или) ликвидация последствий проявления терроризма и экстремизма на территории МО р.п. Первомайский</t>
  </si>
  <si>
    <t>Мероприятия по профилактике правонарушений, терроризма, экстремизма</t>
  </si>
  <si>
    <t>29030</t>
  </si>
  <si>
    <t>Мероприятия по профилактике ЧС природного и техногенного характера и безопасности населения на водных объектах</t>
  </si>
  <si>
    <t>29520</t>
  </si>
  <si>
    <t>Обеспечение пожарной безопасности</t>
  </si>
  <si>
    <t>Обеспечение проведения выборов и референдумов</t>
  </si>
  <si>
    <t>Расходы на проведение выборов в законодательные (представительные) органы поселений Щекинского района</t>
  </si>
  <si>
    <t>Расходы на проведение выборов в Собрания депутатов поселений Щекинского района в рамках непрограммного направления деятельности "Обеспечение проведения выборов и референдумов в поселениях Щекинского района"</t>
  </si>
  <si>
    <t>28800</t>
  </si>
  <si>
    <t>00000</t>
  </si>
  <si>
    <t>Приложение 7</t>
  </si>
  <si>
    <t>ОМСУ</t>
  </si>
  <si>
    <t>Груп-па, под-груп-па видов расхо-дов</t>
  </si>
  <si>
    <t>14</t>
  </si>
  <si>
    <t>Другие вопросы в области национальной безопасности и правоохранительной деятельности</t>
  </si>
  <si>
    <t>Муниципальная программа "Комплексная программа профилактики правонарушений в муниципальном образовании рабочий посёлок Первомайский Щёкинского района"</t>
  </si>
  <si>
    <t>Приобретение и содержание опорного пункта правопорядка</t>
  </si>
  <si>
    <t>26680</t>
  </si>
  <si>
    <t>Группа, подгруп-па видов расходов</t>
  </si>
  <si>
    <t>Раз-дел</t>
  </si>
  <si>
    <t>Под-раз-дел</t>
  </si>
  <si>
    <t>Подпрограмма "Совершенствование гражданской обороны (защиты) населения МО р.п. Первомайский"</t>
  </si>
  <si>
    <t>Подпрограмма "Профилактика терроризма и экстремизма, минимизация и (или) ликвидация последствий проявления терроризма и экстремизма на территории МО р.п. Первомайский"</t>
  </si>
  <si>
    <t>Подпрограмма "Содержание автомобильных дорог общего пользования, придомовой территории, тротуаров и системы обеспечения их функционирования на территории МО р.п. Первомайский""</t>
  </si>
  <si>
    <t>29220</t>
  </si>
  <si>
    <t>29490</t>
  </si>
  <si>
    <t>Подпрограмма "Обеспечение деятельности МКУ "ПУЖиБ""</t>
  </si>
  <si>
    <t>110</t>
  </si>
  <si>
    <t>850</t>
  </si>
  <si>
    <t>Подпрограмма "Обеспечение деятельности МКУК "ППБ""</t>
  </si>
  <si>
    <t>Мероприятие "Оснащение компьютерной техникой"</t>
  </si>
  <si>
    <t>Мероприятие "Обеспечение функционирования официального портала МО р.п. Первомайский"</t>
  </si>
  <si>
    <t>Мероприятие "Сопровождение и обновление информационных систем"</t>
  </si>
  <si>
    <t>Мероприятие "Обеспечение доступа к сети Интернет"</t>
  </si>
  <si>
    <t>Мероприятие "Защита информации от несанкционированного доступа"</t>
  </si>
  <si>
    <t>Подпрограмма "Развитие и поддержание информационной системы МКУ "ПУЖиБ""</t>
  </si>
  <si>
    <t>Мероприятие "Обслуживание программ"</t>
  </si>
  <si>
    <t>Муниципальная программа "Развитие общественных организаций в МО р.п. Первомайский Щекинского района"</t>
  </si>
  <si>
    <t>Муниципальная программа "Энергосбережение и повышение энергетической эффективности в муниципальном образовании рабочий поселок Первомайский"</t>
  </si>
  <si>
    <t>Мероприятие "Внедрение энергосберегающих технологий"</t>
  </si>
  <si>
    <t>Мероприятие "Ведение и корректировка энергетических паспортов учреждений"</t>
  </si>
  <si>
    <t>Муниципальная программа "Информирование населения о деятельности органов местного самоуправления МО р.п. Первомайский Щекинского района"</t>
  </si>
  <si>
    <t>Мероприятие "Информирование населения о деятельности органов местного самоуправления"</t>
  </si>
  <si>
    <t>Муниципальная программа "Комплексная программа профилактики правонарушений в муниципальном образовании рабочий посёлок Первомайский Щёкинского район</t>
  </si>
  <si>
    <t>Муниципальная программа "Обеспечение защиты населения и территории муниципального образования рабочий посёлок Первомайский Щёкинского района от чрезвычайных ситуаций природного и техногенного характера, терроризма и экстремизма на территории муниципального образования рабочий поселок Первомайский Щёкинского района"</t>
  </si>
  <si>
    <t>Муниципальная программа "Организация благоустройства территории МО р.п. Первомайский Щекинского района"</t>
  </si>
  <si>
    <t>Муниципальная программа "Развитие субъектов малого и среднего предпринимательства на территории МО р.п. Первомайский Щекинского района"</t>
  </si>
  <si>
    <t>Муниципальная программа "Улучшение жилищных условий граждан на территории муниципального образования рабочий поселок Первомайский Щекинского района"</t>
  </si>
  <si>
    <t>Муниципальная программа "Развитие социально – культурной работы с населением в муниципальном образовании рабочий поселок Первомайский Щекинского района"</t>
  </si>
  <si>
    <t>29470</t>
  </si>
  <si>
    <t>Приложение 6</t>
  </si>
  <si>
    <t>Приобретение и установка компьютерной, копировальной техники и видеонаблюдения, а также комплектующих и расходных материалов к ним, ремонт и обслуживание</t>
  </si>
  <si>
    <t>Мероприятие "Приобретение и установка компьютерной, копировальной техники и видеонаблюдения, а также комплектующих и расходных материалов к ним, ремонт и обслуживание"</t>
  </si>
  <si>
    <t>Содержание автомобильных дорог общего пользования, придомовой территории, тротуаров и системы обеспечения их функционирования на территории МО р.п. Первомайский</t>
  </si>
  <si>
    <t>Приложение 10</t>
  </si>
  <si>
    <t>Щекинского района на 2018 год и плановый период 2019 и 2020 годов"</t>
  </si>
  <si>
    <t>Муниципальная программа "Организация градостроительной деятельности на территории муниципального образования рабочий поселок Первомайский Щёкинского района"</t>
  </si>
  <si>
    <t>Подготовка и утверждение генерального плана МО р.п. Первомайский</t>
  </si>
  <si>
    <t>29680</t>
  </si>
  <si>
    <t>Внесение изменений в генеральный план МО р.п. Первомайский</t>
  </si>
  <si>
    <t>29690</t>
  </si>
  <si>
    <t>Разработка и утверждение нормативов градостроительного проектирования</t>
  </si>
  <si>
    <t>29700</t>
  </si>
  <si>
    <t>Обеспечение деятельности МАУК "ДК "ХИМИК"</t>
  </si>
  <si>
    <t>Субсидии автономным учреждениям</t>
  </si>
  <si>
    <t>Оплата труда работникам муниципальных учреждений культурно-досугового типа</t>
  </si>
  <si>
    <t>Распределение бюджетных ассигнований бюджета муниципального образования рабочий поселок Первомайский Щекинского района по разделам, подразделам, целевым статьям (государственным программам и непрограммным направлениям деятельности), группам и подгруппам видов расходов классификации расходов муниципального образования рабочий поселок Первомайский Щекинского района на 2018 год</t>
  </si>
  <si>
    <t>29580</t>
  </si>
  <si>
    <t>Ремонт защитных сооружений ГО</t>
  </si>
  <si>
    <t>Прочие мероприятия по гражданской обороне (защите) населения</t>
  </si>
  <si>
    <t>2020 год</t>
  </si>
  <si>
    <t>Общегосударственные вопросы</t>
  </si>
  <si>
    <t>Собрание депутатов МО р.п. Первомайский</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</si>
  <si>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</si>
  <si>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</si>
  <si>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</si>
  <si>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хозяйтсво</t>
  </si>
  <si>
    <t>Образование</t>
  </si>
  <si>
    <t>Культура и кинематография</t>
  </si>
  <si>
    <t>Социальная политика</t>
  </si>
  <si>
    <t>Физическая культура и спорт</t>
  </si>
  <si>
    <t>Средства массовой информации</t>
  </si>
  <si>
    <t>Муниципальная программа "Профессиональная подготовка, переподготовка, повышение квалификации муниципальных служащих и работников, замещающих должности, не отнесенные к должностям муниципальной службы, в администрации муниципального образования рабочий поселок Первомайский Щекинского района"</t>
  </si>
  <si>
    <t>Профессиональная подготовка, переподготовка, повышение квалификации</t>
  </si>
  <si>
    <t>Ведомственная структура расходов бюджета муниципального образования рабочий поселок Первомайский Щекинского района на 2018 год</t>
  </si>
  <si>
    <t>всего</t>
  </si>
  <si>
    <t>Ведомственная структура расходов бюджета муниципального образования рабочий поселок Первомайский Щекинского района на плановый период 2019 и 2020 годов</t>
  </si>
  <si>
    <t>29510</t>
  </si>
  <si>
    <t>Распределение бюджетных ассигнований бюджета муниципального образования рабочий поселок Первомайский Щекинского района по целевым статьям (государственным программам и непрограммным направлениям деятельности), группам и подгруппам видов расходов, разделам, подразделам классификации расходов бюджета муниципального образования рабочий поселок Первомайский Щекинского района на 2018 год</t>
  </si>
  <si>
    <t>Подпрограмма "Улучшение условий водоснабжения на территории МО р.п. Первомайский"</t>
  </si>
  <si>
    <t>Подпрограмма "Переселение граждан из аварийного жилищного фонда в муниципальном образовании рабочий поселок Первомайский Щекинского района"</t>
  </si>
  <si>
    <t>Подпрограмма "Обеспечение деятельности МАУК "ДК "ХИМИК"</t>
  </si>
  <si>
    <t>Распределение бюджетных ассигнований бюджета муниципального образования рабочий поселок Первомайский Щекинского района по целевым статьям (государственным программам и непрограммным направлениям деятельности), группам и подгруппам видов расходов, разделам, подразделам классификации расходов бюджета муниципального образования рабочий поселок Первомайский Щекинского района на плановый период 2019 и 2020 годов</t>
  </si>
  <si>
    <t>15</t>
  </si>
  <si>
    <t>Связь и информатика</t>
  </si>
  <si>
    <t>Межбюджетные трансферты на реализацию мероприятий по применению информационных технологий</t>
  </si>
  <si>
    <t>80450</t>
  </si>
  <si>
    <t>"О внесении изменений в Решение Собрания депутатов от 19.12.2017 года</t>
  </si>
  <si>
    <t>№56-214 "О бюджете муниципального образования рабочий поселок Первомайский</t>
  </si>
  <si>
    <t>29460</t>
  </si>
  <si>
    <t>Обеспечение деятельности аппарат Администрации МО</t>
  </si>
  <si>
    <t>Расходы на выполнение судебных актов по искам о возмещении вреда, причиненного незаконными действиями (бездействием) муниципальных органов либо должностных лиц этих органов</t>
  </si>
  <si>
    <t>830</t>
  </si>
  <si>
    <t>Исполнение судебных актов</t>
  </si>
  <si>
    <t>Мероприятие «Подготовка и утверждение генерального плана муниципального образования рабочий поселок Первомайский Щекинского района»</t>
  </si>
  <si>
    <t>Мероприятие «Внесение изменений в генеральный план муниципального образования рабочий поселок Первомайский Щекинского района»</t>
  </si>
  <si>
    <t>Мероприятие «Разработка и утверждение нормативов градостроительного проектирования муниципального образования рабочий поселок Первомайский Щекинского района»</t>
  </si>
  <si>
    <t>Мероприятие «Подготовка и утверждение программы комплексного развития транспортной инфраструктуры муниципального образования рабочий поселок Первомайский Щекинского района»</t>
  </si>
  <si>
    <t>29720</t>
  </si>
  <si>
    <t>Подготовка и утверждение программы комплексного развития транспортной инфраструктуры</t>
  </si>
  <si>
    <t>29730</t>
  </si>
  <si>
    <t>Подготовка и утверждение программы комплексного развития социальной инфраструктуры</t>
  </si>
  <si>
    <t>Мероприятие «Подготовка и утверждение программы комплексного развития социальной инфраструктуры муниципального образования рабочий поселок Первомайский Щекинского района»</t>
  </si>
  <si>
    <t>Субсидирование части затрат субъектов малого и среднего предпринимательства, связанных с уплатой лизинговых платежей и (или) первого взноса (аванса) по договору (договорам) лизинга, заключенному с российской лизинговой организацией в целях создания и (или) развития либо модернизации производства товаров (работ, услуг)</t>
  </si>
  <si>
    <t>29480</t>
  </si>
  <si>
    <t>L5550</t>
  </si>
  <si>
    <t>Муниципальная программа «Формирование современной городской среды в муниципальном образовании рабочий поселок Первомайский Щекинского района на 2018-2022 годы»</t>
  </si>
  <si>
    <t>Мероприятие «Благоустройство дворовых территорий»</t>
  </si>
  <si>
    <t>Формирование современной городской среды</t>
  </si>
  <si>
    <t>Мероприятие «Благоустройство территорий общего пользования»</t>
  </si>
  <si>
    <t>Бюджетные инвестиции</t>
  </si>
  <si>
    <t>Организация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t>
  </si>
  <si>
    <t>Расходы за счет передаваемых полномочий по организации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t>
  </si>
  <si>
    <t>Формирование современной городской среды в муниципальном образовании рабочий поселок Первомайский Щекинского района на 2018-2022 годы</t>
  </si>
  <si>
    <t>Мероприятие «Передача полномочий по организации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t>
  </si>
  <si>
    <t>L4670</t>
  </si>
  <si>
    <t>Подпрограмма "Формирование современной городской среды в муниципальном образовании рабочий поселок Первомайский Щекинского района на 2018-2022 годы"</t>
  </si>
  <si>
    <t>Расходы за счет переданных полномочий по организации досуга и обеспечения жителей поселения услугами организаций культуры в части обеспечения развития и укрепления материально-технической базы домов культуры в населенных пунктах с численностью жителей до 50 тысяч человек</t>
  </si>
  <si>
    <t>Распределение бюджетных ассигнований бюджета Тульской области по разделам, подразделам, целевым статьям (государственным программам и непрограммным направлениям деятельности), группам и подгруппам видов расходов классификации расходов бюджета муниципального образования рабочий поселок Первомайский Щекинского района на плановый период 2019 и 2020 годов</t>
  </si>
  <si>
    <t>Приложение 11</t>
  </si>
  <si>
    <t>Объем бюджетных ассигнований дорожного фонда муниципального образования рабочий поселок Первомайский Щекинского района на 2018 год и на плановый период 2019 и 2020 годов</t>
  </si>
  <si>
    <t xml:space="preserve">(тыс. рублей) </t>
  </si>
  <si>
    <t>Источники формирования муниципального дорожного фонда</t>
  </si>
  <si>
    <t xml:space="preserve">Сумма                          на 2018 год </t>
  </si>
  <si>
    <t xml:space="preserve">Сумма                          на 2019 год </t>
  </si>
  <si>
    <t xml:space="preserve">Сумма                          на 2020 год </t>
  </si>
  <si>
    <t>Земельный налог</t>
  </si>
  <si>
    <t>94</t>
  </si>
  <si>
    <t>29500</t>
  </si>
  <si>
    <t>Установка домовых знаков</t>
  </si>
  <si>
    <t>S0120</t>
  </si>
  <si>
    <t>Премии и гранты</t>
  </si>
  <si>
    <t>29180</t>
  </si>
  <si>
    <t>Специальные расходы</t>
  </si>
  <si>
    <t>от "____" июля 2018 года №_____</t>
  </si>
  <si>
    <t>от "19" декабря 2017 года №56-214</t>
  </si>
  <si>
    <t>Приложение 1</t>
  </si>
  <si>
    <t>Проведение экспертиз</t>
  </si>
  <si>
    <t>Остаток средств фонда на 1 января очередного финансового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</si>
</sst>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7" formatCode="#,##0.0"/>
    <numFmt numFmtId="182" formatCode="00"/>
    <numFmt numFmtId="184" formatCode="000"/>
    <numFmt numFmtId="187" formatCode="#,##0.0;[Red]\-#,##0.0;0.0"/>
  </numFmts>
  <fonts count="20" x14ac:knownFonts="1">
    <font>
      <sz val="10"/>
      <name val="Arial"/>
      <family val="3"/>
      <charset val="204"/>
    </font>
    <font>
      <sz val="10"/>
      <name val="Arial Cyr"/>
      <charset val="204"/>
    </font>
    <font>
      <sz val="10"/>
      <name val="Arial"/>
      <family val="2"/>
      <charset val="204"/>
    </font>
    <font>
      <sz val="8"/>
      <name val="Tahoma"/>
      <family val="2"/>
      <charset val="204"/>
    </font>
    <font>
      <sz val="10"/>
      <name val="Tahoma"/>
      <family val="2"/>
      <charset val="204"/>
    </font>
    <font>
      <sz val="12"/>
      <name val="Tahoma"/>
      <family val="2"/>
      <charset val="204"/>
    </font>
    <font>
      <sz val="12"/>
      <name val="Times New Roman"/>
      <family val="1"/>
      <charset val="204"/>
    </font>
    <font>
      <sz val="10"/>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4"/>
      <name val="Times New Roman"/>
      <family val="1"/>
      <charset val="204"/>
    </font>
    <font>
      <sz val="10"/>
      <name val="Arial"/>
      <family val="2"/>
      <charset val="204"/>
    </font>
    <font>
      <b/>
      <sz val="14"/>
      <name val="Times New Roman"/>
      <family val="1"/>
      <charset val="204"/>
    </font>
    <font>
      <b/>
      <sz val="11"/>
      <name val="Times New Roman"/>
      <family val="1"/>
      <charset val="204"/>
    </font>
    <font>
      <sz val="10"/>
      <name val="Times New Roman"/>
      <family val="1"/>
      <charset val="204"/>
    </font>
    <font>
      <sz val="12"/>
      <name val="Times New Roman"/>
      <family val="1"/>
      <charset val="204"/>
    </font>
    <font>
      <i/>
      <sz val="10"/>
      <name val="Arial Cyr"/>
      <charset val="204"/>
    </font>
    <font>
      <b/>
      <sz val="10"/>
      <name val="Arial Cyr"/>
      <charset val="204"/>
    </font>
    <font>
      <sz val="12"/>
      <name val="Arial Cyr"/>
      <charset val="204"/>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hair">
        <color indexed="64"/>
      </right>
      <top/>
      <bottom/>
      <diagonal/>
    </border>
  </borders>
  <cellStyleXfs count="6">
    <xf numFmtId="0" fontId="0" fillId="0" borderId="0"/>
    <xf numFmtId="0" fontId="2" fillId="0" borderId="0"/>
    <xf numFmtId="0" fontId="12" fillId="0" borderId="0"/>
    <xf numFmtId="0" fontId="1" fillId="0" borderId="0"/>
    <xf numFmtId="0" fontId="1" fillId="0" borderId="0"/>
    <xf numFmtId="0" fontId="1" fillId="0" borderId="0"/>
  </cellStyleXfs>
  <cellXfs count="207">
    <xf numFmtId="0" fontId="0" fillId="0" borderId="0" xfId="0"/>
    <xf numFmtId="0" fontId="4" fillId="0" borderId="0" xfId="0" applyFont="1"/>
    <xf numFmtId="0" fontId="4" fillId="0" borderId="0" xfId="0" applyFont="1" applyFill="1"/>
    <xf numFmtId="0" fontId="5" fillId="0" borderId="0" xfId="0" applyFont="1" applyAlignment="1"/>
    <xf numFmtId="0" fontId="5" fillId="0" borderId="0" xfId="0" applyFont="1" applyFill="1" applyAlignment="1"/>
    <xf numFmtId="0" fontId="6" fillId="0" borderId="1" xfId="0" applyFont="1" applyFill="1" applyBorder="1" applyAlignment="1">
      <alignment horizontal="center"/>
    </xf>
    <xf numFmtId="0" fontId="7" fillId="0" borderId="0" xfId="0" applyFont="1" applyAlignment="1">
      <alignment horizontal="right"/>
    </xf>
    <xf numFmtId="0" fontId="6" fillId="0" borderId="0" xfId="0" applyFont="1" applyAlignment="1">
      <alignment horizontal="right"/>
    </xf>
    <xf numFmtId="0" fontId="8" fillId="0" borderId="0" xfId="0" applyFont="1" applyFill="1"/>
    <xf numFmtId="0" fontId="8" fillId="0" borderId="0" xfId="0" applyFont="1"/>
    <xf numFmtId="0" fontId="8" fillId="0" borderId="0" xfId="0" applyFont="1" applyAlignment="1">
      <alignment horizontal="center"/>
    </xf>
    <xf numFmtId="49" fontId="8" fillId="0" borderId="0" xfId="0" applyNumberFormat="1" applyFont="1" applyAlignment="1">
      <alignment horizontal="center"/>
    </xf>
    <xf numFmtId="0" fontId="8" fillId="2" borderId="0" xfId="0" applyFont="1" applyFill="1"/>
    <xf numFmtId="177" fontId="8" fillId="0" borderId="0" xfId="0" applyNumberFormat="1" applyFont="1"/>
    <xf numFmtId="0" fontId="8" fillId="0" borderId="0" xfId="0" applyFont="1" applyAlignment="1">
      <alignment horizontal="justify"/>
    </xf>
    <xf numFmtId="49" fontId="4" fillId="0" borderId="0" xfId="0" applyNumberFormat="1" applyFont="1" applyFill="1"/>
    <xf numFmtId="49" fontId="5" fillId="0" borderId="0" xfId="0" applyNumberFormat="1" applyFont="1" applyFill="1" applyAlignment="1"/>
    <xf numFmtId="177" fontId="8" fillId="0" borderId="0" xfId="0" applyNumberFormat="1" applyFont="1" applyFill="1" applyAlignment="1"/>
    <xf numFmtId="1" fontId="6" fillId="0" borderId="1" xfId="0" applyNumberFormat="1" applyFont="1" applyFill="1" applyBorder="1" applyAlignment="1">
      <alignment horizontal="justify" wrapText="1"/>
    </xf>
    <xf numFmtId="49" fontId="6" fillId="0" borderId="1" xfId="0" applyNumberFormat="1" applyFont="1" applyFill="1" applyBorder="1" applyAlignment="1">
      <alignment horizontal="center" wrapText="1"/>
    </xf>
    <xf numFmtId="1" fontId="6" fillId="0" borderId="1" xfId="0" applyNumberFormat="1" applyFont="1" applyFill="1" applyBorder="1" applyAlignment="1">
      <alignment horizontal="center" wrapText="1"/>
    </xf>
    <xf numFmtId="0" fontId="6" fillId="0" borderId="1" xfId="1" applyNumberFormat="1" applyFont="1" applyFill="1" applyBorder="1" applyAlignment="1" applyProtection="1">
      <alignment horizontal="justify" wrapText="1"/>
      <protection hidden="1"/>
    </xf>
    <xf numFmtId="49" fontId="6" fillId="2" borderId="1" xfId="0" applyNumberFormat="1" applyFont="1" applyFill="1" applyBorder="1" applyAlignment="1">
      <alignment horizontal="center" wrapText="1"/>
    </xf>
    <xf numFmtId="0" fontId="9" fillId="0" borderId="0" xfId="0" applyFont="1"/>
    <xf numFmtId="0" fontId="8"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justify"/>
    </xf>
    <xf numFmtId="0" fontId="8" fillId="0" borderId="2" xfId="0" applyFont="1" applyFill="1" applyBorder="1" applyAlignment="1">
      <alignment horizontal="center"/>
    </xf>
    <xf numFmtId="0" fontId="8" fillId="0" borderId="3" xfId="0" applyFont="1" applyFill="1" applyBorder="1" applyAlignment="1">
      <alignment horizontal="center"/>
    </xf>
    <xf numFmtId="0" fontId="8" fillId="0" borderId="0" xfId="0" applyFont="1" applyFill="1" applyBorder="1" applyAlignment="1">
      <alignment horizontal="center"/>
    </xf>
    <xf numFmtId="0" fontId="8" fillId="0" borderId="0" xfId="1" applyNumberFormat="1" applyFont="1" applyFill="1" applyBorder="1" applyAlignment="1" applyProtection="1">
      <alignment wrapText="1"/>
      <protection hidden="1"/>
    </xf>
    <xf numFmtId="0" fontId="8" fillId="0" borderId="4" xfId="0" applyFont="1" applyFill="1" applyBorder="1" applyAlignment="1">
      <alignment horizontal="center"/>
    </xf>
    <xf numFmtId="4" fontId="8" fillId="0" borderId="0" xfId="0" applyNumberFormat="1" applyFont="1" applyFill="1" applyAlignment="1"/>
    <xf numFmtId="2" fontId="6" fillId="0" borderId="0" xfId="1" applyNumberFormat="1" applyFont="1" applyFill="1" applyProtection="1">
      <protection hidden="1"/>
    </xf>
    <xf numFmtId="2" fontId="6" fillId="0" borderId="0" xfId="1" applyNumberFormat="1" applyFont="1" applyFill="1" applyAlignment="1" applyProtection="1">
      <alignment horizontal="center" vertical="center"/>
      <protection hidden="1"/>
    </xf>
    <xf numFmtId="0" fontId="6" fillId="0" borderId="0" xfId="1" applyFont="1" applyFill="1" applyAlignment="1" applyProtection="1">
      <alignment horizontal="center" vertical="center"/>
      <protection hidden="1"/>
    </xf>
    <xf numFmtId="2" fontId="6" fillId="0" borderId="1" xfId="1" applyNumberFormat="1" applyFont="1" applyFill="1" applyBorder="1" applyAlignment="1" applyProtection="1">
      <alignment horizontal="center" vertical="top" wrapText="1"/>
      <protection hidden="1"/>
    </xf>
    <xf numFmtId="0" fontId="6" fillId="0" borderId="1" xfId="1" applyNumberFormat="1" applyFont="1" applyFill="1" applyBorder="1" applyAlignment="1" applyProtection="1">
      <alignment horizontal="center" vertical="top" wrapText="1"/>
      <protection hidden="1"/>
    </xf>
    <xf numFmtId="0" fontId="6" fillId="0" borderId="5" xfId="1" applyNumberFormat="1" applyFont="1" applyFill="1" applyBorder="1" applyAlignment="1" applyProtection="1">
      <alignment horizontal="center" vertical="center" wrapText="1"/>
      <protection hidden="1"/>
    </xf>
    <xf numFmtId="184" fontId="6" fillId="0" borderId="5" xfId="1" applyNumberFormat="1" applyFont="1" applyFill="1" applyBorder="1" applyAlignment="1" applyProtection="1">
      <alignment horizontal="center" vertical="center" wrapText="1"/>
      <protection hidden="1"/>
    </xf>
    <xf numFmtId="182" fontId="6" fillId="0" borderId="5" xfId="1" applyNumberFormat="1" applyFont="1" applyFill="1" applyBorder="1" applyAlignment="1" applyProtection="1">
      <alignment horizontal="center" vertical="center" wrapText="1"/>
      <protection hidden="1"/>
    </xf>
    <xf numFmtId="0" fontId="6" fillId="0" borderId="0" xfId="1" applyNumberFormat="1" applyFont="1" applyFill="1" applyBorder="1" applyAlignment="1" applyProtection="1">
      <alignment horizontal="center" vertical="center" wrapText="1"/>
      <protection hidden="1"/>
    </xf>
    <xf numFmtId="184" fontId="6" fillId="0" borderId="0" xfId="1" applyNumberFormat="1" applyFont="1" applyFill="1" applyBorder="1" applyAlignment="1" applyProtection="1">
      <alignment horizontal="center" vertical="center" wrapText="1"/>
      <protection hidden="1"/>
    </xf>
    <xf numFmtId="182" fontId="6" fillId="0" borderId="0" xfId="1" applyNumberFormat="1" applyFont="1" applyFill="1" applyBorder="1" applyAlignment="1" applyProtection="1">
      <alignment horizontal="center" vertical="center" wrapText="1"/>
      <protection hidden="1"/>
    </xf>
    <xf numFmtId="187" fontId="6" fillId="0" borderId="0" xfId="1" applyNumberFormat="1" applyFont="1" applyFill="1" applyBorder="1" applyAlignment="1" applyProtection="1">
      <alignment vertical="center" wrapText="1"/>
      <protection hidden="1"/>
    </xf>
    <xf numFmtId="49" fontId="6" fillId="0" borderId="5" xfId="1" applyNumberFormat="1" applyFont="1" applyFill="1" applyBorder="1" applyAlignment="1" applyProtection="1">
      <alignment horizontal="center" vertical="center" wrapText="1"/>
      <protection hidden="1"/>
    </xf>
    <xf numFmtId="49" fontId="6" fillId="0" borderId="0" xfId="1" applyNumberFormat="1" applyFont="1" applyFill="1" applyBorder="1" applyAlignment="1" applyProtection="1">
      <alignment horizontal="center" vertical="center" wrapText="1"/>
      <protection hidden="1"/>
    </xf>
    <xf numFmtId="2" fontId="6" fillId="0" borderId="0" xfId="1" applyNumberFormat="1" applyFont="1" applyFill="1" applyAlignment="1" applyProtection="1">
      <alignment horizontal="left" vertical="center" wrapText="1"/>
      <protection hidden="1"/>
    </xf>
    <xf numFmtId="2" fontId="6" fillId="0" borderId="0" xfId="1" applyNumberFormat="1" applyFont="1" applyFill="1" applyAlignment="1" applyProtection="1">
      <alignment horizontal="center" vertical="center" wrapText="1"/>
      <protection hidden="1"/>
    </xf>
    <xf numFmtId="2" fontId="10" fillId="0" borderId="0" xfId="1" applyNumberFormat="1" applyFont="1" applyFill="1" applyAlignment="1" applyProtection="1">
      <alignment horizontal="center" vertical="center" wrapText="1"/>
      <protection hidden="1"/>
    </xf>
    <xf numFmtId="0" fontId="6" fillId="0" borderId="0" xfId="1" applyNumberFormat="1" applyFont="1" applyFill="1" applyAlignment="1" applyProtection="1">
      <alignment horizontal="center" vertical="center" wrapText="1"/>
      <protection hidden="1"/>
    </xf>
    <xf numFmtId="2" fontId="6" fillId="0" borderId="5" xfId="1" applyNumberFormat="1" applyFont="1" applyFill="1" applyBorder="1" applyAlignment="1" applyProtection="1">
      <alignment horizontal="justify" vertical="center" wrapText="1"/>
      <protection hidden="1"/>
    </xf>
    <xf numFmtId="2" fontId="6" fillId="0" borderId="0" xfId="1" applyNumberFormat="1" applyFont="1" applyFill="1" applyBorder="1" applyAlignment="1" applyProtection="1">
      <alignment horizontal="justify" vertical="center" wrapText="1"/>
      <protection hidden="1"/>
    </xf>
    <xf numFmtId="2" fontId="6" fillId="0" borderId="0" xfId="1" applyNumberFormat="1" applyFont="1" applyFill="1" applyAlignment="1" applyProtection="1">
      <alignment horizontal="justify" vertical="center" wrapText="1"/>
      <protection hidden="1"/>
    </xf>
    <xf numFmtId="2" fontId="14" fillId="0" borderId="0" xfId="1" applyNumberFormat="1" applyFont="1" applyProtection="1">
      <protection hidden="1"/>
    </xf>
    <xf numFmtId="0" fontId="14" fillId="0" borderId="0" xfId="1" applyFont="1" applyProtection="1">
      <protection hidden="1"/>
    </xf>
    <xf numFmtId="0" fontId="16" fillId="0" borderId="1" xfId="1" applyNumberFormat="1" applyFont="1" applyFill="1" applyBorder="1" applyAlignment="1" applyProtection="1">
      <alignment horizontal="center" vertical="top" wrapText="1"/>
      <protection hidden="1"/>
    </xf>
    <xf numFmtId="1" fontId="10"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wrapText="1"/>
    </xf>
    <xf numFmtId="1" fontId="10" fillId="0" borderId="1" xfId="0" applyNumberFormat="1" applyFont="1" applyFill="1" applyBorder="1" applyAlignment="1">
      <alignment horizontal="center" wrapText="1"/>
    </xf>
    <xf numFmtId="177" fontId="10" fillId="0" borderId="1" xfId="0" applyNumberFormat="1" applyFont="1" applyFill="1" applyBorder="1" applyAlignment="1"/>
    <xf numFmtId="1" fontId="10" fillId="0" borderId="1" xfId="5" applyNumberFormat="1" applyFont="1" applyFill="1" applyBorder="1" applyAlignment="1">
      <alignment horizontal="justify" wrapText="1"/>
    </xf>
    <xf numFmtId="177" fontId="6" fillId="0" borderId="1" xfId="0" applyNumberFormat="1" applyFont="1" applyFill="1" applyBorder="1" applyAlignment="1"/>
    <xf numFmtId="177" fontId="6" fillId="0" borderId="1" xfId="0" applyNumberFormat="1" applyFont="1" applyFill="1" applyBorder="1" applyAlignment="1">
      <alignment horizontal="right" wrapText="1"/>
    </xf>
    <xf numFmtId="1" fontId="10" fillId="0" borderId="1" xfId="0" applyNumberFormat="1" applyFont="1" applyFill="1" applyBorder="1" applyAlignment="1">
      <alignment horizontal="justify" wrapText="1"/>
    </xf>
    <xf numFmtId="177" fontId="10" fillId="0" borderId="1" xfId="0" applyNumberFormat="1" applyFont="1" applyFill="1" applyBorder="1" applyAlignment="1">
      <alignment horizontal="right" wrapText="1"/>
    </xf>
    <xf numFmtId="1" fontId="10" fillId="0" borderId="1" xfId="4" applyNumberFormat="1" applyFont="1" applyFill="1" applyBorder="1" applyAlignment="1">
      <alignment horizontal="justify" wrapText="1"/>
    </xf>
    <xf numFmtId="1" fontId="6" fillId="0" borderId="1" xfId="4" applyNumberFormat="1" applyFont="1" applyFill="1" applyBorder="1" applyAlignment="1">
      <alignment horizontal="justify" wrapText="1"/>
    </xf>
    <xf numFmtId="0" fontId="10" fillId="0" borderId="1" xfId="1" applyNumberFormat="1" applyFont="1" applyFill="1" applyBorder="1" applyAlignment="1" applyProtection="1">
      <alignment horizontal="justify" wrapText="1"/>
      <protection hidden="1"/>
    </xf>
    <xf numFmtId="0" fontId="6" fillId="0" borderId="1" xfId="1" applyNumberFormat="1" applyFont="1" applyFill="1" applyBorder="1" applyAlignment="1" applyProtection="1">
      <alignment horizontal="right" wrapText="1"/>
      <protection hidden="1"/>
    </xf>
    <xf numFmtId="0" fontId="6" fillId="2" borderId="1" xfId="1" applyNumberFormat="1" applyFont="1" applyFill="1" applyBorder="1" applyAlignment="1" applyProtection="1">
      <alignment horizontal="left" wrapText="1"/>
      <protection hidden="1"/>
    </xf>
    <xf numFmtId="1" fontId="6" fillId="2" borderId="1" xfId="0" applyNumberFormat="1" applyFont="1" applyFill="1" applyBorder="1" applyAlignment="1">
      <alignment horizontal="center" wrapText="1"/>
    </xf>
    <xf numFmtId="0" fontId="10" fillId="0" borderId="1" xfId="0" applyFont="1" applyFill="1" applyBorder="1" applyAlignment="1">
      <alignment horizontal="justify" wrapText="1"/>
    </xf>
    <xf numFmtId="49" fontId="10" fillId="0" borderId="1" xfId="1" applyNumberFormat="1" applyFont="1" applyFill="1" applyBorder="1" applyAlignment="1" applyProtection="1">
      <alignment horizontal="justify" wrapText="1"/>
      <protection hidden="1"/>
    </xf>
    <xf numFmtId="49" fontId="6" fillId="0" borderId="1" xfId="1" applyNumberFormat="1" applyFont="1" applyFill="1" applyBorder="1" applyAlignment="1" applyProtection="1">
      <alignment horizontal="justify" wrapText="1"/>
      <protection hidden="1"/>
    </xf>
    <xf numFmtId="0" fontId="6" fillId="0" borderId="1" xfId="0" applyFont="1" applyFill="1" applyBorder="1"/>
    <xf numFmtId="0" fontId="10" fillId="0" borderId="1" xfId="0" applyFont="1" applyFill="1" applyBorder="1"/>
    <xf numFmtId="1" fontId="6" fillId="0" borderId="1" xfId="0" applyNumberFormat="1" applyFont="1" applyFill="1" applyBorder="1" applyAlignment="1">
      <alignment horizontal="left" wrapText="1"/>
    </xf>
    <xf numFmtId="0" fontId="6" fillId="0" borderId="6" xfId="1" applyNumberFormat="1" applyFont="1" applyFill="1" applyBorder="1" applyAlignment="1" applyProtection="1">
      <alignment horizontal="justify" wrapText="1"/>
      <protection hidden="1"/>
    </xf>
    <xf numFmtId="49" fontId="6" fillId="0" borderId="6" xfId="0" applyNumberFormat="1" applyFont="1" applyFill="1" applyBorder="1" applyAlignment="1">
      <alignment horizontal="center" wrapText="1"/>
    </xf>
    <xf numFmtId="177" fontId="6" fillId="0" borderId="6" xfId="0" applyNumberFormat="1" applyFont="1" applyFill="1" applyBorder="1" applyAlignment="1">
      <alignment horizontal="right" wrapText="1"/>
    </xf>
    <xf numFmtId="0" fontId="10" fillId="0" borderId="1" xfId="0" applyFont="1" applyFill="1" applyBorder="1" applyAlignment="1">
      <alignment horizontal="justify"/>
    </xf>
    <xf numFmtId="49" fontId="6" fillId="0" borderId="1" xfId="0" applyNumberFormat="1" applyFont="1" applyFill="1" applyBorder="1" applyAlignment="1">
      <alignment horizontal="center"/>
    </xf>
    <xf numFmtId="0" fontId="10" fillId="0" borderId="1" xfId="0" applyFont="1" applyFill="1" applyBorder="1" applyAlignment="1"/>
    <xf numFmtId="0" fontId="6" fillId="0" borderId="0" xfId="0" applyFont="1" applyFill="1" applyAlignment="1">
      <alignment horizontal="justify"/>
    </xf>
    <xf numFmtId="49" fontId="6" fillId="0" borderId="0" xfId="0" applyNumberFormat="1" applyFont="1" applyFill="1" applyAlignment="1">
      <alignment horizontal="center"/>
    </xf>
    <xf numFmtId="0" fontId="6" fillId="0" borderId="0" xfId="0" applyFont="1" applyFill="1" applyAlignment="1">
      <alignment horizontal="center"/>
    </xf>
    <xf numFmtId="0" fontId="6" fillId="0" borderId="2" xfId="0" applyFont="1" applyFill="1" applyBorder="1" applyAlignment="1">
      <alignment horizontal="center"/>
    </xf>
    <xf numFmtId="177" fontId="6" fillId="0" borderId="7" xfId="0" applyNumberFormat="1" applyFont="1" applyFill="1" applyBorder="1" applyAlignment="1"/>
    <xf numFmtId="0" fontId="6" fillId="0" borderId="3" xfId="0" applyFont="1" applyFill="1" applyBorder="1" applyAlignment="1">
      <alignment horizontal="center"/>
    </xf>
    <xf numFmtId="177" fontId="6" fillId="0" borderId="8" xfId="0" applyNumberFormat="1" applyFont="1" applyFill="1" applyBorder="1" applyAlignment="1"/>
    <xf numFmtId="0" fontId="6" fillId="0" borderId="9" xfId="0" applyFont="1" applyFill="1" applyBorder="1" applyAlignment="1">
      <alignment horizontal="center"/>
    </xf>
    <xf numFmtId="177" fontId="6" fillId="0" borderId="10" xfId="0" applyNumberFormat="1" applyFont="1" applyFill="1" applyBorder="1" applyAlignment="1"/>
    <xf numFmtId="0" fontId="6" fillId="0" borderId="0" xfId="0" applyFont="1" applyFill="1" applyBorder="1" applyAlignment="1">
      <alignment horizontal="center"/>
    </xf>
    <xf numFmtId="177" fontId="10" fillId="0" borderId="11" xfId="0" applyNumberFormat="1" applyFont="1" applyFill="1" applyBorder="1" applyAlignment="1"/>
    <xf numFmtId="177" fontId="6" fillId="0" borderId="0" xfId="0" applyNumberFormat="1" applyFont="1" applyFill="1" applyAlignment="1"/>
    <xf numFmtId="0" fontId="2" fillId="0" borderId="0" xfId="1"/>
    <xf numFmtId="177" fontId="2" fillId="0" borderId="0" xfId="1" applyNumberFormat="1"/>
    <xf numFmtId="0" fontId="9" fillId="0" borderId="0" xfId="1" applyFont="1" applyProtection="1">
      <protection hidden="1"/>
    </xf>
    <xf numFmtId="2" fontId="9" fillId="0" borderId="0" xfId="1" applyNumberFormat="1" applyFont="1" applyAlignment="1" applyProtection="1">
      <alignment horizontal="right"/>
      <protection hidden="1"/>
    </xf>
    <xf numFmtId="2" fontId="9" fillId="0" borderId="0" xfId="1" applyNumberFormat="1" applyFont="1" applyProtection="1">
      <protection hidden="1"/>
    </xf>
    <xf numFmtId="2" fontId="9" fillId="0" borderId="0" xfId="1" applyNumberFormat="1" applyFont="1" applyAlignment="1" applyProtection="1">
      <alignment horizontal="left"/>
      <protection hidden="1"/>
    </xf>
    <xf numFmtId="0" fontId="7" fillId="0" borderId="0" xfId="1" applyNumberFormat="1" applyFont="1" applyFill="1" applyAlignment="1" applyProtection="1">
      <alignment horizontal="right"/>
      <protection hidden="1"/>
    </xf>
    <xf numFmtId="2" fontId="6" fillId="0" borderId="0" xfId="1" applyNumberFormat="1" applyFont="1" applyProtection="1">
      <protection hidden="1"/>
    </xf>
    <xf numFmtId="0" fontId="6" fillId="0" borderId="0" xfId="1" applyFont="1" applyProtection="1">
      <protection hidden="1"/>
    </xf>
    <xf numFmtId="0" fontId="2" fillId="0" borderId="0" xfId="1" applyProtection="1">
      <protection hidden="1"/>
    </xf>
    <xf numFmtId="2" fontId="10" fillId="0" borderId="0" xfId="1" applyNumberFormat="1" applyFont="1" applyFill="1" applyBorder="1" applyAlignment="1" applyProtection="1">
      <alignment horizontal="left" vertical="center" wrapText="1"/>
      <protection hidden="1"/>
    </xf>
    <xf numFmtId="184" fontId="10" fillId="0" borderId="0" xfId="1" applyNumberFormat="1" applyFont="1" applyFill="1" applyBorder="1" applyAlignment="1" applyProtection="1">
      <alignment horizontal="center" vertical="center" wrapText="1"/>
      <protection hidden="1"/>
    </xf>
    <xf numFmtId="182" fontId="10" fillId="0" borderId="0" xfId="1" applyNumberFormat="1" applyFont="1" applyFill="1" applyBorder="1" applyAlignment="1" applyProtection="1">
      <alignment horizontal="center" vertical="center" wrapText="1"/>
      <protection hidden="1"/>
    </xf>
    <xf numFmtId="0" fontId="10" fillId="0" borderId="0" xfId="1" applyNumberFormat="1" applyFont="1" applyFill="1" applyBorder="1" applyAlignment="1" applyProtection="1">
      <alignment horizontal="right" vertical="center" wrapText="1"/>
      <protection hidden="1"/>
    </xf>
    <xf numFmtId="0" fontId="10" fillId="0" borderId="0" xfId="1" applyNumberFormat="1" applyFont="1" applyFill="1" applyBorder="1" applyAlignment="1" applyProtection="1">
      <alignment horizontal="center" vertical="center" wrapText="1"/>
      <protection hidden="1"/>
    </xf>
    <xf numFmtId="0" fontId="10" fillId="0" borderId="0" xfId="1" applyNumberFormat="1" applyFont="1" applyFill="1" applyBorder="1" applyAlignment="1" applyProtection="1">
      <alignment horizontal="left" vertical="center" wrapText="1"/>
      <protection hidden="1"/>
    </xf>
    <xf numFmtId="0" fontId="10" fillId="0" borderId="0" xfId="1" applyNumberFormat="1" applyFont="1" applyFill="1" applyBorder="1" applyAlignment="1" applyProtection="1">
      <alignment horizontal="left" vertical="center"/>
      <protection hidden="1"/>
    </xf>
    <xf numFmtId="187" fontId="10" fillId="0" borderId="0" xfId="1" applyNumberFormat="1" applyFont="1" applyFill="1" applyBorder="1" applyAlignment="1" applyProtection="1">
      <alignment vertical="center" wrapText="1"/>
      <protection hidden="1"/>
    </xf>
    <xf numFmtId="2" fontId="6" fillId="0" borderId="0" xfId="1" applyNumberFormat="1" applyFont="1" applyFill="1" applyBorder="1" applyAlignment="1" applyProtection="1">
      <alignment horizontal="left" vertical="center" wrapText="1"/>
      <protection hidden="1"/>
    </xf>
    <xf numFmtId="1" fontId="6" fillId="0" borderId="0" xfId="0" applyNumberFormat="1" applyFont="1" applyFill="1" applyBorder="1" applyAlignment="1">
      <alignment horizontal="justify" wrapText="1"/>
    </xf>
    <xf numFmtId="0" fontId="6" fillId="0" borderId="0" xfId="1" applyNumberFormat="1" applyFont="1" applyFill="1" applyBorder="1" applyAlignment="1" applyProtection="1">
      <alignment horizontal="justify" wrapText="1"/>
      <protection hidden="1"/>
    </xf>
    <xf numFmtId="49" fontId="6" fillId="0" borderId="0" xfId="0" applyNumberFormat="1" applyFont="1" applyFill="1" applyBorder="1" applyAlignment="1">
      <alignment horizontal="center" wrapText="1"/>
    </xf>
    <xf numFmtId="177" fontId="6" fillId="0" borderId="0" xfId="0" applyNumberFormat="1" applyFont="1" applyFill="1" applyBorder="1" applyAlignment="1">
      <alignment horizontal="right" wrapText="1"/>
    </xf>
    <xf numFmtId="1" fontId="6" fillId="0" borderId="0" xfId="4" applyNumberFormat="1" applyFont="1" applyFill="1" applyBorder="1" applyAlignment="1">
      <alignment horizontal="justify" wrapText="1"/>
    </xf>
    <xf numFmtId="1" fontId="6" fillId="0" borderId="0" xfId="0" applyNumberFormat="1" applyFont="1" applyFill="1" applyBorder="1" applyAlignment="1">
      <alignment horizontal="center" wrapText="1"/>
    </xf>
    <xf numFmtId="0" fontId="6" fillId="0" borderId="0" xfId="1" applyNumberFormat="1" applyFont="1" applyFill="1" applyBorder="1" applyAlignment="1" applyProtection="1">
      <alignment horizontal="right" wrapText="1"/>
      <protection hidden="1"/>
    </xf>
    <xf numFmtId="0" fontId="6" fillId="2" borderId="0" xfId="1" applyNumberFormat="1" applyFont="1" applyFill="1" applyBorder="1" applyAlignment="1" applyProtection="1">
      <alignment horizontal="left" wrapText="1"/>
      <protection hidden="1"/>
    </xf>
    <xf numFmtId="49" fontId="6" fillId="2" borderId="0" xfId="0" applyNumberFormat="1" applyFont="1" applyFill="1" applyBorder="1" applyAlignment="1">
      <alignment horizontal="center" wrapText="1"/>
    </xf>
    <xf numFmtId="1" fontId="6" fillId="2" borderId="0" xfId="0" applyNumberFormat="1" applyFont="1" applyFill="1" applyBorder="1" applyAlignment="1">
      <alignment horizontal="center" wrapText="1"/>
    </xf>
    <xf numFmtId="177" fontId="6" fillId="0" borderId="0" xfId="0" applyNumberFormat="1" applyFont="1" applyFill="1" applyBorder="1" applyAlignment="1"/>
    <xf numFmtId="0" fontId="6" fillId="0" borderId="0" xfId="0" applyFont="1" applyFill="1" applyBorder="1" applyAlignment="1">
      <alignment horizontal="justify" wrapText="1"/>
    </xf>
    <xf numFmtId="49" fontId="6" fillId="0" borderId="0" xfId="1" applyNumberFormat="1" applyFont="1" applyFill="1" applyBorder="1" applyAlignment="1" applyProtection="1">
      <alignment horizontal="justify" wrapText="1"/>
      <protection hidden="1"/>
    </xf>
    <xf numFmtId="0" fontId="6" fillId="0" borderId="0" xfId="0" applyFont="1" applyFill="1" applyBorder="1"/>
    <xf numFmtId="1" fontId="6" fillId="0" borderId="0" xfId="0" applyNumberFormat="1" applyFont="1" applyFill="1" applyBorder="1" applyAlignment="1">
      <alignment horizontal="left" wrapText="1"/>
    </xf>
    <xf numFmtId="0" fontId="6" fillId="0" borderId="0" xfId="0" applyFont="1" applyFill="1" applyBorder="1" applyAlignment="1">
      <alignment horizontal="justify"/>
    </xf>
    <xf numFmtId="49" fontId="6" fillId="0" borderId="0" xfId="0" applyNumberFormat="1" applyFont="1" applyFill="1" applyBorder="1" applyAlignment="1">
      <alignment horizontal="center"/>
    </xf>
    <xf numFmtId="0" fontId="6" fillId="0" borderId="0" xfId="0" applyFont="1" applyFill="1" applyBorder="1" applyAlignment="1"/>
    <xf numFmtId="184" fontId="6" fillId="0" borderId="0" xfId="1" applyNumberFormat="1" applyFont="1" applyFill="1" applyBorder="1" applyAlignment="1" applyProtection="1">
      <alignment horizontal="center" wrapText="1"/>
      <protection hidden="1"/>
    </xf>
    <xf numFmtId="1" fontId="6" fillId="0" borderId="0" xfId="5" applyNumberFormat="1" applyFont="1" applyFill="1" applyBorder="1" applyAlignment="1">
      <alignment horizontal="justify" wrapText="1"/>
    </xf>
    <xf numFmtId="0" fontId="2" fillId="0" borderId="0" xfId="1" applyFont="1" applyProtection="1">
      <protection hidden="1"/>
    </xf>
    <xf numFmtId="0" fontId="6" fillId="0" borderId="0" xfId="1" applyNumberFormat="1" applyFont="1" applyFill="1" applyAlignment="1" applyProtection="1">
      <alignment horizontal="right"/>
      <protection hidden="1"/>
    </xf>
    <xf numFmtId="49" fontId="6" fillId="0" borderId="0" xfId="1" applyNumberFormat="1" applyFont="1" applyFill="1" applyAlignment="1" applyProtection="1">
      <alignment horizontal="center" vertical="center"/>
      <protection hidden="1"/>
    </xf>
    <xf numFmtId="49" fontId="6" fillId="0" borderId="0" xfId="1" applyNumberFormat="1" applyFont="1" applyFill="1" applyAlignment="1" applyProtection="1">
      <alignment horizontal="center" vertical="center" wrapText="1"/>
      <protection hidden="1"/>
    </xf>
    <xf numFmtId="0" fontId="6" fillId="0" borderId="0" xfId="1" applyNumberFormat="1" applyFont="1" applyFill="1" applyBorder="1" applyAlignment="1" applyProtection="1">
      <alignment horizontal="left" wrapText="1"/>
      <protection hidden="1"/>
    </xf>
    <xf numFmtId="4" fontId="6" fillId="0" borderId="0" xfId="0" applyNumberFormat="1" applyFont="1" applyAlignment="1">
      <alignment horizontal="right"/>
    </xf>
    <xf numFmtId="4" fontId="7" fillId="0" borderId="0" xfId="0" applyNumberFormat="1" applyFont="1" applyAlignment="1">
      <alignment horizontal="right"/>
    </xf>
    <xf numFmtId="4" fontId="6" fillId="0" borderId="1" xfId="1" applyNumberFormat="1" applyFont="1" applyFill="1" applyBorder="1" applyAlignment="1" applyProtection="1">
      <alignment horizontal="center" vertical="top" wrapText="1"/>
      <protection hidden="1"/>
    </xf>
    <xf numFmtId="4" fontId="6" fillId="0" borderId="0" xfId="1" applyNumberFormat="1" applyFont="1" applyFill="1" applyBorder="1" applyAlignment="1" applyProtection="1">
      <alignment vertical="center" wrapText="1"/>
      <protection hidden="1"/>
    </xf>
    <xf numFmtId="4" fontId="3" fillId="0" borderId="0" xfId="0" applyNumberFormat="1" applyFont="1" applyAlignment="1">
      <alignment horizontal="right"/>
    </xf>
    <xf numFmtId="4" fontId="6" fillId="0" borderId="0" xfId="1" applyNumberFormat="1" applyFont="1" applyFill="1" applyProtection="1">
      <protection hidden="1"/>
    </xf>
    <xf numFmtId="4" fontId="7" fillId="0" borderId="12" xfId="1" applyNumberFormat="1" applyFont="1" applyFill="1" applyBorder="1" applyAlignment="1" applyProtection="1">
      <alignment horizontal="right"/>
      <protection hidden="1"/>
    </xf>
    <xf numFmtId="4" fontId="6" fillId="0" borderId="5" xfId="1" applyNumberFormat="1" applyFont="1" applyFill="1" applyBorder="1" applyAlignment="1" applyProtection="1">
      <alignment vertical="center" wrapText="1"/>
      <protection hidden="1"/>
    </xf>
    <xf numFmtId="4" fontId="6" fillId="0" borderId="0" xfId="1" applyNumberFormat="1" applyFont="1" applyFill="1" applyAlignment="1" applyProtection="1">
      <alignment horizontal="right" vertical="center" wrapText="1"/>
      <protection hidden="1"/>
    </xf>
    <xf numFmtId="4" fontId="4" fillId="0" borderId="0" xfId="0" applyNumberFormat="1" applyFont="1"/>
    <xf numFmtId="4" fontId="8" fillId="0" borderId="0" xfId="0" applyNumberFormat="1" applyFont="1"/>
    <xf numFmtId="4" fontId="10" fillId="0" borderId="1" xfId="0" applyNumberFormat="1" applyFont="1" applyFill="1" applyBorder="1" applyAlignment="1"/>
    <xf numFmtId="4" fontId="6" fillId="0" borderId="1" xfId="0" applyNumberFormat="1" applyFont="1" applyFill="1" applyBorder="1" applyAlignment="1"/>
    <xf numFmtId="4" fontId="6" fillId="0" borderId="1" xfId="0" applyNumberFormat="1" applyFont="1" applyFill="1" applyBorder="1" applyAlignment="1">
      <alignment horizontal="right" wrapText="1"/>
    </xf>
    <xf numFmtId="4" fontId="10" fillId="0" borderId="1" xfId="0" applyNumberFormat="1" applyFont="1" applyFill="1" applyBorder="1" applyAlignment="1">
      <alignment horizontal="right" wrapText="1"/>
    </xf>
    <xf numFmtId="4" fontId="6" fillId="0" borderId="6" xfId="0" applyNumberFormat="1" applyFont="1" applyFill="1" applyBorder="1" applyAlignment="1">
      <alignment horizontal="right" wrapText="1"/>
    </xf>
    <xf numFmtId="4" fontId="8" fillId="0" borderId="13" xfId="0" applyNumberFormat="1" applyFont="1" applyFill="1" applyBorder="1" applyAlignment="1"/>
    <xf numFmtId="4" fontId="8" fillId="0" borderId="14" xfId="0" applyNumberFormat="1" applyFont="1" applyFill="1" applyBorder="1" applyAlignment="1"/>
    <xf numFmtId="4" fontId="8" fillId="0" borderId="15" xfId="0" applyNumberFormat="1" applyFont="1" applyFill="1" applyBorder="1" applyAlignment="1"/>
    <xf numFmtId="4" fontId="8" fillId="0" borderId="10" xfId="0" applyNumberFormat="1" applyFont="1" applyFill="1" applyBorder="1" applyAlignment="1"/>
    <xf numFmtId="4" fontId="9" fillId="0" borderId="16" xfId="0" applyNumberFormat="1" applyFont="1" applyFill="1" applyBorder="1" applyAlignment="1"/>
    <xf numFmtId="0" fontId="10" fillId="0" borderId="0" xfId="1" applyNumberFormat="1" applyFont="1" applyFill="1" applyBorder="1" applyAlignment="1" applyProtection="1">
      <alignment horizontal="justify" wrapText="1"/>
      <protection hidden="1"/>
    </xf>
    <xf numFmtId="0" fontId="6" fillId="0" borderId="14" xfId="1" applyNumberFormat="1" applyFont="1" applyFill="1" applyBorder="1" applyAlignment="1" applyProtection="1">
      <alignment horizontal="justify" wrapText="1"/>
      <protection hidden="1"/>
    </xf>
    <xf numFmtId="0" fontId="6" fillId="0" borderId="14" xfId="1" applyNumberFormat="1" applyFont="1" applyFill="1" applyBorder="1" applyAlignment="1" applyProtection="1">
      <alignment horizontal="left" wrapText="1"/>
      <protection hidden="1"/>
    </xf>
    <xf numFmtId="177" fontId="6" fillId="0" borderId="0" xfId="0" applyNumberFormat="1" applyFont="1" applyAlignment="1">
      <alignment horizontal="right"/>
    </xf>
    <xf numFmtId="177" fontId="7" fillId="0" borderId="0" xfId="0" applyNumberFormat="1" applyFont="1" applyAlignment="1">
      <alignment horizontal="right"/>
    </xf>
    <xf numFmtId="177" fontId="2" fillId="0" borderId="0" xfId="1" applyNumberFormat="1" applyProtection="1">
      <protection hidden="1"/>
    </xf>
    <xf numFmtId="177" fontId="6" fillId="0" borderId="1" xfId="1" applyNumberFormat="1" applyFont="1" applyFill="1" applyBorder="1" applyAlignment="1" applyProtection="1">
      <alignment horizontal="center" vertical="top" wrapText="1"/>
      <protection hidden="1"/>
    </xf>
    <xf numFmtId="177" fontId="10" fillId="0" borderId="0" xfId="1" applyNumberFormat="1" applyFont="1" applyFill="1" applyBorder="1" applyAlignment="1" applyProtection="1">
      <alignment vertical="center" wrapText="1"/>
      <protection hidden="1"/>
    </xf>
    <xf numFmtId="177" fontId="6" fillId="0" borderId="0" xfId="1" applyNumberFormat="1" applyFont="1" applyFill="1" applyBorder="1" applyAlignment="1" applyProtection="1">
      <alignment vertical="center" wrapText="1"/>
      <protection hidden="1"/>
    </xf>
    <xf numFmtId="177" fontId="4" fillId="0" borderId="0" xfId="0" applyNumberFormat="1" applyFont="1"/>
    <xf numFmtId="177" fontId="3" fillId="0" borderId="0" xfId="0" applyNumberFormat="1" applyFont="1" applyAlignment="1">
      <alignment horizontal="right"/>
    </xf>
    <xf numFmtId="177" fontId="6" fillId="0" borderId="0" xfId="1" applyNumberFormat="1" applyFont="1" applyFill="1" applyProtection="1">
      <protection hidden="1"/>
    </xf>
    <xf numFmtId="177" fontId="7" fillId="0" borderId="12" xfId="1" applyNumberFormat="1" applyFont="1" applyFill="1" applyBorder="1" applyAlignment="1" applyProtection="1">
      <alignment horizontal="right"/>
      <protection hidden="1"/>
    </xf>
    <xf numFmtId="177" fontId="6" fillId="0" borderId="5" xfId="1" applyNumberFormat="1" applyFont="1" applyFill="1" applyBorder="1" applyAlignment="1" applyProtection="1">
      <alignment vertical="center" wrapText="1"/>
      <protection hidden="1"/>
    </xf>
    <xf numFmtId="177" fontId="6" fillId="0" borderId="0" xfId="1" applyNumberFormat="1" applyFont="1" applyFill="1" applyAlignment="1" applyProtection="1">
      <alignment horizontal="right" vertical="center" wrapText="1"/>
      <protection hidden="1"/>
    </xf>
    <xf numFmtId="0" fontId="1" fillId="0" borderId="0" xfId="3"/>
    <xf numFmtId="0" fontId="6" fillId="0" borderId="0" xfId="3" applyFont="1" applyAlignment="1"/>
    <xf numFmtId="0" fontId="18" fillId="0" borderId="0" xfId="3" applyFont="1"/>
    <xf numFmtId="0" fontId="7" fillId="0" borderId="0" xfId="3" applyFont="1" applyAlignment="1">
      <alignment horizontal="center"/>
    </xf>
    <xf numFmtId="0" fontId="19" fillId="0" borderId="1" xfId="3" applyFont="1" applyBorder="1" applyAlignment="1"/>
    <xf numFmtId="0" fontId="10" fillId="0" borderId="1" xfId="3" applyFont="1" applyBorder="1" applyAlignment="1">
      <alignment horizontal="justify" vertical="center" wrapText="1"/>
    </xf>
    <xf numFmtId="0" fontId="10" fillId="0" borderId="1" xfId="3" applyFont="1" applyBorder="1" applyAlignment="1">
      <alignment horizontal="center" vertical="center" wrapText="1"/>
    </xf>
    <xf numFmtId="0" fontId="6" fillId="0" borderId="1" xfId="3" applyFont="1" applyBorder="1" applyAlignment="1">
      <alignment horizontal="center" vertical="center" wrapText="1"/>
    </xf>
    <xf numFmtId="0" fontId="6" fillId="0" borderId="1" xfId="3" applyFont="1" applyBorder="1" applyAlignment="1">
      <alignment horizontal="justify" wrapText="1"/>
    </xf>
    <xf numFmtId="177" fontId="6" fillId="0" borderId="1" xfId="3" applyNumberFormat="1" applyFont="1" applyBorder="1" applyAlignment="1">
      <alignment horizontal="right"/>
    </xf>
    <xf numFmtId="0" fontId="19" fillId="0" borderId="1" xfId="3" applyFont="1" applyBorder="1"/>
    <xf numFmtId="0" fontId="10" fillId="0" borderId="1" xfId="3" applyFont="1" applyBorder="1" applyAlignment="1">
      <alignment horizontal="justify"/>
    </xf>
    <xf numFmtId="177" fontId="10" fillId="0" borderId="1" xfId="3" applyNumberFormat="1" applyFont="1" applyBorder="1" applyAlignment="1">
      <alignment horizontal="right"/>
    </xf>
    <xf numFmtId="4" fontId="1" fillId="0" borderId="0" xfId="3" applyNumberFormat="1"/>
    <xf numFmtId="0" fontId="8" fillId="0" borderId="17" xfId="0" applyFont="1" applyBorder="1"/>
    <xf numFmtId="0" fontId="11" fillId="0" borderId="0" xfId="1" applyNumberFormat="1" applyFont="1" applyFill="1" applyAlignment="1" applyProtection="1">
      <alignment horizontal="center" vertical="center" wrapText="1"/>
      <protection hidden="1"/>
    </xf>
    <xf numFmtId="0" fontId="13" fillId="0" borderId="0" xfId="1" applyNumberFormat="1" applyFont="1" applyFill="1" applyAlignment="1" applyProtection="1">
      <alignment horizontal="center" vertical="center" wrapText="1"/>
      <protection hidden="1"/>
    </xf>
    <xf numFmtId="0" fontId="16" fillId="0" borderId="1" xfId="1" applyNumberFormat="1" applyFont="1" applyFill="1" applyBorder="1" applyAlignment="1" applyProtection="1">
      <alignment horizontal="center" vertical="top" wrapText="1"/>
      <protection hidden="1"/>
    </xf>
    <xf numFmtId="0" fontId="8" fillId="0" borderId="0" xfId="1" applyNumberFormat="1" applyFont="1" applyFill="1" applyBorder="1" applyAlignment="1" applyProtection="1">
      <alignment horizontal="left" wrapText="1"/>
      <protection hidden="1"/>
    </xf>
    <xf numFmtId="2" fontId="16" fillId="0" borderId="1" xfId="1" applyNumberFormat="1" applyFont="1" applyFill="1" applyBorder="1" applyAlignment="1" applyProtection="1">
      <alignment horizontal="center" vertical="top" wrapText="1"/>
      <protection hidden="1"/>
    </xf>
    <xf numFmtId="177" fontId="16" fillId="0" borderId="1" xfId="1" applyNumberFormat="1" applyFont="1" applyFill="1" applyBorder="1" applyAlignment="1" applyProtection="1">
      <alignment horizontal="center" vertical="top" wrapText="1"/>
      <protection hidden="1"/>
    </xf>
    <xf numFmtId="0" fontId="15" fillId="0" borderId="0" xfId="1" applyNumberFormat="1" applyFont="1" applyFill="1" applyAlignment="1" applyProtection="1">
      <alignment horizontal="right"/>
      <protection hidden="1"/>
    </xf>
    <xf numFmtId="2" fontId="6" fillId="0" borderId="1" xfId="1" applyNumberFormat="1" applyFont="1" applyFill="1" applyBorder="1" applyAlignment="1" applyProtection="1">
      <alignment horizontal="center" vertical="top" wrapText="1"/>
      <protection hidden="1"/>
    </xf>
    <xf numFmtId="0" fontId="6" fillId="0" borderId="1" xfId="1" applyNumberFormat="1" applyFont="1" applyFill="1" applyBorder="1" applyAlignment="1" applyProtection="1">
      <alignment horizontal="center" vertical="top" wrapText="1"/>
      <protection hidden="1"/>
    </xf>
    <xf numFmtId="4" fontId="6" fillId="0" borderId="1" xfId="1" applyNumberFormat="1" applyFont="1" applyFill="1" applyBorder="1" applyAlignment="1" applyProtection="1">
      <alignment horizontal="center" vertical="top" wrapText="1"/>
      <protection hidden="1"/>
    </xf>
    <xf numFmtId="4" fontId="7" fillId="0" borderId="0" xfId="1" applyNumberFormat="1" applyFont="1" applyFill="1" applyAlignment="1" applyProtection="1">
      <alignment horizontal="right"/>
      <protection hidden="1"/>
    </xf>
    <xf numFmtId="0" fontId="11" fillId="0" borderId="0" xfId="1" applyNumberFormat="1" applyFont="1" applyFill="1" applyAlignment="1" applyProtection="1">
      <alignment horizontal="center" wrapText="1"/>
      <protection hidden="1"/>
    </xf>
    <xf numFmtId="0" fontId="6" fillId="0" borderId="0" xfId="1" applyNumberFormat="1" applyFont="1" applyFill="1" applyBorder="1" applyAlignment="1" applyProtection="1">
      <alignment horizontal="right"/>
      <protection hidden="1"/>
    </xf>
    <xf numFmtId="0" fontId="7" fillId="0" borderId="0" xfId="1" applyNumberFormat="1" applyFont="1" applyFill="1" applyBorder="1" applyAlignment="1" applyProtection="1">
      <alignment horizontal="right" wrapText="1"/>
      <protection hidden="1"/>
    </xf>
    <xf numFmtId="0" fontId="11" fillId="0" borderId="0" xfId="3" applyFont="1" applyBorder="1" applyAlignment="1">
      <alignment horizontal="center" wrapText="1"/>
    </xf>
    <xf numFmtId="0" fontId="17" fillId="0" borderId="0" xfId="3" applyFont="1" applyAlignment="1">
      <alignment horizontal="center" wrapText="1"/>
    </xf>
  </cellXfs>
  <cellStyles count="6">
    <cellStyle name="Обычный" xfId="0" builtinId="0"/>
    <cellStyle name="Обычный 2" xfId="1"/>
    <cellStyle name="Обычный 2 2" xfId="2"/>
    <cellStyle name="Обычный 3" xfId="3"/>
    <cellStyle name="Обычный_Прил3" xfId="4"/>
    <cellStyle name="Обычный_Прил4"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1;&#1070;&#1044;&#1046;&#1045;&#1058;%202017-2019/&#1055;&#1088;&#1086;&#1077;&#1082;&#1090;%20&#1073;&#1102;&#1076;&#1078;&#1077;&#1090;&#1072;/&#1055;&#1088;&#1080;&#1083;&#1086;&#1078;&#1077;&#1085;&#1080;&#1077;%201/&#1055;&#1088;&#1080;&#1083;&#1086;&#1078;&#1077;&#1085;&#1080;&#1103;%20&#1082;%20&#1056;&#1077;&#1096;&#1077;&#1085;&#1080;&#1103;%20&#1057;&#10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 1"/>
      <sheetName val="Прил 2"/>
      <sheetName val="Прил 3"/>
      <sheetName val="Прил 4"/>
      <sheetName val="Прил 5"/>
      <sheetName val="Прил 6"/>
      <sheetName val="Прил 7"/>
      <sheetName val="Прил 8"/>
      <sheetName val="Прил 9"/>
      <sheetName val="Прил 10"/>
      <sheetName val="Прил 11"/>
      <sheetName val="Прил 12"/>
      <sheetName val="Прил 13"/>
      <sheetName val="Прил 14"/>
      <sheetName val="Прил 15"/>
    </sheetNames>
    <sheetDataSet>
      <sheetData sheetId="0"/>
      <sheetData sheetId="1"/>
      <sheetData sheetId="2"/>
      <sheetData sheetId="3"/>
      <sheetData sheetId="4"/>
      <sheetData sheetId="5"/>
      <sheetData sheetId="6">
        <row r="243">
          <cell r="J243">
            <v>10</v>
          </cell>
        </row>
      </sheetData>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B428"/>
  <sheetViews>
    <sheetView tabSelected="1" view="pageBreakPreview" zoomScaleNormal="100" zoomScaleSheetLayoutView="100" workbookViewId="0"/>
  </sheetViews>
  <sheetFormatPr defaultRowHeight="15" x14ac:dyDescent="0.25"/>
  <cols>
    <col min="1" max="1" width="73.5703125" style="9" customWidth="1"/>
    <col min="2" max="2" width="4.5703125" style="11" customWidth="1"/>
    <col min="3" max="3" width="3.7109375" style="10" customWidth="1"/>
    <col min="4" max="4" width="3.7109375" style="11" customWidth="1"/>
    <col min="5" max="5" width="3.85546875" style="10" customWidth="1"/>
    <col min="6" max="6" width="3.85546875" style="11" customWidth="1"/>
    <col min="7" max="7" width="7.140625" style="11" customWidth="1"/>
    <col min="8" max="8" width="5.28515625" style="10" customWidth="1"/>
    <col min="9" max="9" width="11.140625" style="17" customWidth="1"/>
    <col min="10" max="16384" width="9.140625" style="9"/>
  </cols>
  <sheetData>
    <row r="1" spans="1:9" ht="15.75" x14ac:dyDescent="0.25">
      <c r="I1" s="164" t="s">
        <v>415</v>
      </c>
    </row>
    <row r="2" spans="1:9" ht="15.75" x14ac:dyDescent="0.25">
      <c r="I2" s="164" t="s">
        <v>42</v>
      </c>
    </row>
    <row r="3" spans="1:9" ht="15.75" x14ac:dyDescent="0.25">
      <c r="I3" s="164" t="s">
        <v>366</v>
      </c>
    </row>
    <row r="4" spans="1:9" ht="15.75" x14ac:dyDescent="0.25">
      <c r="I4" s="164" t="s">
        <v>367</v>
      </c>
    </row>
    <row r="5" spans="1:9" ht="15.75" x14ac:dyDescent="0.25">
      <c r="I5" s="164" t="s">
        <v>324</v>
      </c>
    </row>
    <row r="6" spans="1:9" ht="15.75" x14ac:dyDescent="0.25">
      <c r="I6" s="164" t="s">
        <v>413</v>
      </c>
    </row>
    <row r="8" spans="1:9" ht="15.75" x14ac:dyDescent="0.25">
      <c r="I8" s="164" t="s">
        <v>33</v>
      </c>
    </row>
    <row r="9" spans="1:9" ht="15.75" x14ac:dyDescent="0.25">
      <c r="I9" s="164" t="s">
        <v>42</v>
      </c>
    </row>
    <row r="10" spans="1:9" ht="15.75" x14ac:dyDescent="0.25">
      <c r="I10" s="164" t="s">
        <v>49</v>
      </c>
    </row>
    <row r="11" spans="1:9" ht="15.75" x14ac:dyDescent="0.25">
      <c r="I11" s="164" t="s">
        <v>324</v>
      </c>
    </row>
    <row r="12" spans="1:9" ht="15.75" x14ac:dyDescent="0.25">
      <c r="I12" s="164" t="s">
        <v>414</v>
      </c>
    </row>
    <row r="13" spans="1:9" x14ac:dyDescent="0.25">
      <c r="I13" s="165"/>
    </row>
    <row r="14" spans="1:9" ht="108" customHeight="1" x14ac:dyDescent="0.25">
      <c r="A14" s="191" t="s">
        <v>335</v>
      </c>
      <c r="B14" s="192"/>
      <c r="C14" s="192"/>
      <c r="D14" s="192"/>
      <c r="E14" s="192"/>
      <c r="F14" s="192"/>
      <c r="G14" s="192"/>
      <c r="H14" s="192"/>
      <c r="I14" s="192"/>
    </row>
    <row r="15" spans="1:9" x14ac:dyDescent="0.25">
      <c r="A15" s="54"/>
      <c r="B15" s="55"/>
      <c r="C15" s="55"/>
      <c r="D15" s="54"/>
      <c r="E15" s="54"/>
      <c r="F15" s="54"/>
      <c r="G15" s="54"/>
      <c r="H15" s="197" t="s">
        <v>248</v>
      </c>
      <c r="I15" s="197"/>
    </row>
    <row r="16" spans="1:9" ht="15.75" x14ac:dyDescent="0.25">
      <c r="A16" s="195" t="s">
        <v>4</v>
      </c>
      <c r="B16" s="193" t="s">
        <v>25</v>
      </c>
      <c r="C16" s="193"/>
      <c r="D16" s="193"/>
      <c r="E16" s="193"/>
      <c r="F16" s="193"/>
      <c r="G16" s="193"/>
      <c r="H16" s="193"/>
      <c r="I16" s="196" t="s">
        <v>237</v>
      </c>
    </row>
    <row r="17" spans="1:9" ht="173.25" x14ac:dyDescent="0.25">
      <c r="A17" s="195"/>
      <c r="B17" s="56" t="s">
        <v>288</v>
      </c>
      <c r="C17" s="37" t="s">
        <v>289</v>
      </c>
      <c r="D17" s="193" t="s">
        <v>5</v>
      </c>
      <c r="E17" s="193"/>
      <c r="F17" s="193"/>
      <c r="G17" s="193"/>
      <c r="H17" s="56" t="s">
        <v>281</v>
      </c>
      <c r="I17" s="196"/>
    </row>
    <row r="18" spans="1:9" ht="15.75" x14ac:dyDescent="0.25">
      <c r="A18" s="57" t="s">
        <v>9</v>
      </c>
      <c r="B18" s="58" t="s">
        <v>10</v>
      </c>
      <c r="C18" s="59" t="s">
        <v>7</v>
      </c>
      <c r="D18" s="58" t="s">
        <v>8</v>
      </c>
      <c r="E18" s="59"/>
      <c r="F18" s="58"/>
      <c r="G18" s="58"/>
      <c r="H18" s="59" t="s">
        <v>6</v>
      </c>
      <c r="I18" s="60">
        <f>I19+I27+I57+I62+I66+I71</f>
        <v>15972.300000000003</v>
      </c>
    </row>
    <row r="19" spans="1:9" ht="47.25" x14ac:dyDescent="0.25">
      <c r="A19" s="61" t="s">
        <v>34</v>
      </c>
      <c r="B19" s="58" t="s">
        <v>10</v>
      </c>
      <c r="C19" s="58" t="s">
        <v>11</v>
      </c>
      <c r="D19" s="58" t="s">
        <v>8</v>
      </c>
      <c r="E19" s="59"/>
      <c r="F19" s="58"/>
      <c r="G19" s="58"/>
      <c r="H19" s="59" t="s">
        <v>6</v>
      </c>
      <c r="I19" s="60">
        <f>I20</f>
        <v>1170</v>
      </c>
    </row>
    <row r="20" spans="1:9" ht="15.75" x14ac:dyDescent="0.25">
      <c r="A20" s="18" t="s">
        <v>65</v>
      </c>
      <c r="B20" s="19" t="s">
        <v>10</v>
      </c>
      <c r="C20" s="19" t="s">
        <v>11</v>
      </c>
      <c r="D20" s="19">
        <v>91</v>
      </c>
      <c r="E20" s="20">
        <v>0</v>
      </c>
      <c r="F20" s="19" t="s">
        <v>161</v>
      </c>
      <c r="G20" s="19" t="s">
        <v>278</v>
      </c>
      <c r="H20" s="20" t="s">
        <v>6</v>
      </c>
      <c r="I20" s="62">
        <f>I21</f>
        <v>1170</v>
      </c>
    </row>
    <row r="21" spans="1:9" ht="31.5" x14ac:dyDescent="0.25">
      <c r="A21" s="18" t="s">
        <v>66</v>
      </c>
      <c r="B21" s="19" t="s">
        <v>10</v>
      </c>
      <c r="C21" s="19" t="s">
        <v>11</v>
      </c>
      <c r="D21" s="19">
        <v>91</v>
      </c>
      <c r="E21" s="20">
        <v>1</v>
      </c>
      <c r="F21" s="19" t="s">
        <v>138</v>
      </c>
      <c r="G21" s="19" t="s">
        <v>278</v>
      </c>
      <c r="H21" s="20"/>
      <c r="I21" s="62">
        <f>I22+I24</f>
        <v>1170</v>
      </c>
    </row>
    <row r="22" spans="1:9" ht="47.25" x14ac:dyDescent="0.25">
      <c r="A22" s="18" t="s">
        <v>67</v>
      </c>
      <c r="B22" s="19" t="s">
        <v>10</v>
      </c>
      <c r="C22" s="19" t="s">
        <v>11</v>
      </c>
      <c r="D22" s="19">
        <v>91</v>
      </c>
      <c r="E22" s="20">
        <v>1</v>
      </c>
      <c r="F22" s="19" t="s">
        <v>138</v>
      </c>
      <c r="G22" s="19" t="s">
        <v>150</v>
      </c>
      <c r="H22" s="20"/>
      <c r="I22" s="62">
        <f>I23</f>
        <v>1144.7</v>
      </c>
    </row>
    <row r="23" spans="1:9" ht="15.75" x14ac:dyDescent="0.25">
      <c r="A23" s="18" t="s">
        <v>144</v>
      </c>
      <c r="B23" s="19" t="s">
        <v>10</v>
      </c>
      <c r="C23" s="19" t="s">
        <v>11</v>
      </c>
      <c r="D23" s="19">
        <v>91</v>
      </c>
      <c r="E23" s="20">
        <v>1</v>
      </c>
      <c r="F23" s="19" t="s">
        <v>138</v>
      </c>
      <c r="G23" s="19" t="s">
        <v>150</v>
      </c>
      <c r="H23" s="20">
        <v>120</v>
      </c>
      <c r="I23" s="63">
        <f>'Прил 3'!J370</f>
        <v>1144.7</v>
      </c>
    </row>
    <row r="24" spans="1:9" ht="47.25" x14ac:dyDescent="0.25">
      <c r="A24" s="18" t="s">
        <v>68</v>
      </c>
      <c r="B24" s="19" t="s">
        <v>10</v>
      </c>
      <c r="C24" s="19" t="s">
        <v>11</v>
      </c>
      <c r="D24" s="19">
        <v>91</v>
      </c>
      <c r="E24" s="20">
        <v>1</v>
      </c>
      <c r="F24" s="19" t="s">
        <v>138</v>
      </c>
      <c r="G24" s="19" t="s">
        <v>149</v>
      </c>
      <c r="H24" s="20"/>
      <c r="I24" s="63">
        <f>I25+I26</f>
        <v>25.3</v>
      </c>
    </row>
    <row r="25" spans="1:9" ht="31.5" x14ac:dyDescent="0.25">
      <c r="A25" s="21" t="s">
        <v>152</v>
      </c>
      <c r="B25" s="19" t="s">
        <v>10</v>
      </c>
      <c r="C25" s="19" t="s">
        <v>11</v>
      </c>
      <c r="D25" s="19">
        <v>91</v>
      </c>
      <c r="E25" s="20">
        <v>1</v>
      </c>
      <c r="F25" s="19" t="s">
        <v>138</v>
      </c>
      <c r="G25" s="19" t="s">
        <v>149</v>
      </c>
      <c r="H25" s="20">
        <v>240</v>
      </c>
      <c r="I25" s="63">
        <f>'Прил 3'!J372</f>
        <v>15.3</v>
      </c>
    </row>
    <row r="26" spans="1:9" ht="15.75" x14ac:dyDescent="0.25">
      <c r="A26" s="21" t="s">
        <v>145</v>
      </c>
      <c r="B26" s="19" t="s">
        <v>10</v>
      </c>
      <c r="C26" s="19" t="s">
        <v>11</v>
      </c>
      <c r="D26" s="19">
        <v>91</v>
      </c>
      <c r="E26" s="20">
        <v>1</v>
      </c>
      <c r="F26" s="19" t="s">
        <v>138</v>
      </c>
      <c r="G26" s="19" t="s">
        <v>149</v>
      </c>
      <c r="H26" s="20">
        <v>850</v>
      </c>
      <c r="I26" s="63">
        <f>'Прил 3'!J373</f>
        <v>10</v>
      </c>
    </row>
    <row r="27" spans="1:9" ht="47.25" x14ac:dyDescent="0.25">
      <c r="A27" s="64" t="s">
        <v>13</v>
      </c>
      <c r="B27" s="58" t="s">
        <v>10</v>
      </c>
      <c r="C27" s="59" t="s">
        <v>14</v>
      </c>
      <c r="D27" s="58" t="s">
        <v>8</v>
      </c>
      <c r="E27" s="59"/>
      <c r="F27" s="58"/>
      <c r="G27" s="58"/>
      <c r="H27" s="59" t="s">
        <v>6</v>
      </c>
      <c r="I27" s="65">
        <f>I28+I32+I43</f>
        <v>8418.2000000000007</v>
      </c>
    </row>
    <row r="28" spans="1:9" s="8" customFormat="1" ht="47.25" x14ac:dyDescent="0.25">
      <c r="A28" s="64" t="s">
        <v>310</v>
      </c>
      <c r="B28" s="58" t="s">
        <v>10</v>
      </c>
      <c r="C28" s="58" t="s">
        <v>14</v>
      </c>
      <c r="D28" s="58" t="s">
        <v>51</v>
      </c>
      <c r="E28" s="59">
        <v>0</v>
      </c>
      <c r="F28" s="58" t="s">
        <v>138</v>
      </c>
      <c r="G28" s="58" t="s">
        <v>278</v>
      </c>
      <c r="H28" s="59"/>
      <c r="I28" s="65">
        <f>I29</f>
        <v>100</v>
      </c>
    </row>
    <row r="29" spans="1:9" s="8" customFormat="1" ht="31.5" x14ac:dyDescent="0.25">
      <c r="A29" s="21" t="s">
        <v>252</v>
      </c>
      <c r="B29" s="19" t="s">
        <v>10</v>
      </c>
      <c r="C29" s="19" t="s">
        <v>14</v>
      </c>
      <c r="D29" s="19" t="s">
        <v>51</v>
      </c>
      <c r="E29" s="19" t="s">
        <v>161</v>
      </c>
      <c r="F29" s="19" t="s">
        <v>10</v>
      </c>
      <c r="G29" s="19" t="s">
        <v>278</v>
      </c>
      <c r="H29" s="19"/>
      <c r="I29" s="63">
        <f>I30</f>
        <v>100</v>
      </c>
    </row>
    <row r="30" spans="1:9" s="8" customFormat="1" ht="31.5" x14ac:dyDescent="0.25">
      <c r="A30" s="21" t="s">
        <v>252</v>
      </c>
      <c r="B30" s="19" t="s">
        <v>10</v>
      </c>
      <c r="C30" s="19" t="s">
        <v>14</v>
      </c>
      <c r="D30" s="19" t="s">
        <v>51</v>
      </c>
      <c r="E30" s="19" t="s">
        <v>161</v>
      </c>
      <c r="F30" s="19" t="s">
        <v>10</v>
      </c>
      <c r="G30" s="19" t="s">
        <v>253</v>
      </c>
      <c r="H30" s="19"/>
      <c r="I30" s="63">
        <f>I31</f>
        <v>100</v>
      </c>
    </row>
    <row r="31" spans="1:9" s="8" customFormat="1" ht="31.5" x14ac:dyDescent="0.25">
      <c r="A31" s="21" t="s">
        <v>152</v>
      </c>
      <c r="B31" s="19" t="s">
        <v>10</v>
      </c>
      <c r="C31" s="19" t="s">
        <v>14</v>
      </c>
      <c r="D31" s="19" t="s">
        <v>51</v>
      </c>
      <c r="E31" s="19" t="s">
        <v>161</v>
      </c>
      <c r="F31" s="19" t="s">
        <v>10</v>
      </c>
      <c r="G31" s="19" t="s">
        <v>253</v>
      </c>
      <c r="H31" s="19" t="s">
        <v>158</v>
      </c>
      <c r="I31" s="63">
        <f>'Прил 3'!J24</f>
        <v>100</v>
      </c>
    </row>
    <row r="32" spans="1:9" ht="15.75" x14ac:dyDescent="0.25">
      <c r="A32" s="64" t="s">
        <v>130</v>
      </c>
      <c r="B32" s="58" t="s">
        <v>10</v>
      </c>
      <c r="C32" s="59" t="s">
        <v>14</v>
      </c>
      <c r="D32" s="58">
        <v>92</v>
      </c>
      <c r="E32" s="59">
        <v>0</v>
      </c>
      <c r="F32" s="58" t="s">
        <v>138</v>
      </c>
      <c r="G32" s="58" t="s">
        <v>278</v>
      </c>
      <c r="H32" s="59"/>
      <c r="I32" s="65">
        <f>I33+I36</f>
        <v>7652.2000000000007</v>
      </c>
    </row>
    <row r="33" spans="1:9" ht="15.75" x14ac:dyDescent="0.25">
      <c r="A33" s="66" t="s">
        <v>35</v>
      </c>
      <c r="B33" s="58" t="s">
        <v>10</v>
      </c>
      <c r="C33" s="59" t="s">
        <v>14</v>
      </c>
      <c r="D33" s="58">
        <v>92</v>
      </c>
      <c r="E33" s="59">
        <v>1</v>
      </c>
      <c r="F33" s="58" t="s">
        <v>138</v>
      </c>
      <c r="G33" s="58" t="s">
        <v>278</v>
      </c>
      <c r="H33" s="59"/>
      <c r="I33" s="65">
        <f>I34</f>
        <v>764.5</v>
      </c>
    </row>
    <row r="34" spans="1:9" ht="63" x14ac:dyDescent="0.25">
      <c r="A34" s="67" t="s">
        <v>69</v>
      </c>
      <c r="B34" s="19" t="s">
        <v>10</v>
      </c>
      <c r="C34" s="20" t="s">
        <v>14</v>
      </c>
      <c r="D34" s="19">
        <v>92</v>
      </c>
      <c r="E34" s="20">
        <v>1</v>
      </c>
      <c r="F34" s="19" t="s">
        <v>138</v>
      </c>
      <c r="G34" s="19" t="s">
        <v>150</v>
      </c>
      <c r="H34" s="20"/>
      <c r="I34" s="63">
        <f>I35</f>
        <v>764.5</v>
      </c>
    </row>
    <row r="35" spans="1:9" ht="15.75" x14ac:dyDescent="0.25">
      <c r="A35" s="18" t="s">
        <v>144</v>
      </c>
      <c r="B35" s="19" t="s">
        <v>10</v>
      </c>
      <c r="C35" s="20" t="s">
        <v>14</v>
      </c>
      <c r="D35" s="19">
        <v>92</v>
      </c>
      <c r="E35" s="20">
        <v>1</v>
      </c>
      <c r="F35" s="19" t="s">
        <v>138</v>
      </c>
      <c r="G35" s="19" t="s">
        <v>150</v>
      </c>
      <c r="H35" s="20">
        <v>120</v>
      </c>
      <c r="I35" s="63">
        <f>'Прил 3'!J28</f>
        <v>764.5</v>
      </c>
    </row>
    <row r="36" spans="1:9" s="12" customFormat="1" ht="15.75" x14ac:dyDescent="0.25">
      <c r="A36" s="68" t="s">
        <v>127</v>
      </c>
      <c r="B36" s="58" t="s">
        <v>10</v>
      </c>
      <c r="C36" s="59" t="s">
        <v>14</v>
      </c>
      <c r="D36" s="58">
        <v>92</v>
      </c>
      <c r="E36" s="59">
        <v>2</v>
      </c>
      <c r="F36" s="58" t="s">
        <v>138</v>
      </c>
      <c r="G36" s="58" t="s">
        <v>278</v>
      </c>
      <c r="H36" s="59"/>
      <c r="I36" s="65">
        <f>I37+I39</f>
        <v>6887.7000000000007</v>
      </c>
    </row>
    <row r="37" spans="1:9" s="12" customFormat="1" ht="63" x14ac:dyDescent="0.25">
      <c r="A37" s="21" t="s">
        <v>69</v>
      </c>
      <c r="B37" s="19" t="s">
        <v>10</v>
      </c>
      <c r="C37" s="20" t="s">
        <v>14</v>
      </c>
      <c r="D37" s="19">
        <v>92</v>
      </c>
      <c r="E37" s="20">
        <v>2</v>
      </c>
      <c r="F37" s="19" t="s">
        <v>138</v>
      </c>
      <c r="G37" s="19" t="s">
        <v>150</v>
      </c>
      <c r="H37" s="20"/>
      <c r="I37" s="63">
        <f>I38</f>
        <v>6018.3</v>
      </c>
    </row>
    <row r="38" spans="1:9" ht="15.75" x14ac:dyDescent="0.25">
      <c r="A38" s="18" t="s">
        <v>144</v>
      </c>
      <c r="B38" s="19" t="s">
        <v>10</v>
      </c>
      <c r="C38" s="20" t="s">
        <v>14</v>
      </c>
      <c r="D38" s="19">
        <v>92</v>
      </c>
      <c r="E38" s="20">
        <v>2</v>
      </c>
      <c r="F38" s="19" t="s">
        <v>138</v>
      </c>
      <c r="G38" s="19" t="s">
        <v>150</v>
      </c>
      <c r="H38" s="20">
        <v>120</v>
      </c>
      <c r="I38" s="63">
        <f>'Прил 3'!J31</f>
        <v>6018.3</v>
      </c>
    </row>
    <row r="39" spans="1:9" ht="47.25" x14ac:dyDescent="0.25">
      <c r="A39" s="21" t="s">
        <v>70</v>
      </c>
      <c r="B39" s="19" t="s">
        <v>10</v>
      </c>
      <c r="C39" s="20" t="s">
        <v>14</v>
      </c>
      <c r="D39" s="19">
        <v>92</v>
      </c>
      <c r="E39" s="20">
        <v>2</v>
      </c>
      <c r="F39" s="19" t="s">
        <v>138</v>
      </c>
      <c r="G39" s="19" t="s">
        <v>149</v>
      </c>
      <c r="H39" s="20"/>
      <c r="I39" s="63">
        <f>SUM(I40:I42)</f>
        <v>869.40000000000009</v>
      </c>
    </row>
    <row r="40" spans="1:9" ht="15.75" hidden="1" x14ac:dyDescent="0.25">
      <c r="A40" s="18" t="s">
        <v>144</v>
      </c>
      <c r="B40" s="19" t="s">
        <v>10</v>
      </c>
      <c r="C40" s="20" t="s">
        <v>14</v>
      </c>
      <c r="D40" s="19">
        <v>92</v>
      </c>
      <c r="E40" s="20">
        <v>2</v>
      </c>
      <c r="F40" s="19" t="s">
        <v>138</v>
      </c>
      <c r="G40" s="19" t="s">
        <v>149</v>
      </c>
      <c r="H40" s="20">
        <v>120</v>
      </c>
      <c r="I40" s="63">
        <f>'Прил 3'!J33</f>
        <v>0</v>
      </c>
    </row>
    <row r="41" spans="1:9" ht="31.5" x14ac:dyDescent="0.25">
      <c r="A41" s="21" t="s">
        <v>152</v>
      </c>
      <c r="B41" s="19" t="s">
        <v>10</v>
      </c>
      <c r="C41" s="20" t="s">
        <v>14</v>
      </c>
      <c r="D41" s="19">
        <v>92</v>
      </c>
      <c r="E41" s="20">
        <v>2</v>
      </c>
      <c r="F41" s="19" t="s">
        <v>138</v>
      </c>
      <c r="G41" s="19" t="s">
        <v>149</v>
      </c>
      <c r="H41" s="20">
        <v>240</v>
      </c>
      <c r="I41" s="63">
        <f>'Прил 3'!J34</f>
        <v>767.40000000000009</v>
      </c>
    </row>
    <row r="42" spans="1:9" ht="15.75" x14ac:dyDescent="0.25">
      <c r="A42" s="21" t="s">
        <v>145</v>
      </c>
      <c r="B42" s="19" t="s">
        <v>10</v>
      </c>
      <c r="C42" s="20" t="s">
        <v>14</v>
      </c>
      <c r="D42" s="19">
        <v>92</v>
      </c>
      <c r="E42" s="20">
        <v>2</v>
      </c>
      <c r="F42" s="19" t="s">
        <v>138</v>
      </c>
      <c r="G42" s="19" t="s">
        <v>149</v>
      </c>
      <c r="H42" s="20">
        <v>850</v>
      </c>
      <c r="I42" s="63">
        <f>'Прил 3'!J35</f>
        <v>102</v>
      </c>
    </row>
    <row r="43" spans="1:9" ht="15.75" x14ac:dyDescent="0.25">
      <c r="A43" s="68" t="s">
        <v>113</v>
      </c>
      <c r="B43" s="58" t="s">
        <v>10</v>
      </c>
      <c r="C43" s="59" t="s">
        <v>14</v>
      </c>
      <c r="D43" s="58">
        <v>97</v>
      </c>
      <c r="E43" s="59">
        <v>0</v>
      </c>
      <c r="F43" s="58" t="s">
        <v>138</v>
      </c>
      <c r="G43" s="58" t="s">
        <v>278</v>
      </c>
      <c r="H43" s="20"/>
      <c r="I43" s="65">
        <f>I44</f>
        <v>666</v>
      </c>
    </row>
    <row r="44" spans="1:9" ht="63" x14ac:dyDescent="0.25">
      <c r="A44" s="68" t="s">
        <v>71</v>
      </c>
      <c r="B44" s="58" t="s">
        <v>10</v>
      </c>
      <c r="C44" s="59" t="s">
        <v>14</v>
      </c>
      <c r="D44" s="58">
        <v>97</v>
      </c>
      <c r="E44" s="59">
        <v>2</v>
      </c>
      <c r="F44" s="58" t="s">
        <v>138</v>
      </c>
      <c r="G44" s="58" t="s">
        <v>278</v>
      </c>
      <c r="H44" s="59"/>
      <c r="I44" s="65">
        <f>I45+I47+I49+I51+I53+I55</f>
        <v>666</v>
      </c>
    </row>
    <row r="45" spans="1:9" ht="31.5" x14ac:dyDescent="0.25">
      <c r="A45" s="21" t="s">
        <v>217</v>
      </c>
      <c r="B45" s="19" t="s">
        <v>10</v>
      </c>
      <c r="C45" s="19" t="s">
        <v>14</v>
      </c>
      <c r="D45" s="19" t="s">
        <v>80</v>
      </c>
      <c r="E45" s="20">
        <v>2</v>
      </c>
      <c r="F45" s="19" t="s">
        <v>138</v>
      </c>
      <c r="G45" s="19" t="s">
        <v>171</v>
      </c>
      <c r="H45" s="20"/>
      <c r="I45" s="63">
        <f>I46</f>
        <v>182.5</v>
      </c>
    </row>
    <row r="46" spans="1:9" ht="15.75" x14ac:dyDescent="0.25">
      <c r="A46" s="69" t="s">
        <v>52</v>
      </c>
      <c r="B46" s="19" t="s">
        <v>10</v>
      </c>
      <c r="C46" s="19" t="s">
        <v>14</v>
      </c>
      <c r="D46" s="19" t="s">
        <v>80</v>
      </c>
      <c r="E46" s="20">
        <v>2</v>
      </c>
      <c r="F46" s="19" t="s">
        <v>138</v>
      </c>
      <c r="G46" s="19" t="s">
        <v>171</v>
      </c>
      <c r="H46" s="20">
        <v>540</v>
      </c>
      <c r="I46" s="63">
        <f>'Прил 3'!J39</f>
        <v>182.5</v>
      </c>
    </row>
    <row r="47" spans="1:9" ht="94.5" x14ac:dyDescent="0.25">
      <c r="A47" s="21" t="s">
        <v>218</v>
      </c>
      <c r="B47" s="19" t="s">
        <v>10</v>
      </c>
      <c r="C47" s="20" t="s">
        <v>14</v>
      </c>
      <c r="D47" s="19">
        <v>97</v>
      </c>
      <c r="E47" s="20">
        <v>2</v>
      </c>
      <c r="F47" s="19" t="s">
        <v>138</v>
      </c>
      <c r="G47" s="19" t="s">
        <v>172</v>
      </c>
      <c r="H47" s="20"/>
      <c r="I47" s="63">
        <f>I48</f>
        <v>85.4</v>
      </c>
    </row>
    <row r="48" spans="1:9" ht="15.75" x14ac:dyDescent="0.25">
      <c r="A48" s="69" t="s">
        <v>52</v>
      </c>
      <c r="B48" s="19" t="s">
        <v>10</v>
      </c>
      <c r="C48" s="20" t="s">
        <v>14</v>
      </c>
      <c r="D48" s="19">
        <v>97</v>
      </c>
      <c r="E48" s="20">
        <v>2</v>
      </c>
      <c r="F48" s="19" t="s">
        <v>138</v>
      </c>
      <c r="G48" s="19" t="s">
        <v>172</v>
      </c>
      <c r="H48" s="20">
        <v>540</v>
      </c>
      <c r="I48" s="63">
        <f>'Прил 3'!J41</f>
        <v>85.4</v>
      </c>
    </row>
    <row r="49" spans="1:9" ht="63" x14ac:dyDescent="0.25">
      <c r="A49" s="21" t="s">
        <v>219</v>
      </c>
      <c r="B49" s="19" t="s">
        <v>10</v>
      </c>
      <c r="C49" s="20" t="s">
        <v>14</v>
      </c>
      <c r="D49" s="19">
        <v>97</v>
      </c>
      <c r="E49" s="20">
        <v>2</v>
      </c>
      <c r="F49" s="19" t="s">
        <v>138</v>
      </c>
      <c r="G49" s="19" t="s">
        <v>173</v>
      </c>
      <c r="H49" s="20"/>
      <c r="I49" s="63">
        <f>I50</f>
        <v>68.3</v>
      </c>
    </row>
    <row r="50" spans="1:9" ht="15.75" x14ac:dyDescent="0.25">
      <c r="A50" s="69" t="s">
        <v>52</v>
      </c>
      <c r="B50" s="19" t="s">
        <v>10</v>
      </c>
      <c r="C50" s="20" t="s">
        <v>14</v>
      </c>
      <c r="D50" s="19">
        <v>97</v>
      </c>
      <c r="E50" s="20">
        <v>2</v>
      </c>
      <c r="F50" s="19" t="s">
        <v>138</v>
      </c>
      <c r="G50" s="19" t="s">
        <v>173</v>
      </c>
      <c r="H50" s="20">
        <v>540</v>
      </c>
      <c r="I50" s="63">
        <f>'Прил 3'!J43</f>
        <v>68.3</v>
      </c>
    </row>
    <row r="51" spans="1:9" ht="31.5" x14ac:dyDescent="0.25">
      <c r="A51" s="21" t="s">
        <v>73</v>
      </c>
      <c r="B51" s="19" t="s">
        <v>10</v>
      </c>
      <c r="C51" s="20" t="s">
        <v>14</v>
      </c>
      <c r="D51" s="19">
        <v>97</v>
      </c>
      <c r="E51" s="20">
        <v>2</v>
      </c>
      <c r="F51" s="19" t="s">
        <v>138</v>
      </c>
      <c r="G51" s="19" t="s">
        <v>174</v>
      </c>
      <c r="H51" s="20"/>
      <c r="I51" s="63">
        <f>I52</f>
        <v>108.9</v>
      </c>
    </row>
    <row r="52" spans="1:9" ht="15.75" x14ac:dyDescent="0.25">
      <c r="A52" s="69" t="s">
        <v>52</v>
      </c>
      <c r="B52" s="19" t="s">
        <v>10</v>
      </c>
      <c r="C52" s="20" t="s">
        <v>14</v>
      </c>
      <c r="D52" s="19">
        <v>97</v>
      </c>
      <c r="E52" s="20">
        <v>2</v>
      </c>
      <c r="F52" s="19" t="s">
        <v>138</v>
      </c>
      <c r="G52" s="19" t="s">
        <v>174</v>
      </c>
      <c r="H52" s="20">
        <v>540</v>
      </c>
      <c r="I52" s="63">
        <f>'Прил 3'!J45</f>
        <v>108.9</v>
      </c>
    </row>
    <row r="53" spans="1:9" ht="47.25" x14ac:dyDescent="0.25">
      <c r="A53" s="21" t="s">
        <v>220</v>
      </c>
      <c r="B53" s="19" t="s">
        <v>10</v>
      </c>
      <c r="C53" s="20" t="s">
        <v>14</v>
      </c>
      <c r="D53" s="19">
        <v>97</v>
      </c>
      <c r="E53" s="20">
        <v>2</v>
      </c>
      <c r="F53" s="19" t="s">
        <v>138</v>
      </c>
      <c r="G53" s="19" t="s">
        <v>175</v>
      </c>
      <c r="H53" s="20"/>
      <c r="I53" s="63">
        <f>I54</f>
        <v>85.4</v>
      </c>
    </row>
    <row r="54" spans="1:9" ht="15.75" x14ac:dyDescent="0.25">
      <c r="A54" s="69" t="s">
        <v>52</v>
      </c>
      <c r="B54" s="19" t="s">
        <v>10</v>
      </c>
      <c r="C54" s="20" t="s">
        <v>14</v>
      </c>
      <c r="D54" s="19">
        <v>97</v>
      </c>
      <c r="E54" s="20">
        <v>2</v>
      </c>
      <c r="F54" s="19" t="s">
        <v>138</v>
      </c>
      <c r="G54" s="19" t="s">
        <v>175</v>
      </c>
      <c r="H54" s="20">
        <v>540</v>
      </c>
      <c r="I54" s="63">
        <f>'Прил 3'!J47</f>
        <v>85.4</v>
      </c>
    </row>
    <row r="55" spans="1:9" ht="63" x14ac:dyDescent="0.25">
      <c r="A55" s="21" t="s">
        <v>221</v>
      </c>
      <c r="B55" s="19" t="s">
        <v>10</v>
      </c>
      <c r="C55" s="20" t="s">
        <v>14</v>
      </c>
      <c r="D55" s="19">
        <v>97</v>
      </c>
      <c r="E55" s="20">
        <v>2</v>
      </c>
      <c r="F55" s="19" t="s">
        <v>138</v>
      </c>
      <c r="G55" s="19" t="s">
        <v>176</v>
      </c>
      <c r="H55" s="20"/>
      <c r="I55" s="63">
        <f>I56</f>
        <v>135.5</v>
      </c>
    </row>
    <row r="56" spans="1:9" ht="15.75" x14ac:dyDescent="0.25">
      <c r="A56" s="69" t="s">
        <v>52</v>
      </c>
      <c r="B56" s="19" t="s">
        <v>10</v>
      </c>
      <c r="C56" s="20" t="s">
        <v>14</v>
      </c>
      <c r="D56" s="19">
        <v>97</v>
      </c>
      <c r="E56" s="20">
        <v>2</v>
      </c>
      <c r="F56" s="19" t="s">
        <v>138</v>
      </c>
      <c r="G56" s="19" t="s">
        <v>176</v>
      </c>
      <c r="H56" s="20">
        <v>540</v>
      </c>
      <c r="I56" s="63">
        <f>'Прил 3'!J49</f>
        <v>135.5</v>
      </c>
    </row>
    <row r="57" spans="1:9" ht="31.5" x14ac:dyDescent="0.25">
      <c r="A57" s="68" t="s">
        <v>247</v>
      </c>
      <c r="B57" s="58" t="s">
        <v>10</v>
      </c>
      <c r="C57" s="58" t="s">
        <v>87</v>
      </c>
      <c r="D57" s="58"/>
      <c r="E57" s="58"/>
      <c r="F57" s="58"/>
      <c r="G57" s="58"/>
      <c r="H57" s="58"/>
      <c r="I57" s="65">
        <f>I58</f>
        <v>158.19999999999999</v>
      </c>
    </row>
    <row r="58" spans="1:9" ht="15.75" x14ac:dyDescent="0.25">
      <c r="A58" s="21" t="s">
        <v>52</v>
      </c>
      <c r="B58" s="19" t="s">
        <v>10</v>
      </c>
      <c r="C58" s="19" t="s">
        <v>87</v>
      </c>
      <c r="D58" s="19" t="s">
        <v>80</v>
      </c>
      <c r="E58" s="19" t="s">
        <v>161</v>
      </c>
      <c r="F58" s="19" t="s">
        <v>138</v>
      </c>
      <c r="G58" s="19" t="s">
        <v>278</v>
      </c>
      <c r="H58" s="19"/>
      <c r="I58" s="63">
        <f>I59</f>
        <v>158.19999999999999</v>
      </c>
    </row>
    <row r="59" spans="1:9" ht="63" x14ac:dyDescent="0.25">
      <c r="A59" s="21" t="s">
        <v>71</v>
      </c>
      <c r="B59" s="19" t="s">
        <v>10</v>
      </c>
      <c r="C59" s="19" t="s">
        <v>87</v>
      </c>
      <c r="D59" s="19" t="s">
        <v>80</v>
      </c>
      <c r="E59" s="19" t="s">
        <v>135</v>
      </c>
      <c r="F59" s="19" t="s">
        <v>138</v>
      </c>
      <c r="G59" s="19" t="s">
        <v>278</v>
      </c>
      <c r="H59" s="19"/>
      <c r="I59" s="63">
        <f>I60</f>
        <v>158.19999999999999</v>
      </c>
    </row>
    <row r="60" spans="1:9" ht="31.5" x14ac:dyDescent="0.25">
      <c r="A60" s="21" t="s">
        <v>222</v>
      </c>
      <c r="B60" s="19" t="s">
        <v>10</v>
      </c>
      <c r="C60" s="19" t="s">
        <v>87</v>
      </c>
      <c r="D60" s="19">
        <v>97</v>
      </c>
      <c r="E60" s="20">
        <v>2</v>
      </c>
      <c r="F60" s="19" t="s">
        <v>138</v>
      </c>
      <c r="G60" s="19" t="s">
        <v>254</v>
      </c>
      <c r="H60" s="20"/>
      <c r="I60" s="63">
        <f>I61</f>
        <v>158.19999999999999</v>
      </c>
    </row>
    <row r="61" spans="1:9" ht="15.75" x14ac:dyDescent="0.25">
      <c r="A61" s="69" t="s">
        <v>52</v>
      </c>
      <c r="B61" s="19" t="s">
        <v>10</v>
      </c>
      <c r="C61" s="19" t="s">
        <v>87</v>
      </c>
      <c r="D61" s="19">
        <v>97</v>
      </c>
      <c r="E61" s="20">
        <v>2</v>
      </c>
      <c r="F61" s="19" t="s">
        <v>138</v>
      </c>
      <c r="G61" s="19" t="s">
        <v>254</v>
      </c>
      <c r="H61" s="20">
        <v>540</v>
      </c>
      <c r="I61" s="63">
        <f>'Прил 3'!J54</f>
        <v>158.19999999999999</v>
      </c>
    </row>
    <row r="62" spans="1:9" ht="15.75" hidden="1" x14ac:dyDescent="0.25">
      <c r="A62" s="68" t="s">
        <v>274</v>
      </c>
      <c r="B62" s="58" t="s">
        <v>10</v>
      </c>
      <c r="C62" s="58" t="s">
        <v>19</v>
      </c>
      <c r="D62" s="58"/>
      <c r="E62" s="59"/>
      <c r="F62" s="58"/>
      <c r="G62" s="58"/>
      <c r="H62" s="59"/>
      <c r="I62" s="65">
        <f>I63</f>
        <v>0</v>
      </c>
    </row>
    <row r="63" spans="1:9" ht="31.5" hidden="1" x14ac:dyDescent="0.25">
      <c r="A63" s="70" t="s">
        <v>275</v>
      </c>
      <c r="B63" s="22" t="s">
        <v>10</v>
      </c>
      <c r="C63" s="22" t="s">
        <v>19</v>
      </c>
      <c r="D63" s="71">
        <v>93</v>
      </c>
      <c r="E63" s="22" t="s">
        <v>157</v>
      </c>
      <c r="F63" s="22" t="s">
        <v>138</v>
      </c>
      <c r="G63" s="19" t="s">
        <v>278</v>
      </c>
      <c r="H63" s="20"/>
      <c r="I63" s="63">
        <f>I64</f>
        <v>0</v>
      </c>
    </row>
    <row r="64" spans="1:9" ht="63" hidden="1" x14ac:dyDescent="0.25">
      <c r="A64" s="70" t="s">
        <v>276</v>
      </c>
      <c r="B64" s="22" t="s">
        <v>10</v>
      </c>
      <c r="C64" s="22" t="s">
        <v>19</v>
      </c>
      <c r="D64" s="71">
        <v>93</v>
      </c>
      <c r="E64" s="22" t="s">
        <v>157</v>
      </c>
      <c r="F64" s="22" t="s">
        <v>138</v>
      </c>
      <c r="G64" s="19" t="s">
        <v>277</v>
      </c>
      <c r="H64" s="20"/>
      <c r="I64" s="63">
        <f>I65</f>
        <v>0</v>
      </c>
    </row>
    <row r="65" spans="1:9" ht="31.5" hidden="1" x14ac:dyDescent="0.25">
      <c r="A65" s="21" t="s">
        <v>152</v>
      </c>
      <c r="B65" s="19" t="s">
        <v>10</v>
      </c>
      <c r="C65" s="19" t="s">
        <v>19</v>
      </c>
      <c r="D65" s="20">
        <v>93</v>
      </c>
      <c r="E65" s="19" t="s">
        <v>157</v>
      </c>
      <c r="F65" s="19" t="s">
        <v>138</v>
      </c>
      <c r="G65" s="19" t="s">
        <v>277</v>
      </c>
      <c r="H65" s="20">
        <v>240</v>
      </c>
      <c r="I65" s="63">
        <f>'Прил 3'!J58</f>
        <v>0</v>
      </c>
    </row>
    <row r="66" spans="1:9" ht="15.75" x14ac:dyDescent="0.25">
      <c r="A66" s="64" t="s">
        <v>0</v>
      </c>
      <c r="B66" s="58" t="s">
        <v>10</v>
      </c>
      <c r="C66" s="59">
        <v>11</v>
      </c>
      <c r="D66" s="58"/>
      <c r="E66" s="59"/>
      <c r="F66" s="58"/>
      <c r="G66" s="58"/>
      <c r="H66" s="59" t="s">
        <v>6</v>
      </c>
      <c r="I66" s="60">
        <f>I67</f>
        <v>275.60000000000002</v>
      </c>
    </row>
    <row r="67" spans="1:9" ht="15.75" x14ac:dyDescent="0.25">
      <c r="A67" s="18" t="s">
        <v>0</v>
      </c>
      <c r="B67" s="19" t="s">
        <v>10</v>
      </c>
      <c r="C67" s="20">
        <v>11</v>
      </c>
      <c r="D67" s="19">
        <v>94</v>
      </c>
      <c r="E67" s="20">
        <v>0</v>
      </c>
      <c r="F67" s="19" t="s">
        <v>138</v>
      </c>
      <c r="G67" s="19" t="s">
        <v>278</v>
      </c>
      <c r="H67" s="20"/>
      <c r="I67" s="62">
        <f>I68</f>
        <v>275.60000000000002</v>
      </c>
    </row>
    <row r="68" spans="1:9" s="8" customFormat="1" ht="15.75" x14ac:dyDescent="0.25">
      <c r="A68" s="18" t="s">
        <v>1</v>
      </c>
      <c r="B68" s="19" t="s">
        <v>10</v>
      </c>
      <c r="C68" s="20">
        <v>11</v>
      </c>
      <c r="D68" s="19">
        <v>94</v>
      </c>
      <c r="E68" s="20">
        <v>1</v>
      </c>
      <c r="F68" s="19" t="s">
        <v>138</v>
      </c>
      <c r="G68" s="19" t="s">
        <v>278</v>
      </c>
      <c r="H68" s="20" t="s">
        <v>6</v>
      </c>
      <c r="I68" s="62">
        <f>I69</f>
        <v>275.60000000000002</v>
      </c>
    </row>
    <row r="69" spans="1:9" ht="15.75" x14ac:dyDescent="0.25">
      <c r="A69" s="18" t="str">
        <f>A68</f>
        <v>Резервные фонды местных администраций</v>
      </c>
      <c r="B69" s="19" t="s">
        <v>10</v>
      </c>
      <c r="C69" s="20">
        <v>11</v>
      </c>
      <c r="D69" s="19">
        <v>94</v>
      </c>
      <c r="E69" s="20">
        <v>1</v>
      </c>
      <c r="F69" s="19" t="s">
        <v>138</v>
      </c>
      <c r="G69" s="19" t="s">
        <v>177</v>
      </c>
      <c r="H69" s="20"/>
      <c r="I69" s="62">
        <f>I70</f>
        <v>275.60000000000002</v>
      </c>
    </row>
    <row r="70" spans="1:9" ht="15.75" x14ac:dyDescent="0.25">
      <c r="A70" s="18" t="s">
        <v>147</v>
      </c>
      <c r="B70" s="19" t="s">
        <v>10</v>
      </c>
      <c r="C70" s="20">
        <v>11</v>
      </c>
      <c r="D70" s="19">
        <v>94</v>
      </c>
      <c r="E70" s="20">
        <v>1</v>
      </c>
      <c r="F70" s="19" t="s">
        <v>138</v>
      </c>
      <c r="G70" s="19" t="s">
        <v>177</v>
      </c>
      <c r="H70" s="19" t="s">
        <v>146</v>
      </c>
      <c r="I70" s="62">
        <f>'Прил 3'!J63</f>
        <v>275.60000000000002</v>
      </c>
    </row>
    <row r="71" spans="1:9" ht="15.75" x14ac:dyDescent="0.25">
      <c r="A71" s="64" t="s">
        <v>22</v>
      </c>
      <c r="B71" s="58" t="s">
        <v>10</v>
      </c>
      <c r="C71" s="59">
        <v>13</v>
      </c>
      <c r="D71" s="19"/>
      <c r="E71" s="20"/>
      <c r="F71" s="19"/>
      <c r="G71" s="19"/>
      <c r="H71" s="20"/>
      <c r="I71" s="65">
        <f>I72+I83+I103+I107+I127+I111+I133</f>
        <v>5950.3</v>
      </c>
    </row>
    <row r="72" spans="1:9" ht="47.25" x14ac:dyDescent="0.25">
      <c r="A72" s="64" t="s">
        <v>75</v>
      </c>
      <c r="B72" s="58" t="s">
        <v>10</v>
      </c>
      <c r="C72" s="59">
        <v>13</v>
      </c>
      <c r="D72" s="58" t="s">
        <v>10</v>
      </c>
      <c r="E72" s="59">
        <v>0</v>
      </c>
      <c r="F72" s="58" t="s">
        <v>138</v>
      </c>
      <c r="G72" s="58" t="s">
        <v>278</v>
      </c>
      <c r="H72" s="59"/>
      <c r="I72" s="65">
        <f>I73+I80</f>
        <v>4112.3</v>
      </c>
    </row>
    <row r="73" spans="1:9" ht="15.75" x14ac:dyDescent="0.25">
      <c r="A73" s="64" t="s">
        <v>117</v>
      </c>
      <c r="B73" s="58" t="s">
        <v>10</v>
      </c>
      <c r="C73" s="59">
        <v>13</v>
      </c>
      <c r="D73" s="58" t="s">
        <v>10</v>
      </c>
      <c r="E73" s="59">
        <v>1</v>
      </c>
      <c r="F73" s="58" t="s">
        <v>138</v>
      </c>
      <c r="G73" s="58" t="s">
        <v>278</v>
      </c>
      <c r="H73" s="59"/>
      <c r="I73" s="65">
        <f>I74+I76+I78</f>
        <v>3709.1</v>
      </c>
    </row>
    <row r="74" spans="1:9" ht="15.75" x14ac:dyDescent="0.25">
      <c r="A74" s="21" t="s">
        <v>74</v>
      </c>
      <c r="B74" s="19" t="s">
        <v>10</v>
      </c>
      <c r="C74" s="20">
        <v>13</v>
      </c>
      <c r="D74" s="19" t="s">
        <v>10</v>
      </c>
      <c r="E74" s="20">
        <v>1</v>
      </c>
      <c r="F74" s="19" t="s">
        <v>138</v>
      </c>
      <c r="G74" s="19" t="s">
        <v>178</v>
      </c>
      <c r="H74" s="20"/>
      <c r="I74" s="63">
        <f>I75</f>
        <v>3121.2</v>
      </c>
    </row>
    <row r="75" spans="1:9" ht="31.5" x14ac:dyDescent="0.25">
      <c r="A75" s="21" t="s">
        <v>152</v>
      </c>
      <c r="B75" s="19" t="s">
        <v>10</v>
      </c>
      <c r="C75" s="20">
        <v>13</v>
      </c>
      <c r="D75" s="19" t="s">
        <v>10</v>
      </c>
      <c r="E75" s="20">
        <v>1</v>
      </c>
      <c r="F75" s="19" t="s">
        <v>138</v>
      </c>
      <c r="G75" s="19" t="s">
        <v>178</v>
      </c>
      <c r="H75" s="20">
        <v>240</v>
      </c>
      <c r="I75" s="63">
        <f>'Прил 3'!J68</f>
        <v>3121.2</v>
      </c>
    </row>
    <row r="76" spans="1:9" ht="15.75" x14ac:dyDescent="0.25">
      <c r="A76" s="21" t="s">
        <v>255</v>
      </c>
      <c r="B76" s="19" t="s">
        <v>10</v>
      </c>
      <c r="C76" s="20">
        <v>13</v>
      </c>
      <c r="D76" s="19" t="s">
        <v>10</v>
      </c>
      <c r="E76" s="20">
        <v>1</v>
      </c>
      <c r="F76" s="19" t="s">
        <v>138</v>
      </c>
      <c r="G76" s="19" t="s">
        <v>179</v>
      </c>
      <c r="H76" s="20"/>
      <c r="I76" s="63">
        <f>I77</f>
        <v>272.3</v>
      </c>
    </row>
    <row r="77" spans="1:9" ht="31.5" x14ac:dyDescent="0.25">
      <c r="A77" s="21" t="s">
        <v>152</v>
      </c>
      <c r="B77" s="19" t="s">
        <v>10</v>
      </c>
      <c r="C77" s="20">
        <v>13</v>
      </c>
      <c r="D77" s="19" t="s">
        <v>10</v>
      </c>
      <c r="E77" s="20">
        <v>1</v>
      </c>
      <c r="F77" s="19" t="s">
        <v>138</v>
      </c>
      <c r="G77" s="19" t="s">
        <v>179</v>
      </c>
      <c r="H77" s="20">
        <v>240</v>
      </c>
      <c r="I77" s="63">
        <f>'Прил 3'!J70</f>
        <v>272.3</v>
      </c>
    </row>
    <row r="78" spans="1:9" ht="15.75" x14ac:dyDescent="0.25">
      <c r="A78" s="21" t="s">
        <v>76</v>
      </c>
      <c r="B78" s="19" t="s">
        <v>10</v>
      </c>
      <c r="C78" s="20">
        <v>13</v>
      </c>
      <c r="D78" s="19" t="s">
        <v>10</v>
      </c>
      <c r="E78" s="20">
        <v>1</v>
      </c>
      <c r="F78" s="19" t="s">
        <v>138</v>
      </c>
      <c r="G78" s="19" t="s">
        <v>180</v>
      </c>
      <c r="H78" s="20"/>
      <c r="I78" s="63">
        <f>I79</f>
        <v>315.60000000000002</v>
      </c>
    </row>
    <row r="79" spans="1:9" s="8" customFormat="1" ht="31.5" x14ac:dyDescent="0.25">
      <c r="A79" s="21" t="s">
        <v>152</v>
      </c>
      <c r="B79" s="19" t="s">
        <v>10</v>
      </c>
      <c r="C79" s="20">
        <v>13</v>
      </c>
      <c r="D79" s="19" t="s">
        <v>10</v>
      </c>
      <c r="E79" s="20">
        <v>1</v>
      </c>
      <c r="F79" s="19" t="s">
        <v>138</v>
      </c>
      <c r="G79" s="19" t="s">
        <v>180</v>
      </c>
      <c r="H79" s="20">
        <v>240</v>
      </c>
      <c r="I79" s="63">
        <f>'Прил 3'!J72</f>
        <v>315.60000000000002</v>
      </c>
    </row>
    <row r="80" spans="1:9" ht="31.5" x14ac:dyDescent="0.25">
      <c r="A80" s="68" t="s">
        <v>131</v>
      </c>
      <c r="B80" s="58" t="s">
        <v>10</v>
      </c>
      <c r="C80" s="59">
        <v>13</v>
      </c>
      <c r="D80" s="58" t="s">
        <v>10</v>
      </c>
      <c r="E80" s="59">
        <v>2</v>
      </c>
      <c r="F80" s="58" t="s">
        <v>138</v>
      </c>
      <c r="G80" s="58" t="s">
        <v>278</v>
      </c>
      <c r="H80" s="59"/>
      <c r="I80" s="65">
        <f>I81</f>
        <v>403.2</v>
      </c>
    </row>
    <row r="81" spans="1:9" ht="31.5" x14ac:dyDescent="0.25">
      <c r="A81" s="21" t="s">
        <v>132</v>
      </c>
      <c r="B81" s="19" t="s">
        <v>10</v>
      </c>
      <c r="C81" s="20">
        <v>13</v>
      </c>
      <c r="D81" s="19" t="s">
        <v>10</v>
      </c>
      <c r="E81" s="20">
        <v>2</v>
      </c>
      <c r="F81" s="19" t="s">
        <v>138</v>
      </c>
      <c r="G81" s="19" t="s">
        <v>181</v>
      </c>
      <c r="H81" s="20"/>
      <c r="I81" s="63">
        <f>I82</f>
        <v>403.2</v>
      </c>
    </row>
    <row r="82" spans="1:9" ht="31.5" x14ac:dyDescent="0.25">
      <c r="A82" s="21" t="s">
        <v>152</v>
      </c>
      <c r="B82" s="19" t="s">
        <v>10</v>
      </c>
      <c r="C82" s="20">
        <v>13</v>
      </c>
      <c r="D82" s="19" t="s">
        <v>10</v>
      </c>
      <c r="E82" s="20">
        <v>2</v>
      </c>
      <c r="F82" s="19" t="s">
        <v>138</v>
      </c>
      <c r="G82" s="19" t="s">
        <v>181</v>
      </c>
      <c r="H82" s="20">
        <v>240</v>
      </c>
      <c r="I82" s="63">
        <f>'Прил 3'!J75</f>
        <v>403.2</v>
      </c>
    </row>
    <row r="83" spans="1:9" ht="47.25" x14ac:dyDescent="0.25">
      <c r="A83" s="64" t="s">
        <v>153</v>
      </c>
      <c r="B83" s="58" t="s">
        <v>10</v>
      </c>
      <c r="C83" s="59">
        <v>13</v>
      </c>
      <c r="D83" s="58" t="s">
        <v>19</v>
      </c>
      <c r="E83" s="59">
        <v>0</v>
      </c>
      <c r="F83" s="58" t="s">
        <v>138</v>
      </c>
      <c r="G83" s="58" t="s">
        <v>278</v>
      </c>
      <c r="H83" s="59"/>
      <c r="I83" s="65">
        <f>I84</f>
        <v>972.09999999999991</v>
      </c>
    </row>
    <row r="84" spans="1:9" ht="31.5" x14ac:dyDescent="0.25">
      <c r="A84" s="64" t="s">
        <v>154</v>
      </c>
      <c r="B84" s="58" t="s">
        <v>10</v>
      </c>
      <c r="C84" s="59">
        <v>13</v>
      </c>
      <c r="D84" s="58" t="s">
        <v>19</v>
      </c>
      <c r="E84" s="59">
        <v>1</v>
      </c>
      <c r="F84" s="58" t="s">
        <v>138</v>
      </c>
      <c r="G84" s="58" t="s">
        <v>278</v>
      </c>
      <c r="H84" s="59"/>
      <c r="I84" s="65">
        <f>I85+I88+I91+I94+I97+I100</f>
        <v>972.09999999999991</v>
      </c>
    </row>
    <row r="85" spans="1:9" ht="15.75" x14ac:dyDescent="0.25">
      <c r="A85" s="18" t="s">
        <v>232</v>
      </c>
      <c r="B85" s="19" t="s">
        <v>10</v>
      </c>
      <c r="C85" s="20">
        <v>13</v>
      </c>
      <c r="D85" s="19" t="s">
        <v>19</v>
      </c>
      <c r="E85" s="20">
        <v>1</v>
      </c>
      <c r="F85" s="19" t="s">
        <v>10</v>
      </c>
      <c r="G85" s="19" t="s">
        <v>278</v>
      </c>
      <c r="H85" s="20"/>
      <c r="I85" s="63">
        <f>I86</f>
        <v>200</v>
      </c>
    </row>
    <row r="86" spans="1:9" ht="31.5" x14ac:dyDescent="0.25">
      <c r="A86" s="21" t="s">
        <v>155</v>
      </c>
      <c r="B86" s="19" t="s">
        <v>10</v>
      </c>
      <c r="C86" s="19" t="s">
        <v>156</v>
      </c>
      <c r="D86" s="19" t="s">
        <v>19</v>
      </c>
      <c r="E86" s="19" t="s">
        <v>157</v>
      </c>
      <c r="F86" s="19" t="s">
        <v>10</v>
      </c>
      <c r="G86" s="19" t="s">
        <v>182</v>
      </c>
      <c r="H86" s="19"/>
      <c r="I86" s="63">
        <f>I87</f>
        <v>200</v>
      </c>
    </row>
    <row r="87" spans="1:9" ht="31.5" x14ac:dyDescent="0.25">
      <c r="A87" s="21" t="s">
        <v>152</v>
      </c>
      <c r="B87" s="19" t="s">
        <v>10</v>
      </c>
      <c r="C87" s="19" t="s">
        <v>156</v>
      </c>
      <c r="D87" s="19" t="s">
        <v>19</v>
      </c>
      <c r="E87" s="19" t="s">
        <v>157</v>
      </c>
      <c r="F87" s="19" t="s">
        <v>10</v>
      </c>
      <c r="G87" s="19" t="s">
        <v>182</v>
      </c>
      <c r="H87" s="19" t="s">
        <v>158</v>
      </c>
      <c r="I87" s="63">
        <f>'Прил 3'!J80</f>
        <v>200</v>
      </c>
    </row>
    <row r="88" spans="1:9" ht="31.5" x14ac:dyDescent="0.25">
      <c r="A88" s="18" t="s">
        <v>241</v>
      </c>
      <c r="B88" s="19" t="s">
        <v>10</v>
      </c>
      <c r="C88" s="20">
        <v>13</v>
      </c>
      <c r="D88" s="19" t="s">
        <v>19</v>
      </c>
      <c r="E88" s="20">
        <v>1</v>
      </c>
      <c r="F88" s="19" t="s">
        <v>12</v>
      </c>
      <c r="G88" s="19" t="s">
        <v>278</v>
      </c>
      <c r="H88" s="20"/>
      <c r="I88" s="63">
        <f>I89</f>
        <v>35</v>
      </c>
    </row>
    <row r="89" spans="1:9" ht="31.5" x14ac:dyDescent="0.25">
      <c r="A89" s="21" t="s">
        <v>155</v>
      </c>
      <c r="B89" s="19" t="s">
        <v>10</v>
      </c>
      <c r="C89" s="19" t="s">
        <v>156</v>
      </c>
      <c r="D89" s="19" t="s">
        <v>19</v>
      </c>
      <c r="E89" s="19" t="s">
        <v>157</v>
      </c>
      <c r="F89" s="19" t="s">
        <v>12</v>
      </c>
      <c r="G89" s="19" t="s">
        <v>182</v>
      </c>
      <c r="H89" s="19"/>
      <c r="I89" s="63">
        <f>I90</f>
        <v>35</v>
      </c>
    </row>
    <row r="90" spans="1:9" ht="31.5" x14ac:dyDescent="0.25">
      <c r="A90" s="21" t="s">
        <v>152</v>
      </c>
      <c r="B90" s="19" t="s">
        <v>10</v>
      </c>
      <c r="C90" s="19" t="s">
        <v>156</v>
      </c>
      <c r="D90" s="19" t="s">
        <v>19</v>
      </c>
      <c r="E90" s="19" t="s">
        <v>157</v>
      </c>
      <c r="F90" s="19" t="s">
        <v>12</v>
      </c>
      <c r="G90" s="19" t="s">
        <v>182</v>
      </c>
      <c r="H90" s="19" t="s">
        <v>158</v>
      </c>
      <c r="I90" s="63">
        <f>'Прил 3'!J83</f>
        <v>35</v>
      </c>
    </row>
    <row r="91" spans="1:9" ht="15.75" x14ac:dyDescent="0.25">
      <c r="A91" s="18" t="s">
        <v>234</v>
      </c>
      <c r="B91" s="19" t="s">
        <v>10</v>
      </c>
      <c r="C91" s="20">
        <v>13</v>
      </c>
      <c r="D91" s="19" t="s">
        <v>19</v>
      </c>
      <c r="E91" s="20">
        <v>1</v>
      </c>
      <c r="F91" s="19" t="s">
        <v>11</v>
      </c>
      <c r="G91" s="19" t="s">
        <v>278</v>
      </c>
      <c r="H91" s="20"/>
      <c r="I91" s="63">
        <f>I92</f>
        <v>557.09999999999991</v>
      </c>
    </row>
    <row r="92" spans="1:9" ht="31.5" x14ac:dyDescent="0.25">
      <c r="A92" s="21" t="s">
        <v>155</v>
      </c>
      <c r="B92" s="19" t="s">
        <v>10</v>
      </c>
      <c r="C92" s="19" t="s">
        <v>156</v>
      </c>
      <c r="D92" s="19" t="s">
        <v>19</v>
      </c>
      <c r="E92" s="19" t="s">
        <v>157</v>
      </c>
      <c r="F92" s="19" t="s">
        <v>11</v>
      </c>
      <c r="G92" s="19" t="s">
        <v>182</v>
      </c>
      <c r="H92" s="19"/>
      <c r="I92" s="63">
        <f>I93</f>
        <v>557.09999999999991</v>
      </c>
    </row>
    <row r="93" spans="1:9" ht="31.5" x14ac:dyDescent="0.25">
      <c r="A93" s="21" t="s">
        <v>152</v>
      </c>
      <c r="B93" s="19" t="s">
        <v>10</v>
      </c>
      <c r="C93" s="19" t="s">
        <v>156</v>
      </c>
      <c r="D93" s="19" t="s">
        <v>19</v>
      </c>
      <c r="E93" s="19" t="s">
        <v>157</v>
      </c>
      <c r="F93" s="19" t="s">
        <v>11</v>
      </c>
      <c r="G93" s="19" t="s">
        <v>182</v>
      </c>
      <c r="H93" s="19" t="s">
        <v>158</v>
      </c>
      <c r="I93" s="63">
        <f>'Прил 3'!J86</f>
        <v>557.09999999999991</v>
      </c>
    </row>
    <row r="94" spans="1:9" ht="15.75" x14ac:dyDescent="0.25">
      <c r="A94" s="18" t="s">
        <v>235</v>
      </c>
      <c r="B94" s="19" t="s">
        <v>10</v>
      </c>
      <c r="C94" s="20">
        <v>13</v>
      </c>
      <c r="D94" s="19" t="s">
        <v>19</v>
      </c>
      <c r="E94" s="20">
        <v>1</v>
      </c>
      <c r="F94" s="19" t="s">
        <v>14</v>
      </c>
      <c r="G94" s="19" t="s">
        <v>278</v>
      </c>
      <c r="H94" s="20"/>
      <c r="I94" s="63">
        <f>I95</f>
        <v>50</v>
      </c>
    </row>
    <row r="95" spans="1:9" ht="31.5" x14ac:dyDescent="0.25">
      <c r="A95" s="21" t="s">
        <v>155</v>
      </c>
      <c r="B95" s="19" t="s">
        <v>10</v>
      </c>
      <c r="C95" s="19" t="s">
        <v>156</v>
      </c>
      <c r="D95" s="19" t="s">
        <v>19</v>
      </c>
      <c r="E95" s="19" t="s">
        <v>157</v>
      </c>
      <c r="F95" s="19" t="s">
        <v>14</v>
      </c>
      <c r="G95" s="19" t="s">
        <v>182</v>
      </c>
      <c r="H95" s="19"/>
      <c r="I95" s="63">
        <f>I96</f>
        <v>50</v>
      </c>
    </row>
    <row r="96" spans="1:9" ht="31.5" x14ac:dyDescent="0.25">
      <c r="A96" s="21" t="s">
        <v>152</v>
      </c>
      <c r="B96" s="19" t="s">
        <v>10</v>
      </c>
      <c r="C96" s="19" t="s">
        <v>156</v>
      </c>
      <c r="D96" s="19" t="s">
        <v>19</v>
      </c>
      <c r="E96" s="19" t="s">
        <v>157</v>
      </c>
      <c r="F96" s="19" t="s">
        <v>14</v>
      </c>
      <c r="G96" s="19" t="s">
        <v>182</v>
      </c>
      <c r="H96" s="19" t="s">
        <v>158</v>
      </c>
      <c r="I96" s="63">
        <f>'Прил 3'!J89</f>
        <v>50</v>
      </c>
    </row>
    <row r="97" spans="1:9" ht="47.25" x14ac:dyDescent="0.25">
      <c r="A97" s="18" t="s">
        <v>320</v>
      </c>
      <c r="B97" s="19" t="s">
        <v>10</v>
      </c>
      <c r="C97" s="20">
        <v>13</v>
      </c>
      <c r="D97" s="19" t="s">
        <v>19</v>
      </c>
      <c r="E97" s="20">
        <v>1</v>
      </c>
      <c r="F97" s="19" t="s">
        <v>15</v>
      </c>
      <c r="G97" s="19" t="s">
        <v>278</v>
      </c>
      <c r="H97" s="20"/>
      <c r="I97" s="63">
        <f>I98</f>
        <v>50</v>
      </c>
    </row>
    <row r="98" spans="1:9" ht="31.5" x14ac:dyDescent="0.25">
      <c r="A98" s="21" t="s">
        <v>155</v>
      </c>
      <c r="B98" s="19" t="s">
        <v>10</v>
      </c>
      <c r="C98" s="19" t="s">
        <v>156</v>
      </c>
      <c r="D98" s="19" t="s">
        <v>19</v>
      </c>
      <c r="E98" s="19" t="s">
        <v>157</v>
      </c>
      <c r="F98" s="19" t="s">
        <v>15</v>
      </c>
      <c r="G98" s="19" t="s">
        <v>182</v>
      </c>
      <c r="H98" s="19"/>
      <c r="I98" s="63">
        <f>I99</f>
        <v>50</v>
      </c>
    </row>
    <row r="99" spans="1:9" s="8" customFormat="1" ht="31.5" x14ac:dyDescent="0.25">
      <c r="A99" s="21" t="s">
        <v>152</v>
      </c>
      <c r="B99" s="19" t="s">
        <v>10</v>
      </c>
      <c r="C99" s="19" t="s">
        <v>156</v>
      </c>
      <c r="D99" s="19" t="s">
        <v>19</v>
      </c>
      <c r="E99" s="19" t="s">
        <v>157</v>
      </c>
      <c r="F99" s="19" t="s">
        <v>15</v>
      </c>
      <c r="G99" s="19" t="s">
        <v>182</v>
      </c>
      <c r="H99" s="19" t="s">
        <v>158</v>
      </c>
      <c r="I99" s="63">
        <f>'Прил 3'!J92</f>
        <v>50</v>
      </c>
    </row>
    <row r="100" spans="1:9" ht="15.75" x14ac:dyDescent="0.25">
      <c r="A100" s="18" t="s">
        <v>236</v>
      </c>
      <c r="B100" s="19" t="s">
        <v>10</v>
      </c>
      <c r="C100" s="20">
        <v>13</v>
      </c>
      <c r="D100" s="19" t="s">
        <v>19</v>
      </c>
      <c r="E100" s="20">
        <v>1</v>
      </c>
      <c r="F100" s="19" t="s">
        <v>87</v>
      </c>
      <c r="G100" s="19" t="s">
        <v>278</v>
      </c>
      <c r="H100" s="20"/>
      <c r="I100" s="63">
        <f>I101</f>
        <v>80</v>
      </c>
    </row>
    <row r="101" spans="1:9" ht="31.5" x14ac:dyDescent="0.25">
      <c r="A101" s="21" t="s">
        <v>155</v>
      </c>
      <c r="B101" s="19" t="s">
        <v>10</v>
      </c>
      <c r="C101" s="19" t="s">
        <v>156</v>
      </c>
      <c r="D101" s="19" t="s">
        <v>19</v>
      </c>
      <c r="E101" s="19" t="s">
        <v>157</v>
      </c>
      <c r="F101" s="19" t="s">
        <v>87</v>
      </c>
      <c r="G101" s="19" t="s">
        <v>182</v>
      </c>
      <c r="H101" s="19"/>
      <c r="I101" s="63">
        <f>I102</f>
        <v>80</v>
      </c>
    </row>
    <row r="102" spans="1:9" ht="31.5" x14ac:dyDescent="0.25">
      <c r="A102" s="21" t="s">
        <v>152</v>
      </c>
      <c r="B102" s="19" t="s">
        <v>10</v>
      </c>
      <c r="C102" s="19" t="s">
        <v>156</v>
      </c>
      <c r="D102" s="19" t="s">
        <v>19</v>
      </c>
      <c r="E102" s="19" t="s">
        <v>157</v>
      </c>
      <c r="F102" s="19" t="s">
        <v>87</v>
      </c>
      <c r="G102" s="19" t="s">
        <v>182</v>
      </c>
      <c r="H102" s="19" t="s">
        <v>158</v>
      </c>
      <c r="I102" s="63">
        <f>'Прил 3'!J95</f>
        <v>80</v>
      </c>
    </row>
    <row r="103" spans="1:9" ht="31.5" x14ac:dyDescent="0.25">
      <c r="A103" s="64" t="s">
        <v>306</v>
      </c>
      <c r="B103" s="58" t="s">
        <v>10</v>
      </c>
      <c r="C103" s="59">
        <v>13</v>
      </c>
      <c r="D103" s="58" t="s">
        <v>20</v>
      </c>
      <c r="E103" s="59">
        <v>0</v>
      </c>
      <c r="F103" s="58" t="s">
        <v>138</v>
      </c>
      <c r="G103" s="58" t="s">
        <v>278</v>
      </c>
      <c r="H103" s="59"/>
      <c r="I103" s="65">
        <f>I104</f>
        <v>138.80000000000001</v>
      </c>
    </row>
    <row r="104" spans="1:9" ht="31.5" x14ac:dyDescent="0.25">
      <c r="A104" s="64" t="s">
        <v>159</v>
      </c>
      <c r="B104" s="58" t="s">
        <v>10</v>
      </c>
      <c r="C104" s="59">
        <v>13</v>
      </c>
      <c r="D104" s="58" t="s">
        <v>20</v>
      </c>
      <c r="E104" s="59">
        <v>0</v>
      </c>
      <c r="F104" s="58" t="s">
        <v>138</v>
      </c>
      <c r="G104" s="58" t="s">
        <v>278</v>
      </c>
      <c r="H104" s="59"/>
      <c r="I104" s="65">
        <f>I105</f>
        <v>138.80000000000001</v>
      </c>
    </row>
    <row r="105" spans="1:9" ht="31.5" x14ac:dyDescent="0.25">
      <c r="A105" s="21" t="s">
        <v>160</v>
      </c>
      <c r="B105" s="19" t="s">
        <v>10</v>
      </c>
      <c r="C105" s="19" t="s">
        <v>156</v>
      </c>
      <c r="D105" s="19" t="s">
        <v>20</v>
      </c>
      <c r="E105" s="19" t="s">
        <v>161</v>
      </c>
      <c r="F105" s="19" t="s">
        <v>138</v>
      </c>
      <c r="G105" s="19" t="s">
        <v>183</v>
      </c>
      <c r="H105" s="19"/>
      <c r="I105" s="63">
        <f>I106</f>
        <v>138.80000000000001</v>
      </c>
    </row>
    <row r="106" spans="1:9" ht="31.5" x14ac:dyDescent="0.25">
      <c r="A106" s="21" t="s">
        <v>152</v>
      </c>
      <c r="B106" s="19" t="s">
        <v>10</v>
      </c>
      <c r="C106" s="19" t="s">
        <v>156</v>
      </c>
      <c r="D106" s="19" t="s">
        <v>20</v>
      </c>
      <c r="E106" s="19" t="s">
        <v>161</v>
      </c>
      <c r="F106" s="19" t="s">
        <v>138</v>
      </c>
      <c r="G106" s="19" t="s">
        <v>183</v>
      </c>
      <c r="H106" s="19" t="s">
        <v>158</v>
      </c>
      <c r="I106" s="63">
        <f>'Прил 3'!J99</f>
        <v>138.80000000000001</v>
      </c>
    </row>
    <row r="107" spans="1:9" ht="47.25" x14ac:dyDescent="0.25">
      <c r="A107" s="64" t="s">
        <v>310</v>
      </c>
      <c r="B107" s="58" t="s">
        <v>10</v>
      </c>
      <c r="C107" s="59">
        <v>13</v>
      </c>
      <c r="D107" s="58" t="s">
        <v>51</v>
      </c>
      <c r="E107" s="59">
        <v>0</v>
      </c>
      <c r="F107" s="58" t="s">
        <v>138</v>
      </c>
      <c r="G107" s="58" t="s">
        <v>278</v>
      </c>
      <c r="H107" s="59"/>
      <c r="I107" s="65">
        <f>I108</f>
        <v>92</v>
      </c>
    </row>
    <row r="108" spans="1:9" ht="31.5" x14ac:dyDescent="0.25">
      <c r="A108" s="21" t="s">
        <v>252</v>
      </c>
      <c r="B108" s="19" t="s">
        <v>10</v>
      </c>
      <c r="C108" s="19" t="s">
        <v>156</v>
      </c>
      <c r="D108" s="19" t="s">
        <v>51</v>
      </c>
      <c r="E108" s="19" t="s">
        <v>161</v>
      </c>
      <c r="F108" s="19" t="s">
        <v>10</v>
      </c>
      <c r="G108" s="19" t="s">
        <v>278</v>
      </c>
      <c r="H108" s="19"/>
      <c r="I108" s="63">
        <f>I109</f>
        <v>92</v>
      </c>
    </row>
    <row r="109" spans="1:9" ht="31.5" x14ac:dyDescent="0.25">
      <c r="A109" s="21" t="s">
        <v>252</v>
      </c>
      <c r="B109" s="19" t="s">
        <v>10</v>
      </c>
      <c r="C109" s="19" t="s">
        <v>156</v>
      </c>
      <c r="D109" s="19" t="s">
        <v>51</v>
      </c>
      <c r="E109" s="19" t="s">
        <v>161</v>
      </c>
      <c r="F109" s="19" t="s">
        <v>10</v>
      </c>
      <c r="G109" s="19" t="s">
        <v>253</v>
      </c>
      <c r="H109" s="19"/>
      <c r="I109" s="63">
        <f>I110</f>
        <v>92</v>
      </c>
    </row>
    <row r="110" spans="1:9" ht="31.5" x14ac:dyDescent="0.25">
      <c r="A110" s="21" t="s">
        <v>152</v>
      </c>
      <c r="B110" s="19" t="s">
        <v>10</v>
      </c>
      <c r="C110" s="19" t="s">
        <v>156</v>
      </c>
      <c r="D110" s="19" t="s">
        <v>51</v>
      </c>
      <c r="E110" s="19" t="s">
        <v>161</v>
      </c>
      <c r="F110" s="19" t="s">
        <v>10</v>
      </c>
      <c r="G110" s="19" t="s">
        <v>253</v>
      </c>
      <c r="H110" s="19" t="s">
        <v>158</v>
      </c>
      <c r="I110" s="63">
        <f>'Прил 3'!J103</f>
        <v>92</v>
      </c>
    </row>
    <row r="111" spans="1:9" ht="47.25" x14ac:dyDescent="0.25">
      <c r="A111" s="64" t="s">
        <v>325</v>
      </c>
      <c r="B111" s="58" t="s">
        <v>10</v>
      </c>
      <c r="C111" s="59">
        <v>13</v>
      </c>
      <c r="D111" s="58" t="s">
        <v>156</v>
      </c>
      <c r="E111" s="59">
        <v>0</v>
      </c>
      <c r="F111" s="58" t="s">
        <v>138</v>
      </c>
      <c r="G111" s="58" t="s">
        <v>278</v>
      </c>
      <c r="H111" s="59"/>
      <c r="I111" s="65">
        <f>I112+I115+I118+I121+I124</f>
        <v>110</v>
      </c>
    </row>
    <row r="112" spans="1:9" ht="47.25" hidden="1" x14ac:dyDescent="0.25">
      <c r="A112" s="18" t="s">
        <v>373</v>
      </c>
      <c r="B112" s="19" t="s">
        <v>10</v>
      </c>
      <c r="C112" s="19" t="s">
        <v>156</v>
      </c>
      <c r="D112" s="19" t="s">
        <v>156</v>
      </c>
      <c r="E112" s="19" t="s">
        <v>161</v>
      </c>
      <c r="F112" s="19" t="s">
        <v>10</v>
      </c>
      <c r="G112" s="19" t="s">
        <v>278</v>
      </c>
      <c r="H112" s="20"/>
      <c r="I112" s="63">
        <f>I113</f>
        <v>0</v>
      </c>
    </row>
    <row r="113" spans="1:9" ht="15.75" hidden="1" x14ac:dyDescent="0.25">
      <c r="A113" s="21" t="s">
        <v>326</v>
      </c>
      <c r="B113" s="19" t="s">
        <v>10</v>
      </c>
      <c r="C113" s="19" t="s">
        <v>156</v>
      </c>
      <c r="D113" s="19" t="s">
        <v>156</v>
      </c>
      <c r="E113" s="19" t="s">
        <v>161</v>
      </c>
      <c r="F113" s="19" t="s">
        <v>10</v>
      </c>
      <c r="G113" s="19" t="s">
        <v>327</v>
      </c>
      <c r="H113" s="19"/>
      <c r="I113" s="63">
        <f>I114</f>
        <v>0</v>
      </c>
    </row>
    <row r="114" spans="1:9" ht="31.5" hidden="1" x14ac:dyDescent="0.25">
      <c r="A114" s="21" t="s">
        <v>152</v>
      </c>
      <c r="B114" s="19" t="s">
        <v>10</v>
      </c>
      <c r="C114" s="19" t="s">
        <v>156</v>
      </c>
      <c r="D114" s="19" t="s">
        <v>156</v>
      </c>
      <c r="E114" s="19" t="s">
        <v>161</v>
      </c>
      <c r="F114" s="19" t="s">
        <v>10</v>
      </c>
      <c r="G114" s="19" t="s">
        <v>327</v>
      </c>
      <c r="H114" s="19" t="s">
        <v>158</v>
      </c>
      <c r="I114" s="63">
        <f>'Прил 3'!J107</f>
        <v>0</v>
      </c>
    </row>
    <row r="115" spans="1:9" ht="47.25" hidden="1" x14ac:dyDescent="0.25">
      <c r="A115" s="21" t="s">
        <v>374</v>
      </c>
      <c r="B115" s="19" t="s">
        <v>10</v>
      </c>
      <c r="C115" s="19" t="s">
        <v>156</v>
      </c>
      <c r="D115" s="19" t="s">
        <v>156</v>
      </c>
      <c r="E115" s="19" t="s">
        <v>161</v>
      </c>
      <c r="F115" s="19" t="s">
        <v>12</v>
      </c>
      <c r="G115" s="19"/>
      <c r="H115" s="19"/>
      <c r="I115" s="63">
        <f>I116</f>
        <v>0</v>
      </c>
    </row>
    <row r="116" spans="1:9" ht="15.75" hidden="1" x14ac:dyDescent="0.25">
      <c r="A116" s="21" t="s">
        <v>328</v>
      </c>
      <c r="B116" s="19" t="s">
        <v>10</v>
      </c>
      <c r="C116" s="19" t="s">
        <v>156</v>
      </c>
      <c r="D116" s="19" t="s">
        <v>156</v>
      </c>
      <c r="E116" s="19" t="s">
        <v>161</v>
      </c>
      <c r="F116" s="19" t="s">
        <v>12</v>
      </c>
      <c r="G116" s="19" t="s">
        <v>329</v>
      </c>
      <c r="H116" s="19"/>
      <c r="I116" s="63">
        <f>I117</f>
        <v>0</v>
      </c>
    </row>
    <row r="117" spans="1:9" ht="31.5" hidden="1" x14ac:dyDescent="0.25">
      <c r="A117" s="21" t="s">
        <v>152</v>
      </c>
      <c r="B117" s="19" t="s">
        <v>10</v>
      </c>
      <c r="C117" s="19" t="s">
        <v>156</v>
      </c>
      <c r="D117" s="19" t="s">
        <v>156</v>
      </c>
      <c r="E117" s="19" t="s">
        <v>161</v>
      </c>
      <c r="F117" s="19" t="s">
        <v>12</v>
      </c>
      <c r="G117" s="19" t="s">
        <v>329</v>
      </c>
      <c r="H117" s="19" t="s">
        <v>158</v>
      </c>
      <c r="I117" s="63">
        <f>'Прил 3'!J110</f>
        <v>0</v>
      </c>
    </row>
    <row r="118" spans="1:9" ht="47.25" hidden="1" x14ac:dyDescent="0.25">
      <c r="A118" s="21" t="s">
        <v>375</v>
      </c>
      <c r="B118" s="19" t="s">
        <v>10</v>
      </c>
      <c r="C118" s="19" t="s">
        <v>156</v>
      </c>
      <c r="D118" s="19" t="s">
        <v>156</v>
      </c>
      <c r="E118" s="19" t="s">
        <v>161</v>
      </c>
      <c r="F118" s="19" t="s">
        <v>11</v>
      </c>
      <c r="G118" s="19"/>
      <c r="H118" s="19"/>
      <c r="I118" s="63">
        <f>I119</f>
        <v>0</v>
      </c>
    </row>
    <row r="119" spans="1:9" ht="31.5" hidden="1" x14ac:dyDescent="0.25">
      <c r="A119" s="21" t="s">
        <v>330</v>
      </c>
      <c r="B119" s="19" t="s">
        <v>10</v>
      </c>
      <c r="C119" s="19" t="s">
        <v>156</v>
      </c>
      <c r="D119" s="19" t="s">
        <v>156</v>
      </c>
      <c r="E119" s="19" t="s">
        <v>161</v>
      </c>
      <c r="F119" s="19" t="s">
        <v>11</v>
      </c>
      <c r="G119" s="19" t="s">
        <v>331</v>
      </c>
      <c r="H119" s="19"/>
      <c r="I119" s="63">
        <f>I120</f>
        <v>0</v>
      </c>
    </row>
    <row r="120" spans="1:9" ht="31.5" hidden="1" x14ac:dyDescent="0.25">
      <c r="A120" s="21" t="s">
        <v>152</v>
      </c>
      <c r="B120" s="19" t="s">
        <v>10</v>
      </c>
      <c r="C120" s="19" t="s">
        <v>156</v>
      </c>
      <c r="D120" s="19" t="s">
        <v>156</v>
      </c>
      <c r="E120" s="19" t="s">
        <v>161</v>
      </c>
      <c r="F120" s="19" t="s">
        <v>11</v>
      </c>
      <c r="G120" s="19" t="s">
        <v>331</v>
      </c>
      <c r="H120" s="19" t="s">
        <v>158</v>
      </c>
      <c r="I120" s="63">
        <f>'Прил 3'!J113</f>
        <v>0</v>
      </c>
    </row>
    <row r="121" spans="1:9" ht="47.25" x14ac:dyDescent="0.25">
      <c r="A121" s="21" t="s">
        <v>376</v>
      </c>
      <c r="B121" s="19" t="s">
        <v>10</v>
      </c>
      <c r="C121" s="19" t="s">
        <v>156</v>
      </c>
      <c r="D121" s="19" t="s">
        <v>156</v>
      </c>
      <c r="E121" s="19" t="s">
        <v>161</v>
      </c>
      <c r="F121" s="19" t="s">
        <v>14</v>
      </c>
      <c r="G121" s="19"/>
      <c r="H121" s="19"/>
      <c r="I121" s="63">
        <f>I122</f>
        <v>58</v>
      </c>
    </row>
    <row r="122" spans="1:9" ht="31.5" x14ac:dyDescent="0.25">
      <c r="A122" s="21" t="s">
        <v>378</v>
      </c>
      <c r="B122" s="19" t="s">
        <v>10</v>
      </c>
      <c r="C122" s="19" t="s">
        <v>156</v>
      </c>
      <c r="D122" s="19" t="s">
        <v>156</v>
      </c>
      <c r="E122" s="19" t="s">
        <v>161</v>
      </c>
      <c r="F122" s="19" t="s">
        <v>14</v>
      </c>
      <c r="G122" s="19" t="s">
        <v>377</v>
      </c>
      <c r="H122" s="19"/>
      <c r="I122" s="63">
        <f>I123</f>
        <v>58</v>
      </c>
    </row>
    <row r="123" spans="1:9" ht="31.5" x14ac:dyDescent="0.25">
      <c r="A123" s="21" t="s">
        <v>152</v>
      </c>
      <c r="B123" s="19" t="s">
        <v>10</v>
      </c>
      <c r="C123" s="19" t="s">
        <v>156</v>
      </c>
      <c r="D123" s="19" t="s">
        <v>156</v>
      </c>
      <c r="E123" s="19" t="s">
        <v>161</v>
      </c>
      <c r="F123" s="19" t="s">
        <v>14</v>
      </c>
      <c r="G123" s="19" t="s">
        <v>377</v>
      </c>
      <c r="H123" s="19" t="s">
        <v>158</v>
      </c>
      <c r="I123" s="63">
        <f>'Прил 3'!J116</f>
        <v>58</v>
      </c>
    </row>
    <row r="124" spans="1:9" ht="47.25" x14ac:dyDescent="0.25">
      <c r="A124" s="21" t="s">
        <v>381</v>
      </c>
      <c r="B124" s="19" t="s">
        <v>10</v>
      </c>
      <c r="C124" s="19" t="s">
        <v>156</v>
      </c>
      <c r="D124" s="19" t="s">
        <v>156</v>
      </c>
      <c r="E124" s="19" t="s">
        <v>161</v>
      </c>
      <c r="F124" s="19" t="s">
        <v>15</v>
      </c>
      <c r="G124" s="19"/>
      <c r="H124" s="19"/>
      <c r="I124" s="63">
        <f>I125</f>
        <v>52</v>
      </c>
    </row>
    <row r="125" spans="1:9" ht="31.5" x14ac:dyDescent="0.25">
      <c r="A125" s="21" t="s">
        <v>380</v>
      </c>
      <c r="B125" s="19" t="s">
        <v>10</v>
      </c>
      <c r="C125" s="19" t="s">
        <v>156</v>
      </c>
      <c r="D125" s="19" t="s">
        <v>156</v>
      </c>
      <c r="E125" s="19" t="s">
        <v>161</v>
      </c>
      <c r="F125" s="19" t="s">
        <v>15</v>
      </c>
      <c r="G125" s="19" t="s">
        <v>379</v>
      </c>
      <c r="H125" s="19"/>
      <c r="I125" s="63">
        <f>I126</f>
        <v>52</v>
      </c>
    </row>
    <row r="126" spans="1:9" ht="31.5" x14ac:dyDescent="0.25">
      <c r="A126" s="21" t="s">
        <v>152</v>
      </c>
      <c r="B126" s="19" t="s">
        <v>10</v>
      </c>
      <c r="C126" s="19" t="s">
        <v>156</v>
      </c>
      <c r="D126" s="19" t="s">
        <v>156</v>
      </c>
      <c r="E126" s="19" t="s">
        <v>161</v>
      </c>
      <c r="F126" s="19" t="s">
        <v>15</v>
      </c>
      <c r="G126" s="19" t="s">
        <v>379</v>
      </c>
      <c r="H126" s="19" t="s">
        <v>158</v>
      </c>
      <c r="I126" s="63">
        <f>'Прил 3'!J119</f>
        <v>52</v>
      </c>
    </row>
    <row r="127" spans="1:9" ht="15.75" x14ac:dyDescent="0.25">
      <c r="A127" s="64" t="s">
        <v>65</v>
      </c>
      <c r="B127" s="58" t="s">
        <v>10</v>
      </c>
      <c r="C127" s="59">
        <v>13</v>
      </c>
      <c r="D127" s="58" t="s">
        <v>125</v>
      </c>
      <c r="E127" s="59">
        <v>0</v>
      </c>
      <c r="F127" s="58" t="s">
        <v>138</v>
      </c>
      <c r="G127" s="58" t="s">
        <v>278</v>
      </c>
      <c r="H127" s="59"/>
      <c r="I127" s="65">
        <f>I128</f>
        <v>250</v>
      </c>
    </row>
    <row r="128" spans="1:9" ht="31.5" x14ac:dyDescent="0.25">
      <c r="A128" s="18" t="s">
        <v>66</v>
      </c>
      <c r="B128" s="19" t="s">
        <v>10</v>
      </c>
      <c r="C128" s="20">
        <v>13</v>
      </c>
      <c r="D128" s="20">
        <v>91</v>
      </c>
      <c r="E128" s="20">
        <v>1</v>
      </c>
      <c r="F128" s="19" t="s">
        <v>138</v>
      </c>
      <c r="G128" s="19" t="s">
        <v>278</v>
      </c>
      <c r="H128" s="20"/>
      <c r="I128" s="63">
        <f>I129+I131</f>
        <v>250</v>
      </c>
    </row>
    <row r="129" spans="1:9" ht="31.5" x14ac:dyDescent="0.25">
      <c r="A129" s="18" t="s">
        <v>170</v>
      </c>
      <c r="B129" s="19" t="s">
        <v>10</v>
      </c>
      <c r="C129" s="20">
        <v>13</v>
      </c>
      <c r="D129" s="20">
        <v>91</v>
      </c>
      <c r="E129" s="20">
        <v>1</v>
      </c>
      <c r="F129" s="19" t="s">
        <v>138</v>
      </c>
      <c r="G129" s="19" t="s">
        <v>215</v>
      </c>
      <c r="H129" s="20"/>
      <c r="I129" s="63">
        <f>I130</f>
        <v>50</v>
      </c>
    </row>
    <row r="130" spans="1:9" s="8" customFormat="1" ht="31.5" x14ac:dyDescent="0.25">
      <c r="A130" s="18" t="s">
        <v>152</v>
      </c>
      <c r="B130" s="19" t="s">
        <v>10</v>
      </c>
      <c r="C130" s="20">
        <v>13</v>
      </c>
      <c r="D130" s="20">
        <v>91</v>
      </c>
      <c r="E130" s="20">
        <v>1</v>
      </c>
      <c r="F130" s="19" t="s">
        <v>138</v>
      </c>
      <c r="G130" s="19" t="s">
        <v>215</v>
      </c>
      <c r="H130" s="20">
        <v>240</v>
      </c>
      <c r="I130" s="63">
        <f>'Прил 3'!J378</f>
        <v>50</v>
      </c>
    </row>
    <row r="131" spans="1:9" ht="15.75" x14ac:dyDescent="0.25">
      <c r="A131" s="21" t="s">
        <v>126</v>
      </c>
      <c r="B131" s="19" t="s">
        <v>10</v>
      </c>
      <c r="C131" s="20">
        <v>13</v>
      </c>
      <c r="D131" s="19" t="s">
        <v>125</v>
      </c>
      <c r="E131" s="20">
        <v>1</v>
      </c>
      <c r="F131" s="19" t="s">
        <v>138</v>
      </c>
      <c r="G131" s="19" t="s">
        <v>216</v>
      </c>
      <c r="H131" s="20"/>
      <c r="I131" s="63">
        <f>I132</f>
        <v>200</v>
      </c>
    </row>
    <row r="132" spans="1:9" ht="31.5" x14ac:dyDescent="0.25">
      <c r="A132" s="21" t="s">
        <v>152</v>
      </c>
      <c r="B132" s="19" t="s">
        <v>10</v>
      </c>
      <c r="C132" s="20">
        <v>13</v>
      </c>
      <c r="D132" s="19" t="s">
        <v>125</v>
      </c>
      <c r="E132" s="20">
        <v>1</v>
      </c>
      <c r="F132" s="19" t="s">
        <v>138</v>
      </c>
      <c r="G132" s="19" t="s">
        <v>216</v>
      </c>
      <c r="H132" s="20">
        <v>240</v>
      </c>
      <c r="I132" s="63">
        <f>'Прил 3'!J380</f>
        <v>200</v>
      </c>
    </row>
    <row r="133" spans="1:9" ht="15.75" x14ac:dyDescent="0.25">
      <c r="A133" s="68" t="s">
        <v>130</v>
      </c>
      <c r="B133" s="58" t="s">
        <v>10</v>
      </c>
      <c r="C133" s="58" t="s">
        <v>156</v>
      </c>
      <c r="D133" s="59">
        <v>92</v>
      </c>
      <c r="E133" s="58"/>
      <c r="F133" s="58"/>
      <c r="G133" s="59"/>
      <c r="H133" s="58"/>
      <c r="I133" s="65">
        <f>I134</f>
        <v>275.09999999999997</v>
      </c>
    </row>
    <row r="134" spans="1:9" ht="15.75" x14ac:dyDescent="0.25">
      <c r="A134" s="21" t="s">
        <v>369</v>
      </c>
      <c r="B134" s="19" t="s">
        <v>10</v>
      </c>
      <c r="C134" s="19" t="s">
        <v>156</v>
      </c>
      <c r="D134" s="20">
        <v>92</v>
      </c>
      <c r="E134" s="19" t="s">
        <v>135</v>
      </c>
      <c r="F134" s="19"/>
      <c r="G134" s="20"/>
      <c r="H134" s="19"/>
      <c r="I134" s="63">
        <f>I135</f>
        <v>275.09999999999997</v>
      </c>
    </row>
    <row r="135" spans="1:9" ht="47.25" x14ac:dyDescent="0.25">
      <c r="A135" s="21" t="s">
        <v>370</v>
      </c>
      <c r="B135" s="19" t="s">
        <v>10</v>
      </c>
      <c r="C135" s="19" t="s">
        <v>156</v>
      </c>
      <c r="D135" s="20">
        <v>92</v>
      </c>
      <c r="E135" s="19" t="s">
        <v>135</v>
      </c>
      <c r="F135" s="19" t="s">
        <v>138</v>
      </c>
      <c r="G135" s="20"/>
      <c r="H135" s="19"/>
      <c r="I135" s="63">
        <f>SUM(I136:I138)</f>
        <v>275.09999999999997</v>
      </c>
    </row>
    <row r="136" spans="1:9" ht="31.5" x14ac:dyDescent="0.25">
      <c r="A136" s="21" t="s">
        <v>152</v>
      </c>
      <c r="B136" s="19" t="s">
        <v>10</v>
      </c>
      <c r="C136" s="19" t="s">
        <v>156</v>
      </c>
      <c r="D136" s="20">
        <v>92</v>
      </c>
      <c r="E136" s="19" t="s">
        <v>135</v>
      </c>
      <c r="F136" s="19" t="s">
        <v>138</v>
      </c>
      <c r="G136" s="20">
        <v>26390</v>
      </c>
      <c r="H136" s="19" t="s">
        <v>158</v>
      </c>
      <c r="I136" s="63">
        <f>'Прил 3'!J123</f>
        <v>7.2</v>
      </c>
    </row>
    <row r="137" spans="1:9" ht="15.75" x14ac:dyDescent="0.25">
      <c r="A137" s="21" t="s">
        <v>372</v>
      </c>
      <c r="B137" s="19" t="s">
        <v>10</v>
      </c>
      <c r="C137" s="19" t="s">
        <v>156</v>
      </c>
      <c r="D137" s="20">
        <v>92</v>
      </c>
      <c r="E137" s="19" t="s">
        <v>135</v>
      </c>
      <c r="F137" s="19" t="s">
        <v>138</v>
      </c>
      <c r="G137" s="20">
        <v>26390</v>
      </c>
      <c r="H137" s="19" t="s">
        <v>371</v>
      </c>
      <c r="I137" s="63">
        <f>'Прил 3'!J124</f>
        <v>266.89999999999998</v>
      </c>
    </row>
    <row r="138" spans="1:9" ht="15.75" x14ac:dyDescent="0.25">
      <c r="A138" s="21" t="s">
        <v>145</v>
      </c>
      <c r="B138" s="19" t="s">
        <v>10</v>
      </c>
      <c r="C138" s="19" t="s">
        <v>156</v>
      </c>
      <c r="D138" s="20">
        <v>92</v>
      </c>
      <c r="E138" s="19" t="s">
        <v>135</v>
      </c>
      <c r="F138" s="19" t="s">
        <v>138</v>
      </c>
      <c r="G138" s="20">
        <v>26390</v>
      </c>
      <c r="H138" s="19" t="s">
        <v>297</v>
      </c>
      <c r="I138" s="63">
        <f>'Прил 3'!J125</f>
        <v>1</v>
      </c>
    </row>
    <row r="139" spans="1:9" ht="15.75" x14ac:dyDescent="0.25">
      <c r="A139" s="59" t="s">
        <v>16</v>
      </c>
      <c r="B139" s="58" t="s">
        <v>12</v>
      </c>
      <c r="C139" s="59" t="s">
        <v>7</v>
      </c>
      <c r="D139" s="58" t="s">
        <v>8</v>
      </c>
      <c r="E139" s="59"/>
      <c r="F139" s="58"/>
      <c r="G139" s="58"/>
      <c r="H139" s="59" t="s">
        <v>6</v>
      </c>
      <c r="I139" s="60">
        <f>I140</f>
        <v>399.1</v>
      </c>
    </row>
    <row r="140" spans="1:9" ht="15.75" x14ac:dyDescent="0.25">
      <c r="A140" s="72" t="s">
        <v>2</v>
      </c>
      <c r="B140" s="58" t="s">
        <v>12</v>
      </c>
      <c r="C140" s="58" t="s">
        <v>11</v>
      </c>
      <c r="D140" s="58" t="s">
        <v>8</v>
      </c>
      <c r="E140" s="59"/>
      <c r="F140" s="58"/>
      <c r="G140" s="58"/>
      <c r="H140" s="59" t="s">
        <v>6</v>
      </c>
      <c r="I140" s="63">
        <f>I141</f>
        <v>399.1</v>
      </c>
    </row>
    <row r="141" spans="1:9" ht="15.75" x14ac:dyDescent="0.25">
      <c r="A141" s="21" t="s">
        <v>77</v>
      </c>
      <c r="B141" s="19" t="s">
        <v>12</v>
      </c>
      <c r="C141" s="19" t="s">
        <v>11</v>
      </c>
      <c r="D141" s="19" t="s">
        <v>63</v>
      </c>
      <c r="E141" s="20">
        <v>0</v>
      </c>
      <c r="F141" s="19" t="s">
        <v>138</v>
      </c>
      <c r="G141" s="19" t="s">
        <v>278</v>
      </c>
      <c r="H141" s="20"/>
      <c r="I141" s="63">
        <f>I142</f>
        <v>399.1</v>
      </c>
    </row>
    <row r="142" spans="1:9" ht="15.75" x14ac:dyDescent="0.25">
      <c r="A142" s="21" t="s">
        <v>78</v>
      </c>
      <c r="B142" s="19" t="s">
        <v>12</v>
      </c>
      <c r="C142" s="19" t="s">
        <v>11</v>
      </c>
      <c r="D142" s="19" t="s">
        <v>63</v>
      </c>
      <c r="E142" s="20">
        <v>9</v>
      </c>
      <c r="F142" s="19" t="s">
        <v>138</v>
      </c>
      <c r="G142" s="19" t="s">
        <v>278</v>
      </c>
      <c r="H142" s="20"/>
      <c r="I142" s="63">
        <f>I143</f>
        <v>399.1</v>
      </c>
    </row>
    <row r="143" spans="1:9" ht="47.25" x14ac:dyDescent="0.25">
      <c r="A143" s="18" t="s">
        <v>79</v>
      </c>
      <c r="B143" s="19" t="s">
        <v>12</v>
      </c>
      <c r="C143" s="19" t="s">
        <v>11</v>
      </c>
      <c r="D143" s="19" t="s">
        <v>63</v>
      </c>
      <c r="E143" s="20">
        <v>9</v>
      </c>
      <c r="F143" s="19" t="s">
        <v>138</v>
      </c>
      <c r="G143" s="19" t="s">
        <v>185</v>
      </c>
      <c r="H143" s="20"/>
      <c r="I143" s="63">
        <f>I144</f>
        <v>399.1</v>
      </c>
    </row>
    <row r="144" spans="1:9" s="23" customFormat="1" ht="15.75" x14ac:dyDescent="0.25">
      <c r="A144" s="18" t="s">
        <v>144</v>
      </c>
      <c r="B144" s="19" t="s">
        <v>12</v>
      </c>
      <c r="C144" s="19" t="s">
        <v>11</v>
      </c>
      <c r="D144" s="19" t="s">
        <v>63</v>
      </c>
      <c r="E144" s="20">
        <v>9</v>
      </c>
      <c r="F144" s="19" t="s">
        <v>138</v>
      </c>
      <c r="G144" s="19" t="s">
        <v>185</v>
      </c>
      <c r="H144" s="20">
        <v>120</v>
      </c>
      <c r="I144" s="63">
        <f>'Прил 3'!J131</f>
        <v>399.1</v>
      </c>
    </row>
    <row r="145" spans="1:9" ht="31.5" x14ac:dyDescent="0.25">
      <c r="A145" s="59" t="s">
        <v>36</v>
      </c>
      <c r="B145" s="58" t="s">
        <v>11</v>
      </c>
      <c r="C145" s="58"/>
      <c r="D145" s="58"/>
      <c r="E145" s="59"/>
      <c r="F145" s="58"/>
      <c r="G145" s="19"/>
      <c r="H145" s="59"/>
      <c r="I145" s="65">
        <f>I146+I171+I176</f>
        <v>405.7</v>
      </c>
    </row>
    <row r="146" spans="1:9" ht="31.5" x14ac:dyDescent="0.25">
      <c r="A146" s="64" t="s">
        <v>44</v>
      </c>
      <c r="B146" s="58" t="s">
        <v>11</v>
      </c>
      <c r="C146" s="58" t="s">
        <v>32</v>
      </c>
      <c r="D146" s="58"/>
      <c r="E146" s="59"/>
      <c r="F146" s="58"/>
      <c r="G146" s="19"/>
      <c r="H146" s="59"/>
      <c r="I146" s="65">
        <f>I147+I167</f>
        <v>270.7</v>
      </c>
    </row>
    <row r="147" spans="1:9" ht="94.5" x14ac:dyDescent="0.25">
      <c r="A147" s="64" t="s">
        <v>313</v>
      </c>
      <c r="B147" s="58" t="s">
        <v>11</v>
      </c>
      <c r="C147" s="58" t="s">
        <v>32</v>
      </c>
      <c r="D147" s="58" t="s">
        <v>12</v>
      </c>
      <c r="E147" s="59">
        <v>0</v>
      </c>
      <c r="F147" s="58" t="s">
        <v>138</v>
      </c>
      <c r="G147" s="58" t="s">
        <v>278</v>
      </c>
      <c r="H147" s="59"/>
      <c r="I147" s="65">
        <f>I148+I159+I162</f>
        <v>235.5</v>
      </c>
    </row>
    <row r="148" spans="1:9" ht="31.5" x14ac:dyDescent="0.25">
      <c r="A148" s="68" t="s">
        <v>223</v>
      </c>
      <c r="B148" s="58" t="s">
        <v>11</v>
      </c>
      <c r="C148" s="58" t="s">
        <v>32</v>
      </c>
      <c r="D148" s="58" t="s">
        <v>12</v>
      </c>
      <c r="E148" s="59">
        <v>1</v>
      </c>
      <c r="F148" s="58" t="s">
        <v>138</v>
      </c>
      <c r="G148" s="19" t="s">
        <v>278</v>
      </c>
      <c r="H148" s="59"/>
      <c r="I148" s="65">
        <f>I149+I151+I155+I157+I153</f>
        <v>144.5</v>
      </c>
    </row>
    <row r="149" spans="1:9" ht="15.75" hidden="1" x14ac:dyDescent="0.25">
      <c r="A149" s="21" t="s">
        <v>81</v>
      </c>
      <c r="B149" s="19" t="s">
        <v>11</v>
      </c>
      <c r="C149" s="19" t="s">
        <v>32</v>
      </c>
      <c r="D149" s="19" t="s">
        <v>12</v>
      </c>
      <c r="E149" s="20">
        <v>1</v>
      </c>
      <c r="F149" s="19" t="s">
        <v>138</v>
      </c>
      <c r="G149" s="19" t="s">
        <v>186</v>
      </c>
      <c r="H149" s="20"/>
      <c r="I149" s="63">
        <f>I150</f>
        <v>0</v>
      </c>
    </row>
    <row r="150" spans="1:9" ht="31.5" hidden="1" x14ac:dyDescent="0.25">
      <c r="A150" s="21" t="s">
        <v>152</v>
      </c>
      <c r="B150" s="19" t="s">
        <v>11</v>
      </c>
      <c r="C150" s="19" t="s">
        <v>32</v>
      </c>
      <c r="D150" s="19" t="s">
        <v>12</v>
      </c>
      <c r="E150" s="20">
        <v>1</v>
      </c>
      <c r="F150" s="19" t="s">
        <v>138</v>
      </c>
      <c r="G150" s="19" t="s">
        <v>186</v>
      </c>
      <c r="H150" s="20">
        <v>240</v>
      </c>
      <c r="I150" s="63">
        <f>'Прил 3'!J137</f>
        <v>0</v>
      </c>
    </row>
    <row r="151" spans="1:9" ht="15.75" hidden="1" x14ac:dyDescent="0.25">
      <c r="A151" s="21" t="s">
        <v>224</v>
      </c>
      <c r="B151" s="19" t="s">
        <v>11</v>
      </c>
      <c r="C151" s="19" t="s">
        <v>32</v>
      </c>
      <c r="D151" s="19" t="s">
        <v>12</v>
      </c>
      <c r="E151" s="20">
        <v>1</v>
      </c>
      <c r="F151" s="19" t="s">
        <v>138</v>
      </c>
      <c r="G151" s="19" t="s">
        <v>225</v>
      </c>
      <c r="H151" s="20"/>
      <c r="I151" s="63">
        <f>I152</f>
        <v>0</v>
      </c>
    </row>
    <row r="152" spans="1:9" ht="30.75" hidden="1" customHeight="1" x14ac:dyDescent="0.25">
      <c r="A152" s="21" t="s">
        <v>152</v>
      </c>
      <c r="B152" s="19" t="s">
        <v>11</v>
      </c>
      <c r="C152" s="19" t="s">
        <v>32</v>
      </c>
      <c r="D152" s="19" t="s">
        <v>12</v>
      </c>
      <c r="E152" s="20">
        <v>1</v>
      </c>
      <c r="F152" s="19" t="s">
        <v>138</v>
      </c>
      <c r="G152" s="19" t="s">
        <v>225</v>
      </c>
      <c r="H152" s="20">
        <v>240</v>
      </c>
      <c r="I152" s="63">
        <f>'Прил 3'!J139</f>
        <v>0</v>
      </c>
    </row>
    <row r="153" spans="1:9" ht="15.75" hidden="1" x14ac:dyDescent="0.25">
      <c r="A153" s="21" t="s">
        <v>338</v>
      </c>
      <c r="B153" s="19" t="s">
        <v>11</v>
      </c>
      <c r="C153" s="19" t="s">
        <v>32</v>
      </c>
      <c r="D153" s="19" t="s">
        <v>12</v>
      </c>
      <c r="E153" s="20">
        <v>1</v>
      </c>
      <c r="F153" s="19" t="s">
        <v>138</v>
      </c>
      <c r="G153" s="19" t="s">
        <v>356</v>
      </c>
      <c r="H153" s="20"/>
      <c r="I153" s="63">
        <f>I154</f>
        <v>0</v>
      </c>
    </row>
    <row r="154" spans="1:9" ht="30.75" hidden="1" customHeight="1" x14ac:dyDescent="0.25">
      <c r="A154" s="21" t="s">
        <v>152</v>
      </c>
      <c r="B154" s="19" t="s">
        <v>11</v>
      </c>
      <c r="C154" s="19" t="s">
        <v>32</v>
      </c>
      <c r="D154" s="19" t="s">
        <v>12</v>
      </c>
      <c r="E154" s="20">
        <v>1</v>
      </c>
      <c r="F154" s="19" t="s">
        <v>138</v>
      </c>
      <c r="G154" s="19" t="s">
        <v>356</v>
      </c>
      <c r="H154" s="20">
        <v>240</v>
      </c>
      <c r="I154" s="63">
        <f>'Прил 3'!J141</f>
        <v>0</v>
      </c>
    </row>
    <row r="155" spans="1:9" ht="30.75" customHeight="1" x14ac:dyDescent="0.25">
      <c r="A155" s="21" t="s">
        <v>242</v>
      </c>
      <c r="B155" s="19" t="s">
        <v>11</v>
      </c>
      <c r="C155" s="19" t="s">
        <v>32</v>
      </c>
      <c r="D155" s="19" t="s">
        <v>12</v>
      </c>
      <c r="E155" s="20">
        <v>1</v>
      </c>
      <c r="F155" s="19" t="s">
        <v>138</v>
      </c>
      <c r="G155" s="19" t="s">
        <v>226</v>
      </c>
      <c r="H155" s="20"/>
      <c r="I155" s="63">
        <f>I156</f>
        <v>30</v>
      </c>
    </row>
    <row r="156" spans="1:9" ht="30.75" customHeight="1" x14ac:dyDescent="0.25">
      <c r="A156" s="21" t="s">
        <v>152</v>
      </c>
      <c r="B156" s="19" t="s">
        <v>11</v>
      </c>
      <c r="C156" s="19" t="s">
        <v>32</v>
      </c>
      <c r="D156" s="19" t="s">
        <v>12</v>
      </c>
      <c r="E156" s="20">
        <v>1</v>
      </c>
      <c r="F156" s="19" t="s">
        <v>138</v>
      </c>
      <c r="G156" s="19" t="s">
        <v>226</v>
      </c>
      <c r="H156" s="20">
        <v>240</v>
      </c>
      <c r="I156" s="63">
        <f>'Прил 3'!J143</f>
        <v>30</v>
      </c>
    </row>
    <row r="157" spans="1:9" ht="15.75" x14ac:dyDescent="0.25">
      <c r="A157" s="21" t="s">
        <v>337</v>
      </c>
      <c r="B157" s="19" t="s">
        <v>11</v>
      </c>
      <c r="C157" s="19" t="s">
        <v>32</v>
      </c>
      <c r="D157" s="19" t="s">
        <v>12</v>
      </c>
      <c r="E157" s="20">
        <v>1</v>
      </c>
      <c r="F157" s="19" t="s">
        <v>138</v>
      </c>
      <c r="G157" s="19" t="s">
        <v>336</v>
      </c>
      <c r="H157" s="20"/>
      <c r="I157" s="63">
        <f>I158</f>
        <v>114.5</v>
      </c>
    </row>
    <row r="158" spans="1:9" ht="31.5" x14ac:dyDescent="0.25">
      <c r="A158" s="21" t="s">
        <v>152</v>
      </c>
      <c r="B158" s="19" t="s">
        <v>11</v>
      </c>
      <c r="C158" s="19" t="s">
        <v>32</v>
      </c>
      <c r="D158" s="19" t="s">
        <v>12</v>
      </c>
      <c r="E158" s="20">
        <v>1</v>
      </c>
      <c r="F158" s="19" t="s">
        <v>138</v>
      </c>
      <c r="G158" s="19" t="s">
        <v>336</v>
      </c>
      <c r="H158" s="20">
        <v>240</v>
      </c>
      <c r="I158" s="63">
        <f>'Прил 3'!J145</f>
        <v>114.5</v>
      </c>
    </row>
    <row r="159" spans="1:9" ht="47.25" hidden="1" x14ac:dyDescent="0.25">
      <c r="A159" s="73" t="s">
        <v>268</v>
      </c>
      <c r="B159" s="58" t="s">
        <v>11</v>
      </c>
      <c r="C159" s="58" t="s">
        <v>32</v>
      </c>
      <c r="D159" s="58" t="s">
        <v>12</v>
      </c>
      <c r="E159" s="59">
        <v>2</v>
      </c>
      <c r="F159" s="58" t="s">
        <v>138</v>
      </c>
      <c r="G159" s="58" t="s">
        <v>278</v>
      </c>
      <c r="H159" s="59"/>
      <c r="I159" s="65">
        <f>I160</f>
        <v>0</v>
      </c>
    </row>
    <row r="160" spans="1:9" ht="31.5" hidden="1" x14ac:dyDescent="0.25">
      <c r="A160" s="74" t="s">
        <v>269</v>
      </c>
      <c r="B160" s="19" t="s">
        <v>11</v>
      </c>
      <c r="C160" s="19" t="s">
        <v>32</v>
      </c>
      <c r="D160" s="19" t="s">
        <v>12</v>
      </c>
      <c r="E160" s="20">
        <v>2</v>
      </c>
      <c r="F160" s="19" t="s">
        <v>138</v>
      </c>
      <c r="G160" s="19" t="s">
        <v>270</v>
      </c>
      <c r="H160" s="20"/>
      <c r="I160" s="63">
        <f>I161</f>
        <v>0</v>
      </c>
    </row>
    <row r="161" spans="1:9" ht="31.5" hidden="1" x14ac:dyDescent="0.25">
      <c r="A161" s="21" t="s">
        <v>152</v>
      </c>
      <c r="B161" s="19" t="s">
        <v>11</v>
      </c>
      <c r="C161" s="19" t="s">
        <v>32</v>
      </c>
      <c r="D161" s="19" t="s">
        <v>12</v>
      </c>
      <c r="E161" s="20">
        <v>2</v>
      </c>
      <c r="F161" s="19" t="s">
        <v>138</v>
      </c>
      <c r="G161" s="19" t="s">
        <v>270</v>
      </c>
      <c r="H161" s="20">
        <v>240</v>
      </c>
      <c r="I161" s="63">
        <f>'Прил 3'!J148</f>
        <v>0</v>
      </c>
    </row>
    <row r="162" spans="1:9" ht="63" x14ac:dyDescent="0.25">
      <c r="A162" s="68" t="s">
        <v>243</v>
      </c>
      <c r="B162" s="58" t="s">
        <v>11</v>
      </c>
      <c r="C162" s="58" t="s">
        <v>32</v>
      </c>
      <c r="D162" s="58" t="s">
        <v>12</v>
      </c>
      <c r="E162" s="59">
        <v>3</v>
      </c>
      <c r="F162" s="58" t="s">
        <v>138</v>
      </c>
      <c r="G162" s="58" t="s">
        <v>278</v>
      </c>
      <c r="H162" s="59"/>
      <c r="I162" s="65">
        <f>I163+I165</f>
        <v>91</v>
      </c>
    </row>
    <row r="163" spans="1:9" ht="31.5" x14ac:dyDescent="0.25">
      <c r="A163" s="21" t="s">
        <v>271</v>
      </c>
      <c r="B163" s="19" t="s">
        <v>11</v>
      </c>
      <c r="C163" s="19" t="s">
        <v>32</v>
      </c>
      <c r="D163" s="19" t="s">
        <v>12</v>
      </c>
      <c r="E163" s="20">
        <v>3</v>
      </c>
      <c r="F163" s="19" t="s">
        <v>138</v>
      </c>
      <c r="G163" s="19" t="s">
        <v>272</v>
      </c>
      <c r="H163" s="20"/>
      <c r="I163" s="63">
        <f>I164</f>
        <v>41</v>
      </c>
    </row>
    <row r="164" spans="1:9" ht="31.5" x14ac:dyDescent="0.25">
      <c r="A164" s="21" t="s">
        <v>152</v>
      </c>
      <c r="B164" s="19" t="s">
        <v>11</v>
      </c>
      <c r="C164" s="19" t="s">
        <v>32</v>
      </c>
      <c r="D164" s="19" t="s">
        <v>12</v>
      </c>
      <c r="E164" s="20">
        <v>3</v>
      </c>
      <c r="F164" s="19" t="s">
        <v>138</v>
      </c>
      <c r="G164" s="19" t="s">
        <v>272</v>
      </c>
      <c r="H164" s="20">
        <v>240</v>
      </c>
      <c r="I164" s="63">
        <f>'Прил 3'!J151</f>
        <v>41</v>
      </c>
    </row>
    <row r="165" spans="1:9" ht="31.5" x14ac:dyDescent="0.25">
      <c r="A165" s="21" t="s">
        <v>244</v>
      </c>
      <c r="B165" s="19" t="s">
        <v>11</v>
      </c>
      <c r="C165" s="19" t="s">
        <v>32</v>
      </c>
      <c r="D165" s="19" t="s">
        <v>12</v>
      </c>
      <c r="E165" s="20">
        <v>3</v>
      </c>
      <c r="F165" s="19" t="s">
        <v>138</v>
      </c>
      <c r="G165" s="19" t="s">
        <v>227</v>
      </c>
      <c r="H165" s="20"/>
      <c r="I165" s="63">
        <f>I166</f>
        <v>50</v>
      </c>
    </row>
    <row r="166" spans="1:9" ht="31.5" x14ac:dyDescent="0.25">
      <c r="A166" s="21" t="s">
        <v>152</v>
      </c>
      <c r="B166" s="19" t="s">
        <v>11</v>
      </c>
      <c r="C166" s="19" t="s">
        <v>32</v>
      </c>
      <c r="D166" s="19" t="s">
        <v>12</v>
      </c>
      <c r="E166" s="20">
        <v>3</v>
      </c>
      <c r="F166" s="19" t="s">
        <v>138</v>
      </c>
      <c r="G166" s="19" t="s">
        <v>227</v>
      </c>
      <c r="H166" s="20">
        <v>240</v>
      </c>
      <c r="I166" s="63">
        <f>'Прил 3'!J153</f>
        <v>50</v>
      </c>
    </row>
    <row r="167" spans="1:9" s="8" customFormat="1" ht="31.5" x14ac:dyDescent="0.25">
      <c r="A167" s="68" t="s">
        <v>72</v>
      </c>
      <c r="B167" s="58" t="s">
        <v>11</v>
      </c>
      <c r="C167" s="58" t="s">
        <v>32</v>
      </c>
      <c r="D167" s="58">
        <v>97</v>
      </c>
      <c r="E167" s="59">
        <v>0</v>
      </c>
      <c r="F167" s="58" t="s">
        <v>138</v>
      </c>
      <c r="G167" s="58" t="s">
        <v>278</v>
      </c>
      <c r="H167" s="20"/>
      <c r="I167" s="65">
        <f>I168</f>
        <v>35.200000000000003</v>
      </c>
    </row>
    <row r="168" spans="1:9" ht="63" x14ac:dyDescent="0.25">
      <c r="A168" s="21" t="s">
        <v>71</v>
      </c>
      <c r="B168" s="19" t="s">
        <v>11</v>
      </c>
      <c r="C168" s="19" t="s">
        <v>32</v>
      </c>
      <c r="D168" s="19">
        <v>97</v>
      </c>
      <c r="E168" s="20">
        <v>2</v>
      </c>
      <c r="F168" s="19" t="s">
        <v>138</v>
      </c>
      <c r="G168" s="19" t="s">
        <v>278</v>
      </c>
      <c r="H168" s="20"/>
      <c r="I168" s="63">
        <f>I169</f>
        <v>35.200000000000003</v>
      </c>
    </row>
    <row r="169" spans="1:9" ht="63" x14ac:dyDescent="0.25">
      <c r="A169" s="21" t="s">
        <v>230</v>
      </c>
      <c r="B169" s="19" t="s">
        <v>11</v>
      </c>
      <c r="C169" s="19" t="s">
        <v>32</v>
      </c>
      <c r="D169" s="19" t="s">
        <v>80</v>
      </c>
      <c r="E169" s="20">
        <v>2</v>
      </c>
      <c r="F169" s="19" t="s">
        <v>138</v>
      </c>
      <c r="G169" s="19" t="s">
        <v>187</v>
      </c>
      <c r="H169" s="20"/>
      <c r="I169" s="63">
        <f>I170</f>
        <v>35.200000000000003</v>
      </c>
    </row>
    <row r="170" spans="1:9" ht="15.75" x14ac:dyDescent="0.25">
      <c r="A170" s="69" t="s">
        <v>52</v>
      </c>
      <c r="B170" s="19" t="s">
        <v>11</v>
      </c>
      <c r="C170" s="19" t="s">
        <v>32</v>
      </c>
      <c r="D170" s="19" t="s">
        <v>80</v>
      </c>
      <c r="E170" s="20">
        <v>2</v>
      </c>
      <c r="F170" s="19" t="s">
        <v>138</v>
      </c>
      <c r="G170" s="19" t="s">
        <v>187</v>
      </c>
      <c r="H170" s="20">
        <v>540</v>
      </c>
      <c r="I170" s="63">
        <f>'Прил 3'!J157</f>
        <v>35.200000000000003</v>
      </c>
    </row>
    <row r="171" spans="1:9" ht="15.75" x14ac:dyDescent="0.25">
      <c r="A171" s="68" t="s">
        <v>273</v>
      </c>
      <c r="B171" s="58" t="s">
        <v>11</v>
      </c>
      <c r="C171" s="58" t="s">
        <v>50</v>
      </c>
      <c r="D171" s="58"/>
      <c r="E171" s="59"/>
      <c r="F171" s="58"/>
      <c r="G171" s="58"/>
      <c r="H171" s="59"/>
      <c r="I171" s="65">
        <f>I172</f>
        <v>130</v>
      </c>
    </row>
    <row r="172" spans="1:9" ht="94.5" x14ac:dyDescent="0.25">
      <c r="A172" s="68" t="s">
        <v>313</v>
      </c>
      <c r="B172" s="58" t="s">
        <v>11</v>
      </c>
      <c r="C172" s="58" t="s">
        <v>50</v>
      </c>
      <c r="D172" s="58" t="s">
        <v>12</v>
      </c>
      <c r="E172" s="59">
        <v>0</v>
      </c>
      <c r="F172" s="58" t="s">
        <v>138</v>
      </c>
      <c r="G172" s="58" t="s">
        <v>278</v>
      </c>
      <c r="H172" s="59"/>
      <c r="I172" s="65">
        <f>I173</f>
        <v>130</v>
      </c>
    </row>
    <row r="173" spans="1:9" ht="15.75" x14ac:dyDescent="0.25">
      <c r="A173" s="68" t="s">
        <v>229</v>
      </c>
      <c r="B173" s="58" t="s">
        <v>11</v>
      </c>
      <c r="C173" s="58" t="s">
        <v>50</v>
      </c>
      <c r="D173" s="58" t="s">
        <v>12</v>
      </c>
      <c r="E173" s="59">
        <v>4</v>
      </c>
      <c r="F173" s="58" t="s">
        <v>138</v>
      </c>
      <c r="G173" s="19" t="s">
        <v>278</v>
      </c>
      <c r="H173" s="59"/>
      <c r="I173" s="65">
        <f>I174</f>
        <v>130</v>
      </c>
    </row>
    <row r="174" spans="1:9" ht="15.75" x14ac:dyDescent="0.25">
      <c r="A174" s="21" t="s">
        <v>229</v>
      </c>
      <c r="B174" s="19" t="s">
        <v>11</v>
      </c>
      <c r="C174" s="19" t="s">
        <v>50</v>
      </c>
      <c r="D174" s="19" t="s">
        <v>12</v>
      </c>
      <c r="E174" s="20">
        <v>4</v>
      </c>
      <c r="F174" s="19" t="s">
        <v>138</v>
      </c>
      <c r="G174" s="19" t="s">
        <v>228</v>
      </c>
      <c r="H174" s="20"/>
      <c r="I174" s="63">
        <f>I175</f>
        <v>130</v>
      </c>
    </row>
    <row r="175" spans="1:9" ht="31.5" x14ac:dyDescent="0.25">
      <c r="A175" s="21" t="s">
        <v>152</v>
      </c>
      <c r="B175" s="19" t="s">
        <v>11</v>
      </c>
      <c r="C175" s="19" t="s">
        <v>50</v>
      </c>
      <c r="D175" s="19" t="s">
        <v>12</v>
      </c>
      <c r="E175" s="20">
        <v>4</v>
      </c>
      <c r="F175" s="19" t="s">
        <v>138</v>
      </c>
      <c r="G175" s="19" t="s">
        <v>228</v>
      </c>
      <c r="H175" s="20">
        <v>240</v>
      </c>
      <c r="I175" s="63">
        <f>'Прил 3'!J162</f>
        <v>130</v>
      </c>
    </row>
    <row r="176" spans="1:9" ht="31.5" x14ac:dyDescent="0.25">
      <c r="A176" s="68" t="s">
        <v>283</v>
      </c>
      <c r="B176" s="58" t="s">
        <v>11</v>
      </c>
      <c r="C176" s="58" t="s">
        <v>282</v>
      </c>
      <c r="D176" s="58"/>
      <c r="E176" s="59"/>
      <c r="F176" s="58"/>
      <c r="G176" s="58"/>
      <c r="H176" s="59"/>
      <c r="I176" s="65">
        <f>I177</f>
        <v>5</v>
      </c>
    </row>
    <row r="177" spans="1:9" ht="47.25" x14ac:dyDescent="0.25">
      <c r="A177" s="21" t="s">
        <v>284</v>
      </c>
      <c r="B177" s="19" t="s">
        <v>11</v>
      </c>
      <c r="C177" s="19" t="s">
        <v>282</v>
      </c>
      <c r="D177" s="19" t="s">
        <v>61</v>
      </c>
      <c r="E177" s="20">
        <v>0</v>
      </c>
      <c r="F177" s="19" t="s">
        <v>138</v>
      </c>
      <c r="G177" s="19" t="s">
        <v>278</v>
      </c>
      <c r="H177" s="20"/>
      <c r="I177" s="63">
        <f>I178</f>
        <v>5</v>
      </c>
    </row>
    <row r="178" spans="1:9" ht="15.75" x14ac:dyDescent="0.25">
      <c r="A178" s="21" t="s">
        <v>285</v>
      </c>
      <c r="B178" s="19" t="s">
        <v>11</v>
      </c>
      <c r="C178" s="19" t="s">
        <v>282</v>
      </c>
      <c r="D178" s="19" t="s">
        <v>61</v>
      </c>
      <c r="E178" s="20">
        <v>0</v>
      </c>
      <c r="F178" s="19" t="s">
        <v>138</v>
      </c>
      <c r="G178" s="19" t="s">
        <v>286</v>
      </c>
      <c r="H178" s="20"/>
      <c r="I178" s="63">
        <f>I179</f>
        <v>5</v>
      </c>
    </row>
    <row r="179" spans="1:9" ht="31.5" x14ac:dyDescent="0.25">
      <c r="A179" s="21" t="s">
        <v>152</v>
      </c>
      <c r="B179" s="19" t="s">
        <v>11</v>
      </c>
      <c r="C179" s="19" t="s">
        <v>282</v>
      </c>
      <c r="D179" s="19" t="s">
        <v>61</v>
      </c>
      <c r="E179" s="20">
        <v>0</v>
      </c>
      <c r="F179" s="19" t="s">
        <v>138</v>
      </c>
      <c r="G179" s="19" t="s">
        <v>286</v>
      </c>
      <c r="H179" s="20">
        <v>240</v>
      </c>
      <c r="I179" s="63">
        <f>'Прил 3'!J166</f>
        <v>5</v>
      </c>
    </row>
    <row r="180" spans="1:9" ht="15.75" x14ac:dyDescent="0.25">
      <c r="A180" s="59" t="s">
        <v>58</v>
      </c>
      <c r="B180" s="58" t="s">
        <v>14</v>
      </c>
      <c r="C180" s="59" t="s">
        <v>7</v>
      </c>
      <c r="D180" s="19"/>
      <c r="E180" s="20"/>
      <c r="F180" s="19"/>
      <c r="G180" s="19"/>
      <c r="H180" s="20"/>
      <c r="I180" s="65">
        <f>I181+I200+I205</f>
        <v>15519.400000000001</v>
      </c>
    </row>
    <row r="181" spans="1:9" ht="15.75" x14ac:dyDescent="0.25">
      <c r="A181" s="64" t="s">
        <v>59</v>
      </c>
      <c r="B181" s="58" t="s">
        <v>14</v>
      </c>
      <c r="C181" s="58" t="s">
        <v>32</v>
      </c>
      <c r="D181" s="19"/>
      <c r="E181" s="20"/>
      <c r="F181" s="19"/>
      <c r="G181" s="19"/>
      <c r="H181" s="20"/>
      <c r="I181" s="65">
        <f>I182+I196</f>
        <v>15311.7</v>
      </c>
    </row>
    <row r="182" spans="1:9" s="8" customFormat="1" ht="31.5" x14ac:dyDescent="0.25">
      <c r="A182" s="64" t="s">
        <v>314</v>
      </c>
      <c r="B182" s="58" t="s">
        <v>14</v>
      </c>
      <c r="C182" s="58" t="s">
        <v>32</v>
      </c>
      <c r="D182" s="58" t="s">
        <v>11</v>
      </c>
      <c r="E182" s="59">
        <v>0</v>
      </c>
      <c r="F182" s="58" t="s">
        <v>138</v>
      </c>
      <c r="G182" s="58" t="s">
        <v>278</v>
      </c>
      <c r="H182" s="59"/>
      <c r="I182" s="65">
        <f>I183</f>
        <v>15311.7</v>
      </c>
    </row>
    <row r="183" spans="1:9" ht="47.25" x14ac:dyDescent="0.25">
      <c r="A183" s="68" t="s">
        <v>322</v>
      </c>
      <c r="B183" s="58" t="s">
        <v>14</v>
      </c>
      <c r="C183" s="58" t="s">
        <v>32</v>
      </c>
      <c r="D183" s="58" t="s">
        <v>11</v>
      </c>
      <c r="E183" s="59">
        <v>1</v>
      </c>
      <c r="F183" s="58" t="s">
        <v>138</v>
      </c>
      <c r="G183" s="19" t="s">
        <v>278</v>
      </c>
      <c r="H183" s="59"/>
      <c r="I183" s="65">
        <f>I184+I186+I188+I190+I194+I192</f>
        <v>15311.7</v>
      </c>
    </row>
    <row r="184" spans="1:9" ht="15.75" x14ac:dyDescent="0.25">
      <c r="A184" s="21" t="s">
        <v>82</v>
      </c>
      <c r="B184" s="19" t="s">
        <v>14</v>
      </c>
      <c r="C184" s="19" t="s">
        <v>32</v>
      </c>
      <c r="D184" s="19" t="s">
        <v>11</v>
      </c>
      <c r="E184" s="20">
        <v>1</v>
      </c>
      <c r="F184" s="19" t="s">
        <v>138</v>
      </c>
      <c r="G184" s="19" t="s">
        <v>188</v>
      </c>
      <c r="H184" s="20"/>
      <c r="I184" s="63">
        <f>I185</f>
        <v>5367.0000000000009</v>
      </c>
    </row>
    <row r="185" spans="1:9" ht="31.5" x14ac:dyDescent="0.25">
      <c r="A185" s="21" t="s">
        <v>152</v>
      </c>
      <c r="B185" s="19" t="s">
        <v>14</v>
      </c>
      <c r="C185" s="19" t="s">
        <v>32</v>
      </c>
      <c r="D185" s="19" t="s">
        <v>11</v>
      </c>
      <c r="E185" s="20">
        <v>1</v>
      </c>
      <c r="F185" s="19" t="s">
        <v>138</v>
      </c>
      <c r="G185" s="19" t="s">
        <v>188</v>
      </c>
      <c r="H185" s="20">
        <v>240</v>
      </c>
      <c r="I185" s="63">
        <f>'Прил 3'!J172</f>
        <v>5367.0000000000009</v>
      </c>
    </row>
    <row r="186" spans="1:9" ht="15.75" x14ac:dyDescent="0.25">
      <c r="A186" s="21" t="s">
        <v>83</v>
      </c>
      <c r="B186" s="19" t="s">
        <v>14</v>
      </c>
      <c r="C186" s="19" t="s">
        <v>32</v>
      </c>
      <c r="D186" s="19" t="s">
        <v>11</v>
      </c>
      <c r="E186" s="20">
        <v>1</v>
      </c>
      <c r="F186" s="19" t="s">
        <v>138</v>
      </c>
      <c r="G186" s="19" t="s">
        <v>189</v>
      </c>
      <c r="H186" s="20"/>
      <c r="I186" s="63">
        <f>I187</f>
        <v>1100</v>
      </c>
    </row>
    <row r="187" spans="1:9" s="8" customFormat="1" ht="31.5" x14ac:dyDescent="0.25">
      <c r="A187" s="21" t="s">
        <v>152</v>
      </c>
      <c r="B187" s="19" t="s">
        <v>14</v>
      </c>
      <c r="C187" s="19" t="s">
        <v>32</v>
      </c>
      <c r="D187" s="19" t="s">
        <v>11</v>
      </c>
      <c r="E187" s="20">
        <v>1</v>
      </c>
      <c r="F187" s="19" t="s">
        <v>138</v>
      </c>
      <c r="G187" s="19" t="s">
        <v>189</v>
      </c>
      <c r="H187" s="20">
        <v>240</v>
      </c>
      <c r="I187" s="63">
        <f>'Прил 3'!J174</f>
        <v>1100</v>
      </c>
    </row>
    <row r="188" spans="1:9" ht="15.75" x14ac:dyDescent="0.25">
      <c r="A188" s="21" t="s">
        <v>84</v>
      </c>
      <c r="B188" s="19" t="s">
        <v>14</v>
      </c>
      <c r="C188" s="19" t="s">
        <v>32</v>
      </c>
      <c r="D188" s="19" t="s">
        <v>11</v>
      </c>
      <c r="E188" s="20">
        <v>1</v>
      </c>
      <c r="F188" s="19" t="s">
        <v>138</v>
      </c>
      <c r="G188" s="19" t="s">
        <v>190</v>
      </c>
      <c r="H188" s="20"/>
      <c r="I188" s="63">
        <f>I189</f>
        <v>474.4</v>
      </c>
    </row>
    <row r="189" spans="1:9" ht="31.5" x14ac:dyDescent="0.25">
      <c r="A189" s="21" t="s">
        <v>152</v>
      </c>
      <c r="B189" s="19" t="s">
        <v>14</v>
      </c>
      <c r="C189" s="19" t="s">
        <v>32</v>
      </c>
      <c r="D189" s="19" t="s">
        <v>11</v>
      </c>
      <c r="E189" s="20">
        <v>1</v>
      </c>
      <c r="F189" s="19" t="s">
        <v>138</v>
      </c>
      <c r="G189" s="19" t="s">
        <v>190</v>
      </c>
      <c r="H189" s="20">
        <v>240</v>
      </c>
      <c r="I189" s="63">
        <f>'Прил 3'!J176</f>
        <v>474.4</v>
      </c>
    </row>
    <row r="190" spans="1:9" ht="31.5" x14ac:dyDescent="0.25">
      <c r="A190" s="21" t="s">
        <v>124</v>
      </c>
      <c r="B190" s="19" t="s">
        <v>14</v>
      </c>
      <c r="C190" s="19" t="s">
        <v>32</v>
      </c>
      <c r="D190" s="19" t="s">
        <v>11</v>
      </c>
      <c r="E190" s="20">
        <v>1</v>
      </c>
      <c r="F190" s="19" t="s">
        <v>138</v>
      </c>
      <c r="G190" s="19" t="s">
        <v>191</v>
      </c>
      <c r="H190" s="20"/>
      <c r="I190" s="63">
        <f>I191</f>
        <v>50</v>
      </c>
    </row>
    <row r="191" spans="1:9" ht="43.5" customHeight="1" x14ac:dyDescent="0.25">
      <c r="A191" s="21" t="s">
        <v>152</v>
      </c>
      <c r="B191" s="19" t="s">
        <v>14</v>
      </c>
      <c r="C191" s="19" t="s">
        <v>32</v>
      </c>
      <c r="D191" s="19" t="s">
        <v>11</v>
      </c>
      <c r="E191" s="20">
        <v>1</v>
      </c>
      <c r="F191" s="19" t="s">
        <v>138</v>
      </c>
      <c r="G191" s="19" t="s">
        <v>191</v>
      </c>
      <c r="H191" s="20">
        <v>240</v>
      </c>
      <c r="I191" s="63">
        <f>'Прил 3'!J178</f>
        <v>50</v>
      </c>
    </row>
    <row r="192" spans="1:9" ht="15" customHeight="1" x14ac:dyDescent="0.25">
      <c r="A192" s="21" t="s">
        <v>163</v>
      </c>
      <c r="B192" s="19" t="s">
        <v>14</v>
      </c>
      <c r="C192" s="19" t="s">
        <v>32</v>
      </c>
      <c r="D192" s="19" t="s">
        <v>11</v>
      </c>
      <c r="E192" s="20">
        <v>1</v>
      </c>
      <c r="F192" s="19" t="s">
        <v>138</v>
      </c>
      <c r="G192" s="19" t="s">
        <v>192</v>
      </c>
      <c r="H192" s="20"/>
      <c r="I192" s="63">
        <f>I193</f>
        <v>6600</v>
      </c>
    </row>
    <row r="193" spans="1:9" ht="30" customHeight="1" x14ac:dyDescent="0.25">
      <c r="A193" s="21" t="s">
        <v>152</v>
      </c>
      <c r="B193" s="19" t="s">
        <v>14</v>
      </c>
      <c r="C193" s="19" t="s">
        <v>32</v>
      </c>
      <c r="D193" s="19" t="s">
        <v>11</v>
      </c>
      <c r="E193" s="20">
        <v>1</v>
      </c>
      <c r="F193" s="19" t="s">
        <v>138</v>
      </c>
      <c r="G193" s="19" t="s">
        <v>192</v>
      </c>
      <c r="H193" s="20">
        <v>240</v>
      </c>
      <c r="I193" s="63">
        <f>'Прил 3'!J180</f>
        <v>6600</v>
      </c>
    </row>
    <row r="194" spans="1:9" ht="15.75" x14ac:dyDescent="0.25">
      <c r="A194" s="21" t="s">
        <v>114</v>
      </c>
      <c r="B194" s="19" t="s">
        <v>14</v>
      </c>
      <c r="C194" s="19" t="s">
        <v>32</v>
      </c>
      <c r="D194" s="19" t="s">
        <v>11</v>
      </c>
      <c r="E194" s="20">
        <v>1</v>
      </c>
      <c r="F194" s="19" t="s">
        <v>138</v>
      </c>
      <c r="G194" s="19" t="s">
        <v>193</v>
      </c>
      <c r="H194" s="20"/>
      <c r="I194" s="63">
        <f>I195</f>
        <v>1720.3000000000002</v>
      </c>
    </row>
    <row r="195" spans="1:9" ht="31.5" x14ac:dyDescent="0.25">
      <c r="A195" s="21" t="s">
        <v>152</v>
      </c>
      <c r="B195" s="19" t="s">
        <v>14</v>
      </c>
      <c r="C195" s="19" t="s">
        <v>32</v>
      </c>
      <c r="D195" s="19" t="s">
        <v>11</v>
      </c>
      <c r="E195" s="20">
        <v>1</v>
      </c>
      <c r="F195" s="19" t="s">
        <v>138</v>
      </c>
      <c r="G195" s="19" t="s">
        <v>193</v>
      </c>
      <c r="H195" s="20">
        <v>240</v>
      </c>
      <c r="I195" s="63">
        <f>'Прил 3'!J182</f>
        <v>1720.3000000000002</v>
      </c>
    </row>
    <row r="196" spans="1:9" ht="47.25" hidden="1" x14ac:dyDescent="0.25">
      <c r="A196" s="68" t="s">
        <v>385</v>
      </c>
      <c r="B196" s="58" t="s">
        <v>14</v>
      </c>
      <c r="C196" s="58" t="s">
        <v>32</v>
      </c>
      <c r="D196" s="58" t="s">
        <v>282</v>
      </c>
      <c r="E196" s="59">
        <v>0</v>
      </c>
      <c r="F196" s="58" t="s">
        <v>138</v>
      </c>
      <c r="G196" s="58" t="s">
        <v>278</v>
      </c>
      <c r="H196" s="59"/>
      <c r="I196" s="65">
        <f>I197</f>
        <v>0</v>
      </c>
    </row>
    <row r="197" spans="1:9" ht="15.75" hidden="1" x14ac:dyDescent="0.25">
      <c r="A197" s="21" t="s">
        <v>386</v>
      </c>
      <c r="B197" s="19" t="s">
        <v>14</v>
      </c>
      <c r="C197" s="19" t="s">
        <v>32</v>
      </c>
      <c r="D197" s="19" t="s">
        <v>282</v>
      </c>
      <c r="E197" s="20">
        <v>0</v>
      </c>
      <c r="F197" s="19" t="s">
        <v>10</v>
      </c>
      <c r="G197" s="19" t="s">
        <v>278</v>
      </c>
      <c r="H197" s="20"/>
      <c r="I197" s="63">
        <f>I198</f>
        <v>0</v>
      </c>
    </row>
    <row r="198" spans="1:9" ht="15.75" hidden="1" x14ac:dyDescent="0.25">
      <c r="A198" s="21" t="s">
        <v>387</v>
      </c>
      <c r="B198" s="19" t="s">
        <v>14</v>
      </c>
      <c r="C198" s="19" t="s">
        <v>32</v>
      </c>
      <c r="D198" s="19" t="s">
        <v>282</v>
      </c>
      <c r="E198" s="20">
        <v>0</v>
      </c>
      <c r="F198" s="19" t="s">
        <v>10</v>
      </c>
      <c r="G198" s="19" t="s">
        <v>384</v>
      </c>
      <c r="H198" s="20"/>
      <c r="I198" s="63">
        <f>I199</f>
        <v>0</v>
      </c>
    </row>
    <row r="199" spans="1:9" ht="31.5" hidden="1" x14ac:dyDescent="0.25">
      <c r="A199" s="21" t="s">
        <v>152</v>
      </c>
      <c r="B199" s="19" t="s">
        <v>14</v>
      </c>
      <c r="C199" s="19" t="s">
        <v>32</v>
      </c>
      <c r="D199" s="19" t="s">
        <v>282</v>
      </c>
      <c r="E199" s="20">
        <v>0</v>
      </c>
      <c r="F199" s="19" t="s">
        <v>10</v>
      </c>
      <c r="G199" s="19" t="s">
        <v>384</v>
      </c>
      <c r="H199" s="20">
        <v>240</v>
      </c>
      <c r="I199" s="63">
        <f>'Прил 3'!J186</f>
        <v>0</v>
      </c>
    </row>
    <row r="200" spans="1:9" ht="15.75" x14ac:dyDescent="0.25">
      <c r="A200" s="68" t="s">
        <v>363</v>
      </c>
      <c r="B200" s="58" t="s">
        <v>14</v>
      </c>
      <c r="C200" s="58" t="s">
        <v>50</v>
      </c>
      <c r="D200" s="58"/>
      <c r="E200" s="58"/>
      <c r="F200" s="58"/>
      <c r="G200" s="58"/>
      <c r="H200" s="59" t="s">
        <v>6</v>
      </c>
      <c r="I200" s="65">
        <f>I201</f>
        <v>70.7</v>
      </c>
    </row>
    <row r="201" spans="1:9" ht="15.75" x14ac:dyDescent="0.25">
      <c r="A201" s="21" t="s">
        <v>77</v>
      </c>
      <c r="B201" s="19" t="s">
        <v>14</v>
      </c>
      <c r="C201" s="19" t="s">
        <v>50</v>
      </c>
      <c r="D201" s="19" t="s">
        <v>63</v>
      </c>
      <c r="E201" s="20">
        <v>0</v>
      </c>
      <c r="F201" s="19" t="s">
        <v>138</v>
      </c>
      <c r="G201" s="19" t="s">
        <v>278</v>
      </c>
      <c r="H201" s="20"/>
      <c r="I201" s="63">
        <f>I202</f>
        <v>70.7</v>
      </c>
    </row>
    <row r="202" spans="1:9" ht="15.75" x14ac:dyDescent="0.25">
      <c r="A202" s="21" t="s">
        <v>78</v>
      </c>
      <c r="B202" s="19" t="s">
        <v>14</v>
      </c>
      <c r="C202" s="19" t="s">
        <v>50</v>
      </c>
      <c r="D202" s="19" t="s">
        <v>63</v>
      </c>
      <c r="E202" s="20">
        <v>9</v>
      </c>
      <c r="F202" s="19" t="s">
        <v>138</v>
      </c>
      <c r="G202" s="19" t="s">
        <v>278</v>
      </c>
      <c r="H202" s="20"/>
      <c r="I202" s="63">
        <f>I203</f>
        <v>70.7</v>
      </c>
    </row>
    <row r="203" spans="1:9" ht="31.5" x14ac:dyDescent="0.25">
      <c r="A203" s="21" t="s">
        <v>364</v>
      </c>
      <c r="B203" s="19" t="s">
        <v>14</v>
      </c>
      <c r="C203" s="19" t="s">
        <v>50</v>
      </c>
      <c r="D203" s="19" t="s">
        <v>63</v>
      </c>
      <c r="E203" s="20">
        <v>9</v>
      </c>
      <c r="F203" s="19" t="s">
        <v>138</v>
      </c>
      <c r="G203" s="19" t="s">
        <v>365</v>
      </c>
      <c r="H203" s="20"/>
      <c r="I203" s="63">
        <f>I204</f>
        <v>70.7</v>
      </c>
    </row>
    <row r="204" spans="1:9" ht="31.5" x14ac:dyDescent="0.25">
      <c r="A204" s="21" t="s">
        <v>152</v>
      </c>
      <c r="B204" s="19" t="s">
        <v>14</v>
      </c>
      <c r="C204" s="19" t="s">
        <v>50</v>
      </c>
      <c r="D204" s="19" t="s">
        <v>63</v>
      </c>
      <c r="E204" s="20">
        <v>9</v>
      </c>
      <c r="F204" s="19" t="s">
        <v>138</v>
      </c>
      <c r="G204" s="19" t="s">
        <v>365</v>
      </c>
      <c r="H204" s="20">
        <v>240</v>
      </c>
      <c r="I204" s="63">
        <f>'Прил 3'!J191</f>
        <v>70.7</v>
      </c>
    </row>
    <row r="205" spans="1:9" ht="15.75" x14ac:dyDescent="0.25">
      <c r="A205" s="64" t="s">
        <v>60</v>
      </c>
      <c r="B205" s="58" t="s">
        <v>14</v>
      </c>
      <c r="C205" s="58" t="s">
        <v>61</v>
      </c>
      <c r="D205" s="58"/>
      <c r="E205" s="58"/>
      <c r="F205" s="58"/>
      <c r="G205" s="19"/>
      <c r="H205" s="59" t="s">
        <v>6</v>
      </c>
      <c r="I205" s="60">
        <f>I206</f>
        <v>137</v>
      </c>
    </row>
    <row r="206" spans="1:9" ht="47.25" x14ac:dyDescent="0.25">
      <c r="A206" s="68" t="s">
        <v>315</v>
      </c>
      <c r="B206" s="58" t="s">
        <v>14</v>
      </c>
      <c r="C206" s="58" t="s">
        <v>61</v>
      </c>
      <c r="D206" s="58" t="s">
        <v>14</v>
      </c>
      <c r="E206" s="59">
        <v>0</v>
      </c>
      <c r="F206" s="58" t="s">
        <v>138</v>
      </c>
      <c r="G206" s="58" t="s">
        <v>278</v>
      </c>
      <c r="H206" s="59"/>
      <c r="I206" s="65">
        <f>I207+I209</f>
        <v>137</v>
      </c>
    </row>
    <row r="207" spans="1:9" ht="94.5" x14ac:dyDescent="0.25">
      <c r="A207" s="21" t="s">
        <v>382</v>
      </c>
      <c r="B207" s="19" t="s">
        <v>14</v>
      </c>
      <c r="C207" s="19" t="s">
        <v>61</v>
      </c>
      <c r="D207" s="19" t="s">
        <v>14</v>
      </c>
      <c r="E207" s="20">
        <v>0</v>
      </c>
      <c r="F207" s="19" t="s">
        <v>138</v>
      </c>
      <c r="G207" s="19" t="s">
        <v>383</v>
      </c>
      <c r="H207" s="20"/>
      <c r="I207" s="63">
        <f>I208</f>
        <v>100</v>
      </c>
    </row>
    <row r="208" spans="1:9" ht="31.5" x14ac:dyDescent="0.25">
      <c r="A208" s="21" t="s">
        <v>164</v>
      </c>
      <c r="B208" s="19" t="s">
        <v>14</v>
      </c>
      <c r="C208" s="19" t="s">
        <v>61</v>
      </c>
      <c r="D208" s="19" t="s">
        <v>14</v>
      </c>
      <c r="E208" s="20">
        <v>0</v>
      </c>
      <c r="F208" s="19" t="s">
        <v>138</v>
      </c>
      <c r="G208" s="19" t="s">
        <v>383</v>
      </c>
      <c r="H208" s="20">
        <v>810</v>
      </c>
      <c r="I208" s="63">
        <f>'Прил 3'!J195</f>
        <v>100</v>
      </c>
    </row>
    <row r="209" spans="1:9" ht="15.75" x14ac:dyDescent="0.25">
      <c r="A209" s="21" t="s">
        <v>142</v>
      </c>
      <c r="B209" s="19" t="s">
        <v>14</v>
      </c>
      <c r="C209" s="19" t="s">
        <v>61</v>
      </c>
      <c r="D209" s="19" t="s">
        <v>14</v>
      </c>
      <c r="E209" s="20">
        <v>0</v>
      </c>
      <c r="F209" s="19" t="s">
        <v>138</v>
      </c>
      <c r="G209" s="19" t="s">
        <v>194</v>
      </c>
      <c r="H209" s="20"/>
      <c r="I209" s="63">
        <f>I210</f>
        <v>37</v>
      </c>
    </row>
    <row r="210" spans="1:9" s="8" customFormat="1" ht="31.5" x14ac:dyDescent="0.25">
      <c r="A210" s="21" t="s">
        <v>164</v>
      </c>
      <c r="B210" s="19" t="s">
        <v>14</v>
      </c>
      <c r="C210" s="19" t="s">
        <v>61</v>
      </c>
      <c r="D210" s="19" t="s">
        <v>14</v>
      </c>
      <c r="E210" s="20">
        <v>0</v>
      </c>
      <c r="F210" s="19" t="s">
        <v>138</v>
      </c>
      <c r="G210" s="19" t="s">
        <v>194</v>
      </c>
      <c r="H210" s="20">
        <v>810</v>
      </c>
      <c r="I210" s="63">
        <f>'Прил 3'!J197</f>
        <v>37</v>
      </c>
    </row>
    <row r="211" spans="1:9" ht="15.75" hidden="1" x14ac:dyDescent="0.25">
      <c r="A211" s="21" t="s">
        <v>142</v>
      </c>
      <c r="B211" s="19" t="s">
        <v>14</v>
      </c>
      <c r="C211" s="19" t="s">
        <v>61</v>
      </c>
      <c r="D211" s="19" t="s">
        <v>14</v>
      </c>
      <c r="E211" s="20">
        <v>0</v>
      </c>
      <c r="F211" s="19" t="s">
        <v>138</v>
      </c>
      <c r="G211" s="19" t="s">
        <v>194</v>
      </c>
      <c r="H211" s="20"/>
      <c r="I211" s="63">
        <f>I212</f>
        <v>37</v>
      </c>
    </row>
    <row r="212" spans="1:9" ht="15" hidden="1" customHeight="1" x14ac:dyDescent="0.25">
      <c r="A212" s="21" t="s">
        <v>164</v>
      </c>
      <c r="B212" s="19" t="s">
        <v>14</v>
      </c>
      <c r="C212" s="19" t="s">
        <v>61</v>
      </c>
      <c r="D212" s="19" t="s">
        <v>14</v>
      </c>
      <c r="E212" s="20">
        <v>0</v>
      </c>
      <c r="F212" s="19" t="s">
        <v>138</v>
      </c>
      <c r="G212" s="19" t="s">
        <v>194</v>
      </c>
      <c r="H212" s="20">
        <v>810</v>
      </c>
      <c r="I212" s="63">
        <f>'Прил 3'!J197</f>
        <v>37</v>
      </c>
    </row>
    <row r="213" spans="1:9" ht="15.75" x14ac:dyDescent="0.25">
      <c r="A213" s="59" t="s">
        <v>17</v>
      </c>
      <c r="B213" s="58" t="s">
        <v>15</v>
      </c>
      <c r="C213" s="59" t="s">
        <v>7</v>
      </c>
      <c r="D213" s="19"/>
      <c r="E213" s="20"/>
      <c r="F213" s="19"/>
      <c r="G213" s="19"/>
      <c r="H213" s="20"/>
      <c r="I213" s="65">
        <f>I214+I230+I235+I278</f>
        <v>72213.3</v>
      </c>
    </row>
    <row r="214" spans="1:9" ht="15.75" x14ac:dyDescent="0.25">
      <c r="A214" s="64" t="s">
        <v>18</v>
      </c>
      <c r="B214" s="58" t="s">
        <v>15</v>
      </c>
      <c r="C214" s="59" t="s">
        <v>10</v>
      </c>
      <c r="D214" s="19"/>
      <c r="E214" s="20"/>
      <c r="F214" s="19"/>
      <c r="G214" s="19"/>
      <c r="H214" s="20"/>
      <c r="I214" s="65">
        <f>I215+I219+I226</f>
        <v>13748.6</v>
      </c>
    </row>
    <row r="215" spans="1:9" ht="31.5" x14ac:dyDescent="0.25">
      <c r="A215" s="18" t="s">
        <v>314</v>
      </c>
      <c r="B215" s="58" t="s">
        <v>15</v>
      </c>
      <c r="C215" s="59" t="s">
        <v>10</v>
      </c>
      <c r="D215" s="58" t="s">
        <v>11</v>
      </c>
      <c r="E215" s="59">
        <v>0</v>
      </c>
      <c r="F215" s="58" t="s">
        <v>138</v>
      </c>
      <c r="G215" s="58" t="s">
        <v>278</v>
      </c>
      <c r="H215" s="59"/>
      <c r="I215" s="65">
        <f>I216</f>
        <v>15</v>
      </c>
    </row>
    <row r="216" spans="1:9" ht="31.5" x14ac:dyDescent="0.25">
      <c r="A216" s="21" t="s">
        <v>90</v>
      </c>
      <c r="B216" s="58" t="s">
        <v>15</v>
      </c>
      <c r="C216" s="59" t="s">
        <v>10</v>
      </c>
      <c r="D216" s="58" t="s">
        <v>11</v>
      </c>
      <c r="E216" s="59">
        <v>3</v>
      </c>
      <c r="F216" s="58" t="s">
        <v>138</v>
      </c>
      <c r="G216" s="58" t="s">
        <v>278</v>
      </c>
      <c r="H216" s="59"/>
      <c r="I216" s="65">
        <f>I217</f>
        <v>15</v>
      </c>
    </row>
    <row r="217" spans="1:9" ht="15.75" x14ac:dyDescent="0.25">
      <c r="A217" s="18" t="s">
        <v>408</v>
      </c>
      <c r="B217" s="19" t="s">
        <v>15</v>
      </c>
      <c r="C217" s="20" t="s">
        <v>10</v>
      </c>
      <c r="D217" s="19" t="s">
        <v>11</v>
      </c>
      <c r="E217" s="20">
        <v>3</v>
      </c>
      <c r="F217" s="19" t="s">
        <v>138</v>
      </c>
      <c r="G217" s="19" t="s">
        <v>407</v>
      </c>
      <c r="H217" s="20"/>
      <c r="I217" s="63">
        <f>I218</f>
        <v>15</v>
      </c>
    </row>
    <row r="218" spans="1:9" ht="31.5" x14ac:dyDescent="0.25">
      <c r="A218" s="21" t="s">
        <v>152</v>
      </c>
      <c r="B218" s="19" t="s">
        <v>15</v>
      </c>
      <c r="C218" s="20" t="s">
        <v>10</v>
      </c>
      <c r="D218" s="19" t="s">
        <v>11</v>
      </c>
      <c r="E218" s="20">
        <v>3</v>
      </c>
      <c r="F218" s="19" t="s">
        <v>138</v>
      </c>
      <c r="G218" s="19" t="s">
        <v>407</v>
      </c>
      <c r="H218" s="20">
        <v>240</v>
      </c>
      <c r="I218" s="63">
        <f>'Прил 3'!J203</f>
        <v>15</v>
      </c>
    </row>
    <row r="219" spans="1:9" s="8" customFormat="1" ht="47.25" x14ac:dyDescent="0.25">
      <c r="A219" s="68" t="s">
        <v>316</v>
      </c>
      <c r="B219" s="58" t="s">
        <v>15</v>
      </c>
      <c r="C219" s="58" t="s">
        <v>10</v>
      </c>
      <c r="D219" s="58" t="s">
        <v>15</v>
      </c>
      <c r="E219" s="59">
        <v>0</v>
      </c>
      <c r="F219" s="58" t="s">
        <v>138</v>
      </c>
      <c r="G219" s="58" t="s">
        <v>278</v>
      </c>
      <c r="H219" s="59"/>
      <c r="I219" s="65">
        <f>I220+I223</f>
        <v>12365.2</v>
      </c>
    </row>
    <row r="220" spans="1:9" ht="15.75" x14ac:dyDescent="0.25">
      <c r="A220" s="68" t="s">
        <v>86</v>
      </c>
      <c r="B220" s="58" t="s">
        <v>15</v>
      </c>
      <c r="C220" s="58" t="s">
        <v>10</v>
      </c>
      <c r="D220" s="58" t="s">
        <v>15</v>
      </c>
      <c r="E220" s="59">
        <v>1</v>
      </c>
      <c r="F220" s="58" t="s">
        <v>138</v>
      </c>
      <c r="G220" s="58" t="s">
        <v>278</v>
      </c>
      <c r="H220" s="59"/>
      <c r="I220" s="65">
        <f>I221</f>
        <v>142</v>
      </c>
    </row>
    <row r="221" spans="1:9" ht="15.75" x14ac:dyDescent="0.25">
      <c r="A221" s="21" t="s">
        <v>165</v>
      </c>
      <c r="B221" s="19" t="s">
        <v>15</v>
      </c>
      <c r="C221" s="19" t="s">
        <v>10</v>
      </c>
      <c r="D221" s="19" t="s">
        <v>15</v>
      </c>
      <c r="E221" s="20">
        <v>1</v>
      </c>
      <c r="F221" s="19" t="s">
        <v>138</v>
      </c>
      <c r="G221" s="19" t="s">
        <v>195</v>
      </c>
      <c r="H221" s="20"/>
      <c r="I221" s="63">
        <f>I222</f>
        <v>142</v>
      </c>
    </row>
    <row r="222" spans="1:9" ht="31.5" x14ac:dyDescent="0.25">
      <c r="A222" s="21" t="s">
        <v>152</v>
      </c>
      <c r="B222" s="19" t="s">
        <v>15</v>
      </c>
      <c r="C222" s="19" t="s">
        <v>10</v>
      </c>
      <c r="D222" s="19" t="s">
        <v>15</v>
      </c>
      <c r="E222" s="20">
        <v>1</v>
      </c>
      <c r="F222" s="19" t="s">
        <v>138</v>
      </c>
      <c r="G222" s="19" t="s">
        <v>195</v>
      </c>
      <c r="H222" s="20">
        <v>240</v>
      </c>
      <c r="I222" s="63">
        <f>'Прил 3'!J207</f>
        <v>142</v>
      </c>
    </row>
    <row r="223" spans="1:9" ht="47.25" x14ac:dyDescent="0.25">
      <c r="A223" s="68" t="s">
        <v>256</v>
      </c>
      <c r="B223" s="58" t="s">
        <v>15</v>
      </c>
      <c r="C223" s="58" t="s">
        <v>10</v>
      </c>
      <c r="D223" s="58" t="s">
        <v>15</v>
      </c>
      <c r="E223" s="59">
        <v>6</v>
      </c>
      <c r="F223" s="58" t="s">
        <v>138</v>
      </c>
      <c r="G223" s="58" t="s">
        <v>278</v>
      </c>
      <c r="H223" s="59"/>
      <c r="I223" s="65">
        <f>I224</f>
        <v>12223.2</v>
      </c>
    </row>
    <row r="224" spans="1:9" ht="15.75" x14ac:dyDescent="0.25">
      <c r="A224" s="21" t="s">
        <v>162</v>
      </c>
      <c r="B224" s="19" t="s">
        <v>15</v>
      </c>
      <c r="C224" s="19" t="s">
        <v>10</v>
      </c>
      <c r="D224" s="19" t="s">
        <v>15</v>
      </c>
      <c r="E224" s="20">
        <v>6</v>
      </c>
      <c r="F224" s="19" t="s">
        <v>138</v>
      </c>
      <c r="G224" s="19" t="s">
        <v>184</v>
      </c>
      <c r="H224" s="20"/>
      <c r="I224" s="63">
        <f>I225</f>
        <v>12223.2</v>
      </c>
    </row>
    <row r="225" spans="1:28" ht="15.75" x14ac:dyDescent="0.25">
      <c r="A225" s="21" t="s">
        <v>389</v>
      </c>
      <c r="B225" s="19" t="s">
        <v>15</v>
      </c>
      <c r="C225" s="19" t="s">
        <v>10</v>
      </c>
      <c r="D225" s="19" t="s">
        <v>15</v>
      </c>
      <c r="E225" s="20">
        <v>6</v>
      </c>
      <c r="F225" s="19" t="s">
        <v>138</v>
      </c>
      <c r="G225" s="19" t="s">
        <v>184</v>
      </c>
      <c r="H225" s="20">
        <v>410</v>
      </c>
      <c r="I225" s="63">
        <f>'Прил 3'!J210</f>
        <v>12223.2</v>
      </c>
    </row>
    <row r="226" spans="1:28" ht="15.75" x14ac:dyDescent="0.25">
      <c r="A226" s="68" t="s">
        <v>77</v>
      </c>
      <c r="B226" s="58" t="s">
        <v>15</v>
      </c>
      <c r="C226" s="59" t="s">
        <v>10</v>
      </c>
      <c r="D226" s="58" t="s">
        <v>63</v>
      </c>
      <c r="E226" s="59">
        <v>0</v>
      </c>
      <c r="F226" s="58" t="s">
        <v>138</v>
      </c>
      <c r="G226" s="58" t="s">
        <v>278</v>
      </c>
      <c r="H226" s="20"/>
      <c r="I226" s="65">
        <f>I227</f>
        <v>1368.4</v>
      </c>
    </row>
    <row r="227" spans="1:28" ht="15.75" x14ac:dyDescent="0.25">
      <c r="A227" s="21" t="s">
        <v>78</v>
      </c>
      <c r="B227" s="19" t="s">
        <v>15</v>
      </c>
      <c r="C227" s="20" t="s">
        <v>10</v>
      </c>
      <c r="D227" s="19" t="s">
        <v>63</v>
      </c>
      <c r="E227" s="20">
        <v>9</v>
      </c>
      <c r="F227" s="19" t="s">
        <v>138</v>
      </c>
      <c r="G227" s="19" t="s">
        <v>278</v>
      </c>
      <c r="H227" s="20"/>
      <c r="I227" s="63">
        <f>I228</f>
        <v>1368.4</v>
      </c>
    </row>
    <row r="228" spans="1:28" ht="31.5" x14ac:dyDescent="0.25">
      <c r="A228" s="21" t="s">
        <v>137</v>
      </c>
      <c r="B228" s="19" t="s">
        <v>15</v>
      </c>
      <c r="C228" s="20" t="s">
        <v>10</v>
      </c>
      <c r="D228" s="19" t="s">
        <v>63</v>
      </c>
      <c r="E228" s="20">
        <v>9</v>
      </c>
      <c r="F228" s="19" t="s">
        <v>138</v>
      </c>
      <c r="G228" s="19" t="s">
        <v>196</v>
      </c>
      <c r="H228" s="20"/>
      <c r="I228" s="63">
        <f>I229</f>
        <v>1368.4</v>
      </c>
    </row>
    <row r="229" spans="1:28" ht="31.5" x14ac:dyDescent="0.25">
      <c r="A229" s="21" t="s">
        <v>152</v>
      </c>
      <c r="B229" s="19" t="s">
        <v>15</v>
      </c>
      <c r="C229" s="20" t="s">
        <v>10</v>
      </c>
      <c r="D229" s="19" t="s">
        <v>63</v>
      </c>
      <c r="E229" s="20">
        <v>9</v>
      </c>
      <c r="F229" s="19" t="s">
        <v>138</v>
      </c>
      <c r="G229" s="19" t="s">
        <v>196</v>
      </c>
      <c r="H229" s="20">
        <v>240</v>
      </c>
      <c r="I229" s="63">
        <f>'Прил 3'!J214</f>
        <v>1368.4</v>
      </c>
    </row>
    <row r="230" spans="1:28" ht="15.75" x14ac:dyDescent="0.25">
      <c r="A230" s="64" t="s">
        <v>48</v>
      </c>
      <c r="B230" s="58" t="s">
        <v>15</v>
      </c>
      <c r="C230" s="58" t="s">
        <v>12</v>
      </c>
      <c r="D230" s="19"/>
      <c r="E230" s="20"/>
      <c r="F230" s="19"/>
      <c r="G230" s="19"/>
      <c r="H230" s="75"/>
      <c r="I230" s="65">
        <f>I231</f>
        <v>24.4</v>
      </c>
    </row>
    <row r="231" spans="1:28" s="23" customFormat="1" ht="15.75" x14ac:dyDescent="0.25">
      <c r="A231" s="68" t="s">
        <v>0</v>
      </c>
      <c r="B231" s="58" t="s">
        <v>15</v>
      </c>
      <c r="C231" s="58" t="s">
        <v>12</v>
      </c>
      <c r="D231" s="58" t="s">
        <v>406</v>
      </c>
      <c r="E231" s="59">
        <v>0</v>
      </c>
      <c r="F231" s="58" t="s">
        <v>138</v>
      </c>
      <c r="G231" s="58" t="s">
        <v>278</v>
      </c>
      <c r="H231" s="76"/>
      <c r="I231" s="65">
        <f>I232</f>
        <v>24.4</v>
      </c>
    </row>
    <row r="232" spans="1:28" ht="15.75" x14ac:dyDescent="0.25">
      <c r="A232" s="18" t="s">
        <v>1</v>
      </c>
      <c r="B232" s="19" t="s">
        <v>15</v>
      </c>
      <c r="C232" s="19" t="s">
        <v>12</v>
      </c>
      <c r="D232" s="19" t="s">
        <v>406</v>
      </c>
      <c r="E232" s="20">
        <v>1</v>
      </c>
      <c r="F232" s="19" t="s">
        <v>138</v>
      </c>
      <c r="G232" s="19" t="s">
        <v>278</v>
      </c>
      <c r="H232" s="75"/>
      <c r="I232" s="63">
        <f>I233</f>
        <v>24.4</v>
      </c>
    </row>
    <row r="233" spans="1:28" ht="15.75" x14ac:dyDescent="0.25">
      <c r="A233" s="18" t="s">
        <v>1</v>
      </c>
      <c r="B233" s="19" t="s">
        <v>15</v>
      </c>
      <c r="C233" s="19" t="s">
        <v>12</v>
      </c>
      <c r="D233" s="19" t="s">
        <v>406</v>
      </c>
      <c r="E233" s="20">
        <v>1</v>
      </c>
      <c r="F233" s="19" t="s">
        <v>138</v>
      </c>
      <c r="G233" s="5">
        <v>28810</v>
      </c>
      <c r="H233" s="75"/>
      <c r="I233" s="63">
        <f>I234</f>
        <v>24.4</v>
      </c>
    </row>
    <row r="234" spans="1:28" ht="15" customHeight="1" x14ac:dyDescent="0.25">
      <c r="A234" s="21" t="s">
        <v>152</v>
      </c>
      <c r="B234" s="19" t="s">
        <v>15</v>
      </c>
      <c r="C234" s="19" t="s">
        <v>12</v>
      </c>
      <c r="D234" s="19" t="s">
        <v>406</v>
      </c>
      <c r="E234" s="20">
        <v>1</v>
      </c>
      <c r="F234" s="19" t="s">
        <v>138</v>
      </c>
      <c r="G234" s="5">
        <v>28810</v>
      </c>
      <c r="H234" s="5">
        <v>240</v>
      </c>
      <c r="I234" s="63">
        <f>'Прил 3'!J219</f>
        <v>24.4</v>
      </c>
      <c r="J234" s="194"/>
      <c r="K234" s="194"/>
      <c r="L234" s="194"/>
      <c r="M234" s="194"/>
      <c r="N234" s="194"/>
      <c r="O234" s="194"/>
      <c r="P234" s="194"/>
      <c r="Q234" s="194"/>
      <c r="R234" s="194"/>
      <c r="S234" s="194"/>
      <c r="T234" s="194"/>
      <c r="U234" s="194"/>
      <c r="V234" s="194"/>
      <c r="W234" s="194"/>
      <c r="X234" s="194"/>
      <c r="Y234" s="194"/>
      <c r="Z234" s="194"/>
      <c r="AA234" s="194"/>
      <c r="AB234" s="194"/>
    </row>
    <row r="235" spans="1:28" ht="15.75" x14ac:dyDescent="0.25">
      <c r="A235" s="64" t="s">
        <v>3</v>
      </c>
      <c r="B235" s="58" t="s">
        <v>15</v>
      </c>
      <c r="C235" s="59" t="s">
        <v>11</v>
      </c>
      <c r="D235" s="58" t="s">
        <v>8</v>
      </c>
      <c r="E235" s="59"/>
      <c r="F235" s="58"/>
      <c r="G235" s="19"/>
      <c r="H235" s="59"/>
      <c r="I235" s="60">
        <f>I236+I267</f>
        <v>36811.9</v>
      </c>
    </row>
    <row r="236" spans="1:28" ht="31.5" x14ac:dyDescent="0.25">
      <c r="A236" s="64" t="s">
        <v>314</v>
      </c>
      <c r="B236" s="58" t="s">
        <v>15</v>
      </c>
      <c r="C236" s="58" t="s">
        <v>11</v>
      </c>
      <c r="D236" s="58" t="s">
        <v>11</v>
      </c>
      <c r="E236" s="59">
        <v>0</v>
      </c>
      <c r="F236" s="58" t="s">
        <v>138</v>
      </c>
      <c r="G236" s="58" t="s">
        <v>278</v>
      </c>
      <c r="H236" s="59"/>
      <c r="I236" s="65">
        <f>I237+I244</f>
        <v>35484</v>
      </c>
    </row>
    <row r="237" spans="1:28" ht="31.5" x14ac:dyDescent="0.25">
      <c r="A237" s="68" t="s">
        <v>88</v>
      </c>
      <c r="B237" s="58" t="s">
        <v>15</v>
      </c>
      <c r="C237" s="58" t="s">
        <v>11</v>
      </c>
      <c r="D237" s="58" t="s">
        <v>11</v>
      </c>
      <c r="E237" s="59">
        <v>2</v>
      </c>
      <c r="F237" s="58" t="s">
        <v>138</v>
      </c>
      <c r="G237" s="58" t="s">
        <v>278</v>
      </c>
      <c r="H237" s="59"/>
      <c r="I237" s="65">
        <f>I238+I240+I242</f>
        <v>11842.1</v>
      </c>
    </row>
    <row r="238" spans="1:28" ht="15.75" x14ac:dyDescent="0.25">
      <c r="A238" s="21" t="s">
        <v>416</v>
      </c>
      <c r="B238" s="19" t="s">
        <v>15</v>
      </c>
      <c r="C238" s="19" t="s">
        <v>11</v>
      </c>
      <c r="D238" s="19" t="s">
        <v>11</v>
      </c>
      <c r="E238" s="20">
        <v>2</v>
      </c>
      <c r="F238" s="19" t="s">
        <v>138</v>
      </c>
      <c r="G238" s="19" t="s">
        <v>411</v>
      </c>
      <c r="H238" s="20"/>
      <c r="I238" s="63">
        <f>I239</f>
        <v>50</v>
      </c>
    </row>
    <row r="239" spans="1:28" ht="31.5" x14ac:dyDescent="0.25">
      <c r="A239" s="21" t="s">
        <v>152</v>
      </c>
      <c r="B239" s="19" t="s">
        <v>15</v>
      </c>
      <c r="C239" s="19" t="s">
        <v>11</v>
      </c>
      <c r="D239" s="19" t="s">
        <v>11</v>
      </c>
      <c r="E239" s="20">
        <v>2</v>
      </c>
      <c r="F239" s="19" t="s">
        <v>138</v>
      </c>
      <c r="G239" s="19" t="s">
        <v>411</v>
      </c>
      <c r="H239" s="20">
        <v>240</v>
      </c>
      <c r="I239" s="63">
        <f>'Прил 3'!J224</f>
        <v>50</v>
      </c>
    </row>
    <row r="240" spans="1:28" ht="15.75" x14ac:dyDescent="0.25">
      <c r="A240" s="21" t="s">
        <v>89</v>
      </c>
      <c r="B240" s="19" t="s">
        <v>15</v>
      </c>
      <c r="C240" s="19" t="s">
        <v>11</v>
      </c>
      <c r="D240" s="19" t="s">
        <v>11</v>
      </c>
      <c r="E240" s="20">
        <v>2</v>
      </c>
      <c r="F240" s="19" t="s">
        <v>138</v>
      </c>
      <c r="G240" s="19" t="s">
        <v>197</v>
      </c>
      <c r="H240" s="20"/>
      <c r="I240" s="63">
        <f>I241</f>
        <v>8892.1</v>
      </c>
    </row>
    <row r="241" spans="1:9" ht="31.5" x14ac:dyDescent="0.25">
      <c r="A241" s="21" t="s">
        <v>152</v>
      </c>
      <c r="B241" s="19" t="s">
        <v>15</v>
      </c>
      <c r="C241" s="19" t="s">
        <v>11</v>
      </c>
      <c r="D241" s="19" t="s">
        <v>11</v>
      </c>
      <c r="E241" s="20">
        <v>2</v>
      </c>
      <c r="F241" s="19" t="s">
        <v>138</v>
      </c>
      <c r="G241" s="19" t="s">
        <v>197</v>
      </c>
      <c r="H241" s="20">
        <v>240</v>
      </c>
      <c r="I241" s="63">
        <f>'Прил 3'!J226</f>
        <v>8892.1</v>
      </c>
    </row>
    <row r="242" spans="1:9" ht="15.75" x14ac:dyDescent="0.25">
      <c r="A242" s="21" t="s">
        <v>92</v>
      </c>
      <c r="B242" s="19" t="s">
        <v>15</v>
      </c>
      <c r="C242" s="19" t="s">
        <v>11</v>
      </c>
      <c r="D242" s="19" t="s">
        <v>11</v>
      </c>
      <c r="E242" s="20">
        <v>2</v>
      </c>
      <c r="F242" s="19" t="s">
        <v>138</v>
      </c>
      <c r="G242" s="19" t="s">
        <v>198</v>
      </c>
      <c r="H242" s="20"/>
      <c r="I242" s="63">
        <f>I243</f>
        <v>2900</v>
      </c>
    </row>
    <row r="243" spans="1:9" ht="31.5" x14ac:dyDescent="0.25">
      <c r="A243" s="21" t="s">
        <v>152</v>
      </c>
      <c r="B243" s="19" t="s">
        <v>15</v>
      </c>
      <c r="C243" s="19" t="s">
        <v>11</v>
      </c>
      <c r="D243" s="19" t="s">
        <v>11</v>
      </c>
      <c r="E243" s="20">
        <v>2</v>
      </c>
      <c r="F243" s="19" t="s">
        <v>138</v>
      </c>
      <c r="G243" s="19" t="s">
        <v>198</v>
      </c>
      <c r="H243" s="20">
        <v>240</v>
      </c>
      <c r="I243" s="63">
        <f>'Прил 3'!J228</f>
        <v>2900</v>
      </c>
    </row>
    <row r="244" spans="1:9" ht="31.5" x14ac:dyDescent="0.25">
      <c r="A244" s="68" t="s">
        <v>90</v>
      </c>
      <c r="B244" s="58" t="s">
        <v>15</v>
      </c>
      <c r="C244" s="58" t="s">
        <v>11</v>
      </c>
      <c r="D244" s="58" t="s">
        <v>11</v>
      </c>
      <c r="E244" s="59">
        <v>3</v>
      </c>
      <c r="F244" s="58" t="s">
        <v>138</v>
      </c>
      <c r="G244" s="58" t="s">
        <v>278</v>
      </c>
      <c r="H244" s="59"/>
      <c r="I244" s="65">
        <f>I245+I247+I249+I251+I253+I255+I257+I259+I261+I263+I265</f>
        <v>23641.9</v>
      </c>
    </row>
    <row r="245" spans="1:9" ht="15.75" x14ac:dyDescent="0.25">
      <c r="A245" s="21" t="s">
        <v>84</v>
      </c>
      <c r="B245" s="19" t="s">
        <v>15</v>
      </c>
      <c r="C245" s="19" t="s">
        <v>11</v>
      </c>
      <c r="D245" s="19" t="s">
        <v>11</v>
      </c>
      <c r="E245" s="20">
        <v>3</v>
      </c>
      <c r="F245" s="19" t="s">
        <v>138</v>
      </c>
      <c r="G245" s="19" t="s">
        <v>190</v>
      </c>
      <c r="H245" s="20"/>
      <c r="I245" s="63">
        <f>I246</f>
        <v>1000</v>
      </c>
    </row>
    <row r="246" spans="1:9" ht="31.5" x14ac:dyDescent="0.25">
      <c r="A246" s="21" t="s">
        <v>152</v>
      </c>
      <c r="B246" s="19" t="s">
        <v>15</v>
      </c>
      <c r="C246" s="19" t="s">
        <v>11</v>
      </c>
      <c r="D246" s="19" t="s">
        <v>11</v>
      </c>
      <c r="E246" s="20">
        <v>3</v>
      </c>
      <c r="F246" s="19" t="s">
        <v>138</v>
      </c>
      <c r="G246" s="19" t="s">
        <v>190</v>
      </c>
      <c r="H246" s="20">
        <v>240</v>
      </c>
      <c r="I246" s="63">
        <f>'Прил 3'!J231</f>
        <v>1000</v>
      </c>
    </row>
    <row r="247" spans="1:9" ht="15.75" x14ac:dyDescent="0.25">
      <c r="A247" s="21" t="s">
        <v>91</v>
      </c>
      <c r="B247" s="19" t="s">
        <v>15</v>
      </c>
      <c r="C247" s="19" t="s">
        <v>11</v>
      </c>
      <c r="D247" s="19" t="s">
        <v>11</v>
      </c>
      <c r="E247" s="20">
        <v>3</v>
      </c>
      <c r="F247" s="19" t="s">
        <v>138</v>
      </c>
      <c r="G247" s="19" t="s">
        <v>199</v>
      </c>
      <c r="H247" s="20"/>
      <c r="I247" s="63">
        <f>I248</f>
        <v>1000</v>
      </c>
    </row>
    <row r="248" spans="1:9" ht="31.5" x14ac:dyDescent="0.25">
      <c r="A248" s="21" t="s">
        <v>152</v>
      </c>
      <c r="B248" s="19" t="s">
        <v>15</v>
      </c>
      <c r="C248" s="19" t="s">
        <v>11</v>
      </c>
      <c r="D248" s="19" t="s">
        <v>11</v>
      </c>
      <c r="E248" s="20">
        <v>3</v>
      </c>
      <c r="F248" s="19" t="s">
        <v>138</v>
      </c>
      <c r="G248" s="19" t="s">
        <v>199</v>
      </c>
      <c r="H248" s="20">
        <v>240</v>
      </c>
      <c r="I248" s="63">
        <f>'Прил 3'!J233</f>
        <v>1000</v>
      </c>
    </row>
    <row r="249" spans="1:9" ht="15.75" x14ac:dyDescent="0.25">
      <c r="A249" s="21" t="s">
        <v>93</v>
      </c>
      <c r="B249" s="19" t="s">
        <v>15</v>
      </c>
      <c r="C249" s="19" t="s">
        <v>11</v>
      </c>
      <c r="D249" s="19" t="s">
        <v>11</v>
      </c>
      <c r="E249" s="20">
        <v>3</v>
      </c>
      <c r="F249" s="19" t="s">
        <v>138</v>
      </c>
      <c r="G249" s="20">
        <v>29220</v>
      </c>
      <c r="H249" s="20"/>
      <c r="I249" s="63">
        <f>I250</f>
        <v>750</v>
      </c>
    </row>
    <row r="250" spans="1:9" ht="31.5" x14ac:dyDescent="0.25">
      <c r="A250" s="21" t="s">
        <v>152</v>
      </c>
      <c r="B250" s="19" t="s">
        <v>15</v>
      </c>
      <c r="C250" s="19" t="s">
        <v>11</v>
      </c>
      <c r="D250" s="19" t="s">
        <v>11</v>
      </c>
      <c r="E250" s="20">
        <v>3</v>
      </c>
      <c r="F250" s="19" t="s">
        <v>138</v>
      </c>
      <c r="G250" s="20">
        <v>29220</v>
      </c>
      <c r="H250" s="20">
        <v>240</v>
      </c>
      <c r="I250" s="63">
        <f>'Прил 3'!J235</f>
        <v>750</v>
      </c>
    </row>
    <row r="251" spans="1:9" ht="15.75" x14ac:dyDescent="0.25">
      <c r="A251" s="21" t="s">
        <v>96</v>
      </c>
      <c r="B251" s="19" t="s">
        <v>15</v>
      </c>
      <c r="C251" s="19" t="s">
        <v>11</v>
      </c>
      <c r="D251" s="19" t="s">
        <v>11</v>
      </c>
      <c r="E251" s="20">
        <v>3</v>
      </c>
      <c r="F251" s="19" t="s">
        <v>138</v>
      </c>
      <c r="G251" s="19" t="s">
        <v>200</v>
      </c>
      <c r="H251" s="20"/>
      <c r="I251" s="63">
        <f>I252</f>
        <v>11669</v>
      </c>
    </row>
    <row r="252" spans="1:9" s="8" customFormat="1" ht="31.5" x14ac:dyDescent="0.25">
      <c r="A252" s="21" t="s">
        <v>152</v>
      </c>
      <c r="B252" s="19" t="s">
        <v>15</v>
      </c>
      <c r="C252" s="19" t="s">
        <v>11</v>
      </c>
      <c r="D252" s="19" t="s">
        <v>11</v>
      </c>
      <c r="E252" s="20">
        <v>3</v>
      </c>
      <c r="F252" s="19" t="s">
        <v>138</v>
      </c>
      <c r="G252" s="19" t="s">
        <v>200</v>
      </c>
      <c r="H252" s="20">
        <v>240</v>
      </c>
      <c r="I252" s="63">
        <f>'Прил 3'!J237</f>
        <v>11669</v>
      </c>
    </row>
    <row r="253" spans="1:9" ht="15.75" hidden="1" x14ac:dyDescent="0.25">
      <c r="A253" s="21" t="s">
        <v>94</v>
      </c>
      <c r="B253" s="19" t="s">
        <v>15</v>
      </c>
      <c r="C253" s="19" t="s">
        <v>11</v>
      </c>
      <c r="D253" s="19" t="s">
        <v>11</v>
      </c>
      <c r="E253" s="20">
        <v>3</v>
      </c>
      <c r="F253" s="19" t="s">
        <v>138</v>
      </c>
      <c r="G253" s="20">
        <v>29470</v>
      </c>
      <c r="H253" s="20"/>
      <c r="I253" s="63">
        <f>I254</f>
        <v>0</v>
      </c>
    </row>
    <row r="254" spans="1:9" ht="31.5" hidden="1" x14ac:dyDescent="0.25">
      <c r="A254" s="21" t="s">
        <v>152</v>
      </c>
      <c r="B254" s="19" t="s">
        <v>15</v>
      </c>
      <c r="C254" s="19" t="s">
        <v>11</v>
      </c>
      <c r="D254" s="19" t="s">
        <v>11</v>
      </c>
      <c r="E254" s="20">
        <v>3</v>
      </c>
      <c r="F254" s="19" t="s">
        <v>138</v>
      </c>
      <c r="G254" s="20">
        <v>29470</v>
      </c>
      <c r="H254" s="20">
        <v>240</v>
      </c>
      <c r="I254" s="63">
        <f>'Прил 3'!J239</f>
        <v>0</v>
      </c>
    </row>
    <row r="255" spans="1:9" ht="15.75" x14ac:dyDescent="0.25">
      <c r="A255" s="21" t="s">
        <v>95</v>
      </c>
      <c r="B255" s="19" t="s">
        <v>15</v>
      </c>
      <c r="C255" s="19" t="s">
        <v>11</v>
      </c>
      <c r="D255" s="19" t="s">
        <v>11</v>
      </c>
      <c r="E255" s="20">
        <v>3</v>
      </c>
      <c r="F255" s="19" t="s">
        <v>138</v>
      </c>
      <c r="G255" s="20">
        <v>29490</v>
      </c>
      <c r="H255" s="20"/>
      <c r="I255" s="63">
        <f>I256</f>
        <v>100</v>
      </c>
    </row>
    <row r="256" spans="1:9" ht="31.5" x14ac:dyDescent="0.25">
      <c r="A256" s="21" t="s">
        <v>152</v>
      </c>
      <c r="B256" s="19" t="s">
        <v>15</v>
      </c>
      <c r="C256" s="19" t="s">
        <v>11</v>
      </c>
      <c r="D256" s="19" t="s">
        <v>11</v>
      </c>
      <c r="E256" s="20">
        <v>3</v>
      </c>
      <c r="F256" s="19" t="s">
        <v>138</v>
      </c>
      <c r="G256" s="20">
        <v>29490</v>
      </c>
      <c r="H256" s="20">
        <v>240</v>
      </c>
      <c r="I256" s="63">
        <f>'Прил 3'!J241</f>
        <v>100</v>
      </c>
    </row>
    <row r="257" spans="1:9" s="8" customFormat="1" ht="15.75" x14ac:dyDescent="0.25">
      <c r="A257" s="21" t="s">
        <v>115</v>
      </c>
      <c r="B257" s="19" t="s">
        <v>15</v>
      </c>
      <c r="C257" s="19" t="s">
        <v>11</v>
      </c>
      <c r="D257" s="19" t="s">
        <v>11</v>
      </c>
      <c r="E257" s="20">
        <v>3</v>
      </c>
      <c r="F257" s="19" t="s">
        <v>138</v>
      </c>
      <c r="G257" s="19" t="s">
        <v>231</v>
      </c>
      <c r="H257" s="20"/>
      <c r="I257" s="63">
        <f>I258</f>
        <v>5680</v>
      </c>
    </row>
    <row r="258" spans="1:9" ht="31.5" x14ac:dyDescent="0.25">
      <c r="A258" s="21" t="s">
        <v>152</v>
      </c>
      <c r="B258" s="19" t="s">
        <v>15</v>
      </c>
      <c r="C258" s="19" t="s">
        <v>11</v>
      </c>
      <c r="D258" s="19" t="s">
        <v>11</v>
      </c>
      <c r="E258" s="20">
        <v>3</v>
      </c>
      <c r="F258" s="19" t="s">
        <v>138</v>
      </c>
      <c r="G258" s="19" t="s">
        <v>231</v>
      </c>
      <c r="H258" s="20">
        <v>240</v>
      </c>
      <c r="I258" s="63">
        <f>'Прил 3'!J243</f>
        <v>5680</v>
      </c>
    </row>
    <row r="259" spans="1:9" ht="15.75" x14ac:dyDescent="0.25">
      <c r="A259" s="21" t="s">
        <v>116</v>
      </c>
      <c r="B259" s="19" t="s">
        <v>15</v>
      </c>
      <c r="C259" s="19" t="s">
        <v>11</v>
      </c>
      <c r="D259" s="19" t="s">
        <v>11</v>
      </c>
      <c r="E259" s="20">
        <v>3</v>
      </c>
      <c r="F259" s="19" t="s">
        <v>138</v>
      </c>
      <c r="G259" s="19" t="s">
        <v>201</v>
      </c>
      <c r="H259" s="20"/>
      <c r="I259" s="63">
        <f>I260</f>
        <v>716.2</v>
      </c>
    </row>
    <row r="260" spans="1:9" ht="31.5" x14ac:dyDescent="0.25">
      <c r="A260" s="21" t="s">
        <v>152</v>
      </c>
      <c r="B260" s="19" t="s">
        <v>15</v>
      </c>
      <c r="C260" s="19" t="s">
        <v>11</v>
      </c>
      <c r="D260" s="19" t="s">
        <v>11</v>
      </c>
      <c r="E260" s="20">
        <v>3</v>
      </c>
      <c r="F260" s="19" t="s">
        <v>138</v>
      </c>
      <c r="G260" s="19" t="s">
        <v>201</v>
      </c>
      <c r="H260" s="20">
        <v>240</v>
      </c>
      <c r="I260" s="63">
        <f>'Прил 3'!J245</f>
        <v>716.2</v>
      </c>
    </row>
    <row r="261" spans="1:9" ht="15.75" x14ac:dyDescent="0.25">
      <c r="A261" s="21" t="s">
        <v>128</v>
      </c>
      <c r="B261" s="19" t="s">
        <v>15</v>
      </c>
      <c r="C261" s="19" t="s">
        <v>11</v>
      </c>
      <c r="D261" s="19" t="s">
        <v>11</v>
      </c>
      <c r="E261" s="20">
        <v>3</v>
      </c>
      <c r="F261" s="19" t="s">
        <v>138</v>
      </c>
      <c r="G261" s="19" t="s">
        <v>202</v>
      </c>
      <c r="H261" s="20"/>
      <c r="I261" s="63">
        <f>I262</f>
        <v>1620</v>
      </c>
    </row>
    <row r="262" spans="1:9" ht="31.5" x14ac:dyDescent="0.25">
      <c r="A262" s="21" t="s">
        <v>152</v>
      </c>
      <c r="B262" s="19" t="s">
        <v>15</v>
      </c>
      <c r="C262" s="19" t="s">
        <v>11</v>
      </c>
      <c r="D262" s="19" t="s">
        <v>11</v>
      </c>
      <c r="E262" s="20">
        <v>3</v>
      </c>
      <c r="F262" s="19" t="s">
        <v>138</v>
      </c>
      <c r="G262" s="19" t="s">
        <v>202</v>
      </c>
      <c r="H262" s="20">
        <v>240</v>
      </c>
      <c r="I262" s="63">
        <f>'Прил 3'!J247</f>
        <v>1620</v>
      </c>
    </row>
    <row r="263" spans="1:9" ht="15.75" hidden="1" x14ac:dyDescent="0.25">
      <c r="A263" s="21" t="s">
        <v>166</v>
      </c>
      <c r="B263" s="19" t="s">
        <v>15</v>
      </c>
      <c r="C263" s="19" t="s">
        <v>11</v>
      </c>
      <c r="D263" s="19" t="s">
        <v>11</v>
      </c>
      <c r="E263" s="20">
        <v>3</v>
      </c>
      <c r="F263" s="19" t="s">
        <v>138</v>
      </c>
      <c r="G263" s="19" t="s">
        <v>203</v>
      </c>
      <c r="H263" s="20"/>
      <c r="I263" s="63">
        <f>I264</f>
        <v>0</v>
      </c>
    </row>
    <row r="264" spans="1:9" ht="31.5" hidden="1" x14ac:dyDescent="0.25">
      <c r="A264" s="21" t="s">
        <v>152</v>
      </c>
      <c r="B264" s="19" t="s">
        <v>15</v>
      </c>
      <c r="C264" s="19" t="s">
        <v>11</v>
      </c>
      <c r="D264" s="19" t="s">
        <v>11</v>
      </c>
      <c r="E264" s="20">
        <v>3</v>
      </c>
      <c r="F264" s="19" t="s">
        <v>138</v>
      </c>
      <c r="G264" s="19" t="s">
        <v>203</v>
      </c>
      <c r="H264" s="20">
        <v>240</v>
      </c>
      <c r="I264" s="63">
        <f>'Прил 3'!J249</f>
        <v>0</v>
      </c>
    </row>
    <row r="265" spans="1:9" ht="15.75" x14ac:dyDescent="0.25">
      <c r="A265" s="21" t="s">
        <v>129</v>
      </c>
      <c r="B265" s="19" t="s">
        <v>15</v>
      </c>
      <c r="C265" s="19" t="s">
        <v>11</v>
      </c>
      <c r="D265" s="19" t="s">
        <v>11</v>
      </c>
      <c r="E265" s="20">
        <v>3</v>
      </c>
      <c r="F265" s="19" t="s">
        <v>138</v>
      </c>
      <c r="G265" s="19" t="s">
        <v>204</v>
      </c>
      <c r="H265" s="20"/>
      <c r="I265" s="63">
        <f>I266</f>
        <v>1106.7000000000003</v>
      </c>
    </row>
    <row r="266" spans="1:9" ht="31.5" x14ac:dyDescent="0.25">
      <c r="A266" s="21" t="s">
        <v>152</v>
      </c>
      <c r="B266" s="19" t="s">
        <v>15</v>
      </c>
      <c r="C266" s="19" t="s">
        <v>11</v>
      </c>
      <c r="D266" s="19" t="s">
        <v>11</v>
      </c>
      <c r="E266" s="20">
        <v>3</v>
      </c>
      <c r="F266" s="19" t="s">
        <v>138</v>
      </c>
      <c r="G266" s="19" t="s">
        <v>204</v>
      </c>
      <c r="H266" s="20">
        <v>240</v>
      </c>
      <c r="I266" s="63">
        <f>'Прил 3'!J251</f>
        <v>1106.7000000000003</v>
      </c>
    </row>
    <row r="267" spans="1:9" ht="47.25" x14ac:dyDescent="0.25">
      <c r="A267" s="161" t="s">
        <v>385</v>
      </c>
      <c r="B267" s="58" t="s">
        <v>15</v>
      </c>
      <c r="C267" s="58" t="s">
        <v>11</v>
      </c>
      <c r="D267" s="58" t="s">
        <v>282</v>
      </c>
      <c r="E267" s="59">
        <v>0</v>
      </c>
      <c r="F267" s="58" t="s">
        <v>138</v>
      </c>
      <c r="G267" s="58" t="s">
        <v>278</v>
      </c>
      <c r="H267" s="59"/>
      <c r="I267" s="65">
        <f>I268</f>
        <v>1327.9</v>
      </c>
    </row>
    <row r="268" spans="1:9" ht="47.25" x14ac:dyDescent="0.25">
      <c r="A268" s="162" t="s">
        <v>392</v>
      </c>
      <c r="B268" s="19" t="s">
        <v>15</v>
      </c>
      <c r="C268" s="19" t="s">
        <v>11</v>
      </c>
      <c r="D268" s="19" t="s">
        <v>282</v>
      </c>
      <c r="E268" s="20">
        <v>1</v>
      </c>
      <c r="F268" s="19" t="s">
        <v>138</v>
      </c>
      <c r="G268" s="19" t="s">
        <v>278</v>
      </c>
      <c r="H268" s="20"/>
      <c r="I268" s="63">
        <f>I269+I272+I275</f>
        <v>1327.9</v>
      </c>
    </row>
    <row r="269" spans="1:9" ht="15.75" hidden="1" x14ac:dyDescent="0.25">
      <c r="A269" s="162" t="s">
        <v>386</v>
      </c>
      <c r="B269" s="19" t="s">
        <v>15</v>
      </c>
      <c r="C269" s="19" t="s">
        <v>11</v>
      </c>
      <c r="D269" s="19" t="s">
        <v>282</v>
      </c>
      <c r="E269" s="20">
        <v>0</v>
      </c>
      <c r="F269" s="19" t="s">
        <v>10</v>
      </c>
      <c r="G269" s="19" t="s">
        <v>278</v>
      </c>
      <c r="H269" s="20"/>
      <c r="I269" s="63">
        <f>I270</f>
        <v>0</v>
      </c>
    </row>
    <row r="270" spans="1:9" ht="78.75" hidden="1" x14ac:dyDescent="0.25">
      <c r="A270" s="162" t="s">
        <v>390</v>
      </c>
      <c r="B270" s="19" t="s">
        <v>15</v>
      </c>
      <c r="C270" s="19" t="s">
        <v>11</v>
      </c>
      <c r="D270" s="19" t="s">
        <v>282</v>
      </c>
      <c r="E270" s="20">
        <v>0</v>
      </c>
      <c r="F270" s="19" t="s">
        <v>10</v>
      </c>
      <c r="G270" s="19" t="s">
        <v>384</v>
      </c>
      <c r="H270" s="20"/>
      <c r="I270" s="63">
        <f>I271</f>
        <v>0</v>
      </c>
    </row>
    <row r="271" spans="1:9" ht="31.5" hidden="1" x14ac:dyDescent="0.25">
      <c r="A271" s="162" t="s">
        <v>152</v>
      </c>
      <c r="B271" s="19" t="s">
        <v>15</v>
      </c>
      <c r="C271" s="19" t="s">
        <v>11</v>
      </c>
      <c r="D271" s="19" t="s">
        <v>282</v>
      </c>
      <c r="E271" s="20">
        <v>0</v>
      </c>
      <c r="F271" s="19" t="s">
        <v>10</v>
      </c>
      <c r="G271" s="19" t="s">
        <v>384</v>
      </c>
      <c r="H271" s="20">
        <v>240</v>
      </c>
      <c r="I271" s="63"/>
    </row>
    <row r="272" spans="1:9" ht="15.75" hidden="1" x14ac:dyDescent="0.25">
      <c r="A272" s="162" t="s">
        <v>388</v>
      </c>
      <c r="B272" s="19" t="s">
        <v>15</v>
      </c>
      <c r="C272" s="19" t="s">
        <v>11</v>
      </c>
      <c r="D272" s="19" t="s">
        <v>282</v>
      </c>
      <c r="E272" s="20">
        <v>0</v>
      </c>
      <c r="F272" s="19" t="s">
        <v>12</v>
      </c>
      <c r="G272" s="19" t="s">
        <v>278</v>
      </c>
      <c r="H272" s="20"/>
      <c r="I272" s="63">
        <f>I273</f>
        <v>0</v>
      </c>
    </row>
    <row r="273" spans="1:9" ht="78.75" hidden="1" x14ac:dyDescent="0.25">
      <c r="A273" s="162" t="s">
        <v>390</v>
      </c>
      <c r="B273" s="19" t="s">
        <v>15</v>
      </c>
      <c r="C273" s="19" t="s">
        <v>11</v>
      </c>
      <c r="D273" s="19" t="s">
        <v>282</v>
      </c>
      <c r="E273" s="20">
        <v>0</v>
      </c>
      <c r="F273" s="19" t="s">
        <v>12</v>
      </c>
      <c r="G273" s="19" t="s">
        <v>384</v>
      </c>
      <c r="H273" s="20"/>
      <c r="I273" s="63">
        <f>I274</f>
        <v>0</v>
      </c>
    </row>
    <row r="274" spans="1:9" ht="31.5" hidden="1" x14ac:dyDescent="0.25">
      <c r="A274" s="162" t="s">
        <v>152</v>
      </c>
      <c r="B274" s="19" t="s">
        <v>15</v>
      </c>
      <c r="C274" s="19" t="s">
        <v>11</v>
      </c>
      <c r="D274" s="19" t="s">
        <v>282</v>
      </c>
      <c r="E274" s="20">
        <v>0</v>
      </c>
      <c r="F274" s="19" t="s">
        <v>12</v>
      </c>
      <c r="G274" s="19" t="s">
        <v>384</v>
      </c>
      <c r="H274" s="20">
        <v>240</v>
      </c>
      <c r="I274" s="63">
        <f>597.6-597.6</f>
        <v>0</v>
      </c>
    </row>
    <row r="275" spans="1:9" ht="78.75" x14ac:dyDescent="0.25">
      <c r="A275" s="162" t="s">
        <v>393</v>
      </c>
      <c r="B275" s="19" t="s">
        <v>15</v>
      </c>
      <c r="C275" s="19" t="s">
        <v>11</v>
      </c>
      <c r="D275" s="19" t="s">
        <v>282</v>
      </c>
      <c r="E275" s="20">
        <v>1</v>
      </c>
      <c r="F275" s="19" t="s">
        <v>11</v>
      </c>
      <c r="G275" s="19" t="s">
        <v>278</v>
      </c>
      <c r="H275" s="20"/>
      <c r="I275" s="63">
        <f>I276</f>
        <v>1327.9</v>
      </c>
    </row>
    <row r="276" spans="1:9" ht="78.75" x14ac:dyDescent="0.25">
      <c r="A276" s="162" t="s">
        <v>390</v>
      </c>
      <c r="B276" s="19" t="s">
        <v>15</v>
      </c>
      <c r="C276" s="19" t="s">
        <v>11</v>
      </c>
      <c r="D276" s="19" t="s">
        <v>282</v>
      </c>
      <c r="E276" s="20">
        <v>1</v>
      </c>
      <c r="F276" s="19" t="s">
        <v>11</v>
      </c>
      <c r="G276" s="19" t="s">
        <v>384</v>
      </c>
      <c r="H276" s="20"/>
      <c r="I276" s="63">
        <f>I277</f>
        <v>1327.9</v>
      </c>
    </row>
    <row r="277" spans="1:9" ht="15.75" x14ac:dyDescent="0.25">
      <c r="A277" s="163" t="s">
        <v>52</v>
      </c>
      <c r="B277" s="19" t="s">
        <v>15</v>
      </c>
      <c r="C277" s="19" t="s">
        <v>11</v>
      </c>
      <c r="D277" s="19" t="s">
        <v>282</v>
      </c>
      <c r="E277" s="20">
        <v>1</v>
      </c>
      <c r="F277" s="19" t="s">
        <v>11</v>
      </c>
      <c r="G277" s="19" t="s">
        <v>384</v>
      </c>
      <c r="H277" s="20">
        <v>540</v>
      </c>
      <c r="I277" s="63">
        <f>597.6+730.3</f>
        <v>1327.9</v>
      </c>
    </row>
    <row r="278" spans="1:9" ht="15.75" x14ac:dyDescent="0.25">
      <c r="A278" s="68" t="s">
        <v>257</v>
      </c>
      <c r="B278" s="58" t="s">
        <v>15</v>
      </c>
      <c r="C278" s="58" t="s">
        <v>15</v>
      </c>
      <c r="D278" s="58" t="s">
        <v>138</v>
      </c>
      <c r="E278" s="59">
        <v>0</v>
      </c>
      <c r="F278" s="58" t="s">
        <v>138</v>
      </c>
      <c r="G278" s="58" t="s">
        <v>278</v>
      </c>
      <c r="H278" s="59"/>
      <c r="I278" s="65">
        <f>I279+I285</f>
        <v>21628.400000000001</v>
      </c>
    </row>
    <row r="279" spans="1:9" ht="31.5" x14ac:dyDescent="0.25">
      <c r="A279" s="18" t="s">
        <v>314</v>
      </c>
      <c r="B279" s="19" t="s">
        <v>15</v>
      </c>
      <c r="C279" s="19" t="s">
        <v>15</v>
      </c>
      <c r="D279" s="19" t="s">
        <v>11</v>
      </c>
      <c r="E279" s="20">
        <v>0</v>
      </c>
      <c r="F279" s="19" t="s">
        <v>138</v>
      </c>
      <c r="G279" s="19" t="s">
        <v>278</v>
      </c>
      <c r="H279" s="59"/>
      <c r="I279" s="63">
        <f>I280</f>
        <v>21062.400000000001</v>
      </c>
    </row>
    <row r="280" spans="1:9" ht="15.75" x14ac:dyDescent="0.25">
      <c r="A280" s="68" t="s">
        <v>97</v>
      </c>
      <c r="B280" s="58" t="s">
        <v>15</v>
      </c>
      <c r="C280" s="58" t="s">
        <v>15</v>
      </c>
      <c r="D280" s="58" t="s">
        <v>11</v>
      </c>
      <c r="E280" s="59">
        <v>4</v>
      </c>
      <c r="F280" s="58" t="s">
        <v>138</v>
      </c>
      <c r="G280" s="58" t="s">
        <v>278</v>
      </c>
      <c r="H280" s="59"/>
      <c r="I280" s="65">
        <f>I281</f>
        <v>21062.400000000001</v>
      </c>
    </row>
    <row r="281" spans="1:9" ht="31.5" x14ac:dyDescent="0.25">
      <c r="A281" s="21" t="s">
        <v>98</v>
      </c>
      <c r="B281" s="19" t="s">
        <v>15</v>
      </c>
      <c r="C281" s="19" t="s">
        <v>15</v>
      </c>
      <c r="D281" s="19" t="s">
        <v>11</v>
      </c>
      <c r="E281" s="20">
        <v>4</v>
      </c>
      <c r="F281" s="19" t="s">
        <v>138</v>
      </c>
      <c r="G281" s="19" t="s">
        <v>205</v>
      </c>
      <c r="H281" s="20"/>
      <c r="I281" s="63">
        <f>SUM(I282:I284)</f>
        <v>21062.400000000001</v>
      </c>
    </row>
    <row r="282" spans="1:9" s="8" customFormat="1" ht="15.75" x14ac:dyDescent="0.25">
      <c r="A282" s="18" t="s">
        <v>143</v>
      </c>
      <c r="B282" s="19" t="s">
        <v>15</v>
      </c>
      <c r="C282" s="19" t="s">
        <v>15</v>
      </c>
      <c r="D282" s="19" t="s">
        <v>11</v>
      </c>
      <c r="E282" s="20">
        <v>4</v>
      </c>
      <c r="F282" s="19" t="s">
        <v>138</v>
      </c>
      <c r="G282" s="19" t="s">
        <v>205</v>
      </c>
      <c r="H282" s="20">
        <v>110</v>
      </c>
      <c r="I282" s="63">
        <f>'Прил 3'!J267</f>
        <v>16375.8</v>
      </c>
    </row>
    <row r="283" spans="1:9" s="8" customFormat="1" ht="31.5" x14ac:dyDescent="0.25">
      <c r="A283" s="21" t="s">
        <v>152</v>
      </c>
      <c r="B283" s="19" t="s">
        <v>15</v>
      </c>
      <c r="C283" s="19" t="s">
        <v>15</v>
      </c>
      <c r="D283" s="19" t="s">
        <v>11</v>
      </c>
      <c r="E283" s="20">
        <v>4</v>
      </c>
      <c r="F283" s="19" t="s">
        <v>138</v>
      </c>
      <c r="G283" s="19" t="s">
        <v>205</v>
      </c>
      <c r="H283" s="20">
        <v>240</v>
      </c>
      <c r="I283" s="63">
        <f>'Прил 3'!J268</f>
        <v>4639.6000000000004</v>
      </c>
    </row>
    <row r="284" spans="1:9" s="8" customFormat="1" ht="15.75" x14ac:dyDescent="0.25">
      <c r="A284" s="18" t="s">
        <v>145</v>
      </c>
      <c r="B284" s="19" t="s">
        <v>15</v>
      </c>
      <c r="C284" s="19" t="s">
        <v>15</v>
      </c>
      <c r="D284" s="19" t="s">
        <v>11</v>
      </c>
      <c r="E284" s="20">
        <v>4</v>
      </c>
      <c r="F284" s="19" t="s">
        <v>138</v>
      </c>
      <c r="G284" s="19" t="s">
        <v>205</v>
      </c>
      <c r="H284" s="20">
        <v>850</v>
      </c>
      <c r="I284" s="63">
        <f>'Прил 3'!J269</f>
        <v>47</v>
      </c>
    </row>
    <row r="285" spans="1:9" s="8" customFormat="1" ht="47.25" x14ac:dyDescent="0.25">
      <c r="A285" s="64" t="s">
        <v>153</v>
      </c>
      <c r="B285" s="58" t="s">
        <v>15</v>
      </c>
      <c r="C285" s="58" t="s">
        <v>15</v>
      </c>
      <c r="D285" s="58" t="s">
        <v>19</v>
      </c>
      <c r="E285" s="59">
        <v>0</v>
      </c>
      <c r="F285" s="58" t="s">
        <v>138</v>
      </c>
      <c r="G285" s="58" t="s">
        <v>278</v>
      </c>
      <c r="H285" s="59"/>
      <c r="I285" s="65">
        <f>I286</f>
        <v>566</v>
      </c>
    </row>
    <row r="286" spans="1:9" s="8" customFormat="1" ht="31.5" x14ac:dyDescent="0.25">
      <c r="A286" s="64" t="s">
        <v>167</v>
      </c>
      <c r="B286" s="58" t="s">
        <v>15</v>
      </c>
      <c r="C286" s="58" t="s">
        <v>15</v>
      </c>
      <c r="D286" s="58" t="s">
        <v>19</v>
      </c>
      <c r="E286" s="59">
        <v>2</v>
      </c>
      <c r="F286" s="58" t="s">
        <v>138</v>
      </c>
      <c r="G286" s="58" t="s">
        <v>278</v>
      </c>
      <c r="H286" s="59"/>
      <c r="I286" s="65">
        <f>I287+I290+I293</f>
        <v>566</v>
      </c>
    </row>
    <row r="287" spans="1:9" s="8" customFormat="1" ht="15.75" x14ac:dyDescent="0.25">
      <c r="A287" s="18" t="s">
        <v>232</v>
      </c>
      <c r="B287" s="19" t="s">
        <v>15</v>
      </c>
      <c r="C287" s="19" t="s">
        <v>15</v>
      </c>
      <c r="D287" s="19" t="s">
        <v>19</v>
      </c>
      <c r="E287" s="20">
        <v>2</v>
      </c>
      <c r="F287" s="19" t="s">
        <v>10</v>
      </c>
      <c r="G287" s="19" t="s">
        <v>278</v>
      </c>
      <c r="H287" s="20"/>
      <c r="I287" s="63">
        <f>I288</f>
        <v>50</v>
      </c>
    </row>
    <row r="288" spans="1:9" s="8" customFormat="1" ht="31.5" x14ac:dyDescent="0.25">
      <c r="A288" s="21" t="s">
        <v>155</v>
      </c>
      <c r="B288" s="19" t="s">
        <v>15</v>
      </c>
      <c r="C288" s="19" t="s">
        <v>15</v>
      </c>
      <c r="D288" s="19" t="s">
        <v>19</v>
      </c>
      <c r="E288" s="19" t="s">
        <v>135</v>
      </c>
      <c r="F288" s="19" t="s">
        <v>10</v>
      </c>
      <c r="G288" s="19" t="s">
        <v>182</v>
      </c>
      <c r="H288" s="19"/>
      <c r="I288" s="63">
        <f>I289</f>
        <v>50</v>
      </c>
    </row>
    <row r="289" spans="1:9" s="8" customFormat="1" ht="31.5" x14ac:dyDescent="0.25">
      <c r="A289" s="21" t="s">
        <v>152</v>
      </c>
      <c r="B289" s="19" t="s">
        <v>15</v>
      </c>
      <c r="C289" s="19" t="s">
        <v>15</v>
      </c>
      <c r="D289" s="19" t="s">
        <v>19</v>
      </c>
      <c r="E289" s="19" t="s">
        <v>135</v>
      </c>
      <c r="F289" s="19" t="s">
        <v>10</v>
      </c>
      <c r="G289" s="19" t="s">
        <v>182</v>
      </c>
      <c r="H289" s="19" t="s">
        <v>158</v>
      </c>
      <c r="I289" s="63">
        <f>'Прил 3'!J274</f>
        <v>50</v>
      </c>
    </row>
    <row r="290" spans="1:9" s="8" customFormat="1" ht="15.75" x14ac:dyDescent="0.25">
      <c r="A290" s="18" t="s">
        <v>233</v>
      </c>
      <c r="B290" s="19" t="s">
        <v>15</v>
      </c>
      <c r="C290" s="19" t="s">
        <v>15</v>
      </c>
      <c r="D290" s="19" t="s">
        <v>19</v>
      </c>
      <c r="E290" s="20">
        <v>2</v>
      </c>
      <c r="F290" s="19" t="s">
        <v>12</v>
      </c>
      <c r="G290" s="19"/>
      <c r="H290" s="20"/>
      <c r="I290" s="63">
        <f>I291</f>
        <v>466</v>
      </c>
    </row>
    <row r="291" spans="1:9" s="8" customFormat="1" ht="31.5" x14ac:dyDescent="0.25">
      <c r="A291" s="21" t="s">
        <v>155</v>
      </c>
      <c r="B291" s="19" t="s">
        <v>15</v>
      </c>
      <c r="C291" s="19" t="s">
        <v>15</v>
      </c>
      <c r="D291" s="19" t="s">
        <v>19</v>
      </c>
      <c r="E291" s="19" t="s">
        <v>135</v>
      </c>
      <c r="F291" s="19" t="s">
        <v>12</v>
      </c>
      <c r="G291" s="19" t="s">
        <v>182</v>
      </c>
      <c r="H291" s="19"/>
      <c r="I291" s="63">
        <f>I292</f>
        <v>466</v>
      </c>
    </row>
    <row r="292" spans="1:9" s="8" customFormat="1" ht="31.5" x14ac:dyDescent="0.25">
      <c r="A292" s="21" t="s">
        <v>152</v>
      </c>
      <c r="B292" s="19" t="s">
        <v>15</v>
      </c>
      <c r="C292" s="19" t="s">
        <v>15</v>
      </c>
      <c r="D292" s="19" t="s">
        <v>19</v>
      </c>
      <c r="E292" s="19" t="s">
        <v>135</v>
      </c>
      <c r="F292" s="19" t="s">
        <v>12</v>
      </c>
      <c r="G292" s="19" t="s">
        <v>182</v>
      </c>
      <c r="H292" s="19" t="s">
        <v>158</v>
      </c>
      <c r="I292" s="63">
        <f>'Прил 3'!J277</f>
        <v>466</v>
      </c>
    </row>
    <row r="293" spans="1:9" s="8" customFormat="1" ht="15.75" x14ac:dyDescent="0.25">
      <c r="A293" s="18" t="s">
        <v>236</v>
      </c>
      <c r="B293" s="19" t="s">
        <v>15</v>
      </c>
      <c r="C293" s="19" t="s">
        <v>15</v>
      </c>
      <c r="D293" s="19" t="s">
        <v>19</v>
      </c>
      <c r="E293" s="19" t="s">
        <v>135</v>
      </c>
      <c r="F293" s="19" t="s">
        <v>11</v>
      </c>
      <c r="G293" s="19" t="s">
        <v>278</v>
      </c>
      <c r="H293" s="19"/>
      <c r="I293" s="63">
        <f>I294</f>
        <v>50</v>
      </c>
    </row>
    <row r="294" spans="1:9" s="8" customFormat="1" ht="31.5" x14ac:dyDescent="0.25">
      <c r="A294" s="21" t="s">
        <v>155</v>
      </c>
      <c r="B294" s="19" t="s">
        <v>15</v>
      </c>
      <c r="C294" s="19" t="s">
        <v>15</v>
      </c>
      <c r="D294" s="19" t="s">
        <v>19</v>
      </c>
      <c r="E294" s="19" t="s">
        <v>135</v>
      </c>
      <c r="F294" s="19" t="s">
        <v>11</v>
      </c>
      <c r="G294" s="19" t="s">
        <v>182</v>
      </c>
      <c r="H294" s="19"/>
      <c r="I294" s="63">
        <f>I295</f>
        <v>50</v>
      </c>
    </row>
    <row r="295" spans="1:9" s="8" customFormat="1" ht="31.5" x14ac:dyDescent="0.25">
      <c r="A295" s="21" t="s">
        <v>152</v>
      </c>
      <c r="B295" s="19" t="s">
        <v>15</v>
      </c>
      <c r="C295" s="19" t="s">
        <v>15</v>
      </c>
      <c r="D295" s="19" t="s">
        <v>19</v>
      </c>
      <c r="E295" s="19" t="s">
        <v>135</v>
      </c>
      <c r="F295" s="19" t="s">
        <v>11</v>
      </c>
      <c r="G295" s="19" t="s">
        <v>182</v>
      </c>
      <c r="H295" s="19" t="s">
        <v>158</v>
      </c>
      <c r="I295" s="63">
        <f>'Прил 3'!J280</f>
        <v>50</v>
      </c>
    </row>
    <row r="296" spans="1:9" ht="15.75" x14ac:dyDescent="0.25">
      <c r="A296" s="59" t="s">
        <v>37</v>
      </c>
      <c r="B296" s="58" t="s">
        <v>19</v>
      </c>
      <c r="C296" s="58"/>
      <c r="D296" s="58"/>
      <c r="E296" s="59"/>
      <c r="F296" s="58"/>
      <c r="G296" s="58"/>
      <c r="H296" s="59"/>
      <c r="I296" s="60">
        <f>I297+I301</f>
        <v>225</v>
      </c>
    </row>
    <row r="297" spans="1:9" ht="31.5" x14ac:dyDescent="0.25">
      <c r="A297" s="72" t="s">
        <v>41</v>
      </c>
      <c r="B297" s="58" t="s">
        <v>19</v>
      </c>
      <c r="C297" s="58" t="s">
        <v>15</v>
      </c>
      <c r="D297" s="19"/>
      <c r="E297" s="20"/>
      <c r="F297" s="19"/>
      <c r="G297" s="19"/>
      <c r="H297" s="20"/>
      <c r="I297" s="65">
        <f>I298</f>
        <v>60</v>
      </c>
    </row>
    <row r="298" spans="1:9" ht="94.5" x14ac:dyDescent="0.25">
      <c r="A298" s="64" t="s">
        <v>351</v>
      </c>
      <c r="B298" s="19" t="s">
        <v>19</v>
      </c>
      <c r="C298" s="19" t="s">
        <v>15</v>
      </c>
      <c r="D298" s="19" t="s">
        <v>362</v>
      </c>
      <c r="E298" s="20">
        <v>0</v>
      </c>
      <c r="F298" s="19" t="s">
        <v>138</v>
      </c>
      <c r="G298" s="19" t="s">
        <v>278</v>
      </c>
      <c r="H298" s="20"/>
      <c r="I298" s="63">
        <f>I299</f>
        <v>60</v>
      </c>
    </row>
    <row r="299" spans="1:9" ht="31.5" x14ac:dyDescent="0.25">
      <c r="A299" s="21" t="s">
        <v>352</v>
      </c>
      <c r="B299" s="19" t="s">
        <v>19</v>
      </c>
      <c r="C299" s="19" t="s">
        <v>15</v>
      </c>
      <c r="D299" s="19" t="s">
        <v>362</v>
      </c>
      <c r="E299" s="20">
        <v>0</v>
      </c>
      <c r="F299" s="19" t="s">
        <v>138</v>
      </c>
      <c r="G299" s="19" t="s">
        <v>368</v>
      </c>
      <c r="H299" s="20"/>
      <c r="I299" s="63">
        <f>I300</f>
        <v>60</v>
      </c>
    </row>
    <row r="300" spans="1:9" s="8" customFormat="1" ht="31.5" x14ac:dyDescent="0.25">
      <c r="A300" s="21" t="s">
        <v>152</v>
      </c>
      <c r="B300" s="19" t="s">
        <v>19</v>
      </c>
      <c r="C300" s="19" t="s">
        <v>15</v>
      </c>
      <c r="D300" s="19" t="s">
        <v>362</v>
      </c>
      <c r="E300" s="20">
        <v>0</v>
      </c>
      <c r="F300" s="19" t="s">
        <v>138</v>
      </c>
      <c r="G300" s="19" t="s">
        <v>368</v>
      </c>
      <c r="H300" s="20">
        <v>240</v>
      </c>
      <c r="I300" s="63">
        <f>'Прил 3'!J285</f>
        <v>60</v>
      </c>
    </row>
    <row r="301" spans="1:9" ht="15.75" x14ac:dyDescent="0.25">
      <c r="A301" s="64" t="s">
        <v>100</v>
      </c>
      <c r="B301" s="58" t="s">
        <v>19</v>
      </c>
      <c r="C301" s="58" t="s">
        <v>19</v>
      </c>
      <c r="D301" s="58"/>
      <c r="E301" s="59"/>
      <c r="F301" s="58"/>
      <c r="G301" s="58"/>
      <c r="H301" s="59"/>
      <c r="I301" s="60">
        <f>I302</f>
        <v>165</v>
      </c>
    </row>
    <row r="302" spans="1:9" ht="47.25" x14ac:dyDescent="0.25">
      <c r="A302" s="68" t="s">
        <v>317</v>
      </c>
      <c r="B302" s="58" t="s">
        <v>19</v>
      </c>
      <c r="C302" s="58" t="s">
        <v>19</v>
      </c>
      <c r="D302" s="58" t="s">
        <v>87</v>
      </c>
      <c r="E302" s="59">
        <v>0</v>
      </c>
      <c r="F302" s="58" t="s">
        <v>138</v>
      </c>
      <c r="G302" s="58" t="s">
        <v>278</v>
      </c>
      <c r="H302" s="59"/>
      <c r="I302" s="60">
        <f>I303</f>
        <v>165</v>
      </c>
    </row>
    <row r="303" spans="1:9" ht="15.75" x14ac:dyDescent="0.25">
      <c r="A303" s="64" t="s">
        <v>100</v>
      </c>
      <c r="B303" s="58" t="s">
        <v>19</v>
      </c>
      <c r="C303" s="58" t="s">
        <v>19</v>
      </c>
      <c r="D303" s="58" t="s">
        <v>87</v>
      </c>
      <c r="E303" s="59">
        <v>1</v>
      </c>
      <c r="F303" s="58" t="s">
        <v>138</v>
      </c>
      <c r="G303" s="58" t="s">
        <v>278</v>
      </c>
      <c r="H303" s="59"/>
      <c r="I303" s="60">
        <f>I304+I306</f>
        <v>165</v>
      </c>
    </row>
    <row r="304" spans="1:9" ht="15.75" x14ac:dyDescent="0.25">
      <c r="A304" s="18" t="s">
        <v>101</v>
      </c>
      <c r="B304" s="19" t="s">
        <v>19</v>
      </c>
      <c r="C304" s="19" t="s">
        <v>19</v>
      </c>
      <c r="D304" s="19" t="s">
        <v>87</v>
      </c>
      <c r="E304" s="20">
        <v>1</v>
      </c>
      <c r="F304" s="19" t="s">
        <v>138</v>
      </c>
      <c r="G304" s="19" t="s">
        <v>206</v>
      </c>
      <c r="H304" s="20"/>
      <c r="I304" s="62">
        <f>I305</f>
        <v>100</v>
      </c>
    </row>
    <row r="305" spans="1:9" ht="15.75" x14ac:dyDescent="0.25">
      <c r="A305" s="18" t="s">
        <v>143</v>
      </c>
      <c r="B305" s="19" t="s">
        <v>19</v>
      </c>
      <c r="C305" s="19" t="s">
        <v>19</v>
      </c>
      <c r="D305" s="19" t="s">
        <v>87</v>
      </c>
      <c r="E305" s="20">
        <v>1</v>
      </c>
      <c r="F305" s="19" t="s">
        <v>138</v>
      </c>
      <c r="G305" s="19" t="s">
        <v>206</v>
      </c>
      <c r="H305" s="20">
        <v>110</v>
      </c>
      <c r="I305" s="62">
        <f>'Прил 3'!J290</f>
        <v>100</v>
      </c>
    </row>
    <row r="306" spans="1:9" ht="15.75" x14ac:dyDescent="0.25">
      <c r="A306" s="18" t="s">
        <v>99</v>
      </c>
      <c r="B306" s="19" t="s">
        <v>19</v>
      </c>
      <c r="C306" s="19" t="s">
        <v>19</v>
      </c>
      <c r="D306" s="19" t="s">
        <v>87</v>
      </c>
      <c r="E306" s="20">
        <v>1</v>
      </c>
      <c r="F306" s="19" t="s">
        <v>138</v>
      </c>
      <c r="G306" s="19" t="s">
        <v>207</v>
      </c>
      <c r="H306" s="20"/>
      <c r="I306" s="62">
        <f>I307</f>
        <v>65</v>
      </c>
    </row>
    <row r="307" spans="1:9" ht="31.5" x14ac:dyDescent="0.25">
      <c r="A307" s="21" t="s">
        <v>152</v>
      </c>
      <c r="B307" s="19" t="s">
        <v>19</v>
      </c>
      <c r="C307" s="19" t="s">
        <v>19</v>
      </c>
      <c r="D307" s="19" t="s">
        <v>87</v>
      </c>
      <c r="E307" s="20">
        <v>1</v>
      </c>
      <c r="F307" s="19" t="s">
        <v>138</v>
      </c>
      <c r="G307" s="19" t="s">
        <v>207</v>
      </c>
      <c r="H307" s="20">
        <v>240</v>
      </c>
      <c r="I307" s="62">
        <f>'Прил 3'!J292</f>
        <v>65</v>
      </c>
    </row>
    <row r="308" spans="1:9" ht="15.75" x14ac:dyDescent="0.25">
      <c r="A308" s="59" t="s">
        <v>53</v>
      </c>
      <c r="B308" s="58" t="s">
        <v>20</v>
      </c>
      <c r="C308" s="19"/>
      <c r="D308" s="19"/>
      <c r="E308" s="20"/>
      <c r="F308" s="19"/>
      <c r="G308" s="19"/>
      <c r="H308" s="20"/>
      <c r="I308" s="60">
        <f>I309+I344</f>
        <v>14758.099999999999</v>
      </c>
    </row>
    <row r="309" spans="1:9" ht="15.75" x14ac:dyDescent="0.25">
      <c r="A309" s="64" t="s">
        <v>21</v>
      </c>
      <c r="B309" s="58" t="s">
        <v>20</v>
      </c>
      <c r="C309" s="59" t="s">
        <v>10</v>
      </c>
      <c r="D309" s="58" t="s">
        <v>8</v>
      </c>
      <c r="E309" s="59"/>
      <c r="F309" s="58"/>
      <c r="G309" s="58"/>
      <c r="H309" s="59" t="s">
        <v>6</v>
      </c>
      <c r="I309" s="60">
        <f>I336+I310+I321+I329</f>
        <v>13760.099999999999</v>
      </c>
    </row>
    <row r="310" spans="1:9" ht="47.25" x14ac:dyDescent="0.25">
      <c r="A310" s="21" t="s">
        <v>317</v>
      </c>
      <c r="B310" s="19" t="s">
        <v>20</v>
      </c>
      <c r="C310" s="19" t="s">
        <v>10</v>
      </c>
      <c r="D310" s="19" t="s">
        <v>87</v>
      </c>
      <c r="E310" s="20">
        <v>0</v>
      </c>
      <c r="F310" s="19" t="s">
        <v>138</v>
      </c>
      <c r="G310" s="19" t="s">
        <v>278</v>
      </c>
      <c r="H310" s="20"/>
      <c r="I310" s="62">
        <f>I311+I316</f>
        <v>12398.599999999999</v>
      </c>
    </row>
    <row r="311" spans="1:9" ht="15.75" x14ac:dyDescent="0.25">
      <c r="A311" s="68" t="s">
        <v>102</v>
      </c>
      <c r="B311" s="58" t="s">
        <v>20</v>
      </c>
      <c r="C311" s="58" t="s">
        <v>10</v>
      </c>
      <c r="D311" s="58" t="s">
        <v>87</v>
      </c>
      <c r="E311" s="59">
        <v>2</v>
      </c>
      <c r="F311" s="58" t="s">
        <v>138</v>
      </c>
      <c r="G311" s="58" t="s">
        <v>278</v>
      </c>
      <c r="H311" s="59"/>
      <c r="I311" s="60">
        <f>I312</f>
        <v>3417.3</v>
      </c>
    </row>
    <row r="312" spans="1:9" ht="31.5" x14ac:dyDescent="0.25">
      <c r="A312" s="21" t="s">
        <v>98</v>
      </c>
      <c r="B312" s="19" t="s">
        <v>20</v>
      </c>
      <c r="C312" s="19" t="s">
        <v>10</v>
      </c>
      <c r="D312" s="19" t="s">
        <v>87</v>
      </c>
      <c r="E312" s="20">
        <v>2</v>
      </c>
      <c r="F312" s="19" t="s">
        <v>138</v>
      </c>
      <c r="G312" s="19" t="s">
        <v>205</v>
      </c>
      <c r="H312" s="20"/>
      <c r="I312" s="62">
        <f>SUM(I313:I315)</f>
        <v>3417.3</v>
      </c>
    </row>
    <row r="313" spans="1:9" ht="15.75" x14ac:dyDescent="0.25">
      <c r="A313" s="18" t="s">
        <v>143</v>
      </c>
      <c r="B313" s="19" t="s">
        <v>20</v>
      </c>
      <c r="C313" s="19" t="s">
        <v>10</v>
      </c>
      <c r="D313" s="19" t="s">
        <v>87</v>
      </c>
      <c r="E313" s="20">
        <v>2</v>
      </c>
      <c r="F313" s="19" t="s">
        <v>138</v>
      </c>
      <c r="G313" s="19" t="s">
        <v>205</v>
      </c>
      <c r="H313" s="20">
        <v>110</v>
      </c>
      <c r="I313" s="62">
        <f>'Прил 3'!J298</f>
        <v>1867.3</v>
      </c>
    </row>
    <row r="314" spans="1:9" ht="31.5" x14ac:dyDescent="0.25">
      <c r="A314" s="21" t="s">
        <v>152</v>
      </c>
      <c r="B314" s="19" t="s">
        <v>20</v>
      </c>
      <c r="C314" s="19" t="s">
        <v>10</v>
      </c>
      <c r="D314" s="19" t="s">
        <v>87</v>
      </c>
      <c r="E314" s="20">
        <v>2</v>
      </c>
      <c r="F314" s="19" t="s">
        <v>138</v>
      </c>
      <c r="G314" s="19" t="s">
        <v>205</v>
      </c>
      <c r="H314" s="20">
        <v>240</v>
      </c>
      <c r="I314" s="62">
        <f>'Прил 3'!J299</f>
        <v>1530</v>
      </c>
    </row>
    <row r="315" spans="1:9" ht="15.75" x14ac:dyDescent="0.25">
      <c r="A315" s="18" t="s">
        <v>145</v>
      </c>
      <c r="B315" s="19" t="s">
        <v>20</v>
      </c>
      <c r="C315" s="19" t="s">
        <v>10</v>
      </c>
      <c r="D315" s="19" t="s">
        <v>87</v>
      </c>
      <c r="E315" s="20">
        <v>2</v>
      </c>
      <c r="F315" s="19" t="s">
        <v>138</v>
      </c>
      <c r="G315" s="19" t="s">
        <v>205</v>
      </c>
      <c r="H315" s="20">
        <v>850</v>
      </c>
      <c r="I315" s="62">
        <f>'Прил 3'!J300</f>
        <v>20</v>
      </c>
    </row>
    <row r="316" spans="1:9" ht="15.75" x14ac:dyDescent="0.25">
      <c r="A316" s="68" t="s">
        <v>332</v>
      </c>
      <c r="B316" s="58" t="s">
        <v>20</v>
      </c>
      <c r="C316" s="58" t="s">
        <v>10</v>
      </c>
      <c r="D316" s="58" t="s">
        <v>87</v>
      </c>
      <c r="E316" s="59">
        <v>5</v>
      </c>
      <c r="F316" s="58" t="s">
        <v>138</v>
      </c>
      <c r="G316" s="58" t="s">
        <v>278</v>
      </c>
      <c r="H316" s="59"/>
      <c r="I316" s="60">
        <f>I317+I319</f>
        <v>8981.2999999999993</v>
      </c>
    </row>
    <row r="317" spans="1:9" ht="31.5" x14ac:dyDescent="0.25">
      <c r="A317" s="21" t="s">
        <v>98</v>
      </c>
      <c r="B317" s="19" t="s">
        <v>20</v>
      </c>
      <c r="C317" s="19" t="s">
        <v>10</v>
      </c>
      <c r="D317" s="19" t="s">
        <v>87</v>
      </c>
      <c r="E317" s="20">
        <v>5</v>
      </c>
      <c r="F317" s="19" t="s">
        <v>138</v>
      </c>
      <c r="G317" s="19" t="s">
        <v>205</v>
      </c>
      <c r="H317" s="20"/>
      <c r="I317" s="62">
        <f>I318</f>
        <v>8888.5</v>
      </c>
    </row>
    <row r="318" spans="1:9" ht="15.75" x14ac:dyDescent="0.25">
      <c r="A318" s="18" t="s">
        <v>333</v>
      </c>
      <c r="B318" s="19" t="s">
        <v>20</v>
      </c>
      <c r="C318" s="19" t="s">
        <v>10</v>
      </c>
      <c r="D318" s="19" t="s">
        <v>87</v>
      </c>
      <c r="E318" s="20">
        <v>5</v>
      </c>
      <c r="F318" s="19" t="s">
        <v>138</v>
      </c>
      <c r="G318" s="19" t="s">
        <v>205</v>
      </c>
      <c r="H318" s="20">
        <v>620</v>
      </c>
      <c r="I318" s="62">
        <f>'Прил 3'!J303</f>
        <v>8888.5</v>
      </c>
    </row>
    <row r="319" spans="1:9" ht="78.75" x14ac:dyDescent="0.25">
      <c r="A319" s="18" t="s">
        <v>396</v>
      </c>
      <c r="B319" s="19" t="s">
        <v>20</v>
      </c>
      <c r="C319" s="19" t="s">
        <v>10</v>
      </c>
      <c r="D319" s="19" t="s">
        <v>87</v>
      </c>
      <c r="E319" s="20">
        <v>5</v>
      </c>
      <c r="F319" s="19" t="s">
        <v>138</v>
      </c>
      <c r="G319" s="19" t="s">
        <v>394</v>
      </c>
      <c r="H319" s="20"/>
      <c r="I319" s="62">
        <f>I320</f>
        <v>92.8</v>
      </c>
    </row>
    <row r="320" spans="1:9" ht="15.75" x14ac:dyDescent="0.25">
      <c r="A320" s="18" t="s">
        <v>52</v>
      </c>
      <c r="B320" s="19" t="s">
        <v>20</v>
      </c>
      <c r="C320" s="19" t="s">
        <v>10</v>
      </c>
      <c r="D320" s="19" t="s">
        <v>87</v>
      </c>
      <c r="E320" s="20">
        <v>5</v>
      </c>
      <c r="F320" s="19" t="s">
        <v>138</v>
      </c>
      <c r="G320" s="19" t="s">
        <v>394</v>
      </c>
      <c r="H320" s="20">
        <v>540</v>
      </c>
      <c r="I320" s="62">
        <f>'Прил 3'!J305</f>
        <v>92.8</v>
      </c>
    </row>
    <row r="321" spans="1:9" ht="47.25" x14ac:dyDescent="0.25">
      <c r="A321" s="64" t="s">
        <v>153</v>
      </c>
      <c r="B321" s="58" t="s">
        <v>20</v>
      </c>
      <c r="C321" s="58" t="s">
        <v>10</v>
      </c>
      <c r="D321" s="58" t="s">
        <v>19</v>
      </c>
      <c r="E321" s="59">
        <v>0</v>
      </c>
      <c r="F321" s="58" t="s">
        <v>138</v>
      </c>
      <c r="G321" s="58" t="s">
        <v>278</v>
      </c>
      <c r="H321" s="59"/>
      <c r="I321" s="65">
        <f>I322</f>
        <v>91.7</v>
      </c>
    </row>
    <row r="322" spans="1:9" ht="15.75" x14ac:dyDescent="0.25">
      <c r="A322" s="64" t="s">
        <v>168</v>
      </c>
      <c r="B322" s="58" t="s">
        <v>20</v>
      </c>
      <c r="C322" s="58" t="s">
        <v>10</v>
      </c>
      <c r="D322" s="58" t="s">
        <v>19</v>
      </c>
      <c r="E322" s="59">
        <v>3</v>
      </c>
      <c r="F322" s="58" t="s">
        <v>138</v>
      </c>
      <c r="G322" s="58" t="s">
        <v>278</v>
      </c>
      <c r="H322" s="59"/>
      <c r="I322" s="65">
        <f>I324+I326</f>
        <v>91.7</v>
      </c>
    </row>
    <row r="323" spans="1:9" ht="15.75" x14ac:dyDescent="0.25">
      <c r="A323" s="18" t="s">
        <v>232</v>
      </c>
      <c r="B323" s="19" t="s">
        <v>20</v>
      </c>
      <c r="C323" s="19" t="s">
        <v>10</v>
      </c>
      <c r="D323" s="19" t="s">
        <v>19</v>
      </c>
      <c r="E323" s="20">
        <v>3</v>
      </c>
      <c r="F323" s="19" t="s">
        <v>10</v>
      </c>
      <c r="G323" s="19" t="s">
        <v>278</v>
      </c>
      <c r="H323" s="20"/>
      <c r="I323" s="63">
        <f>I324</f>
        <v>81.7</v>
      </c>
    </row>
    <row r="324" spans="1:9" ht="31.5" x14ac:dyDescent="0.25">
      <c r="A324" s="21" t="s">
        <v>155</v>
      </c>
      <c r="B324" s="19" t="s">
        <v>20</v>
      </c>
      <c r="C324" s="19" t="s">
        <v>10</v>
      </c>
      <c r="D324" s="19" t="s">
        <v>19</v>
      </c>
      <c r="E324" s="19" t="s">
        <v>169</v>
      </c>
      <c r="F324" s="19" t="s">
        <v>10</v>
      </c>
      <c r="G324" s="19" t="s">
        <v>182</v>
      </c>
      <c r="H324" s="19"/>
      <c r="I324" s="63">
        <f>I325</f>
        <v>81.7</v>
      </c>
    </row>
    <row r="325" spans="1:9" ht="31.5" x14ac:dyDescent="0.25">
      <c r="A325" s="21" t="s">
        <v>152</v>
      </c>
      <c r="B325" s="19" t="s">
        <v>20</v>
      </c>
      <c r="C325" s="19" t="s">
        <v>10</v>
      </c>
      <c r="D325" s="19" t="s">
        <v>19</v>
      </c>
      <c r="E325" s="19" t="s">
        <v>169</v>
      </c>
      <c r="F325" s="19" t="s">
        <v>10</v>
      </c>
      <c r="G325" s="19" t="s">
        <v>182</v>
      </c>
      <c r="H325" s="19" t="s">
        <v>158</v>
      </c>
      <c r="I325" s="63">
        <f>'Прил 3'!J310</f>
        <v>81.7</v>
      </c>
    </row>
    <row r="326" spans="1:9" ht="15.75" x14ac:dyDescent="0.25">
      <c r="A326" s="18" t="s">
        <v>236</v>
      </c>
      <c r="B326" s="19" t="s">
        <v>20</v>
      </c>
      <c r="C326" s="19" t="s">
        <v>10</v>
      </c>
      <c r="D326" s="19" t="s">
        <v>19</v>
      </c>
      <c r="E326" s="20">
        <v>3</v>
      </c>
      <c r="F326" s="19" t="s">
        <v>12</v>
      </c>
      <c r="G326" s="19" t="s">
        <v>278</v>
      </c>
      <c r="H326" s="20"/>
      <c r="I326" s="63">
        <f>I327</f>
        <v>10</v>
      </c>
    </row>
    <row r="327" spans="1:9" ht="31.5" x14ac:dyDescent="0.25">
      <c r="A327" s="21" t="s">
        <v>155</v>
      </c>
      <c r="B327" s="19" t="s">
        <v>20</v>
      </c>
      <c r="C327" s="19" t="s">
        <v>10</v>
      </c>
      <c r="D327" s="19" t="s">
        <v>19</v>
      </c>
      <c r="E327" s="19" t="s">
        <v>169</v>
      </c>
      <c r="F327" s="19" t="s">
        <v>12</v>
      </c>
      <c r="G327" s="19" t="s">
        <v>182</v>
      </c>
      <c r="H327" s="19"/>
      <c r="I327" s="63">
        <f>'[1]Прил 7'!J243</f>
        <v>10</v>
      </c>
    </row>
    <row r="328" spans="1:9" ht="31.5" x14ac:dyDescent="0.25">
      <c r="A328" s="21" t="s">
        <v>152</v>
      </c>
      <c r="B328" s="19" t="s">
        <v>20</v>
      </c>
      <c r="C328" s="19" t="s">
        <v>10</v>
      </c>
      <c r="D328" s="19" t="s">
        <v>19</v>
      </c>
      <c r="E328" s="19" t="s">
        <v>169</v>
      </c>
      <c r="F328" s="19" t="s">
        <v>12</v>
      </c>
      <c r="G328" s="19" t="s">
        <v>182</v>
      </c>
      <c r="H328" s="19" t="s">
        <v>158</v>
      </c>
      <c r="I328" s="63">
        <f>'Прил 3'!J313</f>
        <v>10</v>
      </c>
    </row>
    <row r="329" spans="1:9" ht="47.25" x14ac:dyDescent="0.25">
      <c r="A329" s="64" t="s">
        <v>307</v>
      </c>
      <c r="B329" s="58" t="s">
        <v>20</v>
      </c>
      <c r="C329" s="58" t="s">
        <v>10</v>
      </c>
      <c r="D329" s="58" t="s">
        <v>50</v>
      </c>
      <c r="E329" s="59">
        <v>0</v>
      </c>
      <c r="F329" s="58" t="s">
        <v>138</v>
      </c>
      <c r="G329" s="58" t="s">
        <v>278</v>
      </c>
      <c r="H329" s="59"/>
      <c r="I329" s="65">
        <f>I330+I333</f>
        <v>340</v>
      </c>
    </row>
    <row r="330" spans="1:9" ht="15.75" x14ac:dyDescent="0.25">
      <c r="A330" s="21" t="s">
        <v>258</v>
      </c>
      <c r="B330" s="19" t="s">
        <v>20</v>
      </c>
      <c r="C330" s="19" t="s">
        <v>10</v>
      </c>
      <c r="D330" s="19" t="s">
        <v>50</v>
      </c>
      <c r="E330" s="19" t="s">
        <v>161</v>
      </c>
      <c r="F330" s="19" t="s">
        <v>10</v>
      </c>
      <c r="G330" s="19" t="s">
        <v>278</v>
      </c>
      <c r="H330" s="19"/>
      <c r="I330" s="63">
        <f>I331</f>
        <v>340</v>
      </c>
    </row>
    <row r="331" spans="1:9" ht="15.75" x14ac:dyDescent="0.25">
      <c r="A331" s="21" t="s">
        <v>259</v>
      </c>
      <c r="B331" s="19" t="s">
        <v>20</v>
      </c>
      <c r="C331" s="19" t="s">
        <v>10</v>
      </c>
      <c r="D331" s="19" t="s">
        <v>50</v>
      </c>
      <c r="E331" s="19" t="s">
        <v>161</v>
      </c>
      <c r="F331" s="19" t="s">
        <v>10</v>
      </c>
      <c r="G331" s="19" t="s">
        <v>260</v>
      </c>
      <c r="H331" s="19"/>
      <c r="I331" s="63">
        <f>I332</f>
        <v>340</v>
      </c>
    </row>
    <row r="332" spans="1:9" ht="31.5" x14ac:dyDescent="0.25">
      <c r="A332" s="21" t="s">
        <v>152</v>
      </c>
      <c r="B332" s="19" t="s">
        <v>20</v>
      </c>
      <c r="C332" s="19" t="s">
        <v>10</v>
      </c>
      <c r="D332" s="19" t="s">
        <v>50</v>
      </c>
      <c r="E332" s="19" t="s">
        <v>161</v>
      </c>
      <c r="F332" s="19" t="s">
        <v>10</v>
      </c>
      <c r="G332" s="19" t="s">
        <v>260</v>
      </c>
      <c r="H332" s="19" t="s">
        <v>158</v>
      </c>
      <c r="I332" s="63">
        <f>'Прил 3'!J317</f>
        <v>340</v>
      </c>
    </row>
    <row r="333" spans="1:9" ht="15.75" hidden="1" x14ac:dyDescent="0.25">
      <c r="A333" s="21" t="s">
        <v>261</v>
      </c>
      <c r="B333" s="19" t="s">
        <v>20</v>
      </c>
      <c r="C333" s="19" t="s">
        <v>10</v>
      </c>
      <c r="D333" s="19" t="s">
        <v>50</v>
      </c>
      <c r="E333" s="19" t="s">
        <v>161</v>
      </c>
      <c r="F333" s="19" t="s">
        <v>12</v>
      </c>
      <c r="G333" s="19" t="s">
        <v>278</v>
      </c>
      <c r="H333" s="19"/>
      <c r="I333" s="63">
        <f>I334</f>
        <v>0</v>
      </c>
    </row>
    <row r="334" spans="1:9" ht="15.75" hidden="1" x14ac:dyDescent="0.25">
      <c r="A334" s="21" t="s">
        <v>259</v>
      </c>
      <c r="B334" s="19" t="s">
        <v>20</v>
      </c>
      <c r="C334" s="19" t="s">
        <v>10</v>
      </c>
      <c r="D334" s="19" t="s">
        <v>50</v>
      </c>
      <c r="E334" s="19" t="s">
        <v>161</v>
      </c>
      <c r="F334" s="19" t="s">
        <v>12</v>
      </c>
      <c r="G334" s="19" t="s">
        <v>260</v>
      </c>
      <c r="H334" s="19"/>
      <c r="I334" s="63">
        <f>I335</f>
        <v>0</v>
      </c>
    </row>
    <row r="335" spans="1:9" ht="31.5" hidden="1" x14ac:dyDescent="0.25">
      <c r="A335" s="21" t="s">
        <v>152</v>
      </c>
      <c r="B335" s="19" t="s">
        <v>20</v>
      </c>
      <c r="C335" s="19" t="s">
        <v>10</v>
      </c>
      <c r="D335" s="19" t="s">
        <v>50</v>
      </c>
      <c r="E335" s="19" t="s">
        <v>161</v>
      </c>
      <c r="F335" s="19" t="s">
        <v>12</v>
      </c>
      <c r="G335" s="19" t="s">
        <v>260</v>
      </c>
      <c r="H335" s="19" t="s">
        <v>158</v>
      </c>
      <c r="I335" s="63">
        <f>'Прил 3'!J320</f>
        <v>0</v>
      </c>
    </row>
    <row r="336" spans="1:9" ht="15.75" x14ac:dyDescent="0.25">
      <c r="A336" s="68" t="s">
        <v>77</v>
      </c>
      <c r="B336" s="58" t="s">
        <v>20</v>
      </c>
      <c r="C336" s="58" t="s">
        <v>10</v>
      </c>
      <c r="D336" s="58" t="s">
        <v>63</v>
      </c>
      <c r="E336" s="59">
        <v>0</v>
      </c>
      <c r="F336" s="58" t="s">
        <v>161</v>
      </c>
      <c r="G336" s="58" t="s">
        <v>278</v>
      </c>
      <c r="H336" s="59"/>
      <c r="I336" s="60">
        <f>I337</f>
        <v>929.8</v>
      </c>
    </row>
    <row r="337" spans="1:9" ht="15.75" x14ac:dyDescent="0.25">
      <c r="A337" s="21" t="s">
        <v>78</v>
      </c>
      <c r="B337" s="19" t="s">
        <v>20</v>
      </c>
      <c r="C337" s="19" t="s">
        <v>10</v>
      </c>
      <c r="D337" s="19" t="s">
        <v>63</v>
      </c>
      <c r="E337" s="20">
        <v>9</v>
      </c>
      <c r="F337" s="19" t="s">
        <v>161</v>
      </c>
      <c r="G337" s="19" t="s">
        <v>278</v>
      </c>
      <c r="H337" s="20"/>
      <c r="I337" s="62">
        <f>I338+I340+I343</f>
        <v>929.8</v>
      </c>
    </row>
    <row r="338" spans="1:9" ht="63" x14ac:dyDescent="0.25">
      <c r="A338" s="21" t="s">
        <v>57</v>
      </c>
      <c r="B338" s="19" t="s">
        <v>20</v>
      </c>
      <c r="C338" s="19" t="s">
        <v>10</v>
      </c>
      <c r="D338" s="19" t="s">
        <v>63</v>
      </c>
      <c r="E338" s="20">
        <v>9</v>
      </c>
      <c r="F338" s="19" t="s">
        <v>138</v>
      </c>
      <c r="G338" s="19" t="s">
        <v>209</v>
      </c>
      <c r="H338" s="20"/>
      <c r="I338" s="62">
        <f>I339</f>
        <v>382.4</v>
      </c>
    </row>
    <row r="339" spans="1:9" ht="31.5" x14ac:dyDescent="0.25">
      <c r="A339" s="21" t="s">
        <v>262</v>
      </c>
      <c r="B339" s="19" t="s">
        <v>20</v>
      </c>
      <c r="C339" s="19" t="s">
        <v>10</v>
      </c>
      <c r="D339" s="19" t="s">
        <v>63</v>
      </c>
      <c r="E339" s="20">
        <v>9</v>
      </c>
      <c r="F339" s="19" t="s">
        <v>138</v>
      </c>
      <c r="G339" s="19" t="s">
        <v>209</v>
      </c>
      <c r="H339" s="20">
        <v>110</v>
      </c>
      <c r="I339" s="62">
        <f>'Прил 3'!J324</f>
        <v>382.4</v>
      </c>
    </row>
    <row r="340" spans="1:9" ht="31.5" x14ac:dyDescent="0.25">
      <c r="A340" s="21" t="s">
        <v>334</v>
      </c>
      <c r="B340" s="19" t="s">
        <v>20</v>
      </c>
      <c r="C340" s="19" t="s">
        <v>10</v>
      </c>
      <c r="D340" s="19" t="s">
        <v>63</v>
      </c>
      <c r="E340" s="20">
        <v>9</v>
      </c>
      <c r="F340" s="19" t="s">
        <v>138</v>
      </c>
      <c r="G340" s="19" t="s">
        <v>409</v>
      </c>
      <c r="H340" s="20"/>
      <c r="I340" s="62">
        <f>I341</f>
        <v>514.9</v>
      </c>
    </row>
    <row r="341" spans="1:9" ht="15.75" x14ac:dyDescent="0.25">
      <c r="A341" s="18" t="s">
        <v>333</v>
      </c>
      <c r="B341" s="19" t="s">
        <v>20</v>
      </c>
      <c r="C341" s="19" t="s">
        <v>10</v>
      </c>
      <c r="D341" s="19" t="s">
        <v>63</v>
      </c>
      <c r="E341" s="20">
        <v>9</v>
      </c>
      <c r="F341" s="19" t="s">
        <v>138</v>
      </c>
      <c r="G341" s="19" t="s">
        <v>409</v>
      </c>
      <c r="H341" s="20">
        <v>620</v>
      </c>
      <c r="I341" s="62">
        <f>'Прил 3'!J326</f>
        <v>514.9</v>
      </c>
    </row>
    <row r="342" spans="1:9" ht="31.5" x14ac:dyDescent="0.25">
      <c r="A342" s="77" t="s">
        <v>263</v>
      </c>
      <c r="B342" s="19" t="s">
        <v>20</v>
      </c>
      <c r="C342" s="19" t="s">
        <v>10</v>
      </c>
      <c r="D342" s="19" t="s">
        <v>63</v>
      </c>
      <c r="E342" s="20">
        <v>9</v>
      </c>
      <c r="F342" s="19" t="s">
        <v>138</v>
      </c>
      <c r="G342" s="19" t="s">
        <v>264</v>
      </c>
      <c r="H342" s="20"/>
      <c r="I342" s="62">
        <f>I343</f>
        <v>32.5</v>
      </c>
    </row>
    <row r="343" spans="1:9" ht="15.75" x14ac:dyDescent="0.25">
      <c r="A343" s="18" t="s">
        <v>143</v>
      </c>
      <c r="B343" s="19" t="s">
        <v>20</v>
      </c>
      <c r="C343" s="19" t="s">
        <v>10</v>
      </c>
      <c r="D343" s="19" t="s">
        <v>63</v>
      </c>
      <c r="E343" s="20">
        <v>9</v>
      </c>
      <c r="F343" s="19" t="s">
        <v>138</v>
      </c>
      <c r="G343" s="19" t="s">
        <v>264</v>
      </c>
      <c r="H343" s="20">
        <v>110</v>
      </c>
      <c r="I343" s="62">
        <f>'Прил 3'!J328</f>
        <v>32.5</v>
      </c>
    </row>
    <row r="344" spans="1:9" ht="15.75" x14ac:dyDescent="0.25">
      <c r="A344" s="64" t="s">
        <v>46</v>
      </c>
      <c r="B344" s="58" t="s">
        <v>20</v>
      </c>
      <c r="C344" s="58" t="s">
        <v>14</v>
      </c>
      <c r="D344" s="58"/>
      <c r="E344" s="20"/>
      <c r="F344" s="19"/>
      <c r="G344" s="19"/>
      <c r="H344" s="20"/>
      <c r="I344" s="65">
        <f>I345</f>
        <v>998</v>
      </c>
    </row>
    <row r="345" spans="1:9" ht="47.25" x14ac:dyDescent="0.25">
      <c r="A345" s="21" t="s">
        <v>317</v>
      </c>
      <c r="B345" s="19" t="s">
        <v>20</v>
      </c>
      <c r="C345" s="19" t="s">
        <v>14</v>
      </c>
      <c r="D345" s="19" t="s">
        <v>87</v>
      </c>
      <c r="E345" s="20">
        <v>0</v>
      </c>
      <c r="F345" s="19" t="s">
        <v>138</v>
      </c>
      <c r="G345" s="19" t="s">
        <v>278</v>
      </c>
      <c r="H345" s="20"/>
      <c r="I345" s="63">
        <f>I346</f>
        <v>998</v>
      </c>
    </row>
    <row r="346" spans="1:9" ht="15.75" x14ac:dyDescent="0.25">
      <c r="A346" s="68" t="s">
        <v>103</v>
      </c>
      <c r="B346" s="58" t="s">
        <v>20</v>
      </c>
      <c r="C346" s="58" t="s">
        <v>14</v>
      </c>
      <c r="D346" s="58" t="s">
        <v>87</v>
      </c>
      <c r="E346" s="59">
        <v>3</v>
      </c>
      <c r="F346" s="58" t="s">
        <v>138</v>
      </c>
      <c r="G346" s="58" t="s">
        <v>278</v>
      </c>
      <c r="H346" s="59"/>
      <c r="I346" s="65">
        <f>I347+I349+I351</f>
        <v>998</v>
      </c>
    </row>
    <row r="347" spans="1:9" ht="15.75" x14ac:dyDescent="0.25">
      <c r="A347" s="21" t="s">
        <v>104</v>
      </c>
      <c r="B347" s="19" t="s">
        <v>20</v>
      </c>
      <c r="C347" s="19" t="s">
        <v>14</v>
      </c>
      <c r="D347" s="19" t="s">
        <v>87</v>
      </c>
      <c r="E347" s="20">
        <v>3</v>
      </c>
      <c r="F347" s="19" t="s">
        <v>138</v>
      </c>
      <c r="G347" s="19" t="s">
        <v>210</v>
      </c>
      <c r="H347" s="20"/>
      <c r="I347" s="63">
        <f>I348</f>
        <v>100</v>
      </c>
    </row>
    <row r="348" spans="1:9" ht="15.75" x14ac:dyDescent="0.25">
      <c r="A348" s="21" t="s">
        <v>410</v>
      </c>
      <c r="B348" s="19" t="s">
        <v>20</v>
      </c>
      <c r="C348" s="19" t="s">
        <v>14</v>
      </c>
      <c r="D348" s="19" t="s">
        <v>87</v>
      </c>
      <c r="E348" s="20">
        <v>3</v>
      </c>
      <c r="F348" s="19" t="s">
        <v>138</v>
      </c>
      <c r="G348" s="19" t="s">
        <v>210</v>
      </c>
      <c r="H348" s="20">
        <v>350</v>
      </c>
      <c r="I348" s="63">
        <f>'Прил 3'!J333</f>
        <v>100</v>
      </c>
    </row>
    <row r="349" spans="1:9" ht="15.75" x14ac:dyDescent="0.25">
      <c r="A349" s="21" t="s">
        <v>105</v>
      </c>
      <c r="B349" s="19" t="s">
        <v>20</v>
      </c>
      <c r="C349" s="19" t="s">
        <v>14</v>
      </c>
      <c r="D349" s="19" t="s">
        <v>87</v>
      </c>
      <c r="E349" s="20">
        <v>3</v>
      </c>
      <c r="F349" s="19" t="s">
        <v>138</v>
      </c>
      <c r="G349" s="19" t="s">
        <v>211</v>
      </c>
      <c r="H349" s="20"/>
      <c r="I349" s="63">
        <f>I350</f>
        <v>500</v>
      </c>
    </row>
    <row r="350" spans="1:9" ht="31.5" x14ac:dyDescent="0.25">
      <c r="A350" s="21" t="s">
        <v>152</v>
      </c>
      <c r="B350" s="19" t="s">
        <v>20</v>
      </c>
      <c r="C350" s="19" t="s">
        <v>14</v>
      </c>
      <c r="D350" s="19" t="s">
        <v>87</v>
      </c>
      <c r="E350" s="20">
        <v>3</v>
      </c>
      <c r="F350" s="19" t="s">
        <v>138</v>
      </c>
      <c r="G350" s="19" t="s">
        <v>211</v>
      </c>
      <c r="H350" s="20">
        <v>240</v>
      </c>
      <c r="I350" s="63">
        <f>'Прил 3'!J335</f>
        <v>500</v>
      </c>
    </row>
    <row r="351" spans="1:9" ht="15.75" x14ac:dyDescent="0.25">
      <c r="A351" s="21" t="s">
        <v>99</v>
      </c>
      <c r="B351" s="19" t="s">
        <v>20</v>
      </c>
      <c r="C351" s="19" t="s">
        <v>14</v>
      </c>
      <c r="D351" s="19" t="s">
        <v>87</v>
      </c>
      <c r="E351" s="20">
        <v>3</v>
      </c>
      <c r="F351" s="19" t="s">
        <v>138</v>
      </c>
      <c r="G351" s="19" t="s">
        <v>207</v>
      </c>
      <c r="H351" s="20"/>
      <c r="I351" s="63">
        <f>I352</f>
        <v>398</v>
      </c>
    </row>
    <row r="352" spans="1:9" ht="31.5" x14ac:dyDescent="0.25">
      <c r="A352" s="21" t="s">
        <v>152</v>
      </c>
      <c r="B352" s="19" t="s">
        <v>20</v>
      </c>
      <c r="C352" s="19" t="s">
        <v>14</v>
      </c>
      <c r="D352" s="19" t="s">
        <v>87</v>
      </c>
      <c r="E352" s="20">
        <v>3</v>
      </c>
      <c r="F352" s="19" t="s">
        <v>138</v>
      </c>
      <c r="G352" s="19" t="s">
        <v>207</v>
      </c>
      <c r="H352" s="20">
        <v>240</v>
      </c>
      <c r="I352" s="63">
        <f>'Прил 3'!J337</f>
        <v>398</v>
      </c>
    </row>
    <row r="353" spans="1:9" ht="15.75" x14ac:dyDescent="0.25">
      <c r="A353" s="59" t="s">
        <v>54</v>
      </c>
      <c r="B353" s="58">
        <v>10</v>
      </c>
      <c r="C353" s="19"/>
      <c r="D353" s="19"/>
      <c r="E353" s="20"/>
      <c r="F353" s="19"/>
      <c r="G353" s="19"/>
      <c r="H353" s="20"/>
      <c r="I353" s="65">
        <f>I354</f>
        <v>547.70000000000005</v>
      </c>
    </row>
    <row r="354" spans="1:9" ht="15.75" x14ac:dyDescent="0.25">
      <c r="A354" s="64" t="s">
        <v>55</v>
      </c>
      <c r="B354" s="58" t="s">
        <v>50</v>
      </c>
      <c r="C354" s="58" t="s">
        <v>11</v>
      </c>
      <c r="D354" s="58"/>
      <c r="E354" s="58"/>
      <c r="F354" s="58"/>
      <c r="G354" s="58"/>
      <c r="H354" s="59"/>
      <c r="I354" s="65">
        <f>I355+I359</f>
        <v>547.70000000000005</v>
      </c>
    </row>
    <row r="355" spans="1:9" ht="15.75" x14ac:dyDescent="0.25">
      <c r="A355" s="21" t="s">
        <v>107</v>
      </c>
      <c r="B355" s="19" t="s">
        <v>50</v>
      </c>
      <c r="C355" s="19" t="s">
        <v>11</v>
      </c>
      <c r="D355" s="19" t="s">
        <v>106</v>
      </c>
      <c r="E355" s="20">
        <v>0</v>
      </c>
      <c r="F355" s="19" t="s">
        <v>138</v>
      </c>
      <c r="G355" s="19" t="s">
        <v>278</v>
      </c>
      <c r="H355" s="20"/>
      <c r="I355" s="63">
        <f>I356</f>
        <v>497.7</v>
      </c>
    </row>
    <row r="356" spans="1:9" ht="15.75" x14ac:dyDescent="0.25">
      <c r="A356" s="21" t="s">
        <v>108</v>
      </c>
      <c r="B356" s="19" t="s">
        <v>50</v>
      </c>
      <c r="C356" s="19" t="s">
        <v>11</v>
      </c>
      <c r="D356" s="19" t="s">
        <v>106</v>
      </c>
      <c r="E356" s="20">
        <v>3</v>
      </c>
      <c r="F356" s="19" t="s">
        <v>138</v>
      </c>
      <c r="G356" s="19" t="s">
        <v>278</v>
      </c>
      <c r="H356" s="20"/>
      <c r="I356" s="63">
        <f>I357</f>
        <v>497.7</v>
      </c>
    </row>
    <row r="357" spans="1:9" ht="31.5" x14ac:dyDescent="0.25">
      <c r="A357" s="21" t="s">
        <v>109</v>
      </c>
      <c r="B357" s="19" t="s">
        <v>50</v>
      </c>
      <c r="C357" s="19" t="s">
        <v>11</v>
      </c>
      <c r="D357" s="19" t="s">
        <v>106</v>
      </c>
      <c r="E357" s="20">
        <v>3</v>
      </c>
      <c r="F357" s="19" t="s">
        <v>138</v>
      </c>
      <c r="G357" s="19" t="s">
        <v>212</v>
      </c>
      <c r="H357" s="20"/>
      <c r="I357" s="63">
        <f>I358</f>
        <v>497.7</v>
      </c>
    </row>
    <row r="358" spans="1:9" ht="31.5" x14ac:dyDescent="0.25">
      <c r="A358" s="21" t="s">
        <v>164</v>
      </c>
      <c r="B358" s="19" t="s">
        <v>50</v>
      </c>
      <c r="C358" s="19" t="s">
        <v>11</v>
      </c>
      <c r="D358" s="19" t="s">
        <v>106</v>
      </c>
      <c r="E358" s="20">
        <v>3</v>
      </c>
      <c r="F358" s="19" t="s">
        <v>138</v>
      </c>
      <c r="G358" s="19" t="s">
        <v>212</v>
      </c>
      <c r="H358" s="20">
        <v>810</v>
      </c>
      <c r="I358" s="63">
        <f>'Прил 3'!J343</f>
        <v>497.7</v>
      </c>
    </row>
    <row r="359" spans="1:9" ht="15.75" x14ac:dyDescent="0.25">
      <c r="A359" s="21" t="s">
        <v>77</v>
      </c>
      <c r="B359" s="19" t="s">
        <v>50</v>
      </c>
      <c r="C359" s="19" t="s">
        <v>11</v>
      </c>
      <c r="D359" s="19" t="s">
        <v>63</v>
      </c>
      <c r="E359" s="20">
        <v>0</v>
      </c>
      <c r="F359" s="19" t="s">
        <v>138</v>
      </c>
      <c r="G359" s="19" t="s">
        <v>278</v>
      </c>
      <c r="H359" s="20"/>
      <c r="I359" s="63">
        <f>I360</f>
        <v>50</v>
      </c>
    </row>
    <row r="360" spans="1:9" ht="15.75" x14ac:dyDescent="0.25">
      <c r="A360" s="21" t="s">
        <v>78</v>
      </c>
      <c r="B360" s="19" t="s">
        <v>50</v>
      </c>
      <c r="C360" s="19" t="s">
        <v>11</v>
      </c>
      <c r="D360" s="19" t="s">
        <v>63</v>
      </c>
      <c r="E360" s="20">
        <v>9</v>
      </c>
      <c r="F360" s="19" t="s">
        <v>138</v>
      </c>
      <c r="G360" s="19" t="s">
        <v>278</v>
      </c>
      <c r="H360" s="20"/>
      <c r="I360" s="63">
        <f>I361</f>
        <v>50</v>
      </c>
    </row>
    <row r="361" spans="1:9" ht="15.75" x14ac:dyDescent="0.25">
      <c r="A361" s="21" t="s">
        <v>265</v>
      </c>
      <c r="B361" s="19" t="s">
        <v>50</v>
      </c>
      <c r="C361" s="19" t="s">
        <v>11</v>
      </c>
      <c r="D361" s="19" t="s">
        <v>63</v>
      </c>
      <c r="E361" s="20">
        <v>9</v>
      </c>
      <c r="F361" s="19" t="s">
        <v>138</v>
      </c>
      <c r="G361" s="19" t="s">
        <v>208</v>
      </c>
      <c r="H361" s="20"/>
      <c r="I361" s="62">
        <f>I362</f>
        <v>50</v>
      </c>
    </row>
    <row r="362" spans="1:9" ht="15.75" x14ac:dyDescent="0.25">
      <c r="A362" s="21" t="s">
        <v>148</v>
      </c>
      <c r="B362" s="19" t="s">
        <v>50</v>
      </c>
      <c r="C362" s="19" t="s">
        <v>11</v>
      </c>
      <c r="D362" s="19" t="s">
        <v>63</v>
      </c>
      <c r="E362" s="20">
        <v>9</v>
      </c>
      <c r="F362" s="19" t="s">
        <v>138</v>
      </c>
      <c r="G362" s="19" t="s">
        <v>208</v>
      </c>
      <c r="H362" s="20">
        <v>310</v>
      </c>
      <c r="I362" s="62">
        <f>'Прил 3'!J347</f>
        <v>50</v>
      </c>
    </row>
    <row r="363" spans="1:9" ht="15.75" x14ac:dyDescent="0.25">
      <c r="A363" s="59" t="s">
        <v>56</v>
      </c>
      <c r="B363" s="58">
        <v>11</v>
      </c>
      <c r="C363" s="58"/>
      <c r="D363" s="58"/>
      <c r="E363" s="59"/>
      <c r="F363" s="58"/>
      <c r="G363" s="58"/>
      <c r="H363" s="59"/>
      <c r="I363" s="65">
        <f>I364</f>
        <v>3135</v>
      </c>
    </row>
    <row r="364" spans="1:9" ht="15.75" x14ac:dyDescent="0.25">
      <c r="A364" s="64" t="s">
        <v>47</v>
      </c>
      <c r="B364" s="58">
        <v>11</v>
      </c>
      <c r="C364" s="58" t="s">
        <v>15</v>
      </c>
      <c r="D364" s="58"/>
      <c r="E364" s="59"/>
      <c r="F364" s="58"/>
      <c r="G364" s="58"/>
      <c r="H364" s="59"/>
      <c r="I364" s="65">
        <f>I365</f>
        <v>3135</v>
      </c>
    </row>
    <row r="365" spans="1:9" ht="47.25" x14ac:dyDescent="0.25">
      <c r="A365" s="21" t="s">
        <v>317</v>
      </c>
      <c r="B365" s="19" t="s">
        <v>51</v>
      </c>
      <c r="C365" s="19" t="s">
        <v>15</v>
      </c>
      <c r="D365" s="19" t="s">
        <v>87</v>
      </c>
      <c r="E365" s="20">
        <v>0</v>
      </c>
      <c r="F365" s="19" t="s">
        <v>138</v>
      </c>
      <c r="G365" s="19" t="s">
        <v>278</v>
      </c>
      <c r="H365" s="20"/>
      <c r="I365" s="63">
        <f>I366</f>
        <v>3135</v>
      </c>
    </row>
    <row r="366" spans="1:9" ht="47.25" x14ac:dyDescent="0.25">
      <c r="A366" s="68" t="s">
        <v>110</v>
      </c>
      <c r="B366" s="58" t="s">
        <v>51</v>
      </c>
      <c r="C366" s="58" t="s">
        <v>15</v>
      </c>
      <c r="D366" s="58" t="s">
        <v>87</v>
      </c>
      <c r="E366" s="59">
        <v>4</v>
      </c>
      <c r="F366" s="58" t="s">
        <v>138</v>
      </c>
      <c r="G366" s="58" t="s">
        <v>278</v>
      </c>
      <c r="H366" s="59"/>
      <c r="I366" s="65">
        <f>I367+I369+I371</f>
        <v>3135</v>
      </c>
    </row>
    <row r="367" spans="1:9" ht="15.75" x14ac:dyDescent="0.25">
      <c r="A367" s="21" t="s">
        <v>111</v>
      </c>
      <c r="B367" s="19" t="s">
        <v>51</v>
      </c>
      <c r="C367" s="19" t="s">
        <v>15</v>
      </c>
      <c r="D367" s="19" t="s">
        <v>87</v>
      </c>
      <c r="E367" s="20">
        <v>4</v>
      </c>
      <c r="F367" s="19" t="s">
        <v>138</v>
      </c>
      <c r="G367" s="19" t="s">
        <v>213</v>
      </c>
      <c r="H367" s="20"/>
      <c r="I367" s="63">
        <f>I368</f>
        <v>275</v>
      </c>
    </row>
    <row r="368" spans="1:9" ht="31.5" x14ac:dyDescent="0.25">
      <c r="A368" s="21" t="s">
        <v>152</v>
      </c>
      <c r="B368" s="19" t="s">
        <v>51</v>
      </c>
      <c r="C368" s="19" t="s">
        <v>15</v>
      </c>
      <c r="D368" s="19" t="s">
        <v>87</v>
      </c>
      <c r="E368" s="20">
        <v>4</v>
      </c>
      <c r="F368" s="19" t="s">
        <v>138</v>
      </c>
      <c r="G368" s="19" t="s">
        <v>213</v>
      </c>
      <c r="H368" s="20">
        <v>240</v>
      </c>
      <c r="I368" s="63">
        <f>'Прил 3'!J353</f>
        <v>275</v>
      </c>
    </row>
    <row r="369" spans="1:28" ht="15.75" x14ac:dyDescent="0.25">
      <c r="A369" s="21" t="s">
        <v>96</v>
      </c>
      <c r="B369" s="19" t="s">
        <v>51</v>
      </c>
      <c r="C369" s="19" t="s">
        <v>15</v>
      </c>
      <c r="D369" s="19" t="s">
        <v>87</v>
      </c>
      <c r="E369" s="20">
        <v>4</v>
      </c>
      <c r="F369" s="19" t="s">
        <v>138</v>
      </c>
      <c r="G369" s="19" t="s">
        <v>200</v>
      </c>
      <c r="H369" s="20"/>
      <c r="I369" s="63">
        <f>I370</f>
        <v>1360</v>
      </c>
    </row>
    <row r="370" spans="1:28" ht="31.5" x14ac:dyDescent="0.25">
      <c r="A370" s="21" t="s">
        <v>152</v>
      </c>
      <c r="B370" s="19" t="s">
        <v>51</v>
      </c>
      <c r="C370" s="19" t="s">
        <v>15</v>
      </c>
      <c r="D370" s="19" t="s">
        <v>87</v>
      </c>
      <c r="E370" s="20">
        <v>4</v>
      </c>
      <c r="F370" s="19" t="s">
        <v>138</v>
      </c>
      <c r="G370" s="19" t="s">
        <v>200</v>
      </c>
      <c r="H370" s="20">
        <v>240</v>
      </c>
      <c r="I370" s="63">
        <f>'Прил 3'!J355</f>
        <v>1360</v>
      </c>
    </row>
    <row r="371" spans="1:28" ht="15.75" x14ac:dyDescent="0.25">
      <c r="A371" s="21" t="s">
        <v>112</v>
      </c>
      <c r="B371" s="19" t="s">
        <v>51</v>
      </c>
      <c r="C371" s="19" t="s">
        <v>15</v>
      </c>
      <c r="D371" s="19" t="s">
        <v>87</v>
      </c>
      <c r="E371" s="20">
        <v>4</v>
      </c>
      <c r="F371" s="19" t="s">
        <v>138</v>
      </c>
      <c r="G371" s="19" t="s">
        <v>214</v>
      </c>
      <c r="H371" s="20"/>
      <c r="I371" s="63">
        <f>I372</f>
        <v>1500</v>
      </c>
    </row>
    <row r="372" spans="1:28" ht="31.5" x14ac:dyDescent="0.25">
      <c r="A372" s="21" t="s">
        <v>152</v>
      </c>
      <c r="B372" s="19" t="s">
        <v>51</v>
      </c>
      <c r="C372" s="19" t="s">
        <v>15</v>
      </c>
      <c r="D372" s="19" t="s">
        <v>87</v>
      </c>
      <c r="E372" s="20">
        <v>4</v>
      </c>
      <c r="F372" s="19" t="s">
        <v>138</v>
      </c>
      <c r="G372" s="19" t="s">
        <v>214</v>
      </c>
      <c r="H372" s="20">
        <v>240</v>
      </c>
      <c r="I372" s="63">
        <f>'Прил 3'!J357</f>
        <v>1500</v>
      </c>
    </row>
    <row r="373" spans="1:28" ht="15.75" x14ac:dyDescent="0.25">
      <c r="A373" s="59" t="s">
        <v>266</v>
      </c>
      <c r="B373" s="58" t="s">
        <v>61</v>
      </c>
      <c r="C373" s="58"/>
      <c r="D373" s="58"/>
      <c r="E373" s="59"/>
      <c r="F373" s="58"/>
      <c r="G373" s="58"/>
      <c r="H373" s="59"/>
      <c r="I373" s="65">
        <f>I374</f>
        <v>250</v>
      </c>
    </row>
    <row r="374" spans="1:28" ht="15.75" x14ac:dyDescent="0.25">
      <c r="A374" s="64" t="s">
        <v>267</v>
      </c>
      <c r="B374" s="58" t="s">
        <v>61</v>
      </c>
      <c r="C374" s="58" t="s">
        <v>12</v>
      </c>
      <c r="D374" s="58"/>
      <c r="E374" s="59"/>
      <c r="F374" s="58"/>
      <c r="G374" s="58"/>
      <c r="H374" s="59"/>
      <c r="I374" s="65">
        <f>I375</f>
        <v>250</v>
      </c>
    </row>
    <row r="375" spans="1:28" ht="47.25" x14ac:dyDescent="0.25">
      <c r="A375" s="21" t="s">
        <v>310</v>
      </c>
      <c r="B375" s="19" t="s">
        <v>61</v>
      </c>
      <c r="C375" s="19" t="s">
        <v>12</v>
      </c>
      <c r="D375" s="19" t="s">
        <v>51</v>
      </c>
      <c r="E375" s="20">
        <v>0</v>
      </c>
      <c r="F375" s="19" t="s">
        <v>138</v>
      </c>
      <c r="G375" s="19" t="s">
        <v>278</v>
      </c>
      <c r="H375" s="20"/>
      <c r="I375" s="63">
        <f>I376</f>
        <v>250</v>
      </c>
    </row>
    <row r="376" spans="1:28" ht="31.5" x14ac:dyDescent="0.25">
      <c r="A376" s="21" t="s">
        <v>252</v>
      </c>
      <c r="B376" s="19" t="s">
        <v>61</v>
      </c>
      <c r="C376" s="19" t="s">
        <v>12</v>
      </c>
      <c r="D376" s="19" t="s">
        <v>51</v>
      </c>
      <c r="E376" s="19" t="s">
        <v>161</v>
      </c>
      <c r="F376" s="19" t="s">
        <v>10</v>
      </c>
      <c r="G376" s="19" t="s">
        <v>278</v>
      </c>
      <c r="H376" s="19"/>
      <c r="I376" s="63">
        <f>I377</f>
        <v>250</v>
      </c>
    </row>
    <row r="377" spans="1:28" ht="31.5" x14ac:dyDescent="0.25">
      <c r="A377" s="21" t="s">
        <v>252</v>
      </c>
      <c r="B377" s="19" t="s">
        <v>61</v>
      </c>
      <c r="C377" s="19" t="s">
        <v>12</v>
      </c>
      <c r="D377" s="19" t="s">
        <v>51</v>
      </c>
      <c r="E377" s="19" t="s">
        <v>161</v>
      </c>
      <c r="F377" s="19" t="s">
        <v>10</v>
      </c>
      <c r="G377" s="19" t="s">
        <v>253</v>
      </c>
      <c r="H377" s="19"/>
      <c r="I377" s="63">
        <f>I378</f>
        <v>250</v>
      </c>
    </row>
    <row r="378" spans="1:28" ht="31.5" x14ac:dyDescent="0.25">
      <c r="A378" s="78" t="s">
        <v>152</v>
      </c>
      <c r="B378" s="79" t="s">
        <v>61</v>
      </c>
      <c r="C378" s="79" t="s">
        <v>12</v>
      </c>
      <c r="D378" s="79" t="s">
        <v>51</v>
      </c>
      <c r="E378" s="79" t="s">
        <v>161</v>
      </c>
      <c r="F378" s="79" t="s">
        <v>10</v>
      </c>
      <c r="G378" s="79" t="s">
        <v>253</v>
      </c>
      <c r="H378" s="79" t="s">
        <v>158</v>
      </c>
      <c r="I378" s="80">
        <f>'Прил 3'!J363</f>
        <v>250</v>
      </c>
    </row>
    <row r="379" spans="1:28" ht="15.75" x14ac:dyDescent="0.25">
      <c r="A379" s="81" t="s">
        <v>250</v>
      </c>
      <c r="B379" s="82"/>
      <c r="C379" s="5"/>
      <c r="D379" s="82"/>
      <c r="E379" s="5"/>
      <c r="F379" s="82"/>
      <c r="G379" s="83"/>
      <c r="H379" s="83"/>
      <c r="I379" s="60">
        <f>I18+I139+I145+I180+I213+I296+I308+I353+I363+I373</f>
        <v>123425.59999999999</v>
      </c>
    </row>
    <row r="380" spans="1:28" ht="15.75" x14ac:dyDescent="0.25">
      <c r="A380" s="84"/>
      <c r="B380" s="85"/>
      <c r="C380" s="86"/>
      <c r="D380" s="85" t="s">
        <v>26</v>
      </c>
      <c r="E380" s="86"/>
      <c r="F380" s="85"/>
      <c r="G380" s="85"/>
      <c r="H380" s="87" t="s">
        <v>27</v>
      </c>
      <c r="I380" s="88">
        <f>I18</f>
        <v>15972.300000000003</v>
      </c>
    </row>
    <row r="381" spans="1:28" ht="15.75" x14ac:dyDescent="0.25">
      <c r="A381" s="84"/>
      <c r="B381" s="85"/>
      <c r="C381" s="86"/>
      <c r="D381" s="85"/>
      <c r="E381" s="86"/>
      <c r="F381" s="85"/>
      <c r="G381" s="85"/>
      <c r="H381" s="89" t="s">
        <v>28</v>
      </c>
      <c r="I381" s="90">
        <f>I139</f>
        <v>399.1</v>
      </c>
    </row>
    <row r="382" spans="1:28" ht="15.75" x14ac:dyDescent="0.25">
      <c r="A382" s="84"/>
      <c r="B382" s="85"/>
      <c r="C382" s="86"/>
      <c r="D382" s="85"/>
      <c r="E382" s="86"/>
      <c r="F382" s="85"/>
      <c r="G382" s="85"/>
      <c r="H382" s="89" t="s">
        <v>38</v>
      </c>
      <c r="I382" s="90">
        <f>I145</f>
        <v>405.7</v>
      </c>
    </row>
    <row r="383" spans="1:28" s="10" customFormat="1" ht="15.75" x14ac:dyDescent="0.25">
      <c r="A383" s="84"/>
      <c r="B383" s="85"/>
      <c r="C383" s="86"/>
      <c r="D383" s="85"/>
      <c r="E383" s="86"/>
      <c r="F383" s="85"/>
      <c r="G383" s="85"/>
      <c r="H383" s="89" t="s">
        <v>45</v>
      </c>
      <c r="I383" s="90">
        <f>I180</f>
        <v>15519.400000000001</v>
      </c>
      <c r="J383" s="9"/>
      <c r="K383" s="9"/>
      <c r="L383" s="9"/>
      <c r="M383" s="9"/>
      <c r="N383" s="9"/>
      <c r="O383" s="9"/>
      <c r="P383" s="9"/>
      <c r="Q383" s="9"/>
      <c r="R383" s="9"/>
      <c r="S383" s="9"/>
      <c r="T383" s="9"/>
      <c r="U383" s="9"/>
      <c r="V383" s="9"/>
      <c r="W383" s="9"/>
      <c r="X383" s="9"/>
      <c r="Y383" s="9"/>
      <c r="Z383" s="9"/>
      <c r="AA383" s="9"/>
      <c r="AB383" s="9"/>
    </row>
    <row r="384" spans="1:28" s="10" customFormat="1" ht="15.75" x14ac:dyDescent="0.25">
      <c r="A384" s="84"/>
      <c r="B384" s="85"/>
      <c r="C384" s="86"/>
      <c r="D384" s="85"/>
      <c r="E384" s="86"/>
      <c r="F384" s="85"/>
      <c r="G384" s="85"/>
      <c r="H384" s="89" t="s">
        <v>29</v>
      </c>
      <c r="I384" s="90">
        <f>I213</f>
        <v>72213.3</v>
      </c>
      <c r="J384" s="9"/>
      <c r="K384" s="9"/>
      <c r="L384" s="9"/>
      <c r="M384" s="9"/>
      <c r="N384" s="9"/>
      <c r="O384" s="9"/>
      <c r="P384" s="9"/>
      <c r="Q384" s="9"/>
      <c r="R384" s="9"/>
      <c r="S384" s="9"/>
      <c r="T384" s="9"/>
      <c r="U384" s="9"/>
      <c r="V384" s="9"/>
      <c r="W384" s="9"/>
      <c r="X384" s="9"/>
      <c r="Y384" s="9"/>
      <c r="Z384" s="9"/>
      <c r="AA384" s="9"/>
      <c r="AB384" s="9"/>
    </row>
    <row r="385" spans="1:28" s="10" customFormat="1" ht="15.75" x14ac:dyDescent="0.25">
      <c r="A385" s="84"/>
      <c r="B385" s="85"/>
      <c r="C385" s="86"/>
      <c r="D385" s="85"/>
      <c r="E385" s="86"/>
      <c r="F385" s="85"/>
      <c r="G385" s="85"/>
      <c r="H385" s="89" t="s">
        <v>31</v>
      </c>
      <c r="I385" s="90">
        <f>I296</f>
        <v>225</v>
      </c>
      <c r="J385" s="9"/>
      <c r="K385" s="9"/>
      <c r="L385" s="9"/>
      <c r="M385" s="9"/>
      <c r="N385" s="9"/>
      <c r="O385" s="9"/>
      <c r="P385" s="9"/>
      <c r="Q385" s="9"/>
      <c r="R385" s="9"/>
      <c r="S385" s="9"/>
      <c r="T385" s="9"/>
      <c r="U385" s="9"/>
      <c r="V385" s="9"/>
      <c r="W385" s="9"/>
      <c r="X385" s="9"/>
      <c r="Y385" s="9"/>
      <c r="Z385" s="9"/>
      <c r="AA385" s="9"/>
      <c r="AB385" s="9"/>
    </row>
    <row r="386" spans="1:28" s="10" customFormat="1" ht="15.75" x14ac:dyDescent="0.25">
      <c r="A386" s="84"/>
      <c r="B386" s="85"/>
      <c r="C386" s="86"/>
      <c r="D386" s="85"/>
      <c r="E386" s="86"/>
      <c r="F386" s="85"/>
      <c r="G386" s="85"/>
      <c r="H386" s="89" t="s">
        <v>30</v>
      </c>
      <c r="I386" s="90">
        <f>I308</f>
        <v>14758.099999999999</v>
      </c>
      <c r="J386" s="9"/>
      <c r="K386" s="9"/>
      <c r="L386" s="9"/>
      <c r="M386" s="9"/>
      <c r="N386" s="9"/>
      <c r="O386" s="9"/>
      <c r="P386" s="9"/>
      <c r="Q386" s="9"/>
      <c r="R386" s="9"/>
      <c r="S386" s="9"/>
      <c r="T386" s="9"/>
      <c r="U386" s="9"/>
      <c r="V386" s="9"/>
      <c r="W386" s="9"/>
      <c r="X386" s="9"/>
      <c r="Y386" s="9"/>
      <c r="Z386" s="9"/>
      <c r="AA386" s="9"/>
      <c r="AB386" s="9"/>
    </row>
    <row r="387" spans="1:28" s="10" customFormat="1" ht="15.75" x14ac:dyDescent="0.25">
      <c r="A387" s="84"/>
      <c r="B387" s="85"/>
      <c r="C387" s="86"/>
      <c r="D387" s="85"/>
      <c r="E387" s="86"/>
      <c r="F387" s="85"/>
      <c r="G387" s="85"/>
      <c r="H387" s="89">
        <v>10</v>
      </c>
      <c r="I387" s="90">
        <f>I353</f>
        <v>547.70000000000005</v>
      </c>
      <c r="J387" s="9"/>
      <c r="K387" s="9"/>
      <c r="L387" s="9"/>
      <c r="M387" s="9"/>
      <c r="N387" s="9"/>
      <c r="O387" s="9"/>
      <c r="P387" s="9"/>
      <c r="Q387" s="9"/>
      <c r="R387" s="9"/>
      <c r="S387" s="9"/>
      <c r="T387" s="9"/>
      <c r="U387" s="9"/>
      <c r="V387" s="9"/>
      <c r="W387" s="9"/>
      <c r="X387" s="9"/>
      <c r="Y387" s="9"/>
      <c r="Z387" s="9"/>
      <c r="AA387" s="9"/>
      <c r="AB387" s="9"/>
    </row>
    <row r="388" spans="1:28" s="10" customFormat="1" ht="16.5" thickBot="1" x14ac:dyDescent="0.3">
      <c r="A388" s="84"/>
      <c r="B388" s="85"/>
      <c r="C388" s="86"/>
      <c r="D388" s="85"/>
      <c r="E388" s="86"/>
      <c r="F388" s="85"/>
      <c r="G388" s="85"/>
      <c r="H388" s="91">
        <v>11</v>
      </c>
      <c r="I388" s="92">
        <f>I363</f>
        <v>3135</v>
      </c>
      <c r="J388" s="9"/>
      <c r="K388" s="9"/>
      <c r="L388" s="9"/>
      <c r="M388" s="9"/>
      <c r="N388" s="9"/>
      <c r="O388" s="9"/>
      <c r="P388" s="9"/>
      <c r="Q388" s="9"/>
      <c r="R388" s="9"/>
      <c r="S388" s="9"/>
      <c r="T388" s="9"/>
      <c r="U388" s="9"/>
      <c r="V388" s="9"/>
      <c r="W388" s="9"/>
      <c r="X388" s="9"/>
      <c r="Y388" s="9"/>
      <c r="Z388" s="9"/>
      <c r="AA388" s="9"/>
      <c r="AB388" s="9"/>
    </row>
    <row r="389" spans="1:28" s="10" customFormat="1" ht="16.5" thickBot="1" x14ac:dyDescent="0.3">
      <c r="A389" s="84"/>
      <c r="B389" s="85"/>
      <c r="C389" s="86"/>
      <c r="D389" s="85"/>
      <c r="E389" s="86"/>
      <c r="F389" s="85"/>
      <c r="G389" s="85"/>
      <c r="H389" s="91">
        <v>12</v>
      </c>
      <c r="I389" s="92">
        <f>I373</f>
        <v>250</v>
      </c>
      <c r="J389" s="9"/>
      <c r="K389" s="9"/>
      <c r="L389" s="9"/>
      <c r="M389" s="9"/>
      <c r="N389" s="9"/>
      <c r="O389" s="9"/>
      <c r="P389" s="9"/>
      <c r="Q389" s="9"/>
      <c r="R389" s="9"/>
      <c r="S389" s="9"/>
      <c r="T389" s="9"/>
      <c r="U389" s="9"/>
      <c r="V389" s="9"/>
      <c r="W389" s="9"/>
      <c r="X389" s="9"/>
      <c r="Y389" s="9"/>
      <c r="Z389" s="9"/>
      <c r="AA389" s="9"/>
      <c r="AB389" s="9"/>
    </row>
    <row r="390" spans="1:28" s="10" customFormat="1" ht="16.5" thickBot="1" x14ac:dyDescent="0.3">
      <c r="A390" s="84"/>
      <c r="B390" s="85"/>
      <c r="C390" s="86"/>
      <c r="D390" s="85"/>
      <c r="E390" s="86"/>
      <c r="F390" s="85"/>
      <c r="G390" s="85"/>
      <c r="H390" s="91">
        <v>99</v>
      </c>
      <c r="I390" s="92">
        <v>0</v>
      </c>
      <c r="J390" s="9"/>
      <c r="K390" s="9"/>
      <c r="L390" s="9"/>
      <c r="M390" s="9"/>
      <c r="N390" s="9"/>
      <c r="O390" s="9"/>
      <c r="P390" s="9"/>
      <c r="Q390" s="9"/>
      <c r="R390" s="9"/>
      <c r="S390" s="9"/>
      <c r="T390" s="9"/>
      <c r="U390" s="9"/>
      <c r="V390" s="9"/>
      <c r="W390" s="9"/>
      <c r="X390" s="9"/>
      <c r="Y390" s="9"/>
      <c r="Z390" s="9"/>
      <c r="AA390" s="9"/>
      <c r="AB390" s="9"/>
    </row>
    <row r="391" spans="1:28" s="10" customFormat="1" ht="16.5" thickBot="1" x14ac:dyDescent="0.3">
      <c r="A391" s="84"/>
      <c r="B391" s="85"/>
      <c r="C391" s="86"/>
      <c r="D391" s="85"/>
      <c r="E391" s="86"/>
      <c r="F391" s="85"/>
      <c r="G391" s="85"/>
      <c r="H391" s="93"/>
      <c r="I391" s="94">
        <f>SUM(I380:I390)</f>
        <v>123425.59999999999</v>
      </c>
      <c r="J391" s="9"/>
      <c r="K391" s="9"/>
      <c r="L391" s="9"/>
      <c r="M391" s="9"/>
      <c r="N391" s="9"/>
      <c r="O391" s="9"/>
      <c r="P391" s="9"/>
      <c r="Q391" s="9"/>
      <c r="R391" s="9"/>
      <c r="S391" s="9"/>
      <c r="T391" s="9"/>
      <c r="U391" s="9"/>
      <c r="V391" s="9"/>
      <c r="W391" s="9"/>
      <c r="X391" s="9"/>
      <c r="Y391" s="9"/>
      <c r="Z391" s="9"/>
      <c r="AA391" s="9"/>
      <c r="AB391" s="9"/>
    </row>
    <row r="392" spans="1:28" s="10" customFormat="1" ht="15.75" x14ac:dyDescent="0.25">
      <c r="A392" s="84"/>
      <c r="B392" s="85"/>
      <c r="C392" s="86"/>
      <c r="D392" s="85"/>
      <c r="E392" s="86"/>
      <c r="F392" s="85"/>
      <c r="G392" s="85"/>
      <c r="H392" s="86" t="s">
        <v>136</v>
      </c>
      <c r="I392" s="95">
        <f>95924.7+912.5+24+14</f>
        <v>96875.199999999997</v>
      </c>
      <c r="J392" s="9"/>
      <c r="K392" s="9"/>
      <c r="L392" s="9"/>
      <c r="M392" s="9"/>
      <c r="N392" s="9"/>
      <c r="O392" s="9"/>
      <c r="P392" s="9"/>
      <c r="Q392" s="9"/>
      <c r="R392" s="9"/>
      <c r="S392" s="9"/>
      <c r="T392" s="9"/>
      <c r="U392" s="9"/>
      <c r="V392" s="9"/>
      <c r="W392" s="9"/>
      <c r="X392" s="9"/>
      <c r="Y392" s="9"/>
      <c r="Z392" s="9"/>
      <c r="AA392" s="9"/>
      <c r="AB392" s="9"/>
    </row>
    <row r="393" spans="1:28" s="10" customFormat="1" ht="15.75" x14ac:dyDescent="0.25">
      <c r="A393" s="84"/>
      <c r="B393" s="85"/>
      <c r="C393" s="86"/>
      <c r="D393" s="85"/>
      <c r="E393" s="86"/>
      <c r="F393" s="85"/>
      <c r="G393" s="85"/>
      <c r="H393" s="86" t="s">
        <v>139</v>
      </c>
      <c r="I393" s="95">
        <f>I31+I72+I83+I103+I107+I111+I147+I172+I177+I182+I196+I206+I219+I237+I244+I279+I267+I285+I297+I310+I321+I329+I345+I365+I375+I302</f>
        <v>109588.2</v>
      </c>
      <c r="J393" s="9"/>
      <c r="K393" s="9"/>
      <c r="L393" s="9"/>
      <c r="M393" s="9"/>
      <c r="N393" s="9"/>
      <c r="O393" s="9"/>
      <c r="P393" s="9"/>
      <c r="Q393" s="9"/>
      <c r="R393" s="9"/>
      <c r="S393" s="9"/>
      <c r="T393" s="9"/>
      <c r="U393" s="9"/>
      <c r="V393" s="9"/>
      <c r="W393" s="9"/>
      <c r="X393" s="9"/>
      <c r="Y393" s="9"/>
      <c r="Z393" s="9"/>
      <c r="AA393" s="9"/>
      <c r="AB393" s="9"/>
    </row>
    <row r="394" spans="1:28" s="10" customFormat="1" ht="15.75" x14ac:dyDescent="0.25">
      <c r="A394" s="84"/>
      <c r="B394" s="85"/>
      <c r="C394" s="86"/>
      <c r="D394" s="85"/>
      <c r="E394" s="86"/>
      <c r="F394" s="85"/>
      <c r="G394" s="85"/>
      <c r="H394" s="86" t="s">
        <v>280</v>
      </c>
      <c r="I394" s="95">
        <f>I19+I27-I43</f>
        <v>8922.2000000000007</v>
      </c>
      <c r="J394" s="9"/>
      <c r="K394" s="9"/>
      <c r="L394" s="9"/>
      <c r="M394" s="9"/>
      <c r="N394" s="9"/>
      <c r="O394" s="9"/>
      <c r="P394" s="9"/>
      <c r="Q394" s="9"/>
      <c r="R394" s="9"/>
      <c r="S394" s="9"/>
      <c r="T394" s="9"/>
      <c r="U394" s="9"/>
      <c r="V394" s="9"/>
      <c r="W394" s="9"/>
      <c r="X394" s="9"/>
      <c r="Y394" s="9"/>
      <c r="Z394" s="9"/>
      <c r="AA394" s="9"/>
      <c r="AB394" s="9"/>
    </row>
    <row r="395" spans="1:28" s="10" customFormat="1" x14ac:dyDescent="0.25">
      <c r="A395" s="96"/>
      <c r="B395" s="96"/>
      <c r="C395" s="96"/>
      <c r="D395" s="96"/>
      <c r="E395" s="96"/>
      <c r="F395" s="96"/>
      <c r="G395" s="96"/>
      <c r="H395" s="96"/>
      <c r="I395" s="97">
        <f>I392-I391</f>
        <v>-26550.399999999994</v>
      </c>
      <c r="J395" s="9"/>
      <c r="K395" s="9"/>
      <c r="L395" s="9"/>
      <c r="M395" s="9"/>
      <c r="N395" s="9"/>
      <c r="O395" s="9"/>
      <c r="P395" s="9"/>
      <c r="Q395" s="9"/>
      <c r="R395" s="9"/>
      <c r="S395" s="9"/>
      <c r="T395" s="9"/>
      <c r="U395" s="9"/>
      <c r="V395" s="9"/>
      <c r="W395" s="9"/>
      <c r="X395" s="9"/>
      <c r="Y395" s="9"/>
      <c r="Z395" s="9"/>
      <c r="AA395" s="9"/>
      <c r="AB395" s="9"/>
    </row>
    <row r="396" spans="1:28" s="10" customFormat="1" x14ac:dyDescent="0.25">
      <c r="A396" s="14"/>
      <c r="B396" s="11"/>
      <c r="D396" s="11"/>
      <c r="F396" s="11"/>
      <c r="G396" s="11"/>
      <c r="I396" s="17"/>
      <c r="J396" s="9"/>
      <c r="K396" s="9"/>
      <c r="L396" s="9"/>
      <c r="M396" s="9"/>
      <c r="N396" s="9"/>
      <c r="O396" s="9"/>
      <c r="P396" s="9"/>
      <c r="Q396" s="9"/>
      <c r="R396" s="9"/>
      <c r="S396" s="9"/>
      <c r="T396" s="9"/>
      <c r="U396" s="9"/>
      <c r="V396" s="9"/>
      <c r="W396" s="9"/>
      <c r="X396" s="9"/>
      <c r="Y396" s="9"/>
      <c r="Z396" s="9"/>
      <c r="AA396" s="9"/>
      <c r="AB396" s="9"/>
    </row>
    <row r="397" spans="1:28" s="10" customFormat="1" x14ac:dyDescent="0.25">
      <c r="A397" s="14"/>
      <c r="B397" s="11"/>
      <c r="D397" s="11"/>
      <c r="F397" s="11"/>
      <c r="G397" s="11"/>
      <c r="I397" s="17"/>
      <c r="J397" s="9"/>
      <c r="K397" s="9"/>
      <c r="L397" s="9"/>
      <c r="M397" s="9"/>
      <c r="N397" s="9"/>
      <c r="O397" s="9"/>
      <c r="P397" s="9"/>
      <c r="Q397" s="9"/>
      <c r="R397" s="9"/>
      <c r="S397" s="9"/>
      <c r="T397" s="9"/>
      <c r="U397" s="9"/>
      <c r="V397" s="9"/>
      <c r="W397" s="9"/>
      <c r="X397" s="9"/>
      <c r="Y397" s="9"/>
      <c r="Z397" s="9"/>
      <c r="AA397" s="9"/>
      <c r="AB397" s="9"/>
    </row>
    <row r="398" spans="1:28" s="10" customFormat="1" x14ac:dyDescent="0.25">
      <c r="A398" s="14"/>
      <c r="B398" s="11"/>
      <c r="D398" s="11"/>
      <c r="F398" s="11"/>
      <c r="G398" s="11"/>
      <c r="I398" s="17"/>
      <c r="J398" s="9"/>
      <c r="K398" s="9"/>
      <c r="L398" s="9"/>
      <c r="M398" s="9"/>
      <c r="N398" s="9"/>
      <c r="O398" s="9"/>
      <c r="P398" s="9"/>
      <c r="Q398" s="9"/>
      <c r="R398" s="9"/>
      <c r="S398" s="9"/>
      <c r="T398" s="9"/>
      <c r="U398" s="9"/>
      <c r="V398" s="9"/>
      <c r="W398" s="9"/>
      <c r="X398" s="9"/>
      <c r="Y398" s="9"/>
      <c r="Z398" s="9"/>
      <c r="AA398" s="9"/>
      <c r="AB398" s="9"/>
    </row>
    <row r="399" spans="1:28" s="10" customFormat="1" x14ac:dyDescent="0.25">
      <c r="A399" s="14"/>
      <c r="B399" s="11"/>
      <c r="D399" s="11"/>
      <c r="F399" s="11"/>
      <c r="G399" s="11"/>
      <c r="I399" s="17"/>
      <c r="J399" s="9"/>
      <c r="K399" s="9"/>
      <c r="L399" s="9"/>
      <c r="M399" s="9"/>
      <c r="N399" s="9"/>
      <c r="O399" s="9"/>
      <c r="P399" s="9"/>
      <c r="Q399" s="9"/>
      <c r="R399" s="9"/>
      <c r="S399" s="9"/>
      <c r="T399" s="9"/>
      <c r="U399" s="9"/>
      <c r="V399" s="9"/>
      <c r="W399" s="9"/>
      <c r="X399" s="9"/>
      <c r="Y399" s="9"/>
      <c r="Z399" s="9"/>
      <c r="AA399" s="9"/>
      <c r="AB399" s="9"/>
    </row>
    <row r="400" spans="1:28" s="10" customFormat="1" x14ac:dyDescent="0.25">
      <c r="A400" s="14"/>
      <c r="B400" s="11"/>
      <c r="D400" s="11"/>
      <c r="F400" s="11"/>
      <c r="G400" s="11"/>
      <c r="I400" s="17"/>
      <c r="J400" s="9"/>
      <c r="K400" s="9"/>
      <c r="L400" s="9"/>
      <c r="M400" s="9"/>
      <c r="N400" s="9"/>
      <c r="O400" s="9"/>
      <c r="P400" s="9"/>
      <c r="Q400" s="9"/>
      <c r="R400" s="9"/>
      <c r="S400" s="9"/>
      <c r="T400" s="9"/>
      <c r="U400" s="9"/>
      <c r="V400" s="9"/>
      <c r="W400" s="9"/>
      <c r="X400" s="9"/>
      <c r="Y400" s="9"/>
      <c r="Z400" s="9"/>
      <c r="AA400" s="9"/>
      <c r="AB400" s="9"/>
    </row>
    <row r="401" spans="1:28" s="10" customFormat="1" x14ac:dyDescent="0.25">
      <c r="A401" s="14"/>
      <c r="B401" s="11"/>
      <c r="D401" s="11"/>
      <c r="F401" s="11"/>
      <c r="G401" s="11"/>
      <c r="I401" s="17"/>
      <c r="J401" s="9"/>
      <c r="K401" s="9"/>
      <c r="L401" s="9"/>
      <c r="M401" s="9"/>
      <c r="N401" s="9"/>
      <c r="O401" s="9"/>
      <c r="P401" s="9"/>
      <c r="Q401" s="9"/>
      <c r="R401" s="9"/>
      <c r="S401" s="9"/>
      <c r="T401" s="9"/>
      <c r="U401" s="9"/>
      <c r="V401" s="9"/>
      <c r="W401" s="9"/>
      <c r="X401" s="9"/>
      <c r="Y401" s="9"/>
      <c r="Z401" s="9"/>
      <c r="AA401" s="9"/>
      <c r="AB401" s="9"/>
    </row>
    <row r="402" spans="1:28" s="10" customFormat="1" x14ac:dyDescent="0.25">
      <c r="A402" s="14"/>
      <c r="B402" s="11"/>
      <c r="D402" s="11"/>
      <c r="F402" s="11"/>
      <c r="G402" s="11"/>
      <c r="I402" s="17"/>
      <c r="J402" s="9"/>
      <c r="K402" s="9"/>
      <c r="L402" s="9"/>
      <c r="M402" s="9"/>
      <c r="N402" s="9"/>
      <c r="O402" s="9"/>
      <c r="P402" s="9"/>
      <c r="Q402" s="9"/>
      <c r="R402" s="9"/>
      <c r="S402" s="9"/>
      <c r="T402" s="9"/>
      <c r="U402" s="9"/>
      <c r="V402" s="9"/>
      <c r="W402" s="9"/>
      <c r="X402" s="9"/>
      <c r="Y402" s="9"/>
      <c r="Z402" s="9"/>
      <c r="AA402" s="9"/>
      <c r="AB402" s="9"/>
    </row>
    <row r="403" spans="1:28" s="10" customFormat="1" x14ac:dyDescent="0.25">
      <c r="A403" s="14"/>
      <c r="B403" s="11"/>
      <c r="D403" s="11"/>
      <c r="F403" s="11"/>
      <c r="G403" s="11"/>
      <c r="I403" s="17"/>
      <c r="J403" s="9"/>
      <c r="K403" s="9"/>
      <c r="L403" s="9"/>
      <c r="M403" s="9"/>
      <c r="N403" s="9"/>
      <c r="O403" s="9"/>
      <c r="P403" s="9"/>
      <c r="Q403" s="9"/>
      <c r="R403" s="9"/>
      <c r="S403" s="9"/>
      <c r="T403" s="9"/>
      <c r="U403" s="9"/>
      <c r="V403" s="9"/>
      <c r="W403" s="9"/>
      <c r="X403" s="9"/>
      <c r="Y403" s="9"/>
      <c r="Z403" s="9"/>
      <c r="AA403" s="9"/>
      <c r="AB403" s="9"/>
    </row>
    <row r="404" spans="1:28" s="10" customFormat="1" x14ac:dyDescent="0.25">
      <c r="A404" s="14"/>
      <c r="B404" s="11"/>
      <c r="D404" s="11"/>
      <c r="F404" s="11"/>
      <c r="G404" s="11"/>
      <c r="I404" s="17"/>
      <c r="J404" s="9"/>
      <c r="K404" s="9"/>
      <c r="L404" s="9"/>
      <c r="M404" s="9"/>
      <c r="N404" s="9"/>
      <c r="O404" s="9"/>
      <c r="P404" s="9"/>
      <c r="Q404" s="9"/>
      <c r="R404" s="9"/>
      <c r="S404" s="9"/>
      <c r="T404" s="9"/>
      <c r="U404" s="9"/>
      <c r="V404" s="9"/>
      <c r="W404" s="9"/>
      <c r="X404" s="9"/>
      <c r="Y404" s="9"/>
      <c r="Z404" s="9"/>
      <c r="AA404" s="9"/>
      <c r="AB404" s="9"/>
    </row>
    <row r="405" spans="1:28" s="10" customFormat="1" x14ac:dyDescent="0.25">
      <c r="A405" s="14"/>
      <c r="B405" s="11"/>
      <c r="D405" s="11"/>
      <c r="F405" s="11"/>
      <c r="G405" s="11"/>
      <c r="I405" s="17"/>
      <c r="J405" s="9"/>
      <c r="K405" s="9"/>
      <c r="L405" s="9"/>
      <c r="M405" s="9"/>
      <c r="N405" s="9"/>
      <c r="O405" s="9"/>
      <c r="P405" s="9"/>
      <c r="Q405" s="9"/>
      <c r="R405" s="9"/>
      <c r="S405" s="9"/>
      <c r="T405" s="9"/>
      <c r="U405" s="9"/>
      <c r="V405" s="9"/>
      <c r="W405" s="9"/>
      <c r="X405" s="9"/>
      <c r="Y405" s="9"/>
      <c r="Z405" s="9"/>
      <c r="AA405" s="9"/>
      <c r="AB405" s="9"/>
    </row>
    <row r="406" spans="1:28" s="10" customFormat="1" x14ac:dyDescent="0.25">
      <c r="A406" s="14"/>
      <c r="B406" s="11"/>
      <c r="D406" s="11"/>
      <c r="F406" s="11"/>
      <c r="G406" s="11"/>
      <c r="I406" s="17"/>
      <c r="J406" s="9"/>
      <c r="K406" s="9"/>
      <c r="L406" s="9"/>
      <c r="M406" s="9"/>
      <c r="N406" s="9"/>
      <c r="O406" s="9"/>
      <c r="P406" s="9"/>
      <c r="Q406" s="9"/>
      <c r="R406" s="9"/>
      <c r="S406" s="9"/>
      <c r="T406" s="9"/>
      <c r="U406" s="9"/>
      <c r="V406" s="9"/>
      <c r="W406" s="9"/>
      <c r="X406" s="9"/>
      <c r="Y406" s="9"/>
      <c r="Z406" s="9"/>
      <c r="AA406" s="9"/>
      <c r="AB406" s="9"/>
    </row>
    <row r="407" spans="1:28" s="10" customFormat="1" x14ac:dyDescent="0.25">
      <c r="A407" s="14"/>
      <c r="B407" s="11"/>
      <c r="D407" s="11"/>
      <c r="F407" s="11"/>
      <c r="G407" s="11"/>
      <c r="I407" s="17"/>
      <c r="J407" s="9"/>
      <c r="K407" s="9"/>
      <c r="L407" s="9"/>
      <c r="M407" s="9"/>
      <c r="N407" s="9"/>
      <c r="O407" s="9"/>
      <c r="P407" s="9"/>
      <c r="Q407" s="9"/>
      <c r="R407" s="9"/>
      <c r="S407" s="9"/>
      <c r="T407" s="9"/>
      <c r="U407" s="9"/>
      <c r="V407" s="9"/>
      <c r="W407" s="9"/>
      <c r="X407" s="9"/>
      <c r="Y407" s="9"/>
      <c r="Z407" s="9"/>
      <c r="AA407" s="9"/>
      <c r="AB407" s="9"/>
    </row>
    <row r="408" spans="1:28" s="10" customFormat="1" x14ac:dyDescent="0.25">
      <c r="A408" s="14"/>
      <c r="B408" s="11"/>
      <c r="D408" s="11"/>
      <c r="F408" s="11"/>
      <c r="G408" s="11"/>
      <c r="I408" s="17"/>
      <c r="J408" s="9"/>
      <c r="K408" s="9"/>
      <c r="L408" s="9"/>
      <c r="M408" s="9"/>
      <c r="N408" s="9"/>
      <c r="O408" s="9"/>
      <c r="P408" s="9"/>
      <c r="Q408" s="9"/>
      <c r="R408" s="9"/>
      <c r="S408" s="9"/>
      <c r="T408" s="9"/>
      <c r="U408" s="9"/>
      <c r="V408" s="9"/>
      <c r="W408" s="9"/>
      <c r="X408" s="9"/>
      <c r="Y408" s="9"/>
      <c r="Z408" s="9"/>
      <c r="AA408" s="9"/>
      <c r="AB408" s="9"/>
    </row>
    <row r="409" spans="1:28" s="10" customFormat="1" x14ac:dyDescent="0.25">
      <c r="A409" s="14"/>
      <c r="B409" s="11"/>
      <c r="D409" s="11"/>
      <c r="F409" s="11"/>
      <c r="G409" s="11"/>
      <c r="I409" s="17"/>
      <c r="J409" s="9"/>
      <c r="K409" s="9"/>
      <c r="L409" s="9"/>
      <c r="M409" s="9"/>
      <c r="N409" s="9"/>
      <c r="O409" s="9"/>
      <c r="P409" s="9"/>
      <c r="Q409" s="9"/>
      <c r="R409" s="9"/>
      <c r="S409" s="9"/>
      <c r="T409" s="9"/>
      <c r="U409" s="9"/>
      <c r="V409" s="9"/>
      <c r="W409" s="9"/>
      <c r="X409" s="9"/>
      <c r="Y409" s="9"/>
      <c r="Z409" s="9"/>
      <c r="AA409" s="9"/>
      <c r="AB409" s="9"/>
    </row>
    <row r="410" spans="1:28" s="10" customFormat="1" x14ac:dyDescent="0.25">
      <c r="A410" s="14"/>
      <c r="B410" s="11"/>
      <c r="D410" s="11"/>
      <c r="F410" s="11"/>
      <c r="G410" s="11"/>
      <c r="I410" s="17"/>
      <c r="J410" s="9"/>
      <c r="K410" s="9"/>
      <c r="L410" s="9"/>
      <c r="M410" s="9"/>
      <c r="N410" s="9"/>
      <c r="O410" s="9"/>
      <c r="P410" s="9"/>
      <c r="Q410" s="9"/>
      <c r="R410" s="9"/>
      <c r="S410" s="9"/>
      <c r="T410" s="9"/>
      <c r="U410" s="9"/>
      <c r="V410" s="9"/>
      <c r="W410" s="9"/>
      <c r="X410" s="9"/>
      <c r="Y410" s="9"/>
      <c r="Z410" s="9"/>
      <c r="AA410" s="9"/>
      <c r="AB410" s="9"/>
    </row>
    <row r="411" spans="1:28" s="10" customFormat="1" x14ac:dyDescent="0.25">
      <c r="A411" s="14"/>
      <c r="B411" s="11"/>
      <c r="D411" s="11"/>
      <c r="F411" s="11"/>
      <c r="G411" s="11"/>
      <c r="I411" s="17"/>
      <c r="J411" s="9"/>
      <c r="K411" s="9"/>
      <c r="L411" s="9"/>
      <c r="M411" s="9"/>
      <c r="N411" s="9"/>
      <c r="O411" s="9"/>
      <c r="P411" s="9"/>
      <c r="Q411" s="9"/>
      <c r="R411" s="9"/>
      <c r="S411" s="9"/>
      <c r="T411" s="9"/>
      <c r="U411" s="9"/>
      <c r="V411" s="9"/>
      <c r="W411" s="9"/>
      <c r="X411" s="9"/>
      <c r="Y411" s="9"/>
      <c r="Z411" s="9"/>
      <c r="AA411" s="9"/>
      <c r="AB411" s="9"/>
    </row>
    <row r="412" spans="1:28" s="10" customFormat="1" x14ac:dyDescent="0.25">
      <c r="A412" s="14"/>
      <c r="B412" s="11"/>
      <c r="D412" s="11"/>
      <c r="F412" s="11"/>
      <c r="G412" s="11"/>
      <c r="I412" s="17"/>
      <c r="J412" s="9"/>
      <c r="K412" s="9"/>
      <c r="L412" s="9"/>
      <c r="M412" s="9"/>
      <c r="N412" s="9"/>
      <c r="O412" s="9"/>
      <c r="P412" s="9"/>
      <c r="Q412" s="9"/>
      <c r="R412" s="9"/>
      <c r="S412" s="9"/>
      <c r="T412" s="9"/>
      <c r="U412" s="9"/>
      <c r="V412" s="9"/>
      <c r="W412" s="9"/>
      <c r="X412" s="9"/>
      <c r="Y412" s="9"/>
      <c r="Z412" s="9"/>
      <c r="AA412" s="9"/>
      <c r="AB412" s="9"/>
    </row>
    <row r="413" spans="1:28" s="10" customFormat="1" x14ac:dyDescent="0.25">
      <c r="A413" s="14"/>
      <c r="B413" s="11"/>
      <c r="D413" s="11"/>
      <c r="F413" s="11"/>
      <c r="G413" s="11"/>
      <c r="I413" s="17"/>
      <c r="J413" s="9"/>
      <c r="K413" s="9"/>
      <c r="L413" s="9"/>
      <c r="M413" s="9"/>
      <c r="N413" s="9"/>
      <c r="O413" s="9"/>
      <c r="P413" s="9"/>
      <c r="Q413" s="9"/>
      <c r="R413" s="9"/>
      <c r="S413" s="9"/>
      <c r="T413" s="9"/>
      <c r="U413" s="9"/>
      <c r="V413" s="9"/>
      <c r="W413" s="9"/>
      <c r="X413" s="9"/>
      <c r="Y413" s="9"/>
      <c r="Z413" s="9"/>
      <c r="AA413" s="9"/>
      <c r="AB413" s="9"/>
    </row>
    <row r="414" spans="1:28" s="10" customFormat="1" x14ac:dyDescent="0.25">
      <c r="A414" s="14"/>
      <c r="B414" s="11"/>
      <c r="D414" s="11"/>
      <c r="F414" s="11"/>
      <c r="G414" s="11"/>
      <c r="I414" s="17"/>
      <c r="J414" s="9"/>
      <c r="K414" s="9"/>
      <c r="L414" s="9"/>
      <c r="M414" s="9"/>
      <c r="N414" s="9"/>
      <c r="O414" s="9"/>
      <c r="P414" s="9"/>
      <c r="Q414" s="9"/>
      <c r="R414" s="9"/>
      <c r="S414" s="9"/>
      <c r="T414" s="9"/>
      <c r="U414" s="9"/>
      <c r="V414" s="9"/>
      <c r="W414" s="9"/>
      <c r="X414" s="9"/>
      <c r="Y414" s="9"/>
      <c r="Z414" s="9"/>
      <c r="AA414" s="9"/>
      <c r="AB414" s="9"/>
    </row>
    <row r="415" spans="1:28" s="10" customFormat="1" x14ac:dyDescent="0.25">
      <c r="A415" s="14"/>
      <c r="B415" s="11"/>
      <c r="D415" s="11"/>
      <c r="F415" s="11"/>
      <c r="G415" s="11"/>
      <c r="I415" s="17"/>
      <c r="J415" s="9"/>
      <c r="K415" s="9"/>
      <c r="L415" s="9"/>
      <c r="M415" s="9"/>
      <c r="N415" s="9"/>
      <c r="O415" s="9"/>
      <c r="P415" s="9"/>
      <c r="Q415" s="9"/>
      <c r="R415" s="9"/>
      <c r="S415" s="9"/>
      <c r="T415" s="9"/>
      <c r="U415" s="9"/>
      <c r="V415" s="9"/>
      <c r="W415" s="9"/>
      <c r="X415" s="9"/>
      <c r="Y415" s="9"/>
      <c r="Z415" s="9"/>
      <c r="AA415" s="9"/>
      <c r="AB415" s="9"/>
    </row>
    <row r="416" spans="1:28" s="10" customFormat="1" x14ac:dyDescent="0.25">
      <c r="A416" s="14"/>
      <c r="B416" s="11"/>
      <c r="D416" s="11"/>
      <c r="F416" s="11"/>
      <c r="G416" s="11"/>
      <c r="I416" s="17"/>
      <c r="J416" s="9"/>
      <c r="K416" s="9"/>
      <c r="L416" s="9"/>
      <c r="M416" s="9"/>
      <c r="N416" s="9"/>
      <c r="O416" s="9"/>
      <c r="P416" s="9"/>
      <c r="Q416" s="9"/>
      <c r="R416" s="9"/>
      <c r="S416" s="9"/>
      <c r="T416" s="9"/>
      <c r="U416" s="9"/>
      <c r="V416" s="9"/>
      <c r="W416" s="9"/>
      <c r="X416" s="9"/>
      <c r="Y416" s="9"/>
      <c r="Z416" s="9"/>
      <c r="AA416" s="9"/>
      <c r="AB416" s="9"/>
    </row>
    <row r="417" spans="1:28" s="10" customFormat="1" x14ac:dyDescent="0.25">
      <c r="A417" s="14"/>
      <c r="B417" s="11"/>
      <c r="D417" s="11"/>
      <c r="F417" s="11"/>
      <c r="G417" s="11"/>
      <c r="I417" s="17"/>
      <c r="J417" s="9"/>
      <c r="K417" s="9"/>
      <c r="L417" s="9"/>
      <c r="M417" s="9"/>
      <c r="N417" s="9"/>
      <c r="O417" s="9"/>
      <c r="P417" s="9"/>
      <c r="Q417" s="9"/>
      <c r="R417" s="9"/>
      <c r="S417" s="9"/>
      <c r="T417" s="9"/>
      <c r="U417" s="9"/>
      <c r="V417" s="9"/>
      <c r="W417" s="9"/>
      <c r="X417" s="9"/>
      <c r="Y417" s="9"/>
      <c r="Z417" s="9"/>
      <c r="AA417" s="9"/>
      <c r="AB417" s="9"/>
    </row>
    <row r="418" spans="1:28" s="10" customFormat="1" x14ac:dyDescent="0.25">
      <c r="A418" s="14"/>
      <c r="B418" s="11"/>
      <c r="D418" s="11"/>
      <c r="F418" s="11"/>
      <c r="G418" s="11"/>
      <c r="I418" s="17"/>
      <c r="J418" s="9"/>
      <c r="K418" s="9"/>
      <c r="L418" s="9"/>
      <c r="M418" s="9"/>
      <c r="N418" s="9"/>
      <c r="O418" s="9"/>
      <c r="P418" s="9"/>
      <c r="Q418" s="9"/>
      <c r="R418" s="9"/>
      <c r="S418" s="9"/>
      <c r="T418" s="9"/>
      <c r="U418" s="9"/>
      <c r="V418" s="9"/>
      <c r="W418" s="9"/>
      <c r="X418" s="9"/>
      <c r="Y418" s="9"/>
      <c r="Z418" s="9"/>
      <c r="AA418" s="9"/>
      <c r="AB418" s="9"/>
    </row>
    <row r="419" spans="1:28" s="10" customFormat="1" x14ac:dyDescent="0.25">
      <c r="A419" s="14"/>
      <c r="B419" s="11"/>
      <c r="D419" s="11"/>
      <c r="F419" s="11"/>
      <c r="G419" s="11"/>
      <c r="I419" s="17"/>
      <c r="J419" s="9"/>
      <c r="K419" s="9"/>
      <c r="L419" s="9"/>
      <c r="M419" s="9"/>
      <c r="N419" s="9"/>
      <c r="O419" s="9"/>
      <c r="P419" s="9"/>
      <c r="Q419" s="9"/>
      <c r="R419" s="9"/>
      <c r="S419" s="9"/>
      <c r="T419" s="9"/>
      <c r="U419" s="9"/>
      <c r="V419" s="9"/>
      <c r="W419" s="9"/>
      <c r="X419" s="9"/>
      <c r="Y419" s="9"/>
      <c r="Z419" s="9"/>
      <c r="AA419" s="9"/>
      <c r="AB419" s="9"/>
    </row>
    <row r="420" spans="1:28" s="10" customFormat="1" x14ac:dyDescent="0.25">
      <c r="A420" s="14"/>
      <c r="B420" s="11"/>
      <c r="D420" s="11"/>
      <c r="F420" s="11"/>
      <c r="G420" s="11"/>
      <c r="I420" s="17"/>
      <c r="J420" s="9"/>
      <c r="K420" s="9"/>
      <c r="L420" s="9"/>
      <c r="M420" s="9"/>
      <c r="N420" s="9"/>
      <c r="O420" s="9"/>
      <c r="P420" s="9"/>
      <c r="Q420" s="9"/>
      <c r="R420" s="9"/>
      <c r="S420" s="9"/>
      <c r="T420" s="9"/>
      <c r="U420" s="9"/>
      <c r="V420" s="9"/>
      <c r="W420" s="9"/>
      <c r="X420" s="9"/>
      <c r="Y420" s="9"/>
      <c r="Z420" s="9"/>
      <c r="AA420" s="9"/>
      <c r="AB420" s="9"/>
    </row>
    <row r="421" spans="1:28" s="10" customFormat="1" x14ac:dyDescent="0.25">
      <c r="A421" s="14"/>
      <c r="B421" s="11"/>
      <c r="D421" s="11"/>
      <c r="F421" s="11"/>
      <c r="G421" s="11"/>
      <c r="I421" s="17"/>
      <c r="J421" s="9"/>
      <c r="K421" s="9"/>
      <c r="L421" s="9"/>
      <c r="M421" s="9"/>
      <c r="N421" s="9"/>
      <c r="O421" s="9"/>
      <c r="P421" s="9"/>
      <c r="Q421" s="9"/>
      <c r="R421" s="9"/>
      <c r="S421" s="9"/>
      <c r="T421" s="9"/>
      <c r="U421" s="9"/>
      <c r="V421" s="9"/>
      <c r="W421" s="9"/>
      <c r="X421" s="9"/>
      <c r="Y421" s="9"/>
      <c r="Z421" s="9"/>
      <c r="AA421" s="9"/>
      <c r="AB421" s="9"/>
    </row>
    <row r="422" spans="1:28" s="10" customFormat="1" x14ac:dyDescent="0.25">
      <c r="A422" s="14"/>
      <c r="B422" s="11"/>
      <c r="D422" s="11"/>
      <c r="F422" s="11"/>
      <c r="G422" s="11"/>
      <c r="I422" s="17"/>
      <c r="J422" s="9"/>
      <c r="K422" s="9"/>
      <c r="L422" s="9"/>
      <c r="M422" s="9"/>
      <c r="N422" s="9"/>
      <c r="O422" s="9"/>
      <c r="P422" s="9"/>
      <c r="Q422" s="9"/>
      <c r="R422" s="9"/>
      <c r="S422" s="9"/>
      <c r="T422" s="9"/>
      <c r="U422" s="9"/>
      <c r="V422" s="9"/>
      <c r="W422" s="9"/>
      <c r="X422" s="9"/>
      <c r="Y422" s="9"/>
      <c r="Z422" s="9"/>
      <c r="AA422" s="9"/>
      <c r="AB422" s="9"/>
    </row>
    <row r="423" spans="1:28" s="10" customFormat="1" x14ac:dyDescent="0.25">
      <c r="A423" s="14"/>
      <c r="B423" s="11"/>
      <c r="D423" s="11"/>
      <c r="F423" s="11"/>
      <c r="G423" s="11"/>
      <c r="I423" s="17"/>
      <c r="J423" s="9"/>
      <c r="K423" s="9"/>
      <c r="L423" s="9"/>
      <c r="M423" s="9"/>
      <c r="N423" s="9"/>
      <c r="O423" s="9"/>
      <c r="P423" s="9"/>
      <c r="Q423" s="9"/>
      <c r="R423" s="9"/>
      <c r="S423" s="9"/>
      <c r="T423" s="9"/>
      <c r="U423" s="9"/>
      <c r="V423" s="9"/>
      <c r="W423" s="9"/>
      <c r="X423" s="9"/>
      <c r="Y423" s="9"/>
      <c r="Z423" s="9"/>
      <c r="AA423" s="9"/>
      <c r="AB423" s="9"/>
    </row>
    <row r="424" spans="1:28" s="10" customFormat="1" x14ac:dyDescent="0.25">
      <c r="A424" s="14"/>
      <c r="B424" s="11"/>
      <c r="D424" s="11"/>
      <c r="F424" s="11"/>
      <c r="G424" s="11"/>
      <c r="I424" s="17"/>
      <c r="J424" s="9"/>
      <c r="K424" s="9"/>
      <c r="L424" s="9"/>
      <c r="M424" s="9"/>
      <c r="N424" s="9"/>
      <c r="O424" s="9"/>
      <c r="P424" s="9"/>
      <c r="Q424" s="9"/>
      <c r="R424" s="9"/>
      <c r="S424" s="9"/>
      <c r="T424" s="9"/>
      <c r="U424" s="9"/>
      <c r="V424" s="9"/>
      <c r="W424" s="9"/>
      <c r="X424" s="9"/>
      <c r="Y424" s="9"/>
      <c r="Z424" s="9"/>
      <c r="AA424" s="9"/>
      <c r="AB424" s="9"/>
    </row>
    <row r="425" spans="1:28" s="10" customFormat="1" x14ac:dyDescent="0.25">
      <c r="A425" s="14"/>
      <c r="B425" s="11"/>
      <c r="D425" s="11"/>
      <c r="F425" s="11"/>
      <c r="G425" s="11"/>
      <c r="I425" s="17"/>
      <c r="J425" s="9"/>
      <c r="K425" s="9"/>
      <c r="L425" s="9"/>
      <c r="M425" s="9"/>
      <c r="N425" s="9"/>
      <c r="O425" s="9"/>
      <c r="P425" s="9"/>
      <c r="Q425" s="9"/>
      <c r="R425" s="9"/>
      <c r="S425" s="9"/>
      <c r="T425" s="9"/>
      <c r="U425" s="9"/>
      <c r="V425" s="9"/>
      <c r="W425" s="9"/>
      <c r="X425" s="9"/>
      <c r="Y425" s="9"/>
      <c r="Z425" s="9"/>
      <c r="AA425" s="9"/>
      <c r="AB425" s="9"/>
    </row>
    <row r="426" spans="1:28" s="10" customFormat="1" x14ac:dyDescent="0.25">
      <c r="A426" s="14"/>
      <c r="B426" s="11"/>
      <c r="D426" s="11"/>
      <c r="F426" s="11"/>
      <c r="G426" s="11"/>
      <c r="I426" s="17"/>
      <c r="J426" s="9"/>
      <c r="K426" s="9"/>
      <c r="L426" s="9"/>
      <c r="M426" s="9"/>
      <c r="N426" s="9"/>
      <c r="O426" s="9"/>
      <c r="P426" s="9"/>
      <c r="Q426" s="9"/>
      <c r="R426" s="9"/>
      <c r="S426" s="9"/>
      <c r="T426" s="9"/>
      <c r="U426" s="9"/>
      <c r="V426" s="9"/>
      <c r="W426" s="9"/>
      <c r="X426" s="9"/>
      <c r="Y426" s="9"/>
      <c r="Z426" s="9"/>
      <c r="AA426" s="9"/>
      <c r="AB426" s="9"/>
    </row>
    <row r="427" spans="1:28" s="10" customFormat="1" x14ac:dyDescent="0.25">
      <c r="A427" s="14"/>
      <c r="B427" s="11"/>
      <c r="D427" s="11"/>
      <c r="F427" s="11"/>
      <c r="G427" s="11"/>
      <c r="I427" s="17"/>
      <c r="J427" s="9"/>
      <c r="K427" s="9"/>
      <c r="L427" s="9"/>
      <c r="M427" s="9"/>
      <c r="N427" s="9"/>
      <c r="O427" s="9"/>
      <c r="P427" s="9"/>
      <c r="Q427" s="9"/>
      <c r="R427" s="9"/>
      <c r="S427" s="9"/>
      <c r="T427" s="9"/>
      <c r="U427" s="9"/>
      <c r="V427" s="9"/>
      <c r="W427" s="9"/>
      <c r="X427" s="9"/>
      <c r="Y427" s="9"/>
      <c r="Z427" s="9"/>
      <c r="AA427" s="9"/>
      <c r="AB427" s="9"/>
    </row>
    <row r="428" spans="1:28" s="10" customFormat="1" x14ac:dyDescent="0.25">
      <c r="A428" s="14"/>
      <c r="B428" s="11"/>
      <c r="D428" s="11"/>
      <c r="F428" s="11"/>
      <c r="G428" s="11"/>
      <c r="I428" s="17"/>
      <c r="J428" s="9"/>
      <c r="K428" s="9"/>
      <c r="L428" s="9"/>
      <c r="M428" s="9"/>
      <c r="N428" s="9"/>
      <c r="O428" s="9"/>
      <c r="P428" s="9"/>
      <c r="Q428" s="9"/>
      <c r="R428" s="9"/>
      <c r="S428" s="9"/>
      <c r="T428" s="9"/>
      <c r="U428" s="9"/>
      <c r="V428" s="9"/>
      <c r="W428" s="9"/>
      <c r="X428" s="9"/>
      <c r="Y428" s="9"/>
      <c r="Z428" s="9"/>
      <c r="AA428" s="9"/>
      <c r="AB428" s="9"/>
    </row>
  </sheetData>
  <mergeCells count="7">
    <mergeCell ref="A14:I14"/>
    <mergeCell ref="D17:G17"/>
    <mergeCell ref="J234:AB234"/>
    <mergeCell ref="B16:H16"/>
    <mergeCell ref="A16:A17"/>
    <mergeCell ref="I16:I17"/>
    <mergeCell ref="H15:I15"/>
  </mergeCells>
  <pageMargins left="0.55118110236220474" right="0.27559055118110237" top="0.55118110236220474" bottom="0.31496062992125984" header="0.27559055118110237" footer="0.15748031496062992"/>
  <pageSetup paperSize="9" scale="82" fitToHeight="1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A437"/>
  <sheetViews>
    <sheetView view="pageBreakPreview" topLeftCell="A5" zoomScaleNormal="100" zoomScaleSheetLayoutView="100" workbookViewId="0">
      <selection activeCell="A14" sqref="A14:J14"/>
    </sheetView>
  </sheetViews>
  <sheetFormatPr defaultRowHeight="15" x14ac:dyDescent="0.25"/>
  <cols>
    <col min="1" max="1" width="73.5703125" style="9" customWidth="1"/>
    <col min="2" max="2" width="4.5703125" style="11" customWidth="1"/>
    <col min="3" max="3" width="3.7109375" style="10" customWidth="1"/>
    <col min="4" max="4" width="3.7109375" style="11" customWidth="1"/>
    <col min="5" max="5" width="3.85546875" style="10" customWidth="1"/>
    <col min="6" max="6" width="3.85546875" style="11" customWidth="1"/>
    <col min="7" max="7" width="6.85546875" style="11" customWidth="1"/>
    <col min="8" max="8" width="5.28515625" style="10" customWidth="1"/>
    <col min="9" max="9" width="10.28515625" style="32" customWidth="1"/>
    <col min="10" max="10" width="12.7109375" style="150" bestFit="1" customWidth="1"/>
    <col min="11" max="16384" width="9.140625" style="9"/>
  </cols>
  <sheetData>
    <row r="1" spans="1:10" ht="15.75" x14ac:dyDescent="0.25">
      <c r="J1" s="140" t="s">
        <v>151</v>
      </c>
    </row>
    <row r="2" spans="1:10" ht="15.75" x14ac:dyDescent="0.25">
      <c r="J2" s="140" t="s">
        <v>42</v>
      </c>
    </row>
    <row r="3" spans="1:10" ht="15.75" x14ac:dyDescent="0.25">
      <c r="J3" s="140" t="s">
        <v>366</v>
      </c>
    </row>
    <row r="4" spans="1:10" ht="15.75" x14ac:dyDescent="0.25">
      <c r="J4" s="140" t="s">
        <v>367</v>
      </c>
    </row>
    <row r="5" spans="1:10" ht="15.75" x14ac:dyDescent="0.25">
      <c r="J5" s="140" t="s">
        <v>324</v>
      </c>
    </row>
    <row r="6" spans="1:10" ht="15.75" x14ac:dyDescent="0.25">
      <c r="J6" s="140" t="str">
        <f>'Прил 1'!I6</f>
        <v>от "____" июля 2018 года №_____</v>
      </c>
    </row>
    <row r="8" spans="1:10" ht="15.75" x14ac:dyDescent="0.25">
      <c r="J8" s="140" t="s">
        <v>319</v>
      </c>
    </row>
    <row r="9" spans="1:10" ht="15.75" x14ac:dyDescent="0.25">
      <c r="J9" s="140" t="s">
        <v>42</v>
      </c>
    </row>
    <row r="10" spans="1:10" ht="15.75" x14ac:dyDescent="0.25">
      <c r="J10" s="140" t="s">
        <v>49</v>
      </c>
    </row>
    <row r="11" spans="1:10" ht="15.75" x14ac:dyDescent="0.25">
      <c r="J11" s="140" t="s">
        <v>324</v>
      </c>
    </row>
    <row r="12" spans="1:10" ht="15.75" x14ac:dyDescent="0.25">
      <c r="J12" s="140" t="s">
        <v>414</v>
      </c>
    </row>
    <row r="13" spans="1:10" x14ac:dyDescent="0.25">
      <c r="I13" s="141"/>
    </row>
    <row r="14" spans="1:10" ht="103.5" customHeight="1" x14ac:dyDescent="0.25">
      <c r="A14" s="191" t="s">
        <v>397</v>
      </c>
      <c r="B14" s="191"/>
      <c r="C14" s="191"/>
      <c r="D14" s="191"/>
      <c r="E14" s="191"/>
      <c r="F14" s="191"/>
      <c r="G14" s="191"/>
      <c r="H14" s="191"/>
      <c r="I14" s="191"/>
      <c r="J14" s="191"/>
    </row>
    <row r="15" spans="1:10" x14ac:dyDescent="0.25">
      <c r="A15" s="98"/>
      <c r="B15" s="98"/>
      <c r="C15" s="98"/>
      <c r="D15" s="99"/>
      <c r="E15" s="100"/>
      <c r="F15" s="101"/>
      <c r="G15" s="101"/>
      <c r="H15" s="102"/>
      <c r="I15" s="201" t="s">
        <v>248</v>
      </c>
      <c r="J15" s="201"/>
    </row>
    <row r="16" spans="1:10" ht="15.75" x14ac:dyDescent="0.25">
      <c r="A16" s="199" t="s">
        <v>4</v>
      </c>
      <c r="B16" s="199" t="s">
        <v>25</v>
      </c>
      <c r="C16" s="199"/>
      <c r="D16" s="199"/>
      <c r="E16" s="199"/>
      <c r="F16" s="199"/>
      <c r="G16" s="199"/>
      <c r="H16" s="199"/>
      <c r="I16" s="200" t="s">
        <v>251</v>
      </c>
      <c r="J16" s="200" t="s">
        <v>339</v>
      </c>
    </row>
    <row r="17" spans="1:11" ht="84" customHeight="1" x14ac:dyDescent="0.25">
      <c r="A17" s="199"/>
      <c r="B17" s="37" t="s">
        <v>288</v>
      </c>
      <c r="C17" s="37" t="s">
        <v>289</v>
      </c>
      <c r="D17" s="198" t="s">
        <v>5</v>
      </c>
      <c r="E17" s="198"/>
      <c r="F17" s="198"/>
      <c r="G17" s="198"/>
      <c r="H17" s="37" t="s">
        <v>281</v>
      </c>
      <c r="I17" s="200"/>
      <c r="J17" s="200"/>
    </row>
    <row r="18" spans="1:11" ht="15.75" x14ac:dyDescent="0.25">
      <c r="A18" s="57" t="s">
        <v>9</v>
      </c>
      <c r="B18" s="58" t="s">
        <v>10</v>
      </c>
      <c r="C18" s="59" t="s">
        <v>7</v>
      </c>
      <c r="D18" s="58" t="s">
        <v>8</v>
      </c>
      <c r="E18" s="59"/>
      <c r="F18" s="58"/>
      <c r="G18" s="58"/>
      <c r="H18" s="59" t="s">
        <v>6</v>
      </c>
      <c r="I18" s="151">
        <f>I19+I27+I57+I62+I66+I71</f>
        <v>13764.899999999998</v>
      </c>
      <c r="J18" s="151">
        <f>J19+J27+J57+J62+J66+J71</f>
        <v>13098.7</v>
      </c>
      <c r="K18" s="13"/>
    </row>
    <row r="19" spans="1:11" ht="47.25" x14ac:dyDescent="0.25">
      <c r="A19" s="61" t="s">
        <v>34</v>
      </c>
      <c r="B19" s="58" t="s">
        <v>10</v>
      </c>
      <c r="C19" s="58" t="s">
        <v>11</v>
      </c>
      <c r="D19" s="58" t="s">
        <v>8</v>
      </c>
      <c r="E19" s="59"/>
      <c r="F19" s="58"/>
      <c r="G19" s="58"/>
      <c r="H19" s="59" t="s">
        <v>6</v>
      </c>
      <c r="I19" s="151">
        <f>I20</f>
        <v>569.5</v>
      </c>
      <c r="J19" s="151">
        <f>J20</f>
        <v>575.59999999999991</v>
      </c>
    </row>
    <row r="20" spans="1:11" ht="15.75" x14ac:dyDescent="0.25">
      <c r="A20" s="18" t="s">
        <v>65</v>
      </c>
      <c r="B20" s="19" t="s">
        <v>10</v>
      </c>
      <c r="C20" s="19" t="s">
        <v>11</v>
      </c>
      <c r="D20" s="19">
        <v>91</v>
      </c>
      <c r="E20" s="20">
        <v>0</v>
      </c>
      <c r="F20" s="19" t="s">
        <v>161</v>
      </c>
      <c r="G20" s="19" t="s">
        <v>278</v>
      </c>
      <c r="H20" s="20" t="s">
        <v>6</v>
      </c>
      <c r="I20" s="152">
        <f>I21</f>
        <v>569.5</v>
      </c>
      <c r="J20" s="152">
        <f>J21</f>
        <v>575.59999999999991</v>
      </c>
    </row>
    <row r="21" spans="1:11" ht="31.5" x14ac:dyDescent="0.25">
      <c r="A21" s="18" t="s">
        <v>66</v>
      </c>
      <c r="B21" s="19" t="s">
        <v>10</v>
      </c>
      <c r="C21" s="19" t="s">
        <v>11</v>
      </c>
      <c r="D21" s="19">
        <v>91</v>
      </c>
      <c r="E21" s="20">
        <v>1</v>
      </c>
      <c r="F21" s="19" t="s">
        <v>138</v>
      </c>
      <c r="G21" s="19" t="s">
        <v>278</v>
      </c>
      <c r="H21" s="20"/>
      <c r="I21" s="152">
        <f>I22+I24</f>
        <v>569.5</v>
      </c>
      <c r="J21" s="152">
        <f>J22+J24</f>
        <v>575.59999999999991</v>
      </c>
    </row>
    <row r="22" spans="1:11" ht="47.25" x14ac:dyDescent="0.25">
      <c r="A22" s="18" t="s">
        <v>67</v>
      </c>
      <c r="B22" s="19" t="s">
        <v>10</v>
      </c>
      <c r="C22" s="19" t="s">
        <v>11</v>
      </c>
      <c r="D22" s="19">
        <v>91</v>
      </c>
      <c r="E22" s="20">
        <v>1</v>
      </c>
      <c r="F22" s="19" t="s">
        <v>138</v>
      </c>
      <c r="G22" s="19" t="s">
        <v>150</v>
      </c>
      <c r="H22" s="20"/>
      <c r="I22" s="152">
        <f>I23</f>
        <v>556.20000000000005</v>
      </c>
      <c r="J22" s="152">
        <f>J23</f>
        <v>562.29999999999995</v>
      </c>
    </row>
    <row r="23" spans="1:11" ht="15.75" x14ac:dyDescent="0.25">
      <c r="A23" s="18" t="s">
        <v>144</v>
      </c>
      <c r="B23" s="19" t="s">
        <v>10</v>
      </c>
      <c r="C23" s="19" t="s">
        <v>11</v>
      </c>
      <c r="D23" s="19">
        <v>91</v>
      </c>
      <c r="E23" s="20">
        <v>1</v>
      </c>
      <c r="F23" s="19" t="s">
        <v>138</v>
      </c>
      <c r="G23" s="19" t="s">
        <v>150</v>
      </c>
      <c r="H23" s="20">
        <v>120</v>
      </c>
      <c r="I23" s="153">
        <f>'Прил 4'!J349</f>
        <v>556.20000000000005</v>
      </c>
      <c r="J23" s="153">
        <f>'Прил 4'!K349</f>
        <v>562.29999999999995</v>
      </c>
    </row>
    <row r="24" spans="1:11" ht="47.25" x14ac:dyDescent="0.25">
      <c r="A24" s="18" t="s">
        <v>68</v>
      </c>
      <c r="B24" s="19" t="s">
        <v>10</v>
      </c>
      <c r="C24" s="19" t="s">
        <v>11</v>
      </c>
      <c r="D24" s="19">
        <v>91</v>
      </c>
      <c r="E24" s="20">
        <v>1</v>
      </c>
      <c r="F24" s="19" t="s">
        <v>138</v>
      </c>
      <c r="G24" s="19" t="s">
        <v>149</v>
      </c>
      <c r="H24" s="20"/>
      <c r="I24" s="153">
        <f>I25+I26</f>
        <v>13.3</v>
      </c>
      <c r="J24" s="153">
        <f>J25+J26</f>
        <v>13.3</v>
      </c>
    </row>
    <row r="25" spans="1:11" ht="31.5" x14ac:dyDescent="0.25">
      <c r="A25" s="21" t="s">
        <v>152</v>
      </c>
      <c r="B25" s="19" t="s">
        <v>10</v>
      </c>
      <c r="C25" s="19" t="s">
        <v>11</v>
      </c>
      <c r="D25" s="19">
        <v>91</v>
      </c>
      <c r="E25" s="20">
        <v>1</v>
      </c>
      <c r="F25" s="19" t="s">
        <v>138</v>
      </c>
      <c r="G25" s="19" t="s">
        <v>149</v>
      </c>
      <c r="H25" s="20">
        <v>240</v>
      </c>
      <c r="I25" s="153">
        <f>'Прил 4'!J351</f>
        <v>3.3</v>
      </c>
      <c r="J25" s="153">
        <f>'Прил 4'!K351</f>
        <v>3.3</v>
      </c>
    </row>
    <row r="26" spans="1:11" ht="15.75" x14ac:dyDescent="0.25">
      <c r="A26" s="21" t="s">
        <v>145</v>
      </c>
      <c r="B26" s="19" t="s">
        <v>10</v>
      </c>
      <c r="C26" s="19" t="s">
        <v>11</v>
      </c>
      <c r="D26" s="19">
        <v>91</v>
      </c>
      <c r="E26" s="20">
        <v>1</v>
      </c>
      <c r="F26" s="19" t="s">
        <v>138</v>
      </c>
      <c r="G26" s="19" t="s">
        <v>149</v>
      </c>
      <c r="H26" s="20">
        <v>850</v>
      </c>
      <c r="I26" s="153">
        <f>'Прил 4'!J352</f>
        <v>10</v>
      </c>
      <c r="J26" s="153">
        <f>'Прил 4'!K352</f>
        <v>10</v>
      </c>
    </row>
    <row r="27" spans="1:11" ht="47.25" x14ac:dyDescent="0.25">
      <c r="A27" s="64" t="s">
        <v>13</v>
      </c>
      <c r="B27" s="58" t="s">
        <v>10</v>
      </c>
      <c r="C27" s="59" t="s">
        <v>14</v>
      </c>
      <c r="D27" s="58" t="s">
        <v>8</v>
      </c>
      <c r="E27" s="59"/>
      <c r="F27" s="58"/>
      <c r="G27" s="58"/>
      <c r="H27" s="59" t="s">
        <v>6</v>
      </c>
      <c r="I27" s="154">
        <f>I28+I32+I43</f>
        <v>8428.9</v>
      </c>
      <c r="J27" s="154">
        <f>J28+J32+J43</f>
        <v>8522.9</v>
      </c>
    </row>
    <row r="28" spans="1:11" s="8" customFormat="1" ht="47.25" x14ac:dyDescent="0.25">
      <c r="A28" s="64" t="s">
        <v>310</v>
      </c>
      <c r="B28" s="58" t="s">
        <v>10</v>
      </c>
      <c r="C28" s="58" t="s">
        <v>14</v>
      </c>
      <c r="D28" s="58" t="s">
        <v>51</v>
      </c>
      <c r="E28" s="59">
        <v>0</v>
      </c>
      <c r="F28" s="58" t="s">
        <v>138</v>
      </c>
      <c r="G28" s="58" t="s">
        <v>278</v>
      </c>
      <c r="H28" s="59"/>
      <c r="I28" s="154">
        <f t="shared" ref="I28:J30" si="0">I29</f>
        <v>100</v>
      </c>
      <c r="J28" s="154">
        <f t="shared" si="0"/>
        <v>150</v>
      </c>
    </row>
    <row r="29" spans="1:11" s="8" customFormat="1" ht="31.5" x14ac:dyDescent="0.25">
      <c r="A29" s="21" t="s">
        <v>252</v>
      </c>
      <c r="B29" s="19" t="s">
        <v>10</v>
      </c>
      <c r="C29" s="19" t="s">
        <v>14</v>
      </c>
      <c r="D29" s="19" t="s">
        <v>51</v>
      </c>
      <c r="E29" s="19" t="s">
        <v>161</v>
      </c>
      <c r="F29" s="19" t="s">
        <v>10</v>
      </c>
      <c r="G29" s="19" t="s">
        <v>278</v>
      </c>
      <c r="H29" s="19"/>
      <c r="I29" s="153">
        <f t="shared" si="0"/>
        <v>100</v>
      </c>
      <c r="J29" s="153">
        <f t="shared" si="0"/>
        <v>150</v>
      </c>
    </row>
    <row r="30" spans="1:11" s="8" customFormat="1" ht="31.5" x14ac:dyDescent="0.25">
      <c r="A30" s="21" t="s">
        <v>252</v>
      </c>
      <c r="B30" s="19" t="s">
        <v>10</v>
      </c>
      <c r="C30" s="19" t="s">
        <v>14</v>
      </c>
      <c r="D30" s="19" t="s">
        <v>51</v>
      </c>
      <c r="E30" s="19" t="s">
        <v>161</v>
      </c>
      <c r="F30" s="19" t="s">
        <v>10</v>
      </c>
      <c r="G30" s="19" t="s">
        <v>253</v>
      </c>
      <c r="H30" s="19"/>
      <c r="I30" s="153">
        <f t="shared" si="0"/>
        <v>100</v>
      </c>
      <c r="J30" s="153">
        <f t="shared" si="0"/>
        <v>150</v>
      </c>
    </row>
    <row r="31" spans="1:11" s="8" customFormat="1" ht="31.5" x14ac:dyDescent="0.25">
      <c r="A31" s="21" t="s">
        <v>152</v>
      </c>
      <c r="B31" s="19" t="s">
        <v>10</v>
      </c>
      <c r="C31" s="19" t="s">
        <v>14</v>
      </c>
      <c r="D31" s="19" t="s">
        <v>51</v>
      </c>
      <c r="E31" s="19" t="s">
        <v>161</v>
      </c>
      <c r="F31" s="19" t="s">
        <v>10</v>
      </c>
      <c r="G31" s="19" t="s">
        <v>253</v>
      </c>
      <c r="H31" s="19" t="s">
        <v>158</v>
      </c>
      <c r="I31" s="153">
        <f>'Прил 4'!J24</f>
        <v>100</v>
      </c>
      <c r="J31" s="153">
        <f>'Прил 4'!K24</f>
        <v>150</v>
      </c>
    </row>
    <row r="32" spans="1:11" ht="15.75" x14ac:dyDescent="0.25">
      <c r="A32" s="64" t="s">
        <v>130</v>
      </c>
      <c r="B32" s="58" t="s">
        <v>10</v>
      </c>
      <c r="C32" s="59" t="s">
        <v>14</v>
      </c>
      <c r="D32" s="58">
        <v>92</v>
      </c>
      <c r="E32" s="59">
        <v>0</v>
      </c>
      <c r="F32" s="58" t="s">
        <v>138</v>
      </c>
      <c r="G32" s="58" t="s">
        <v>278</v>
      </c>
      <c r="H32" s="59"/>
      <c r="I32" s="154">
        <f>I33+I36</f>
        <v>8328.9</v>
      </c>
      <c r="J32" s="154">
        <f>J33+J36</f>
        <v>8372.9</v>
      </c>
    </row>
    <row r="33" spans="1:10" ht="15.75" x14ac:dyDescent="0.25">
      <c r="A33" s="66" t="s">
        <v>35</v>
      </c>
      <c r="B33" s="58" t="s">
        <v>10</v>
      </c>
      <c r="C33" s="59" t="s">
        <v>14</v>
      </c>
      <c r="D33" s="58">
        <v>92</v>
      </c>
      <c r="E33" s="59">
        <v>1</v>
      </c>
      <c r="F33" s="58" t="s">
        <v>138</v>
      </c>
      <c r="G33" s="58" t="s">
        <v>278</v>
      </c>
      <c r="H33" s="59"/>
      <c r="I33" s="154">
        <f>I34</f>
        <v>772.2</v>
      </c>
      <c r="J33" s="154">
        <f>J34</f>
        <v>803.1</v>
      </c>
    </row>
    <row r="34" spans="1:10" ht="63" x14ac:dyDescent="0.25">
      <c r="A34" s="67" t="s">
        <v>69</v>
      </c>
      <c r="B34" s="19" t="s">
        <v>10</v>
      </c>
      <c r="C34" s="20" t="s">
        <v>14</v>
      </c>
      <c r="D34" s="19">
        <v>92</v>
      </c>
      <c r="E34" s="20">
        <v>1</v>
      </c>
      <c r="F34" s="19" t="s">
        <v>138</v>
      </c>
      <c r="G34" s="19" t="s">
        <v>150</v>
      </c>
      <c r="H34" s="20"/>
      <c r="I34" s="153">
        <f>I35</f>
        <v>772.2</v>
      </c>
      <c r="J34" s="153">
        <f>J35</f>
        <v>803.1</v>
      </c>
    </row>
    <row r="35" spans="1:10" ht="15.75" x14ac:dyDescent="0.25">
      <c r="A35" s="18" t="s">
        <v>144</v>
      </c>
      <c r="B35" s="19" t="s">
        <v>10</v>
      </c>
      <c r="C35" s="20" t="s">
        <v>14</v>
      </c>
      <c r="D35" s="19">
        <v>92</v>
      </c>
      <c r="E35" s="20">
        <v>1</v>
      </c>
      <c r="F35" s="19" t="s">
        <v>138</v>
      </c>
      <c r="G35" s="19" t="s">
        <v>150</v>
      </c>
      <c r="H35" s="20">
        <v>120</v>
      </c>
      <c r="I35" s="153">
        <f>'Прил 4'!J28</f>
        <v>772.2</v>
      </c>
      <c r="J35" s="153">
        <f>'Прил 4'!K28</f>
        <v>803.1</v>
      </c>
    </row>
    <row r="36" spans="1:10" s="12" customFormat="1" ht="15.75" x14ac:dyDescent="0.25">
      <c r="A36" s="68" t="s">
        <v>127</v>
      </c>
      <c r="B36" s="58" t="s">
        <v>10</v>
      </c>
      <c r="C36" s="59" t="s">
        <v>14</v>
      </c>
      <c r="D36" s="58">
        <v>92</v>
      </c>
      <c r="E36" s="59">
        <v>2</v>
      </c>
      <c r="F36" s="58" t="s">
        <v>138</v>
      </c>
      <c r="G36" s="58" t="s">
        <v>278</v>
      </c>
      <c r="H36" s="59"/>
      <c r="I36" s="154">
        <f>I37+I39</f>
        <v>7556.7</v>
      </c>
      <c r="J36" s="154">
        <f>J37+J39</f>
        <v>7569.7999999999993</v>
      </c>
    </row>
    <row r="37" spans="1:10" s="12" customFormat="1" ht="63" x14ac:dyDescent="0.25">
      <c r="A37" s="21" t="s">
        <v>69</v>
      </c>
      <c r="B37" s="19" t="s">
        <v>10</v>
      </c>
      <c r="C37" s="20" t="s">
        <v>14</v>
      </c>
      <c r="D37" s="19">
        <v>92</v>
      </c>
      <c r="E37" s="20">
        <v>2</v>
      </c>
      <c r="F37" s="19" t="s">
        <v>138</v>
      </c>
      <c r="G37" s="19" t="s">
        <v>150</v>
      </c>
      <c r="H37" s="20"/>
      <c r="I37" s="153">
        <f>I38</f>
        <v>6078.4</v>
      </c>
      <c r="J37" s="153">
        <f>J38</f>
        <v>6320.9</v>
      </c>
    </row>
    <row r="38" spans="1:10" ht="15.75" x14ac:dyDescent="0.25">
      <c r="A38" s="18" t="s">
        <v>144</v>
      </c>
      <c r="B38" s="19" t="s">
        <v>10</v>
      </c>
      <c r="C38" s="20" t="s">
        <v>14</v>
      </c>
      <c r="D38" s="19">
        <v>92</v>
      </c>
      <c r="E38" s="20">
        <v>2</v>
      </c>
      <c r="F38" s="19" t="s">
        <v>138</v>
      </c>
      <c r="G38" s="19" t="s">
        <v>150</v>
      </c>
      <c r="H38" s="20">
        <v>120</v>
      </c>
      <c r="I38" s="153">
        <f>'Прил 4'!J31</f>
        <v>6078.4</v>
      </c>
      <c r="J38" s="153">
        <f>'Прил 4'!K31</f>
        <v>6320.9</v>
      </c>
    </row>
    <row r="39" spans="1:10" ht="47.25" x14ac:dyDescent="0.25">
      <c r="A39" s="21" t="s">
        <v>70</v>
      </c>
      <c r="B39" s="19" t="s">
        <v>10</v>
      </c>
      <c r="C39" s="20" t="s">
        <v>14</v>
      </c>
      <c r="D39" s="19">
        <v>92</v>
      </c>
      <c r="E39" s="20">
        <v>2</v>
      </c>
      <c r="F39" s="19" t="s">
        <v>138</v>
      </c>
      <c r="G39" s="19" t="s">
        <v>149</v>
      </c>
      <c r="H39" s="20"/>
      <c r="I39" s="153">
        <f>SUM(I40:I42)</f>
        <v>1478.3</v>
      </c>
      <c r="J39" s="153">
        <f>SUM(J40:J42)</f>
        <v>1248.9000000000001</v>
      </c>
    </row>
    <row r="40" spans="1:10" ht="15.75" hidden="1" x14ac:dyDescent="0.25">
      <c r="A40" s="18" t="s">
        <v>144</v>
      </c>
      <c r="B40" s="19" t="s">
        <v>10</v>
      </c>
      <c r="C40" s="20" t="s">
        <v>14</v>
      </c>
      <c r="D40" s="19">
        <v>92</v>
      </c>
      <c r="E40" s="20">
        <v>2</v>
      </c>
      <c r="F40" s="19" t="s">
        <v>138</v>
      </c>
      <c r="G40" s="19" t="s">
        <v>149</v>
      </c>
      <c r="H40" s="20">
        <v>120</v>
      </c>
      <c r="I40" s="153"/>
      <c r="J40" s="153"/>
    </row>
    <row r="41" spans="1:10" ht="31.5" x14ac:dyDescent="0.25">
      <c r="A41" s="21" t="s">
        <v>152</v>
      </c>
      <c r="B41" s="19" t="s">
        <v>10</v>
      </c>
      <c r="C41" s="20" t="s">
        <v>14</v>
      </c>
      <c r="D41" s="19">
        <v>92</v>
      </c>
      <c r="E41" s="20">
        <v>2</v>
      </c>
      <c r="F41" s="19" t="s">
        <v>138</v>
      </c>
      <c r="G41" s="19" t="s">
        <v>149</v>
      </c>
      <c r="H41" s="20">
        <v>240</v>
      </c>
      <c r="I41" s="153">
        <f>'Прил 4'!J34</f>
        <v>1376.3</v>
      </c>
      <c r="J41" s="153">
        <f>'Прил 4'!K34</f>
        <v>1146.9000000000001</v>
      </c>
    </row>
    <row r="42" spans="1:10" ht="15.75" x14ac:dyDescent="0.25">
      <c r="A42" s="21" t="s">
        <v>145</v>
      </c>
      <c r="B42" s="19" t="s">
        <v>10</v>
      </c>
      <c r="C42" s="20" t="s">
        <v>14</v>
      </c>
      <c r="D42" s="19">
        <v>92</v>
      </c>
      <c r="E42" s="20">
        <v>2</v>
      </c>
      <c r="F42" s="19" t="s">
        <v>138</v>
      </c>
      <c r="G42" s="19" t="s">
        <v>149</v>
      </c>
      <c r="H42" s="20">
        <v>850</v>
      </c>
      <c r="I42" s="153">
        <f>'Прил 4'!J35</f>
        <v>102</v>
      </c>
      <c r="J42" s="153">
        <f>'Прил 4'!K35</f>
        <v>102</v>
      </c>
    </row>
    <row r="43" spans="1:10" ht="15.75" hidden="1" x14ac:dyDescent="0.25">
      <c r="A43" s="68" t="s">
        <v>113</v>
      </c>
      <c r="B43" s="58" t="s">
        <v>10</v>
      </c>
      <c r="C43" s="59" t="s">
        <v>14</v>
      </c>
      <c r="D43" s="58">
        <v>97</v>
      </c>
      <c r="E43" s="59">
        <v>0</v>
      </c>
      <c r="F43" s="58" t="s">
        <v>138</v>
      </c>
      <c r="G43" s="58" t="s">
        <v>278</v>
      </c>
      <c r="H43" s="20"/>
      <c r="I43" s="154">
        <f>I44</f>
        <v>0</v>
      </c>
      <c r="J43" s="154">
        <f>J44</f>
        <v>0</v>
      </c>
    </row>
    <row r="44" spans="1:10" ht="63" hidden="1" x14ac:dyDescent="0.25">
      <c r="A44" s="68" t="s">
        <v>71</v>
      </c>
      <c r="B44" s="58" t="s">
        <v>10</v>
      </c>
      <c r="C44" s="59" t="s">
        <v>14</v>
      </c>
      <c r="D44" s="58">
        <v>97</v>
      </c>
      <c r="E44" s="59">
        <v>2</v>
      </c>
      <c r="F44" s="58" t="s">
        <v>138</v>
      </c>
      <c r="G44" s="58" t="s">
        <v>278</v>
      </c>
      <c r="H44" s="59"/>
      <c r="I44" s="154">
        <f>I45+I47+I49+I51+I53+I55</f>
        <v>0</v>
      </c>
      <c r="J44" s="154">
        <f>J45+J47+J49+J51+J53+J55</f>
        <v>0</v>
      </c>
    </row>
    <row r="45" spans="1:10" ht="31.5" hidden="1" x14ac:dyDescent="0.25">
      <c r="A45" s="21" t="s">
        <v>217</v>
      </c>
      <c r="B45" s="19" t="s">
        <v>10</v>
      </c>
      <c r="C45" s="19" t="s">
        <v>14</v>
      </c>
      <c r="D45" s="19" t="s">
        <v>80</v>
      </c>
      <c r="E45" s="20">
        <v>2</v>
      </c>
      <c r="F45" s="19" t="s">
        <v>138</v>
      </c>
      <c r="G45" s="19" t="s">
        <v>171</v>
      </c>
      <c r="H45" s="20"/>
      <c r="I45" s="153">
        <f>I46</f>
        <v>0</v>
      </c>
      <c r="J45" s="153">
        <f>J46</f>
        <v>0</v>
      </c>
    </row>
    <row r="46" spans="1:10" ht="15.75" hidden="1" x14ac:dyDescent="0.25">
      <c r="A46" s="69" t="s">
        <v>52</v>
      </c>
      <c r="B46" s="19" t="s">
        <v>10</v>
      </c>
      <c r="C46" s="19" t="s">
        <v>14</v>
      </c>
      <c r="D46" s="19" t="s">
        <v>80</v>
      </c>
      <c r="E46" s="20">
        <v>2</v>
      </c>
      <c r="F46" s="19" t="s">
        <v>138</v>
      </c>
      <c r="G46" s="19" t="s">
        <v>171</v>
      </c>
      <c r="H46" s="20">
        <v>500</v>
      </c>
      <c r="I46" s="153">
        <f>'Прил 4'!J39</f>
        <v>0</v>
      </c>
      <c r="J46" s="153">
        <f>'Прил 4'!K39</f>
        <v>0</v>
      </c>
    </row>
    <row r="47" spans="1:10" ht="94.5" hidden="1" x14ac:dyDescent="0.25">
      <c r="A47" s="21" t="s">
        <v>218</v>
      </c>
      <c r="B47" s="19" t="s">
        <v>10</v>
      </c>
      <c r="C47" s="20" t="s">
        <v>14</v>
      </c>
      <c r="D47" s="19">
        <v>97</v>
      </c>
      <c r="E47" s="20">
        <v>2</v>
      </c>
      <c r="F47" s="19" t="s">
        <v>138</v>
      </c>
      <c r="G47" s="19" t="s">
        <v>172</v>
      </c>
      <c r="H47" s="20"/>
      <c r="I47" s="153">
        <f>I48</f>
        <v>0</v>
      </c>
      <c r="J47" s="153">
        <f>J48</f>
        <v>0</v>
      </c>
    </row>
    <row r="48" spans="1:10" ht="15.75" hidden="1" x14ac:dyDescent="0.25">
      <c r="A48" s="69" t="s">
        <v>52</v>
      </c>
      <c r="B48" s="19" t="s">
        <v>10</v>
      </c>
      <c r="C48" s="20" t="s">
        <v>14</v>
      </c>
      <c r="D48" s="19">
        <v>97</v>
      </c>
      <c r="E48" s="20">
        <v>2</v>
      </c>
      <c r="F48" s="19" t="s">
        <v>138</v>
      </c>
      <c r="G48" s="19" t="s">
        <v>172</v>
      </c>
      <c r="H48" s="20">
        <v>500</v>
      </c>
      <c r="I48" s="153">
        <f>'Прил 4'!J39</f>
        <v>0</v>
      </c>
      <c r="J48" s="153">
        <f>'Прил 4'!K39</f>
        <v>0</v>
      </c>
    </row>
    <row r="49" spans="1:10" ht="63" hidden="1" x14ac:dyDescent="0.25">
      <c r="A49" s="21" t="s">
        <v>219</v>
      </c>
      <c r="B49" s="19" t="s">
        <v>10</v>
      </c>
      <c r="C49" s="20" t="s">
        <v>14</v>
      </c>
      <c r="D49" s="19">
        <v>97</v>
      </c>
      <c r="E49" s="20">
        <v>2</v>
      </c>
      <c r="F49" s="19" t="s">
        <v>138</v>
      </c>
      <c r="G49" s="19" t="s">
        <v>173</v>
      </c>
      <c r="H49" s="20"/>
      <c r="I49" s="153">
        <f>I50</f>
        <v>0</v>
      </c>
      <c r="J49" s="153">
        <f>J50</f>
        <v>0</v>
      </c>
    </row>
    <row r="50" spans="1:10" ht="15.75" hidden="1" x14ac:dyDescent="0.25">
      <c r="A50" s="69" t="s">
        <v>52</v>
      </c>
      <c r="B50" s="19" t="s">
        <v>10</v>
      </c>
      <c r="C50" s="20" t="s">
        <v>14</v>
      </c>
      <c r="D50" s="19">
        <v>97</v>
      </c>
      <c r="E50" s="20">
        <v>2</v>
      </c>
      <c r="F50" s="19" t="s">
        <v>138</v>
      </c>
      <c r="G50" s="19" t="s">
        <v>173</v>
      </c>
      <c r="H50" s="20">
        <v>500</v>
      </c>
      <c r="I50" s="153">
        <f>'Прил 4'!J43</f>
        <v>0</v>
      </c>
      <c r="J50" s="153">
        <f>'Прил 4'!K43</f>
        <v>0</v>
      </c>
    </row>
    <row r="51" spans="1:10" ht="31.5" hidden="1" x14ac:dyDescent="0.25">
      <c r="A51" s="21" t="s">
        <v>73</v>
      </c>
      <c r="B51" s="19" t="s">
        <v>10</v>
      </c>
      <c r="C51" s="20" t="s">
        <v>14</v>
      </c>
      <c r="D51" s="19">
        <v>97</v>
      </c>
      <c r="E51" s="20">
        <v>2</v>
      </c>
      <c r="F51" s="19" t="s">
        <v>138</v>
      </c>
      <c r="G51" s="19" t="s">
        <v>174</v>
      </c>
      <c r="H51" s="20"/>
      <c r="I51" s="153">
        <f>I52</f>
        <v>0</v>
      </c>
      <c r="J51" s="153">
        <f>J52</f>
        <v>0</v>
      </c>
    </row>
    <row r="52" spans="1:10" ht="15.75" hidden="1" x14ac:dyDescent="0.25">
      <c r="A52" s="69" t="s">
        <v>52</v>
      </c>
      <c r="B52" s="19" t="s">
        <v>10</v>
      </c>
      <c r="C52" s="20" t="s">
        <v>14</v>
      </c>
      <c r="D52" s="19">
        <v>97</v>
      </c>
      <c r="E52" s="20">
        <v>2</v>
      </c>
      <c r="F52" s="19" t="s">
        <v>138</v>
      </c>
      <c r="G52" s="19" t="s">
        <v>174</v>
      </c>
      <c r="H52" s="20">
        <v>500</v>
      </c>
      <c r="I52" s="153">
        <f>'Прил 4'!J45</f>
        <v>0</v>
      </c>
      <c r="J52" s="153">
        <f>'Прил 4'!K45</f>
        <v>0</v>
      </c>
    </row>
    <row r="53" spans="1:10" ht="47.25" hidden="1" x14ac:dyDescent="0.25">
      <c r="A53" s="21" t="s">
        <v>220</v>
      </c>
      <c r="B53" s="19" t="s">
        <v>10</v>
      </c>
      <c r="C53" s="20" t="s">
        <v>14</v>
      </c>
      <c r="D53" s="19">
        <v>97</v>
      </c>
      <c r="E53" s="20">
        <v>2</v>
      </c>
      <c r="F53" s="19" t="s">
        <v>138</v>
      </c>
      <c r="G53" s="19" t="s">
        <v>175</v>
      </c>
      <c r="H53" s="20"/>
      <c r="I53" s="153">
        <f>I54</f>
        <v>0</v>
      </c>
      <c r="J53" s="153">
        <f>J54</f>
        <v>0</v>
      </c>
    </row>
    <row r="54" spans="1:10" ht="15.75" hidden="1" x14ac:dyDescent="0.25">
      <c r="A54" s="69" t="s">
        <v>52</v>
      </c>
      <c r="B54" s="19" t="s">
        <v>10</v>
      </c>
      <c r="C54" s="20" t="s">
        <v>14</v>
      </c>
      <c r="D54" s="19">
        <v>97</v>
      </c>
      <c r="E54" s="20">
        <v>2</v>
      </c>
      <c r="F54" s="19" t="s">
        <v>138</v>
      </c>
      <c r="G54" s="19" t="s">
        <v>175</v>
      </c>
      <c r="H54" s="20">
        <v>500</v>
      </c>
      <c r="I54" s="153">
        <f>'Прил 4'!J47</f>
        <v>0</v>
      </c>
      <c r="J54" s="153">
        <f>'Прил 4'!K47</f>
        <v>0</v>
      </c>
    </row>
    <row r="55" spans="1:10" ht="63" hidden="1" x14ac:dyDescent="0.25">
      <c r="A55" s="21" t="s">
        <v>221</v>
      </c>
      <c r="B55" s="19" t="s">
        <v>10</v>
      </c>
      <c r="C55" s="20" t="s">
        <v>14</v>
      </c>
      <c r="D55" s="19">
        <v>97</v>
      </c>
      <c r="E55" s="20">
        <v>2</v>
      </c>
      <c r="F55" s="19" t="s">
        <v>138</v>
      </c>
      <c r="G55" s="19" t="s">
        <v>176</v>
      </c>
      <c r="H55" s="20"/>
      <c r="I55" s="153">
        <f>I56</f>
        <v>0</v>
      </c>
      <c r="J55" s="153">
        <f>J56</f>
        <v>0</v>
      </c>
    </row>
    <row r="56" spans="1:10" ht="15.75" hidden="1" x14ac:dyDescent="0.25">
      <c r="A56" s="69" t="s">
        <v>52</v>
      </c>
      <c r="B56" s="19" t="s">
        <v>10</v>
      </c>
      <c r="C56" s="20" t="s">
        <v>14</v>
      </c>
      <c r="D56" s="19">
        <v>97</v>
      </c>
      <c r="E56" s="20">
        <v>2</v>
      </c>
      <c r="F56" s="19" t="s">
        <v>138</v>
      </c>
      <c r="G56" s="19" t="s">
        <v>176</v>
      </c>
      <c r="H56" s="20">
        <v>500</v>
      </c>
      <c r="I56" s="153">
        <f>'Прил 4'!J49</f>
        <v>0</v>
      </c>
      <c r="J56" s="153">
        <f>'Прил 4'!K49</f>
        <v>0</v>
      </c>
    </row>
    <row r="57" spans="1:10" ht="31.5" hidden="1" x14ac:dyDescent="0.25">
      <c r="A57" s="68" t="s">
        <v>247</v>
      </c>
      <c r="B57" s="58" t="s">
        <v>10</v>
      </c>
      <c r="C57" s="58" t="s">
        <v>87</v>
      </c>
      <c r="D57" s="58"/>
      <c r="E57" s="58"/>
      <c r="F57" s="58"/>
      <c r="G57" s="58"/>
      <c r="H57" s="58"/>
      <c r="I57" s="154">
        <f t="shared" ref="I57:J60" si="1">I58</f>
        <v>0</v>
      </c>
      <c r="J57" s="154">
        <f t="shared" si="1"/>
        <v>0</v>
      </c>
    </row>
    <row r="58" spans="1:10" ht="15.75" hidden="1" x14ac:dyDescent="0.25">
      <c r="A58" s="21" t="s">
        <v>52</v>
      </c>
      <c r="B58" s="19" t="s">
        <v>10</v>
      </c>
      <c r="C58" s="19" t="s">
        <v>87</v>
      </c>
      <c r="D58" s="19" t="s">
        <v>80</v>
      </c>
      <c r="E58" s="19" t="s">
        <v>161</v>
      </c>
      <c r="F58" s="19" t="s">
        <v>138</v>
      </c>
      <c r="G58" s="19" t="s">
        <v>278</v>
      </c>
      <c r="H58" s="19"/>
      <c r="I58" s="153">
        <f t="shared" si="1"/>
        <v>0</v>
      </c>
      <c r="J58" s="153">
        <f t="shared" si="1"/>
        <v>0</v>
      </c>
    </row>
    <row r="59" spans="1:10" ht="63" hidden="1" x14ac:dyDescent="0.25">
      <c r="A59" s="21" t="s">
        <v>71</v>
      </c>
      <c r="B59" s="19" t="s">
        <v>10</v>
      </c>
      <c r="C59" s="19" t="s">
        <v>87</v>
      </c>
      <c r="D59" s="19" t="s">
        <v>80</v>
      </c>
      <c r="E59" s="19" t="s">
        <v>135</v>
      </c>
      <c r="F59" s="19" t="s">
        <v>138</v>
      </c>
      <c r="G59" s="19" t="s">
        <v>278</v>
      </c>
      <c r="H59" s="19"/>
      <c r="I59" s="153">
        <f t="shared" si="1"/>
        <v>0</v>
      </c>
      <c r="J59" s="153">
        <f t="shared" si="1"/>
        <v>0</v>
      </c>
    </row>
    <row r="60" spans="1:10" ht="31.5" hidden="1" x14ac:dyDescent="0.25">
      <c r="A60" s="21" t="s">
        <v>222</v>
      </c>
      <c r="B60" s="19" t="s">
        <v>10</v>
      </c>
      <c r="C60" s="19" t="s">
        <v>87</v>
      </c>
      <c r="D60" s="19">
        <v>97</v>
      </c>
      <c r="E60" s="20">
        <v>2</v>
      </c>
      <c r="F60" s="19" t="s">
        <v>138</v>
      </c>
      <c r="G60" s="19" t="s">
        <v>254</v>
      </c>
      <c r="H60" s="20"/>
      <c r="I60" s="153">
        <f t="shared" si="1"/>
        <v>0</v>
      </c>
      <c r="J60" s="153">
        <f t="shared" si="1"/>
        <v>0</v>
      </c>
    </row>
    <row r="61" spans="1:10" ht="15.75" hidden="1" x14ac:dyDescent="0.25">
      <c r="A61" s="69" t="s">
        <v>52</v>
      </c>
      <c r="B61" s="19" t="s">
        <v>10</v>
      </c>
      <c r="C61" s="19" t="s">
        <v>87</v>
      </c>
      <c r="D61" s="19">
        <v>97</v>
      </c>
      <c r="E61" s="20">
        <v>2</v>
      </c>
      <c r="F61" s="19" t="s">
        <v>138</v>
      </c>
      <c r="G61" s="19" t="s">
        <v>254</v>
      </c>
      <c r="H61" s="20">
        <v>500</v>
      </c>
      <c r="I61" s="153">
        <f>'Прил 4'!J54</f>
        <v>0</v>
      </c>
      <c r="J61" s="153">
        <f>'Прил 4'!K54</f>
        <v>0</v>
      </c>
    </row>
    <row r="62" spans="1:10" ht="15.75" x14ac:dyDescent="0.25">
      <c r="A62" s="68" t="s">
        <v>274</v>
      </c>
      <c r="B62" s="58" t="s">
        <v>10</v>
      </c>
      <c r="C62" s="58" t="s">
        <v>19</v>
      </c>
      <c r="D62" s="58"/>
      <c r="E62" s="59"/>
      <c r="F62" s="58"/>
      <c r="G62" s="58"/>
      <c r="H62" s="59"/>
      <c r="I62" s="154">
        <f t="shared" ref="I62:J64" si="2">I63</f>
        <v>572.79999999999995</v>
      </c>
      <c r="J62" s="154">
        <f t="shared" si="2"/>
        <v>0</v>
      </c>
    </row>
    <row r="63" spans="1:10" ht="31.5" x14ac:dyDescent="0.25">
      <c r="A63" s="70" t="s">
        <v>275</v>
      </c>
      <c r="B63" s="22" t="s">
        <v>10</v>
      </c>
      <c r="C63" s="22" t="s">
        <v>19</v>
      </c>
      <c r="D63" s="71">
        <v>93</v>
      </c>
      <c r="E63" s="22" t="s">
        <v>157</v>
      </c>
      <c r="F63" s="22" t="s">
        <v>138</v>
      </c>
      <c r="G63" s="19" t="s">
        <v>278</v>
      </c>
      <c r="H63" s="20"/>
      <c r="I63" s="153">
        <f t="shared" si="2"/>
        <v>572.79999999999995</v>
      </c>
      <c r="J63" s="153">
        <f t="shared" si="2"/>
        <v>0</v>
      </c>
    </row>
    <row r="64" spans="1:10" ht="63" x14ac:dyDescent="0.25">
      <c r="A64" s="70" t="s">
        <v>276</v>
      </c>
      <c r="B64" s="22" t="s">
        <v>10</v>
      </c>
      <c r="C64" s="22" t="s">
        <v>19</v>
      </c>
      <c r="D64" s="71">
        <v>93</v>
      </c>
      <c r="E64" s="22" t="s">
        <v>157</v>
      </c>
      <c r="F64" s="22" t="s">
        <v>138</v>
      </c>
      <c r="G64" s="19" t="s">
        <v>277</v>
      </c>
      <c r="H64" s="20"/>
      <c r="I64" s="153">
        <f t="shared" si="2"/>
        <v>572.79999999999995</v>
      </c>
      <c r="J64" s="153">
        <f t="shared" si="2"/>
        <v>0</v>
      </c>
    </row>
    <row r="65" spans="1:10" ht="15.75" x14ac:dyDescent="0.25">
      <c r="A65" s="21" t="s">
        <v>412</v>
      </c>
      <c r="B65" s="19" t="s">
        <v>10</v>
      </c>
      <c r="C65" s="19" t="s">
        <v>19</v>
      </c>
      <c r="D65" s="20">
        <v>93</v>
      </c>
      <c r="E65" s="19" t="s">
        <v>157</v>
      </c>
      <c r="F65" s="19" t="s">
        <v>138</v>
      </c>
      <c r="G65" s="19" t="s">
        <v>277</v>
      </c>
      <c r="H65" s="20">
        <v>880</v>
      </c>
      <c r="I65" s="153">
        <f>'Прил 4'!J58</f>
        <v>572.79999999999995</v>
      </c>
      <c r="J65" s="153">
        <f>'Прил 4'!K58</f>
        <v>0</v>
      </c>
    </row>
    <row r="66" spans="1:10" ht="15.75" x14ac:dyDescent="0.25">
      <c r="A66" s="64" t="s">
        <v>0</v>
      </c>
      <c r="B66" s="58" t="s">
        <v>10</v>
      </c>
      <c r="C66" s="59">
        <v>11</v>
      </c>
      <c r="D66" s="58"/>
      <c r="E66" s="59"/>
      <c r="F66" s="58"/>
      <c r="G66" s="58"/>
      <c r="H66" s="59" t="s">
        <v>6</v>
      </c>
      <c r="I66" s="151">
        <f t="shared" ref="I66:J69" si="3">I67</f>
        <v>300</v>
      </c>
      <c r="J66" s="151">
        <f t="shared" si="3"/>
        <v>300</v>
      </c>
    </row>
    <row r="67" spans="1:10" s="23" customFormat="1" ht="15.75" x14ac:dyDescent="0.25">
      <c r="A67" s="18" t="s">
        <v>0</v>
      </c>
      <c r="B67" s="19" t="s">
        <v>10</v>
      </c>
      <c r="C67" s="20">
        <v>11</v>
      </c>
      <c r="D67" s="19">
        <v>94</v>
      </c>
      <c r="E67" s="20">
        <v>0</v>
      </c>
      <c r="F67" s="19" t="s">
        <v>138</v>
      </c>
      <c r="G67" s="19" t="s">
        <v>278</v>
      </c>
      <c r="H67" s="20"/>
      <c r="I67" s="152">
        <f t="shared" si="3"/>
        <v>300</v>
      </c>
      <c r="J67" s="152">
        <f t="shared" si="3"/>
        <v>300</v>
      </c>
    </row>
    <row r="68" spans="1:10" ht="15.75" x14ac:dyDescent="0.25">
      <c r="A68" s="18" t="s">
        <v>1</v>
      </c>
      <c r="B68" s="19" t="s">
        <v>10</v>
      </c>
      <c r="C68" s="20">
        <v>11</v>
      </c>
      <c r="D68" s="19">
        <v>94</v>
      </c>
      <c r="E68" s="20">
        <v>1</v>
      </c>
      <c r="F68" s="19" t="s">
        <v>138</v>
      </c>
      <c r="G68" s="19" t="s">
        <v>278</v>
      </c>
      <c r="H68" s="20" t="s">
        <v>6</v>
      </c>
      <c r="I68" s="152">
        <f t="shared" si="3"/>
        <v>300</v>
      </c>
      <c r="J68" s="152">
        <f t="shared" si="3"/>
        <v>300</v>
      </c>
    </row>
    <row r="69" spans="1:10" ht="15.75" x14ac:dyDescent="0.25">
      <c r="A69" s="18" t="str">
        <f>A68</f>
        <v>Резервные фонды местных администраций</v>
      </c>
      <c r="B69" s="19" t="s">
        <v>10</v>
      </c>
      <c r="C69" s="20">
        <v>11</v>
      </c>
      <c r="D69" s="19">
        <v>94</v>
      </c>
      <c r="E69" s="20">
        <v>1</v>
      </c>
      <c r="F69" s="19" t="s">
        <v>138</v>
      </c>
      <c r="G69" s="19" t="s">
        <v>177</v>
      </c>
      <c r="H69" s="20"/>
      <c r="I69" s="152">
        <f t="shared" si="3"/>
        <v>300</v>
      </c>
      <c r="J69" s="152">
        <f t="shared" si="3"/>
        <v>300</v>
      </c>
    </row>
    <row r="70" spans="1:10" ht="15.75" x14ac:dyDescent="0.25">
      <c r="A70" s="18" t="s">
        <v>147</v>
      </c>
      <c r="B70" s="19" t="s">
        <v>10</v>
      </c>
      <c r="C70" s="20">
        <v>11</v>
      </c>
      <c r="D70" s="19">
        <v>94</v>
      </c>
      <c r="E70" s="20">
        <v>1</v>
      </c>
      <c r="F70" s="19" t="s">
        <v>138</v>
      </c>
      <c r="G70" s="19" t="s">
        <v>177</v>
      </c>
      <c r="H70" s="19" t="s">
        <v>146</v>
      </c>
      <c r="I70" s="152">
        <f>'Прил 4'!J63</f>
        <v>300</v>
      </c>
      <c r="J70" s="152">
        <f>'Прил 4'!K63</f>
        <v>300</v>
      </c>
    </row>
    <row r="71" spans="1:10" ht="15.75" x14ac:dyDescent="0.25">
      <c r="A71" s="64" t="s">
        <v>22</v>
      </c>
      <c r="B71" s="58" t="s">
        <v>10</v>
      </c>
      <c r="C71" s="59">
        <v>13</v>
      </c>
      <c r="D71" s="19"/>
      <c r="E71" s="20"/>
      <c r="F71" s="19"/>
      <c r="G71" s="19"/>
      <c r="H71" s="20"/>
      <c r="I71" s="154">
        <f>I72+I83+I103+I107+I136+I111</f>
        <v>3893.7</v>
      </c>
      <c r="J71" s="154">
        <f>J72+J83+J103+J107+J136+J111</f>
        <v>3700.2</v>
      </c>
    </row>
    <row r="72" spans="1:10" ht="47.25" x14ac:dyDescent="0.25">
      <c r="A72" s="64" t="s">
        <v>75</v>
      </c>
      <c r="B72" s="58" t="s">
        <v>10</v>
      </c>
      <c r="C72" s="59">
        <v>13</v>
      </c>
      <c r="D72" s="58" t="s">
        <v>10</v>
      </c>
      <c r="E72" s="59">
        <v>0</v>
      </c>
      <c r="F72" s="58" t="s">
        <v>138</v>
      </c>
      <c r="G72" s="58" t="s">
        <v>278</v>
      </c>
      <c r="H72" s="59"/>
      <c r="I72" s="154">
        <f>I73+I80</f>
        <v>2209.6999999999998</v>
      </c>
      <c r="J72" s="154">
        <f>J73+J80</f>
        <v>1946.7</v>
      </c>
    </row>
    <row r="73" spans="1:10" ht="15.75" x14ac:dyDescent="0.25">
      <c r="A73" s="64" t="s">
        <v>117</v>
      </c>
      <c r="B73" s="58" t="s">
        <v>10</v>
      </c>
      <c r="C73" s="59">
        <v>13</v>
      </c>
      <c r="D73" s="58" t="s">
        <v>10</v>
      </c>
      <c r="E73" s="59">
        <v>1</v>
      </c>
      <c r="F73" s="58" t="s">
        <v>138</v>
      </c>
      <c r="G73" s="58" t="s">
        <v>278</v>
      </c>
      <c r="H73" s="59"/>
      <c r="I73" s="154">
        <f>I74+I76+I78</f>
        <v>1816</v>
      </c>
      <c r="J73" s="154">
        <f>J74+J76+J78</f>
        <v>1782.5</v>
      </c>
    </row>
    <row r="74" spans="1:10" ht="15.75" x14ac:dyDescent="0.25">
      <c r="A74" s="21" t="s">
        <v>74</v>
      </c>
      <c r="B74" s="19" t="s">
        <v>10</v>
      </c>
      <c r="C74" s="20">
        <v>13</v>
      </c>
      <c r="D74" s="19" t="s">
        <v>10</v>
      </c>
      <c r="E74" s="20">
        <v>1</v>
      </c>
      <c r="F74" s="19" t="s">
        <v>138</v>
      </c>
      <c r="G74" s="19" t="s">
        <v>178</v>
      </c>
      <c r="H74" s="20"/>
      <c r="I74" s="153">
        <f>I75</f>
        <v>1217.4000000000001</v>
      </c>
      <c r="J74" s="153">
        <f>J75</f>
        <v>1173.3</v>
      </c>
    </row>
    <row r="75" spans="1:10" ht="31.5" x14ac:dyDescent="0.25">
      <c r="A75" s="21" t="s">
        <v>152</v>
      </c>
      <c r="B75" s="19" t="s">
        <v>10</v>
      </c>
      <c r="C75" s="20">
        <v>13</v>
      </c>
      <c r="D75" s="19" t="s">
        <v>10</v>
      </c>
      <c r="E75" s="20">
        <v>1</v>
      </c>
      <c r="F75" s="19" t="s">
        <v>138</v>
      </c>
      <c r="G75" s="19" t="s">
        <v>178</v>
      </c>
      <c r="H75" s="20">
        <v>240</v>
      </c>
      <c r="I75" s="153">
        <f>'Прил 4'!J68</f>
        <v>1217.4000000000001</v>
      </c>
      <c r="J75" s="153">
        <f>'Прил 4'!K68</f>
        <v>1173.3</v>
      </c>
    </row>
    <row r="76" spans="1:10" ht="15.75" x14ac:dyDescent="0.25">
      <c r="A76" s="21" t="s">
        <v>255</v>
      </c>
      <c r="B76" s="19" t="s">
        <v>10</v>
      </c>
      <c r="C76" s="20">
        <v>13</v>
      </c>
      <c r="D76" s="19" t="s">
        <v>10</v>
      </c>
      <c r="E76" s="20">
        <v>1</v>
      </c>
      <c r="F76" s="19" t="s">
        <v>138</v>
      </c>
      <c r="G76" s="19" t="s">
        <v>179</v>
      </c>
      <c r="H76" s="20"/>
      <c r="I76" s="153">
        <f>I77</f>
        <v>276.7</v>
      </c>
      <c r="J76" s="153">
        <f>J77</f>
        <v>280.8</v>
      </c>
    </row>
    <row r="77" spans="1:10" s="8" customFormat="1" ht="31.5" x14ac:dyDescent="0.25">
      <c r="A77" s="21" t="s">
        <v>152</v>
      </c>
      <c r="B77" s="19" t="s">
        <v>10</v>
      </c>
      <c r="C77" s="20">
        <v>13</v>
      </c>
      <c r="D77" s="19" t="s">
        <v>10</v>
      </c>
      <c r="E77" s="20">
        <v>1</v>
      </c>
      <c r="F77" s="19" t="s">
        <v>138</v>
      </c>
      <c r="G77" s="19" t="s">
        <v>179</v>
      </c>
      <c r="H77" s="20">
        <v>240</v>
      </c>
      <c r="I77" s="153">
        <f>'Прил 4'!J70</f>
        <v>276.7</v>
      </c>
      <c r="J77" s="153">
        <f>'Прил 4'!K70</f>
        <v>280.8</v>
      </c>
    </row>
    <row r="78" spans="1:10" ht="15.75" x14ac:dyDescent="0.25">
      <c r="A78" s="21" t="s">
        <v>76</v>
      </c>
      <c r="B78" s="19" t="s">
        <v>10</v>
      </c>
      <c r="C78" s="20">
        <v>13</v>
      </c>
      <c r="D78" s="19" t="s">
        <v>10</v>
      </c>
      <c r="E78" s="20">
        <v>1</v>
      </c>
      <c r="F78" s="19" t="s">
        <v>138</v>
      </c>
      <c r="G78" s="19" t="s">
        <v>180</v>
      </c>
      <c r="H78" s="20"/>
      <c r="I78" s="153">
        <f>I79</f>
        <v>321.89999999999998</v>
      </c>
      <c r="J78" s="153">
        <f>J79</f>
        <v>328.4</v>
      </c>
    </row>
    <row r="79" spans="1:10" ht="31.5" x14ac:dyDescent="0.25">
      <c r="A79" s="21" t="s">
        <v>152</v>
      </c>
      <c r="B79" s="19" t="s">
        <v>10</v>
      </c>
      <c r="C79" s="20">
        <v>13</v>
      </c>
      <c r="D79" s="19" t="s">
        <v>10</v>
      </c>
      <c r="E79" s="20">
        <v>1</v>
      </c>
      <c r="F79" s="19" t="s">
        <v>138</v>
      </c>
      <c r="G79" s="19" t="s">
        <v>180</v>
      </c>
      <c r="H79" s="20">
        <v>240</v>
      </c>
      <c r="I79" s="153">
        <f>'Прил 4'!J72</f>
        <v>321.89999999999998</v>
      </c>
      <c r="J79" s="153">
        <f>'Прил 4'!K72</f>
        <v>328.4</v>
      </c>
    </row>
    <row r="80" spans="1:10" ht="31.5" x14ac:dyDescent="0.25">
      <c r="A80" s="68" t="s">
        <v>131</v>
      </c>
      <c r="B80" s="58" t="s">
        <v>10</v>
      </c>
      <c r="C80" s="59">
        <v>13</v>
      </c>
      <c r="D80" s="58" t="s">
        <v>10</v>
      </c>
      <c r="E80" s="59">
        <v>2</v>
      </c>
      <c r="F80" s="58" t="s">
        <v>138</v>
      </c>
      <c r="G80" s="58" t="s">
        <v>278</v>
      </c>
      <c r="H80" s="59"/>
      <c r="I80" s="154">
        <f>I81</f>
        <v>393.7</v>
      </c>
      <c r="J80" s="154">
        <f>J81</f>
        <v>164.2</v>
      </c>
    </row>
    <row r="81" spans="1:10" ht="31.5" x14ac:dyDescent="0.25">
      <c r="A81" s="21" t="s">
        <v>132</v>
      </c>
      <c r="B81" s="19" t="s">
        <v>10</v>
      </c>
      <c r="C81" s="20">
        <v>13</v>
      </c>
      <c r="D81" s="19" t="s">
        <v>10</v>
      </c>
      <c r="E81" s="20">
        <v>2</v>
      </c>
      <c r="F81" s="19" t="s">
        <v>138</v>
      </c>
      <c r="G81" s="19" t="s">
        <v>181</v>
      </c>
      <c r="H81" s="20"/>
      <c r="I81" s="153">
        <f>I82</f>
        <v>393.7</v>
      </c>
      <c r="J81" s="153">
        <f>J82</f>
        <v>164.2</v>
      </c>
    </row>
    <row r="82" spans="1:10" ht="31.5" x14ac:dyDescent="0.25">
      <c r="A82" s="21" t="s">
        <v>152</v>
      </c>
      <c r="B82" s="19" t="s">
        <v>10</v>
      </c>
      <c r="C82" s="20">
        <v>13</v>
      </c>
      <c r="D82" s="19" t="s">
        <v>10</v>
      </c>
      <c r="E82" s="20">
        <v>2</v>
      </c>
      <c r="F82" s="19" t="s">
        <v>138</v>
      </c>
      <c r="G82" s="19" t="s">
        <v>181</v>
      </c>
      <c r="H82" s="20">
        <v>240</v>
      </c>
      <c r="I82" s="153">
        <f>'Прил 4'!J75</f>
        <v>393.7</v>
      </c>
      <c r="J82" s="153">
        <f>'Прил 4'!K75</f>
        <v>164.2</v>
      </c>
    </row>
    <row r="83" spans="1:10" ht="47.25" x14ac:dyDescent="0.25">
      <c r="A83" s="64" t="s">
        <v>153</v>
      </c>
      <c r="B83" s="58" t="s">
        <v>10</v>
      </c>
      <c r="C83" s="59">
        <v>13</v>
      </c>
      <c r="D83" s="58" t="s">
        <v>19</v>
      </c>
      <c r="E83" s="59">
        <v>0</v>
      </c>
      <c r="F83" s="58" t="s">
        <v>138</v>
      </c>
      <c r="G83" s="58" t="s">
        <v>278</v>
      </c>
      <c r="H83" s="59"/>
      <c r="I83" s="154">
        <f>I84</f>
        <v>1100</v>
      </c>
      <c r="J83" s="154">
        <f>J84</f>
        <v>1100</v>
      </c>
    </row>
    <row r="84" spans="1:10" ht="31.5" x14ac:dyDescent="0.25">
      <c r="A84" s="64" t="s">
        <v>154</v>
      </c>
      <c r="B84" s="58" t="s">
        <v>10</v>
      </c>
      <c r="C84" s="59">
        <v>13</v>
      </c>
      <c r="D84" s="58" t="s">
        <v>19</v>
      </c>
      <c r="E84" s="59">
        <v>1</v>
      </c>
      <c r="F84" s="58" t="s">
        <v>138</v>
      </c>
      <c r="G84" s="58" t="s">
        <v>278</v>
      </c>
      <c r="H84" s="59"/>
      <c r="I84" s="154">
        <f>I85+I88+I91+I94+I97+I100</f>
        <v>1100</v>
      </c>
      <c r="J84" s="154">
        <f>J85+J88+J91+J94+J97+J100</f>
        <v>1100</v>
      </c>
    </row>
    <row r="85" spans="1:10" ht="15.75" x14ac:dyDescent="0.25">
      <c r="A85" s="18" t="s">
        <v>232</v>
      </c>
      <c r="B85" s="19" t="s">
        <v>10</v>
      </c>
      <c r="C85" s="20">
        <v>13</v>
      </c>
      <c r="D85" s="19" t="s">
        <v>19</v>
      </c>
      <c r="E85" s="20">
        <v>1</v>
      </c>
      <c r="F85" s="19" t="s">
        <v>10</v>
      </c>
      <c r="G85" s="19" t="s">
        <v>278</v>
      </c>
      <c r="H85" s="20"/>
      <c r="I85" s="153">
        <f>I86</f>
        <v>100</v>
      </c>
      <c r="J85" s="153">
        <f>J86</f>
        <v>100</v>
      </c>
    </row>
    <row r="86" spans="1:10" ht="31.5" x14ac:dyDescent="0.25">
      <c r="A86" s="21" t="s">
        <v>155</v>
      </c>
      <c r="B86" s="19" t="s">
        <v>10</v>
      </c>
      <c r="C86" s="19" t="s">
        <v>156</v>
      </c>
      <c r="D86" s="19" t="s">
        <v>19</v>
      </c>
      <c r="E86" s="19" t="s">
        <v>157</v>
      </c>
      <c r="F86" s="19" t="s">
        <v>10</v>
      </c>
      <c r="G86" s="19" t="s">
        <v>182</v>
      </c>
      <c r="H86" s="19"/>
      <c r="I86" s="153">
        <f>I87</f>
        <v>100</v>
      </c>
      <c r="J86" s="153">
        <f>J87</f>
        <v>100</v>
      </c>
    </row>
    <row r="87" spans="1:10" ht="31.5" x14ac:dyDescent="0.25">
      <c r="A87" s="21" t="s">
        <v>152</v>
      </c>
      <c r="B87" s="19" t="s">
        <v>10</v>
      </c>
      <c r="C87" s="19" t="s">
        <v>156</v>
      </c>
      <c r="D87" s="19" t="s">
        <v>19</v>
      </c>
      <c r="E87" s="19" t="s">
        <v>157</v>
      </c>
      <c r="F87" s="19" t="s">
        <v>10</v>
      </c>
      <c r="G87" s="19" t="s">
        <v>182</v>
      </c>
      <c r="H87" s="19" t="s">
        <v>158</v>
      </c>
      <c r="I87" s="153">
        <f>'Прил 4'!J80</f>
        <v>100</v>
      </c>
      <c r="J87" s="153">
        <f>'Прил 4'!K80</f>
        <v>100</v>
      </c>
    </row>
    <row r="88" spans="1:10" s="8" customFormat="1" ht="31.5" x14ac:dyDescent="0.25">
      <c r="A88" s="18" t="s">
        <v>241</v>
      </c>
      <c r="B88" s="19" t="s">
        <v>10</v>
      </c>
      <c r="C88" s="20">
        <v>13</v>
      </c>
      <c r="D88" s="19" t="s">
        <v>19</v>
      </c>
      <c r="E88" s="20">
        <v>1</v>
      </c>
      <c r="F88" s="19" t="s">
        <v>12</v>
      </c>
      <c r="G88" s="19" t="s">
        <v>278</v>
      </c>
      <c r="H88" s="20"/>
      <c r="I88" s="153">
        <f>I89</f>
        <v>70</v>
      </c>
      <c r="J88" s="153">
        <f>J89</f>
        <v>70</v>
      </c>
    </row>
    <row r="89" spans="1:10" ht="31.5" x14ac:dyDescent="0.25">
      <c r="A89" s="21" t="s">
        <v>155</v>
      </c>
      <c r="B89" s="19" t="s">
        <v>10</v>
      </c>
      <c r="C89" s="19" t="s">
        <v>156</v>
      </c>
      <c r="D89" s="19" t="s">
        <v>19</v>
      </c>
      <c r="E89" s="19" t="s">
        <v>157</v>
      </c>
      <c r="F89" s="19" t="s">
        <v>12</v>
      </c>
      <c r="G89" s="19" t="s">
        <v>182</v>
      </c>
      <c r="H89" s="19"/>
      <c r="I89" s="153">
        <f>I90</f>
        <v>70</v>
      </c>
      <c r="J89" s="153">
        <f>J90</f>
        <v>70</v>
      </c>
    </row>
    <row r="90" spans="1:10" ht="31.5" x14ac:dyDescent="0.25">
      <c r="A90" s="21" t="s">
        <v>152</v>
      </c>
      <c r="B90" s="19" t="s">
        <v>10</v>
      </c>
      <c r="C90" s="19" t="s">
        <v>156</v>
      </c>
      <c r="D90" s="19" t="s">
        <v>19</v>
      </c>
      <c r="E90" s="19" t="s">
        <v>157</v>
      </c>
      <c r="F90" s="19" t="s">
        <v>12</v>
      </c>
      <c r="G90" s="19" t="s">
        <v>182</v>
      </c>
      <c r="H90" s="19" t="s">
        <v>158</v>
      </c>
      <c r="I90" s="153">
        <f>'Прил 4'!J83</f>
        <v>70</v>
      </c>
      <c r="J90" s="153">
        <f>'Прил 4'!K83</f>
        <v>70</v>
      </c>
    </row>
    <row r="91" spans="1:10" ht="15.75" x14ac:dyDescent="0.25">
      <c r="A91" s="18" t="s">
        <v>234</v>
      </c>
      <c r="B91" s="19" t="s">
        <v>10</v>
      </c>
      <c r="C91" s="20">
        <v>13</v>
      </c>
      <c r="D91" s="19" t="s">
        <v>19</v>
      </c>
      <c r="E91" s="20">
        <v>1</v>
      </c>
      <c r="F91" s="19" t="s">
        <v>11</v>
      </c>
      <c r="G91" s="19" t="s">
        <v>278</v>
      </c>
      <c r="H91" s="20"/>
      <c r="I91" s="153">
        <f>I92</f>
        <v>600</v>
      </c>
      <c r="J91" s="153">
        <f>J92</f>
        <v>600</v>
      </c>
    </row>
    <row r="92" spans="1:10" ht="31.5" x14ac:dyDescent="0.25">
      <c r="A92" s="21" t="s">
        <v>155</v>
      </c>
      <c r="B92" s="19" t="s">
        <v>10</v>
      </c>
      <c r="C92" s="19" t="s">
        <v>156</v>
      </c>
      <c r="D92" s="19" t="s">
        <v>19</v>
      </c>
      <c r="E92" s="19" t="s">
        <v>157</v>
      </c>
      <c r="F92" s="19" t="s">
        <v>11</v>
      </c>
      <c r="G92" s="19" t="s">
        <v>182</v>
      </c>
      <c r="H92" s="19"/>
      <c r="I92" s="153">
        <f>I93</f>
        <v>600</v>
      </c>
      <c r="J92" s="153">
        <f>J93</f>
        <v>600</v>
      </c>
    </row>
    <row r="93" spans="1:10" ht="31.5" x14ac:dyDescent="0.25">
      <c r="A93" s="21" t="s">
        <v>152</v>
      </c>
      <c r="B93" s="19" t="s">
        <v>10</v>
      </c>
      <c r="C93" s="19" t="s">
        <v>156</v>
      </c>
      <c r="D93" s="19" t="s">
        <v>19</v>
      </c>
      <c r="E93" s="19" t="s">
        <v>157</v>
      </c>
      <c r="F93" s="19" t="s">
        <v>11</v>
      </c>
      <c r="G93" s="19" t="s">
        <v>182</v>
      </c>
      <c r="H93" s="19" t="s">
        <v>158</v>
      </c>
      <c r="I93" s="153">
        <f>'Прил 4'!J86</f>
        <v>600</v>
      </c>
      <c r="J93" s="153">
        <f>'Прил 4'!K86</f>
        <v>600</v>
      </c>
    </row>
    <row r="94" spans="1:10" ht="15.75" x14ac:dyDescent="0.25">
      <c r="A94" s="18" t="s">
        <v>235</v>
      </c>
      <c r="B94" s="19" t="s">
        <v>10</v>
      </c>
      <c r="C94" s="20">
        <v>13</v>
      </c>
      <c r="D94" s="19" t="s">
        <v>19</v>
      </c>
      <c r="E94" s="20">
        <v>1</v>
      </c>
      <c r="F94" s="19" t="s">
        <v>14</v>
      </c>
      <c r="G94" s="19" t="s">
        <v>278</v>
      </c>
      <c r="H94" s="20"/>
      <c r="I94" s="153">
        <f>I95</f>
        <v>50</v>
      </c>
      <c r="J94" s="153">
        <f>J95</f>
        <v>50</v>
      </c>
    </row>
    <row r="95" spans="1:10" ht="31.5" x14ac:dyDescent="0.25">
      <c r="A95" s="21" t="s">
        <v>155</v>
      </c>
      <c r="B95" s="19" t="s">
        <v>10</v>
      </c>
      <c r="C95" s="19" t="s">
        <v>156</v>
      </c>
      <c r="D95" s="19" t="s">
        <v>19</v>
      </c>
      <c r="E95" s="19" t="s">
        <v>157</v>
      </c>
      <c r="F95" s="19" t="s">
        <v>14</v>
      </c>
      <c r="G95" s="19" t="s">
        <v>182</v>
      </c>
      <c r="H95" s="19"/>
      <c r="I95" s="153">
        <f>I96</f>
        <v>50</v>
      </c>
      <c r="J95" s="153">
        <f>J96</f>
        <v>50</v>
      </c>
    </row>
    <row r="96" spans="1:10" ht="31.5" x14ac:dyDescent="0.25">
      <c r="A96" s="21" t="s">
        <v>152</v>
      </c>
      <c r="B96" s="19" t="s">
        <v>10</v>
      </c>
      <c r="C96" s="19" t="s">
        <v>156</v>
      </c>
      <c r="D96" s="19" t="s">
        <v>19</v>
      </c>
      <c r="E96" s="19" t="s">
        <v>157</v>
      </c>
      <c r="F96" s="19" t="s">
        <v>14</v>
      </c>
      <c r="G96" s="19" t="s">
        <v>182</v>
      </c>
      <c r="H96" s="19" t="s">
        <v>158</v>
      </c>
      <c r="I96" s="153">
        <f>'Прил 4'!J89</f>
        <v>50</v>
      </c>
      <c r="J96" s="153">
        <f>'Прил 4'!K89</f>
        <v>50</v>
      </c>
    </row>
    <row r="97" spans="1:10" ht="47.25" x14ac:dyDescent="0.25">
      <c r="A97" s="18" t="s">
        <v>320</v>
      </c>
      <c r="B97" s="19" t="s">
        <v>10</v>
      </c>
      <c r="C97" s="20">
        <v>13</v>
      </c>
      <c r="D97" s="19" t="s">
        <v>19</v>
      </c>
      <c r="E97" s="20">
        <v>1</v>
      </c>
      <c r="F97" s="19" t="s">
        <v>15</v>
      </c>
      <c r="G97" s="19" t="s">
        <v>278</v>
      </c>
      <c r="H97" s="20"/>
      <c r="I97" s="153">
        <f>I98</f>
        <v>200</v>
      </c>
      <c r="J97" s="153">
        <f>J98</f>
        <v>200</v>
      </c>
    </row>
    <row r="98" spans="1:10" ht="31.5" x14ac:dyDescent="0.25">
      <c r="A98" s="21" t="s">
        <v>155</v>
      </c>
      <c r="B98" s="19" t="s">
        <v>10</v>
      </c>
      <c r="C98" s="19" t="s">
        <v>156</v>
      </c>
      <c r="D98" s="19" t="s">
        <v>19</v>
      </c>
      <c r="E98" s="19" t="s">
        <v>157</v>
      </c>
      <c r="F98" s="19" t="s">
        <v>15</v>
      </c>
      <c r="G98" s="19" t="s">
        <v>182</v>
      </c>
      <c r="H98" s="19"/>
      <c r="I98" s="153">
        <f>I99</f>
        <v>200</v>
      </c>
      <c r="J98" s="153">
        <f>J99</f>
        <v>200</v>
      </c>
    </row>
    <row r="99" spans="1:10" ht="31.5" x14ac:dyDescent="0.25">
      <c r="A99" s="21" t="s">
        <v>152</v>
      </c>
      <c r="B99" s="19" t="s">
        <v>10</v>
      </c>
      <c r="C99" s="19" t="s">
        <v>156</v>
      </c>
      <c r="D99" s="19" t="s">
        <v>19</v>
      </c>
      <c r="E99" s="19" t="s">
        <v>157</v>
      </c>
      <c r="F99" s="19" t="s">
        <v>15</v>
      </c>
      <c r="G99" s="19" t="s">
        <v>182</v>
      </c>
      <c r="H99" s="19" t="s">
        <v>158</v>
      </c>
      <c r="I99" s="153">
        <f>'Прил 4'!J92</f>
        <v>200</v>
      </c>
      <c r="J99" s="153">
        <f>'Прил 4'!K92</f>
        <v>200</v>
      </c>
    </row>
    <row r="100" spans="1:10" ht="15.75" x14ac:dyDescent="0.25">
      <c r="A100" s="18" t="s">
        <v>236</v>
      </c>
      <c r="B100" s="19" t="s">
        <v>10</v>
      </c>
      <c r="C100" s="20">
        <v>13</v>
      </c>
      <c r="D100" s="19" t="s">
        <v>19</v>
      </c>
      <c r="E100" s="20">
        <v>1</v>
      </c>
      <c r="F100" s="19" t="s">
        <v>87</v>
      </c>
      <c r="G100" s="19" t="s">
        <v>278</v>
      </c>
      <c r="H100" s="20"/>
      <c r="I100" s="153">
        <f>I101</f>
        <v>80</v>
      </c>
      <c r="J100" s="153">
        <f>J101</f>
        <v>80</v>
      </c>
    </row>
    <row r="101" spans="1:10" ht="31.5" x14ac:dyDescent="0.25">
      <c r="A101" s="21" t="s">
        <v>155</v>
      </c>
      <c r="B101" s="19" t="s">
        <v>10</v>
      </c>
      <c r="C101" s="19" t="s">
        <v>156</v>
      </c>
      <c r="D101" s="19" t="s">
        <v>19</v>
      </c>
      <c r="E101" s="19" t="s">
        <v>157</v>
      </c>
      <c r="F101" s="19" t="s">
        <v>87</v>
      </c>
      <c r="G101" s="19" t="s">
        <v>182</v>
      </c>
      <c r="H101" s="19"/>
      <c r="I101" s="153">
        <f>I102</f>
        <v>80</v>
      </c>
      <c r="J101" s="153">
        <f>J102</f>
        <v>80</v>
      </c>
    </row>
    <row r="102" spans="1:10" ht="31.5" x14ac:dyDescent="0.25">
      <c r="A102" s="21" t="s">
        <v>152</v>
      </c>
      <c r="B102" s="19" t="s">
        <v>10</v>
      </c>
      <c r="C102" s="19" t="s">
        <v>156</v>
      </c>
      <c r="D102" s="19" t="s">
        <v>19</v>
      </c>
      <c r="E102" s="19" t="s">
        <v>157</v>
      </c>
      <c r="F102" s="19" t="s">
        <v>87</v>
      </c>
      <c r="G102" s="19" t="s">
        <v>182</v>
      </c>
      <c r="H102" s="19" t="s">
        <v>158</v>
      </c>
      <c r="I102" s="153">
        <f>'Прил 4'!J95</f>
        <v>80</v>
      </c>
      <c r="J102" s="153">
        <f>'Прил 4'!K95</f>
        <v>80</v>
      </c>
    </row>
    <row r="103" spans="1:10" ht="31.5" x14ac:dyDescent="0.25">
      <c r="A103" s="64" t="s">
        <v>306</v>
      </c>
      <c r="B103" s="58" t="s">
        <v>10</v>
      </c>
      <c r="C103" s="59">
        <v>13</v>
      </c>
      <c r="D103" s="58" t="s">
        <v>20</v>
      </c>
      <c r="E103" s="59">
        <v>0</v>
      </c>
      <c r="F103" s="58" t="s">
        <v>138</v>
      </c>
      <c r="G103" s="58" t="s">
        <v>278</v>
      </c>
      <c r="H103" s="59"/>
      <c r="I103" s="154">
        <f t="shared" ref="I103:J105" si="4">I104</f>
        <v>192</v>
      </c>
      <c r="J103" s="154">
        <f t="shared" si="4"/>
        <v>196.5</v>
      </c>
    </row>
    <row r="104" spans="1:10" ht="31.5" x14ac:dyDescent="0.25">
      <c r="A104" s="64" t="s">
        <v>159</v>
      </c>
      <c r="B104" s="58" t="s">
        <v>10</v>
      </c>
      <c r="C104" s="59">
        <v>13</v>
      </c>
      <c r="D104" s="58" t="s">
        <v>20</v>
      </c>
      <c r="E104" s="59">
        <v>0</v>
      </c>
      <c r="F104" s="58" t="s">
        <v>138</v>
      </c>
      <c r="G104" s="58" t="s">
        <v>278</v>
      </c>
      <c r="H104" s="59"/>
      <c r="I104" s="154">
        <f t="shared" si="4"/>
        <v>192</v>
      </c>
      <c r="J104" s="154">
        <f t="shared" si="4"/>
        <v>196.5</v>
      </c>
    </row>
    <row r="105" spans="1:10" ht="31.5" x14ac:dyDescent="0.25">
      <c r="A105" s="21" t="s">
        <v>160</v>
      </c>
      <c r="B105" s="19" t="s">
        <v>10</v>
      </c>
      <c r="C105" s="19" t="s">
        <v>156</v>
      </c>
      <c r="D105" s="19" t="s">
        <v>20</v>
      </c>
      <c r="E105" s="19" t="s">
        <v>161</v>
      </c>
      <c r="F105" s="19" t="s">
        <v>138</v>
      </c>
      <c r="G105" s="19" t="s">
        <v>183</v>
      </c>
      <c r="H105" s="19"/>
      <c r="I105" s="153">
        <f t="shared" si="4"/>
        <v>192</v>
      </c>
      <c r="J105" s="153">
        <f t="shared" si="4"/>
        <v>196.5</v>
      </c>
    </row>
    <row r="106" spans="1:10" ht="31.5" x14ac:dyDescent="0.25">
      <c r="A106" s="21" t="s">
        <v>152</v>
      </c>
      <c r="B106" s="19" t="s">
        <v>10</v>
      </c>
      <c r="C106" s="19" t="s">
        <v>156</v>
      </c>
      <c r="D106" s="19" t="s">
        <v>20</v>
      </c>
      <c r="E106" s="19" t="s">
        <v>161</v>
      </c>
      <c r="F106" s="19" t="s">
        <v>138</v>
      </c>
      <c r="G106" s="19" t="s">
        <v>183</v>
      </c>
      <c r="H106" s="19" t="s">
        <v>158</v>
      </c>
      <c r="I106" s="153">
        <f>'Прил 4'!J99</f>
        <v>192</v>
      </c>
      <c r="J106" s="153">
        <f>'Прил 4'!K99</f>
        <v>196.5</v>
      </c>
    </row>
    <row r="107" spans="1:10" ht="47.25" x14ac:dyDescent="0.25">
      <c r="A107" s="64" t="s">
        <v>310</v>
      </c>
      <c r="B107" s="58" t="s">
        <v>10</v>
      </c>
      <c r="C107" s="59">
        <v>13</v>
      </c>
      <c r="D107" s="58" t="s">
        <v>51</v>
      </c>
      <c r="E107" s="59">
        <v>0</v>
      </c>
      <c r="F107" s="58" t="s">
        <v>138</v>
      </c>
      <c r="G107" s="58" t="s">
        <v>278</v>
      </c>
      <c r="H107" s="59"/>
      <c r="I107" s="154">
        <f t="shared" ref="I107:J109" si="5">I108</f>
        <v>82</v>
      </c>
      <c r="J107" s="154">
        <f t="shared" si="5"/>
        <v>132</v>
      </c>
    </row>
    <row r="108" spans="1:10" s="8" customFormat="1" ht="31.5" x14ac:dyDescent="0.25">
      <c r="A108" s="21" t="s">
        <v>252</v>
      </c>
      <c r="B108" s="19" t="s">
        <v>10</v>
      </c>
      <c r="C108" s="19" t="s">
        <v>156</v>
      </c>
      <c r="D108" s="19" t="s">
        <v>51</v>
      </c>
      <c r="E108" s="19" t="s">
        <v>161</v>
      </c>
      <c r="F108" s="19" t="s">
        <v>10</v>
      </c>
      <c r="G108" s="19" t="s">
        <v>278</v>
      </c>
      <c r="H108" s="19"/>
      <c r="I108" s="153">
        <f t="shared" si="5"/>
        <v>82</v>
      </c>
      <c r="J108" s="153">
        <f t="shared" si="5"/>
        <v>132</v>
      </c>
    </row>
    <row r="109" spans="1:10" ht="31.5" x14ac:dyDescent="0.25">
      <c r="A109" s="21" t="s">
        <v>252</v>
      </c>
      <c r="B109" s="19" t="s">
        <v>10</v>
      </c>
      <c r="C109" s="19" t="s">
        <v>156</v>
      </c>
      <c r="D109" s="19" t="s">
        <v>51</v>
      </c>
      <c r="E109" s="19" t="s">
        <v>161</v>
      </c>
      <c r="F109" s="19" t="s">
        <v>10</v>
      </c>
      <c r="G109" s="19" t="s">
        <v>253</v>
      </c>
      <c r="H109" s="19"/>
      <c r="I109" s="153">
        <f t="shared" si="5"/>
        <v>82</v>
      </c>
      <c r="J109" s="153">
        <f t="shared" si="5"/>
        <v>132</v>
      </c>
    </row>
    <row r="110" spans="1:10" ht="31.5" x14ac:dyDescent="0.25">
      <c r="A110" s="21" t="s">
        <v>152</v>
      </c>
      <c r="B110" s="19" t="s">
        <v>10</v>
      </c>
      <c r="C110" s="19" t="s">
        <v>156</v>
      </c>
      <c r="D110" s="19" t="s">
        <v>51</v>
      </c>
      <c r="E110" s="19" t="s">
        <v>161</v>
      </c>
      <c r="F110" s="19" t="s">
        <v>10</v>
      </c>
      <c r="G110" s="19" t="s">
        <v>253</v>
      </c>
      <c r="H110" s="19" t="s">
        <v>158</v>
      </c>
      <c r="I110" s="153">
        <f>'Прил 4'!J103</f>
        <v>82</v>
      </c>
      <c r="J110" s="153">
        <f>'Прил 4'!K103</f>
        <v>132</v>
      </c>
    </row>
    <row r="111" spans="1:10" ht="47.25" x14ac:dyDescent="0.25">
      <c r="A111" s="64" t="s">
        <v>325</v>
      </c>
      <c r="B111" s="58" t="s">
        <v>10</v>
      </c>
      <c r="C111" s="59">
        <v>13</v>
      </c>
      <c r="D111" s="58" t="s">
        <v>156</v>
      </c>
      <c r="E111" s="59">
        <v>0</v>
      </c>
      <c r="F111" s="58" t="s">
        <v>138</v>
      </c>
      <c r="G111" s="58" t="s">
        <v>278</v>
      </c>
      <c r="H111" s="59"/>
      <c r="I111" s="154">
        <f>I112+I115+I118+I121+I124</f>
        <v>10</v>
      </c>
      <c r="J111" s="154">
        <f>J112+J115+J118+J121+J124</f>
        <v>25</v>
      </c>
    </row>
    <row r="112" spans="1:10" ht="47.25" hidden="1" x14ac:dyDescent="0.25">
      <c r="A112" s="18" t="s">
        <v>373</v>
      </c>
      <c r="B112" s="19" t="s">
        <v>10</v>
      </c>
      <c r="C112" s="19" t="s">
        <v>156</v>
      </c>
      <c r="D112" s="19" t="s">
        <v>156</v>
      </c>
      <c r="E112" s="19" t="s">
        <v>161</v>
      </c>
      <c r="F112" s="19" t="s">
        <v>10</v>
      </c>
      <c r="G112" s="19" t="s">
        <v>278</v>
      </c>
      <c r="H112" s="20"/>
      <c r="I112" s="153">
        <f>I113</f>
        <v>0</v>
      </c>
      <c r="J112" s="153">
        <f>J113</f>
        <v>0</v>
      </c>
    </row>
    <row r="113" spans="1:10" ht="15.75" hidden="1" x14ac:dyDescent="0.25">
      <c r="A113" s="21" t="s">
        <v>326</v>
      </c>
      <c r="B113" s="19" t="s">
        <v>10</v>
      </c>
      <c r="C113" s="19" t="s">
        <v>156</v>
      </c>
      <c r="D113" s="19" t="s">
        <v>156</v>
      </c>
      <c r="E113" s="19" t="s">
        <v>161</v>
      </c>
      <c r="F113" s="19" t="s">
        <v>10</v>
      </c>
      <c r="G113" s="19" t="s">
        <v>327</v>
      </c>
      <c r="H113" s="19"/>
      <c r="I113" s="153">
        <f>I114</f>
        <v>0</v>
      </c>
      <c r="J113" s="153">
        <f>J114</f>
        <v>0</v>
      </c>
    </row>
    <row r="114" spans="1:10" ht="31.5" hidden="1" x14ac:dyDescent="0.25">
      <c r="A114" s="21" t="s">
        <v>152</v>
      </c>
      <c r="B114" s="19" t="s">
        <v>10</v>
      </c>
      <c r="C114" s="19" t="s">
        <v>156</v>
      </c>
      <c r="D114" s="19" t="s">
        <v>156</v>
      </c>
      <c r="E114" s="19" t="s">
        <v>161</v>
      </c>
      <c r="F114" s="19" t="s">
        <v>10</v>
      </c>
      <c r="G114" s="19" t="s">
        <v>327</v>
      </c>
      <c r="H114" s="19" t="s">
        <v>158</v>
      </c>
      <c r="I114" s="153">
        <f>'Прил 4'!J107</f>
        <v>0</v>
      </c>
      <c r="J114" s="153">
        <f>'Прил 4'!K107</f>
        <v>0</v>
      </c>
    </row>
    <row r="115" spans="1:10" ht="47.25" x14ac:dyDescent="0.25">
      <c r="A115" s="21" t="s">
        <v>374</v>
      </c>
      <c r="B115" s="19" t="s">
        <v>10</v>
      </c>
      <c r="C115" s="19" t="s">
        <v>156</v>
      </c>
      <c r="D115" s="19" t="s">
        <v>156</v>
      </c>
      <c r="E115" s="19" t="s">
        <v>161</v>
      </c>
      <c r="F115" s="19" t="s">
        <v>12</v>
      </c>
      <c r="G115" s="19"/>
      <c r="H115" s="19"/>
      <c r="I115" s="153">
        <f>I116</f>
        <v>10</v>
      </c>
      <c r="J115" s="153">
        <f>J116</f>
        <v>25</v>
      </c>
    </row>
    <row r="116" spans="1:10" ht="15.75" x14ac:dyDescent="0.25">
      <c r="A116" s="21" t="s">
        <v>328</v>
      </c>
      <c r="B116" s="19" t="s">
        <v>10</v>
      </c>
      <c r="C116" s="19" t="s">
        <v>156</v>
      </c>
      <c r="D116" s="19" t="s">
        <v>156</v>
      </c>
      <c r="E116" s="19" t="s">
        <v>161</v>
      </c>
      <c r="F116" s="19" t="s">
        <v>12</v>
      </c>
      <c r="G116" s="19" t="s">
        <v>329</v>
      </c>
      <c r="H116" s="19"/>
      <c r="I116" s="153">
        <f>I117</f>
        <v>10</v>
      </c>
      <c r="J116" s="153">
        <f>J117</f>
        <v>25</v>
      </c>
    </row>
    <row r="117" spans="1:10" ht="31.5" x14ac:dyDescent="0.25">
      <c r="A117" s="21" t="s">
        <v>152</v>
      </c>
      <c r="B117" s="19" t="s">
        <v>10</v>
      </c>
      <c r="C117" s="19" t="s">
        <v>156</v>
      </c>
      <c r="D117" s="19" t="s">
        <v>156</v>
      </c>
      <c r="E117" s="19" t="s">
        <v>161</v>
      </c>
      <c r="F117" s="19" t="s">
        <v>12</v>
      </c>
      <c r="G117" s="19" t="s">
        <v>329</v>
      </c>
      <c r="H117" s="19" t="s">
        <v>158</v>
      </c>
      <c r="I117" s="153">
        <f>'Прил 4'!J110</f>
        <v>10</v>
      </c>
      <c r="J117" s="153">
        <f>'Прил 4'!K110</f>
        <v>25</v>
      </c>
    </row>
    <row r="118" spans="1:10" ht="47.25" hidden="1" x14ac:dyDescent="0.25">
      <c r="A118" s="21" t="s">
        <v>375</v>
      </c>
      <c r="B118" s="19" t="s">
        <v>10</v>
      </c>
      <c r="C118" s="19" t="s">
        <v>156</v>
      </c>
      <c r="D118" s="19" t="s">
        <v>156</v>
      </c>
      <c r="E118" s="19" t="s">
        <v>161</v>
      </c>
      <c r="F118" s="19" t="s">
        <v>11</v>
      </c>
      <c r="G118" s="19"/>
      <c r="H118" s="19"/>
      <c r="I118" s="153">
        <f>I119</f>
        <v>0</v>
      </c>
      <c r="J118" s="153">
        <f>J119</f>
        <v>0</v>
      </c>
    </row>
    <row r="119" spans="1:10" ht="31.5" hidden="1" x14ac:dyDescent="0.25">
      <c r="A119" s="21" t="s">
        <v>330</v>
      </c>
      <c r="B119" s="19" t="s">
        <v>10</v>
      </c>
      <c r="C119" s="19" t="s">
        <v>156</v>
      </c>
      <c r="D119" s="19" t="s">
        <v>156</v>
      </c>
      <c r="E119" s="19" t="s">
        <v>161</v>
      </c>
      <c r="F119" s="19" t="s">
        <v>11</v>
      </c>
      <c r="G119" s="19" t="s">
        <v>331</v>
      </c>
      <c r="H119" s="19"/>
      <c r="I119" s="153">
        <f>I120</f>
        <v>0</v>
      </c>
      <c r="J119" s="153">
        <f>J120</f>
        <v>0</v>
      </c>
    </row>
    <row r="120" spans="1:10" ht="31.5" hidden="1" x14ac:dyDescent="0.25">
      <c r="A120" s="21" t="s">
        <v>152</v>
      </c>
      <c r="B120" s="19" t="s">
        <v>10</v>
      </c>
      <c r="C120" s="19" t="s">
        <v>156</v>
      </c>
      <c r="D120" s="19" t="s">
        <v>156</v>
      </c>
      <c r="E120" s="19" t="s">
        <v>161</v>
      </c>
      <c r="F120" s="19" t="s">
        <v>11</v>
      </c>
      <c r="G120" s="19" t="s">
        <v>331</v>
      </c>
      <c r="H120" s="19" t="s">
        <v>158</v>
      </c>
      <c r="I120" s="153">
        <f>'Прил 4'!J113</f>
        <v>0</v>
      </c>
      <c r="J120" s="153">
        <f>'Прил 4'!K113</f>
        <v>0</v>
      </c>
    </row>
    <row r="121" spans="1:10" ht="47.25" hidden="1" x14ac:dyDescent="0.25">
      <c r="A121" s="21" t="s">
        <v>376</v>
      </c>
      <c r="B121" s="19" t="s">
        <v>10</v>
      </c>
      <c r="C121" s="19" t="s">
        <v>156</v>
      </c>
      <c r="D121" s="19" t="s">
        <v>156</v>
      </c>
      <c r="E121" s="19" t="s">
        <v>161</v>
      </c>
      <c r="F121" s="19" t="s">
        <v>14</v>
      </c>
      <c r="G121" s="19"/>
      <c r="H121" s="19"/>
      <c r="I121" s="153">
        <f>I122</f>
        <v>0</v>
      </c>
      <c r="J121" s="153">
        <f>J122</f>
        <v>0</v>
      </c>
    </row>
    <row r="122" spans="1:10" ht="31.5" hidden="1" x14ac:dyDescent="0.25">
      <c r="A122" s="21" t="s">
        <v>378</v>
      </c>
      <c r="B122" s="19" t="s">
        <v>10</v>
      </c>
      <c r="C122" s="19" t="s">
        <v>156</v>
      </c>
      <c r="D122" s="19" t="s">
        <v>156</v>
      </c>
      <c r="E122" s="19" t="s">
        <v>161</v>
      </c>
      <c r="F122" s="19" t="s">
        <v>14</v>
      </c>
      <c r="G122" s="19" t="s">
        <v>377</v>
      </c>
      <c r="H122" s="19"/>
      <c r="I122" s="153">
        <f>I123</f>
        <v>0</v>
      </c>
      <c r="J122" s="153">
        <f>J123</f>
        <v>0</v>
      </c>
    </row>
    <row r="123" spans="1:10" ht="31.5" hidden="1" x14ac:dyDescent="0.25">
      <c r="A123" s="21" t="s">
        <v>152</v>
      </c>
      <c r="B123" s="19" t="s">
        <v>10</v>
      </c>
      <c r="C123" s="19" t="s">
        <v>156</v>
      </c>
      <c r="D123" s="19" t="s">
        <v>156</v>
      </c>
      <c r="E123" s="19" t="s">
        <v>161</v>
      </c>
      <c r="F123" s="19" t="s">
        <v>14</v>
      </c>
      <c r="G123" s="19" t="s">
        <v>377</v>
      </c>
      <c r="H123" s="19" t="s">
        <v>158</v>
      </c>
      <c r="I123" s="153">
        <f>'Прил 4'!J116</f>
        <v>0</v>
      </c>
      <c r="J123" s="153">
        <f>'Прил 4'!K116</f>
        <v>0</v>
      </c>
    </row>
    <row r="124" spans="1:10" ht="47.25" hidden="1" x14ac:dyDescent="0.25">
      <c r="A124" s="21" t="s">
        <v>381</v>
      </c>
      <c r="B124" s="19" t="s">
        <v>10</v>
      </c>
      <c r="C124" s="19" t="s">
        <v>156</v>
      </c>
      <c r="D124" s="19" t="s">
        <v>156</v>
      </c>
      <c r="E124" s="19" t="s">
        <v>161</v>
      </c>
      <c r="F124" s="19" t="s">
        <v>15</v>
      </c>
      <c r="G124" s="19"/>
      <c r="H124" s="19"/>
      <c r="I124" s="153">
        <f>I125</f>
        <v>0</v>
      </c>
      <c r="J124" s="153">
        <f>J125</f>
        <v>0</v>
      </c>
    </row>
    <row r="125" spans="1:10" ht="31.5" hidden="1" x14ac:dyDescent="0.25">
      <c r="A125" s="21" t="s">
        <v>380</v>
      </c>
      <c r="B125" s="19" t="s">
        <v>10</v>
      </c>
      <c r="C125" s="19" t="s">
        <v>156</v>
      </c>
      <c r="D125" s="19" t="s">
        <v>156</v>
      </c>
      <c r="E125" s="19" t="s">
        <v>161</v>
      </c>
      <c r="F125" s="19" t="s">
        <v>15</v>
      </c>
      <c r="G125" s="19" t="s">
        <v>379</v>
      </c>
      <c r="H125" s="19"/>
      <c r="I125" s="153">
        <f>I126</f>
        <v>0</v>
      </c>
      <c r="J125" s="153">
        <f>J126</f>
        <v>0</v>
      </c>
    </row>
    <row r="126" spans="1:10" ht="31.5" hidden="1" x14ac:dyDescent="0.25">
      <c r="A126" s="21" t="s">
        <v>152</v>
      </c>
      <c r="B126" s="19" t="s">
        <v>10</v>
      </c>
      <c r="C126" s="19" t="s">
        <v>156</v>
      </c>
      <c r="D126" s="19" t="s">
        <v>156</v>
      </c>
      <c r="E126" s="19" t="s">
        <v>161</v>
      </c>
      <c r="F126" s="19" t="s">
        <v>15</v>
      </c>
      <c r="G126" s="19" t="s">
        <v>379</v>
      </c>
      <c r="H126" s="19" t="s">
        <v>158</v>
      </c>
      <c r="I126" s="153">
        <f>'Прил 4'!J119</f>
        <v>0</v>
      </c>
      <c r="J126" s="153">
        <f>'Прил 4'!K119</f>
        <v>0</v>
      </c>
    </row>
    <row r="127" spans="1:10" ht="47.25" hidden="1" x14ac:dyDescent="0.25">
      <c r="A127" s="21" t="s">
        <v>375</v>
      </c>
      <c r="B127" s="19" t="s">
        <v>10</v>
      </c>
      <c r="C127" s="19" t="s">
        <v>156</v>
      </c>
      <c r="D127" s="19" t="s">
        <v>156</v>
      </c>
      <c r="E127" s="19" t="s">
        <v>161</v>
      </c>
      <c r="F127" s="19" t="s">
        <v>11</v>
      </c>
      <c r="G127" s="19"/>
      <c r="H127" s="19"/>
      <c r="I127" s="153">
        <f>I128</f>
        <v>0</v>
      </c>
      <c r="J127" s="153">
        <f>J128</f>
        <v>0</v>
      </c>
    </row>
    <row r="128" spans="1:10" ht="31.5" hidden="1" x14ac:dyDescent="0.25">
      <c r="A128" s="21" t="s">
        <v>330</v>
      </c>
      <c r="B128" s="19" t="s">
        <v>10</v>
      </c>
      <c r="C128" s="19" t="s">
        <v>156</v>
      </c>
      <c r="D128" s="19" t="s">
        <v>156</v>
      </c>
      <c r="E128" s="19" t="s">
        <v>161</v>
      </c>
      <c r="F128" s="19" t="s">
        <v>11</v>
      </c>
      <c r="G128" s="19" t="s">
        <v>331</v>
      </c>
      <c r="H128" s="19"/>
      <c r="I128" s="153">
        <f>I129</f>
        <v>0</v>
      </c>
      <c r="J128" s="153">
        <f>J129</f>
        <v>0</v>
      </c>
    </row>
    <row r="129" spans="1:10" ht="31.5" hidden="1" x14ac:dyDescent="0.25">
      <c r="A129" s="21" t="s">
        <v>152</v>
      </c>
      <c r="B129" s="19" t="s">
        <v>10</v>
      </c>
      <c r="C129" s="19" t="s">
        <v>156</v>
      </c>
      <c r="D129" s="19" t="s">
        <v>156</v>
      </c>
      <c r="E129" s="19" t="s">
        <v>161</v>
      </c>
      <c r="F129" s="19" t="s">
        <v>11</v>
      </c>
      <c r="G129" s="19" t="s">
        <v>331</v>
      </c>
      <c r="H129" s="19" t="s">
        <v>158</v>
      </c>
      <c r="I129" s="153">
        <f>'Прил 4'!J113</f>
        <v>0</v>
      </c>
      <c r="J129" s="153">
        <f>'Прил 4'!K113</f>
        <v>0</v>
      </c>
    </row>
    <row r="130" spans="1:10" ht="47.25" hidden="1" x14ac:dyDescent="0.25">
      <c r="A130" s="21" t="s">
        <v>376</v>
      </c>
      <c r="B130" s="19" t="s">
        <v>10</v>
      </c>
      <c r="C130" s="19" t="s">
        <v>156</v>
      </c>
      <c r="D130" s="19" t="s">
        <v>156</v>
      </c>
      <c r="E130" s="19" t="s">
        <v>161</v>
      </c>
      <c r="F130" s="19" t="s">
        <v>14</v>
      </c>
      <c r="G130" s="19"/>
      <c r="H130" s="19"/>
      <c r="I130" s="153">
        <f>I131</f>
        <v>0</v>
      </c>
      <c r="J130" s="153">
        <f>J131</f>
        <v>0</v>
      </c>
    </row>
    <row r="131" spans="1:10" ht="31.5" hidden="1" x14ac:dyDescent="0.25">
      <c r="A131" s="21" t="s">
        <v>378</v>
      </c>
      <c r="B131" s="19" t="s">
        <v>10</v>
      </c>
      <c r="C131" s="19" t="s">
        <v>156</v>
      </c>
      <c r="D131" s="19" t="s">
        <v>156</v>
      </c>
      <c r="E131" s="19" t="s">
        <v>161</v>
      </c>
      <c r="F131" s="19" t="s">
        <v>14</v>
      </c>
      <c r="G131" s="19" t="s">
        <v>377</v>
      </c>
      <c r="H131" s="19"/>
      <c r="I131" s="153">
        <f>I132</f>
        <v>0</v>
      </c>
      <c r="J131" s="153">
        <f>J132</f>
        <v>0</v>
      </c>
    </row>
    <row r="132" spans="1:10" ht="31.5" hidden="1" x14ac:dyDescent="0.25">
      <c r="A132" s="21" t="s">
        <v>152</v>
      </c>
      <c r="B132" s="19" t="s">
        <v>10</v>
      </c>
      <c r="C132" s="19" t="s">
        <v>156</v>
      </c>
      <c r="D132" s="19" t="s">
        <v>156</v>
      </c>
      <c r="E132" s="19" t="s">
        <v>161</v>
      </c>
      <c r="F132" s="19" t="s">
        <v>14</v>
      </c>
      <c r="G132" s="19" t="s">
        <v>377</v>
      </c>
      <c r="H132" s="19" t="s">
        <v>158</v>
      </c>
      <c r="I132" s="153">
        <f>'Прил 4'!J116</f>
        <v>0</v>
      </c>
      <c r="J132" s="153">
        <f>'Прил 4'!K116</f>
        <v>0</v>
      </c>
    </row>
    <row r="133" spans="1:10" ht="47.25" hidden="1" x14ac:dyDescent="0.25">
      <c r="A133" s="21" t="s">
        <v>381</v>
      </c>
      <c r="B133" s="19" t="s">
        <v>10</v>
      </c>
      <c r="C133" s="19" t="s">
        <v>156</v>
      </c>
      <c r="D133" s="19" t="s">
        <v>156</v>
      </c>
      <c r="E133" s="19" t="s">
        <v>161</v>
      </c>
      <c r="F133" s="19" t="s">
        <v>15</v>
      </c>
      <c r="G133" s="19"/>
      <c r="H133" s="19"/>
      <c r="I133" s="153" t="e">
        <f>I134</f>
        <v>#REF!</v>
      </c>
      <c r="J133" s="153" t="e">
        <f>J134</f>
        <v>#REF!</v>
      </c>
    </row>
    <row r="134" spans="1:10" ht="31.5" hidden="1" x14ac:dyDescent="0.25">
      <c r="A134" s="21" t="s">
        <v>380</v>
      </c>
      <c r="B134" s="19" t="s">
        <v>10</v>
      </c>
      <c r="C134" s="19" t="s">
        <v>156</v>
      </c>
      <c r="D134" s="19" t="s">
        <v>156</v>
      </c>
      <c r="E134" s="19" t="s">
        <v>161</v>
      </c>
      <c r="F134" s="19" t="s">
        <v>15</v>
      </c>
      <c r="G134" s="19" t="s">
        <v>379</v>
      </c>
      <c r="H134" s="19"/>
      <c r="I134" s="153" t="e">
        <f>I135</f>
        <v>#REF!</v>
      </c>
      <c r="J134" s="153" t="e">
        <f>J135</f>
        <v>#REF!</v>
      </c>
    </row>
    <row r="135" spans="1:10" ht="31.5" hidden="1" x14ac:dyDescent="0.25">
      <c r="A135" s="21" t="s">
        <v>152</v>
      </c>
      <c r="B135" s="19" t="s">
        <v>10</v>
      </c>
      <c r="C135" s="19" t="s">
        <v>156</v>
      </c>
      <c r="D135" s="19" t="s">
        <v>156</v>
      </c>
      <c r="E135" s="19" t="s">
        <v>161</v>
      </c>
      <c r="F135" s="19" t="s">
        <v>15</v>
      </c>
      <c r="G135" s="19" t="s">
        <v>379</v>
      </c>
      <c r="H135" s="19" t="s">
        <v>158</v>
      </c>
      <c r="I135" s="153" t="e">
        <f>'Прил 4'!#REF!</f>
        <v>#REF!</v>
      </c>
      <c r="J135" s="153" t="e">
        <f>'Прил 4'!#REF!</f>
        <v>#REF!</v>
      </c>
    </row>
    <row r="136" spans="1:10" ht="15.75" x14ac:dyDescent="0.25">
      <c r="A136" s="64" t="s">
        <v>65</v>
      </c>
      <c r="B136" s="58" t="s">
        <v>10</v>
      </c>
      <c r="C136" s="59">
        <v>13</v>
      </c>
      <c r="D136" s="58" t="s">
        <v>125</v>
      </c>
      <c r="E136" s="59">
        <v>0</v>
      </c>
      <c r="F136" s="58" t="s">
        <v>138</v>
      </c>
      <c r="G136" s="58" t="s">
        <v>278</v>
      </c>
      <c r="H136" s="59"/>
      <c r="I136" s="154">
        <f>I137</f>
        <v>300</v>
      </c>
      <c r="J136" s="154">
        <f>J137</f>
        <v>300</v>
      </c>
    </row>
    <row r="137" spans="1:10" ht="31.5" x14ac:dyDescent="0.25">
      <c r="A137" s="18" t="s">
        <v>66</v>
      </c>
      <c r="B137" s="19" t="s">
        <v>10</v>
      </c>
      <c r="C137" s="20">
        <v>13</v>
      </c>
      <c r="D137" s="20">
        <v>91</v>
      </c>
      <c r="E137" s="20">
        <v>1</v>
      </c>
      <c r="F137" s="19" t="s">
        <v>138</v>
      </c>
      <c r="G137" s="19" t="s">
        <v>278</v>
      </c>
      <c r="H137" s="20"/>
      <c r="I137" s="153">
        <f>I138+I140</f>
        <v>300</v>
      </c>
      <c r="J137" s="153">
        <f>J138+J140</f>
        <v>300</v>
      </c>
    </row>
    <row r="138" spans="1:10" ht="31.5" x14ac:dyDescent="0.25">
      <c r="A138" s="18" t="s">
        <v>170</v>
      </c>
      <c r="B138" s="19" t="s">
        <v>10</v>
      </c>
      <c r="C138" s="20">
        <v>13</v>
      </c>
      <c r="D138" s="20">
        <v>91</v>
      </c>
      <c r="E138" s="20">
        <v>1</v>
      </c>
      <c r="F138" s="19" t="s">
        <v>138</v>
      </c>
      <c r="G138" s="19" t="s">
        <v>215</v>
      </c>
      <c r="H138" s="20"/>
      <c r="I138" s="153">
        <f>I139</f>
        <v>100</v>
      </c>
      <c r="J138" s="153">
        <f>J139</f>
        <v>100</v>
      </c>
    </row>
    <row r="139" spans="1:10" ht="31.5" x14ac:dyDescent="0.25">
      <c r="A139" s="18" t="s">
        <v>152</v>
      </c>
      <c r="B139" s="19" t="s">
        <v>10</v>
      </c>
      <c r="C139" s="20">
        <v>13</v>
      </c>
      <c r="D139" s="20">
        <v>91</v>
      </c>
      <c r="E139" s="20">
        <v>1</v>
      </c>
      <c r="F139" s="19" t="s">
        <v>138</v>
      </c>
      <c r="G139" s="19" t="s">
        <v>215</v>
      </c>
      <c r="H139" s="20">
        <v>240</v>
      </c>
      <c r="I139" s="153">
        <f>'Прил 4'!J357</f>
        <v>100</v>
      </c>
      <c r="J139" s="153">
        <f>'Прил 4'!K357</f>
        <v>100</v>
      </c>
    </row>
    <row r="140" spans="1:10" ht="15.75" x14ac:dyDescent="0.25">
      <c r="A140" s="21" t="s">
        <v>126</v>
      </c>
      <c r="B140" s="19" t="s">
        <v>10</v>
      </c>
      <c r="C140" s="20">
        <v>13</v>
      </c>
      <c r="D140" s="19" t="s">
        <v>125</v>
      </c>
      <c r="E140" s="20">
        <v>1</v>
      </c>
      <c r="F140" s="19" t="s">
        <v>138</v>
      </c>
      <c r="G140" s="19" t="s">
        <v>216</v>
      </c>
      <c r="H140" s="20"/>
      <c r="I140" s="153">
        <f>I141</f>
        <v>200</v>
      </c>
      <c r="J140" s="153">
        <f>J141</f>
        <v>200</v>
      </c>
    </row>
    <row r="141" spans="1:10" ht="31.5" x14ac:dyDescent="0.25">
      <c r="A141" s="21" t="s">
        <v>152</v>
      </c>
      <c r="B141" s="19" t="s">
        <v>10</v>
      </c>
      <c r="C141" s="20">
        <v>13</v>
      </c>
      <c r="D141" s="19" t="s">
        <v>125</v>
      </c>
      <c r="E141" s="20">
        <v>1</v>
      </c>
      <c r="F141" s="19" t="s">
        <v>138</v>
      </c>
      <c r="G141" s="19" t="s">
        <v>216</v>
      </c>
      <c r="H141" s="20">
        <v>240</v>
      </c>
      <c r="I141" s="153">
        <f>'Прил 4'!J359</f>
        <v>200</v>
      </c>
      <c r="J141" s="153">
        <f>'Прил 4'!K359</f>
        <v>200</v>
      </c>
    </row>
    <row r="142" spans="1:10" ht="15.75" x14ac:dyDescent="0.25">
      <c r="A142" s="59" t="s">
        <v>16</v>
      </c>
      <c r="B142" s="58" t="s">
        <v>12</v>
      </c>
      <c r="C142" s="59" t="s">
        <v>7</v>
      </c>
      <c r="D142" s="58" t="s">
        <v>8</v>
      </c>
      <c r="E142" s="59"/>
      <c r="F142" s="58"/>
      <c r="G142" s="58"/>
      <c r="H142" s="59" t="s">
        <v>6</v>
      </c>
      <c r="I142" s="151">
        <f t="shared" ref="I142:J146" si="6">I143</f>
        <v>403.4</v>
      </c>
      <c r="J142" s="151">
        <f t="shared" si="6"/>
        <v>418.2</v>
      </c>
    </row>
    <row r="143" spans="1:10" ht="15.75" x14ac:dyDescent="0.25">
      <c r="A143" s="72" t="s">
        <v>2</v>
      </c>
      <c r="B143" s="58" t="s">
        <v>12</v>
      </c>
      <c r="C143" s="58" t="s">
        <v>11</v>
      </c>
      <c r="D143" s="58" t="s">
        <v>8</v>
      </c>
      <c r="E143" s="59"/>
      <c r="F143" s="58"/>
      <c r="G143" s="58"/>
      <c r="H143" s="59" t="s">
        <v>6</v>
      </c>
      <c r="I143" s="153">
        <f t="shared" si="6"/>
        <v>403.4</v>
      </c>
      <c r="J143" s="153">
        <f t="shared" si="6"/>
        <v>418.2</v>
      </c>
    </row>
    <row r="144" spans="1:10" ht="15.75" x14ac:dyDescent="0.25">
      <c r="A144" s="21" t="s">
        <v>77</v>
      </c>
      <c r="B144" s="19" t="s">
        <v>12</v>
      </c>
      <c r="C144" s="19" t="s">
        <v>11</v>
      </c>
      <c r="D144" s="19" t="s">
        <v>63</v>
      </c>
      <c r="E144" s="20">
        <v>0</v>
      </c>
      <c r="F144" s="19" t="s">
        <v>138</v>
      </c>
      <c r="G144" s="19" t="s">
        <v>278</v>
      </c>
      <c r="H144" s="20"/>
      <c r="I144" s="153">
        <f t="shared" si="6"/>
        <v>403.4</v>
      </c>
      <c r="J144" s="153">
        <f t="shared" si="6"/>
        <v>418.2</v>
      </c>
    </row>
    <row r="145" spans="1:10" ht="15.75" x14ac:dyDescent="0.25">
      <c r="A145" s="21" t="s">
        <v>78</v>
      </c>
      <c r="B145" s="19" t="s">
        <v>12</v>
      </c>
      <c r="C145" s="19" t="s">
        <v>11</v>
      </c>
      <c r="D145" s="19" t="s">
        <v>63</v>
      </c>
      <c r="E145" s="20">
        <v>9</v>
      </c>
      <c r="F145" s="19" t="s">
        <v>138</v>
      </c>
      <c r="G145" s="19" t="s">
        <v>278</v>
      </c>
      <c r="H145" s="20"/>
      <c r="I145" s="153">
        <f t="shared" si="6"/>
        <v>403.4</v>
      </c>
      <c r="J145" s="153">
        <f t="shared" si="6"/>
        <v>418.2</v>
      </c>
    </row>
    <row r="146" spans="1:10" ht="47.25" x14ac:dyDescent="0.25">
      <c r="A146" s="18" t="s">
        <v>79</v>
      </c>
      <c r="B146" s="19" t="s">
        <v>12</v>
      </c>
      <c r="C146" s="19" t="s">
        <v>11</v>
      </c>
      <c r="D146" s="19" t="s">
        <v>63</v>
      </c>
      <c r="E146" s="20">
        <v>9</v>
      </c>
      <c r="F146" s="19" t="s">
        <v>138</v>
      </c>
      <c r="G146" s="19" t="s">
        <v>185</v>
      </c>
      <c r="H146" s="20"/>
      <c r="I146" s="153">
        <f t="shared" si="6"/>
        <v>403.4</v>
      </c>
      <c r="J146" s="153">
        <f t="shared" si="6"/>
        <v>418.2</v>
      </c>
    </row>
    <row r="147" spans="1:10" ht="15.75" x14ac:dyDescent="0.25">
      <c r="A147" s="18" t="s">
        <v>144</v>
      </c>
      <c r="B147" s="19" t="s">
        <v>12</v>
      </c>
      <c r="C147" s="19" t="s">
        <v>11</v>
      </c>
      <c r="D147" s="19" t="s">
        <v>63</v>
      </c>
      <c r="E147" s="20">
        <v>9</v>
      </c>
      <c r="F147" s="19" t="s">
        <v>138</v>
      </c>
      <c r="G147" s="19" t="s">
        <v>185</v>
      </c>
      <c r="H147" s="20">
        <v>120</v>
      </c>
      <c r="I147" s="153">
        <f>'Прил 4'!J125</f>
        <v>403.4</v>
      </c>
      <c r="J147" s="153">
        <f>'Прил 4'!K125</f>
        <v>418.2</v>
      </c>
    </row>
    <row r="148" spans="1:10" ht="31.5" x14ac:dyDescent="0.25">
      <c r="A148" s="59" t="s">
        <v>36</v>
      </c>
      <c r="B148" s="58" t="s">
        <v>11</v>
      </c>
      <c r="C148" s="58"/>
      <c r="D148" s="58"/>
      <c r="E148" s="59"/>
      <c r="F148" s="58"/>
      <c r="G148" s="19"/>
      <c r="H148" s="59"/>
      <c r="I148" s="154">
        <f>I149+I174+I179</f>
        <v>827.8</v>
      </c>
      <c r="J148" s="154">
        <f>J149+J174+J179</f>
        <v>713.8</v>
      </c>
    </row>
    <row r="149" spans="1:10" ht="31.5" x14ac:dyDescent="0.25">
      <c r="A149" s="64" t="s">
        <v>44</v>
      </c>
      <c r="B149" s="58" t="s">
        <v>11</v>
      </c>
      <c r="C149" s="58" t="s">
        <v>32</v>
      </c>
      <c r="D149" s="58"/>
      <c r="E149" s="59"/>
      <c r="F149" s="58"/>
      <c r="G149" s="19"/>
      <c r="H149" s="59"/>
      <c r="I149" s="154">
        <f>I150+I170</f>
        <v>717.8</v>
      </c>
      <c r="J149" s="154">
        <f>J150+J170</f>
        <v>568.79999999999995</v>
      </c>
    </row>
    <row r="150" spans="1:10" ht="94.5" x14ac:dyDescent="0.25">
      <c r="A150" s="64" t="s">
        <v>313</v>
      </c>
      <c r="B150" s="58" t="s">
        <v>11</v>
      </c>
      <c r="C150" s="58" t="s">
        <v>32</v>
      </c>
      <c r="D150" s="58" t="s">
        <v>12</v>
      </c>
      <c r="E150" s="59">
        <v>0</v>
      </c>
      <c r="F150" s="58" t="s">
        <v>138</v>
      </c>
      <c r="G150" s="58" t="s">
        <v>278</v>
      </c>
      <c r="H150" s="59"/>
      <c r="I150" s="154">
        <f>I151+I162+I165</f>
        <v>717.8</v>
      </c>
      <c r="J150" s="154">
        <f>J151+J162+J165</f>
        <v>568.79999999999995</v>
      </c>
    </row>
    <row r="151" spans="1:10" ht="31.5" x14ac:dyDescent="0.25">
      <c r="A151" s="68" t="s">
        <v>223</v>
      </c>
      <c r="B151" s="58" t="s">
        <v>11</v>
      </c>
      <c r="C151" s="58" t="s">
        <v>32</v>
      </c>
      <c r="D151" s="58" t="s">
        <v>12</v>
      </c>
      <c r="E151" s="59">
        <v>1</v>
      </c>
      <c r="F151" s="58" t="s">
        <v>138</v>
      </c>
      <c r="G151" s="58" t="s">
        <v>278</v>
      </c>
      <c r="H151" s="59"/>
      <c r="I151" s="154">
        <f>I152+I154+I158+I160+I156</f>
        <v>210</v>
      </c>
      <c r="J151" s="154">
        <f>J152+J154+J158+J160+J156</f>
        <v>210</v>
      </c>
    </row>
    <row r="152" spans="1:10" ht="15.75" x14ac:dyDescent="0.25">
      <c r="A152" s="21" t="s">
        <v>81</v>
      </c>
      <c r="B152" s="19" t="s">
        <v>11</v>
      </c>
      <c r="C152" s="19" t="s">
        <v>32</v>
      </c>
      <c r="D152" s="19" t="s">
        <v>12</v>
      </c>
      <c r="E152" s="20">
        <v>1</v>
      </c>
      <c r="F152" s="19" t="s">
        <v>138</v>
      </c>
      <c r="G152" s="19" t="s">
        <v>186</v>
      </c>
      <c r="H152" s="20"/>
      <c r="I152" s="153">
        <f>I153</f>
        <v>70</v>
      </c>
      <c r="J152" s="153">
        <f>J153</f>
        <v>70</v>
      </c>
    </row>
    <row r="153" spans="1:10" ht="31.5" x14ac:dyDescent="0.25">
      <c r="A153" s="21" t="s">
        <v>152</v>
      </c>
      <c r="B153" s="19" t="s">
        <v>11</v>
      </c>
      <c r="C153" s="19" t="s">
        <v>32</v>
      </c>
      <c r="D153" s="19" t="s">
        <v>12</v>
      </c>
      <c r="E153" s="20">
        <v>1</v>
      </c>
      <c r="F153" s="19" t="s">
        <v>138</v>
      </c>
      <c r="G153" s="19" t="s">
        <v>186</v>
      </c>
      <c r="H153" s="20">
        <v>240</v>
      </c>
      <c r="I153" s="153">
        <f>'Прил 4'!J131</f>
        <v>70</v>
      </c>
      <c r="J153" s="153">
        <f>'Прил 4'!K131</f>
        <v>70</v>
      </c>
    </row>
    <row r="154" spans="1:10" ht="15.75" x14ac:dyDescent="0.25">
      <c r="A154" s="21" t="s">
        <v>224</v>
      </c>
      <c r="B154" s="19" t="s">
        <v>11</v>
      </c>
      <c r="C154" s="19" t="s">
        <v>32</v>
      </c>
      <c r="D154" s="19" t="s">
        <v>12</v>
      </c>
      <c r="E154" s="20">
        <v>1</v>
      </c>
      <c r="F154" s="19" t="s">
        <v>138</v>
      </c>
      <c r="G154" s="19" t="s">
        <v>225</v>
      </c>
      <c r="H154" s="20"/>
      <c r="I154" s="153">
        <f>I155</f>
        <v>10</v>
      </c>
      <c r="J154" s="153">
        <f>J155</f>
        <v>10</v>
      </c>
    </row>
    <row r="155" spans="1:10" ht="31.5" x14ac:dyDescent="0.25">
      <c r="A155" s="21" t="s">
        <v>152</v>
      </c>
      <c r="B155" s="19" t="s">
        <v>11</v>
      </c>
      <c r="C155" s="19" t="s">
        <v>32</v>
      </c>
      <c r="D155" s="19" t="s">
        <v>12</v>
      </c>
      <c r="E155" s="20">
        <v>1</v>
      </c>
      <c r="F155" s="19" t="s">
        <v>138</v>
      </c>
      <c r="G155" s="19" t="s">
        <v>225</v>
      </c>
      <c r="H155" s="20">
        <v>240</v>
      </c>
      <c r="I155" s="153">
        <f>'Прил 4'!J133</f>
        <v>10</v>
      </c>
      <c r="J155" s="153">
        <f>'Прил 4'!K133</f>
        <v>10</v>
      </c>
    </row>
    <row r="156" spans="1:10" ht="15.75" hidden="1" x14ac:dyDescent="0.25">
      <c r="A156" s="21" t="s">
        <v>338</v>
      </c>
      <c r="B156" s="19" t="s">
        <v>11</v>
      </c>
      <c r="C156" s="19" t="s">
        <v>32</v>
      </c>
      <c r="D156" s="19" t="s">
        <v>12</v>
      </c>
      <c r="E156" s="20">
        <v>1</v>
      </c>
      <c r="F156" s="19" t="s">
        <v>138</v>
      </c>
      <c r="G156" s="19" t="s">
        <v>356</v>
      </c>
      <c r="H156" s="20"/>
      <c r="I156" s="153">
        <f>I157</f>
        <v>0</v>
      </c>
      <c r="J156" s="153">
        <f>J157</f>
        <v>0</v>
      </c>
    </row>
    <row r="157" spans="1:10" ht="31.5" hidden="1" x14ac:dyDescent="0.25">
      <c r="A157" s="21" t="s">
        <v>152</v>
      </c>
      <c r="B157" s="19" t="s">
        <v>11</v>
      </c>
      <c r="C157" s="19" t="s">
        <v>32</v>
      </c>
      <c r="D157" s="19" t="s">
        <v>12</v>
      </c>
      <c r="E157" s="20">
        <v>1</v>
      </c>
      <c r="F157" s="19" t="s">
        <v>138</v>
      </c>
      <c r="G157" s="19" t="s">
        <v>356</v>
      </c>
      <c r="H157" s="20">
        <v>240</v>
      </c>
      <c r="I157" s="153">
        <f>'Прил 4'!J135</f>
        <v>0</v>
      </c>
      <c r="J157" s="153">
        <f>'Прил 4'!K135</f>
        <v>0</v>
      </c>
    </row>
    <row r="158" spans="1:10" ht="31.5" x14ac:dyDescent="0.25">
      <c r="A158" s="21" t="s">
        <v>242</v>
      </c>
      <c r="B158" s="19" t="s">
        <v>11</v>
      </c>
      <c r="C158" s="19" t="s">
        <v>32</v>
      </c>
      <c r="D158" s="19" t="s">
        <v>12</v>
      </c>
      <c r="E158" s="20">
        <v>1</v>
      </c>
      <c r="F158" s="19" t="s">
        <v>138</v>
      </c>
      <c r="G158" s="19" t="s">
        <v>226</v>
      </c>
      <c r="H158" s="20"/>
      <c r="I158" s="153">
        <f>I159</f>
        <v>30</v>
      </c>
      <c r="J158" s="153">
        <f>J159</f>
        <v>30</v>
      </c>
    </row>
    <row r="159" spans="1:10" ht="31.5" x14ac:dyDescent="0.25">
      <c r="A159" s="21" t="s">
        <v>152</v>
      </c>
      <c r="B159" s="19" t="s">
        <v>11</v>
      </c>
      <c r="C159" s="19" t="s">
        <v>32</v>
      </c>
      <c r="D159" s="19" t="s">
        <v>12</v>
      </c>
      <c r="E159" s="20">
        <v>1</v>
      </c>
      <c r="F159" s="19" t="s">
        <v>138</v>
      </c>
      <c r="G159" s="19" t="s">
        <v>226</v>
      </c>
      <c r="H159" s="20">
        <v>240</v>
      </c>
      <c r="I159" s="153">
        <f>'Прил 4'!J137</f>
        <v>30</v>
      </c>
      <c r="J159" s="153">
        <f>'Прил 4'!K137</f>
        <v>30</v>
      </c>
    </row>
    <row r="160" spans="1:10" ht="15.75" x14ac:dyDescent="0.25">
      <c r="A160" s="21" t="s">
        <v>337</v>
      </c>
      <c r="B160" s="19" t="s">
        <v>11</v>
      </c>
      <c r="C160" s="19" t="s">
        <v>32</v>
      </c>
      <c r="D160" s="19" t="s">
        <v>12</v>
      </c>
      <c r="E160" s="20">
        <v>1</v>
      </c>
      <c r="F160" s="19" t="s">
        <v>138</v>
      </c>
      <c r="G160" s="19" t="s">
        <v>336</v>
      </c>
      <c r="H160" s="20"/>
      <c r="I160" s="153">
        <f>I161</f>
        <v>100</v>
      </c>
      <c r="J160" s="153">
        <f>J161</f>
        <v>100</v>
      </c>
    </row>
    <row r="161" spans="1:10" ht="31.5" x14ac:dyDescent="0.25">
      <c r="A161" s="21" t="s">
        <v>152</v>
      </c>
      <c r="B161" s="19" t="s">
        <v>11</v>
      </c>
      <c r="C161" s="19" t="s">
        <v>32</v>
      </c>
      <c r="D161" s="19" t="s">
        <v>12</v>
      </c>
      <c r="E161" s="20">
        <v>1</v>
      </c>
      <c r="F161" s="19" t="s">
        <v>138</v>
      </c>
      <c r="G161" s="19" t="s">
        <v>336</v>
      </c>
      <c r="H161" s="20">
        <v>240</v>
      </c>
      <c r="I161" s="153">
        <f>'Прил 4'!J139</f>
        <v>100</v>
      </c>
      <c r="J161" s="153">
        <f>'Прил 4'!K139</f>
        <v>100</v>
      </c>
    </row>
    <row r="162" spans="1:10" ht="47.25" x14ac:dyDescent="0.25">
      <c r="A162" s="73" t="s">
        <v>268</v>
      </c>
      <c r="B162" s="58" t="s">
        <v>11</v>
      </c>
      <c r="C162" s="58" t="s">
        <v>32</v>
      </c>
      <c r="D162" s="58" t="s">
        <v>12</v>
      </c>
      <c r="E162" s="59">
        <v>2</v>
      </c>
      <c r="F162" s="58" t="s">
        <v>138</v>
      </c>
      <c r="G162" s="58" t="s">
        <v>278</v>
      </c>
      <c r="H162" s="59"/>
      <c r="I162" s="154">
        <f>I163</f>
        <v>10</v>
      </c>
      <c r="J162" s="154">
        <f>J163</f>
        <v>10</v>
      </c>
    </row>
    <row r="163" spans="1:10" s="8" customFormat="1" ht="31.5" x14ac:dyDescent="0.25">
      <c r="A163" s="74" t="s">
        <v>269</v>
      </c>
      <c r="B163" s="19" t="s">
        <v>11</v>
      </c>
      <c r="C163" s="19" t="s">
        <v>32</v>
      </c>
      <c r="D163" s="19" t="s">
        <v>12</v>
      </c>
      <c r="E163" s="20">
        <v>2</v>
      </c>
      <c r="F163" s="19" t="s">
        <v>138</v>
      </c>
      <c r="G163" s="19" t="s">
        <v>270</v>
      </c>
      <c r="H163" s="20"/>
      <c r="I163" s="153">
        <f>I164</f>
        <v>10</v>
      </c>
      <c r="J163" s="153">
        <f>J164</f>
        <v>10</v>
      </c>
    </row>
    <row r="164" spans="1:10" ht="31.5" x14ac:dyDescent="0.25">
      <c r="A164" s="21" t="s">
        <v>152</v>
      </c>
      <c r="B164" s="19" t="s">
        <v>11</v>
      </c>
      <c r="C164" s="19" t="s">
        <v>32</v>
      </c>
      <c r="D164" s="19" t="s">
        <v>12</v>
      </c>
      <c r="E164" s="20">
        <v>2</v>
      </c>
      <c r="F164" s="19" t="s">
        <v>138</v>
      </c>
      <c r="G164" s="19" t="s">
        <v>270</v>
      </c>
      <c r="H164" s="20">
        <v>240</v>
      </c>
      <c r="I164" s="153">
        <f>'Прил 4'!J142</f>
        <v>10</v>
      </c>
      <c r="J164" s="153">
        <f>'Прил 4'!K142</f>
        <v>10</v>
      </c>
    </row>
    <row r="165" spans="1:10" ht="63" x14ac:dyDescent="0.25">
      <c r="A165" s="68" t="s">
        <v>243</v>
      </c>
      <c r="B165" s="58" t="s">
        <v>11</v>
      </c>
      <c r="C165" s="58" t="s">
        <v>32</v>
      </c>
      <c r="D165" s="58" t="s">
        <v>12</v>
      </c>
      <c r="E165" s="59">
        <v>3</v>
      </c>
      <c r="F165" s="58" t="s">
        <v>138</v>
      </c>
      <c r="G165" s="58" t="s">
        <v>278</v>
      </c>
      <c r="H165" s="59"/>
      <c r="I165" s="154">
        <f>I166+I168</f>
        <v>497.8</v>
      </c>
      <c r="J165" s="154">
        <f>J166+J168</f>
        <v>348.8</v>
      </c>
    </row>
    <row r="166" spans="1:10" ht="31.5" x14ac:dyDescent="0.25">
      <c r="A166" s="21" t="s">
        <v>271</v>
      </c>
      <c r="B166" s="19" t="s">
        <v>11</v>
      </c>
      <c r="C166" s="19" t="s">
        <v>32</v>
      </c>
      <c r="D166" s="19" t="s">
        <v>12</v>
      </c>
      <c r="E166" s="20">
        <v>3</v>
      </c>
      <c r="F166" s="19" t="s">
        <v>138</v>
      </c>
      <c r="G166" s="19" t="s">
        <v>272</v>
      </c>
      <c r="H166" s="20"/>
      <c r="I166" s="153">
        <f>I167</f>
        <v>387.8</v>
      </c>
      <c r="J166" s="153">
        <f>J167</f>
        <v>337.8</v>
      </c>
    </row>
    <row r="167" spans="1:10" ht="31.5" x14ac:dyDescent="0.25">
      <c r="A167" s="21" t="s">
        <v>152</v>
      </c>
      <c r="B167" s="19" t="s">
        <v>11</v>
      </c>
      <c r="C167" s="19" t="s">
        <v>32</v>
      </c>
      <c r="D167" s="19" t="s">
        <v>12</v>
      </c>
      <c r="E167" s="20">
        <v>3</v>
      </c>
      <c r="F167" s="19" t="s">
        <v>138</v>
      </c>
      <c r="G167" s="19" t="s">
        <v>272</v>
      </c>
      <c r="H167" s="20">
        <v>240</v>
      </c>
      <c r="I167" s="153">
        <f>'Прил 4'!J145</f>
        <v>387.8</v>
      </c>
      <c r="J167" s="153">
        <f>'Прил 4'!K145</f>
        <v>337.8</v>
      </c>
    </row>
    <row r="168" spans="1:10" ht="31.5" x14ac:dyDescent="0.25">
      <c r="A168" s="21" t="s">
        <v>244</v>
      </c>
      <c r="B168" s="19" t="s">
        <v>11</v>
      </c>
      <c r="C168" s="19" t="s">
        <v>32</v>
      </c>
      <c r="D168" s="19" t="s">
        <v>12</v>
      </c>
      <c r="E168" s="20">
        <v>3</v>
      </c>
      <c r="F168" s="19" t="s">
        <v>138</v>
      </c>
      <c r="G168" s="19" t="s">
        <v>227</v>
      </c>
      <c r="H168" s="20"/>
      <c r="I168" s="153">
        <f>I169</f>
        <v>110</v>
      </c>
      <c r="J168" s="153">
        <f>J169</f>
        <v>11</v>
      </c>
    </row>
    <row r="169" spans="1:10" ht="31.5" x14ac:dyDescent="0.25">
      <c r="A169" s="21" t="s">
        <v>152</v>
      </c>
      <c r="B169" s="19" t="s">
        <v>11</v>
      </c>
      <c r="C169" s="19" t="s">
        <v>32</v>
      </c>
      <c r="D169" s="19" t="s">
        <v>12</v>
      </c>
      <c r="E169" s="20">
        <v>3</v>
      </c>
      <c r="F169" s="19" t="s">
        <v>138</v>
      </c>
      <c r="G169" s="19" t="s">
        <v>227</v>
      </c>
      <c r="H169" s="20">
        <v>240</v>
      </c>
      <c r="I169" s="153">
        <f>'Прил 4'!J147</f>
        <v>110</v>
      </c>
      <c r="J169" s="153">
        <f>'Прил 4'!K147</f>
        <v>11</v>
      </c>
    </row>
    <row r="170" spans="1:10" ht="31.5" hidden="1" x14ac:dyDescent="0.25">
      <c r="A170" s="68" t="s">
        <v>72</v>
      </c>
      <c r="B170" s="58" t="s">
        <v>11</v>
      </c>
      <c r="C170" s="58" t="s">
        <v>32</v>
      </c>
      <c r="D170" s="58">
        <v>97</v>
      </c>
      <c r="E170" s="59">
        <v>0</v>
      </c>
      <c r="F170" s="58" t="s">
        <v>138</v>
      </c>
      <c r="G170" s="58" t="s">
        <v>278</v>
      </c>
      <c r="H170" s="20"/>
      <c r="I170" s="154">
        <f t="shared" ref="I170:J172" si="7">I171</f>
        <v>0</v>
      </c>
      <c r="J170" s="154">
        <f t="shared" si="7"/>
        <v>0</v>
      </c>
    </row>
    <row r="171" spans="1:10" s="23" customFormat="1" ht="63" hidden="1" x14ac:dyDescent="0.25">
      <c r="A171" s="21" t="s">
        <v>71</v>
      </c>
      <c r="B171" s="19" t="s">
        <v>11</v>
      </c>
      <c r="C171" s="19" t="s">
        <v>32</v>
      </c>
      <c r="D171" s="19">
        <v>97</v>
      </c>
      <c r="E171" s="20">
        <v>2</v>
      </c>
      <c r="F171" s="19" t="s">
        <v>138</v>
      </c>
      <c r="G171" s="19" t="s">
        <v>278</v>
      </c>
      <c r="H171" s="20"/>
      <c r="I171" s="153">
        <f t="shared" si="7"/>
        <v>0</v>
      </c>
      <c r="J171" s="153">
        <f t="shared" si="7"/>
        <v>0</v>
      </c>
    </row>
    <row r="172" spans="1:10" ht="63" hidden="1" x14ac:dyDescent="0.25">
      <c r="A172" s="21" t="s">
        <v>230</v>
      </c>
      <c r="B172" s="19" t="s">
        <v>11</v>
      </c>
      <c r="C172" s="19" t="s">
        <v>32</v>
      </c>
      <c r="D172" s="19" t="s">
        <v>80</v>
      </c>
      <c r="E172" s="20">
        <v>2</v>
      </c>
      <c r="F172" s="19" t="s">
        <v>138</v>
      </c>
      <c r="G172" s="19" t="s">
        <v>187</v>
      </c>
      <c r="H172" s="20"/>
      <c r="I172" s="153">
        <f t="shared" si="7"/>
        <v>0</v>
      </c>
      <c r="J172" s="153">
        <f t="shared" si="7"/>
        <v>0</v>
      </c>
    </row>
    <row r="173" spans="1:10" ht="15.75" hidden="1" x14ac:dyDescent="0.25">
      <c r="A173" s="69" t="s">
        <v>52</v>
      </c>
      <c r="B173" s="19" t="s">
        <v>11</v>
      </c>
      <c r="C173" s="19" t="s">
        <v>32</v>
      </c>
      <c r="D173" s="19" t="s">
        <v>80</v>
      </c>
      <c r="E173" s="20">
        <v>2</v>
      </c>
      <c r="F173" s="19" t="s">
        <v>138</v>
      </c>
      <c r="G173" s="19" t="s">
        <v>187</v>
      </c>
      <c r="H173" s="20">
        <v>500</v>
      </c>
      <c r="I173" s="153">
        <f>'Прил 4'!J151</f>
        <v>0</v>
      </c>
      <c r="J173" s="153">
        <f>'Прил 4'!K151</f>
        <v>0</v>
      </c>
    </row>
    <row r="174" spans="1:10" ht="15.75" x14ac:dyDescent="0.25">
      <c r="A174" s="68" t="s">
        <v>273</v>
      </c>
      <c r="B174" s="58" t="s">
        <v>11</v>
      </c>
      <c r="C174" s="58" t="s">
        <v>50</v>
      </c>
      <c r="D174" s="58"/>
      <c r="E174" s="59"/>
      <c r="F174" s="58"/>
      <c r="G174" s="58"/>
      <c r="H174" s="59"/>
      <c r="I174" s="154">
        <f t="shared" ref="I174:J177" si="8">I175</f>
        <v>85</v>
      </c>
      <c r="J174" s="154">
        <f t="shared" si="8"/>
        <v>120</v>
      </c>
    </row>
    <row r="175" spans="1:10" ht="94.5" x14ac:dyDescent="0.25">
      <c r="A175" s="68" t="s">
        <v>313</v>
      </c>
      <c r="B175" s="58" t="s">
        <v>11</v>
      </c>
      <c r="C175" s="58" t="s">
        <v>50</v>
      </c>
      <c r="D175" s="58" t="s">
        <v>12</v>
      </c>
      <c r="E175" s="59">
        <v>0</v>
      </c>
      <c r="F175" s="58" t="s">
        <v>138</v>
      </c>
      <c r="G175" s="58" t="s">
        <v>278</v>
      </c>
      <c r="H175" s="59"/>
      <c r="I175" s="154">
        <f t="shared" si="8"/>
        <v>85</v>
      </c>
      <c r="J175" s="154">
        <f t="shared" si="8"/>
        <v>120</v>
      </c>
    </row>
    <row r="176" spans="1:10" ht="15.75" x14ac:dyDescent="0.25">
      <c r="A176" s="68" t="s">
        <v>229</v>
      </c>
      <c r="B176" s="58" t="s">
        <v>11</v>
      </c>
      <c r="C176" s="58" t="s">
        <v>50</v>
      </c>
      <c r="D176" s="58" t="s">
        <v>12</v>
      </c>
      <c r="E176" s="59">
        <v>4</v>
      </c>
      <c r="F176" s="58" t="s">
        <v>138</v>
      </c>
      <c r="G176" s="19" t="s">
        <v>278</v>
      </c>
      <c r="H176" s="59"/>
      <c r="I176" s="154">
        <f t="shared" si="8"/>
        <v>85</v>
      </c>
      <c r="J176" s="154">
        <f t="shared" si="8"/>
        <v>120</v>
      </c>
    </row>
    <row r="177" spans="1:10" ht="15.75" x14ac:dyDescent="0.25">
      <c r="A177" s="21" t="s">
        <v>229</v>
      </c>
      <c r="B177" s="19" t="s">
        <v>11</v>
      </c>
      <c r="C177" s="19" t="s">
        <v>50</v>
      </c>
      <c r="D177" s="19" t="s">
        <v>12</v>
      </c>
      <c r="E177" s="20">
        <v>4</v>
      </c>
      <c r="F177" s="19" t="s">
        <v>138</v>
      </c>
      <c r="G177" s="19" t="s">
        <v>228</v>
      </c>
      <c r="H177" s="20"/>
      <c r="I177" s="153">
        <f t="shared" si="8"/>
        <v>85</v>
      </c>
      <c r="J177" s="153">
        <f t="shared" si="8"/>
        <v>120</v>
      </c>
    </row>
    <row r="178" spans="1:10" ht="31.5" x14ac:dyDescent="0.25">
      <c r="A178" s="21" t="s">
        <v>152</v>
      </c>
      <c r="B178" s="19" t="s">
        <v>11</v>
      </c>
      <c r="C178" s="19" t="s">
        <v>50</v>
      </c>
      <c r="D178" s="19" t="s">
        <v>12</v>
      </c>
      <c r="E178" s="20">
        <v>4</v>
      </c>
      <c r="F178" s="19" t="s">
        <v>138</v>
      </c>
      <c r="G178" s="19" t="s">
        <v>228</v>
      </c>
      <c r="H178" s="20">
        <v>240</v>
      </c>
      <c r="I178" s="153">
        <f>'Прил 4'!J156</f>
        <v>85</v>
      </c>
      <c r="J178" s="153">
        <f>'Прил 4'!K156</f>
        <v>120</v>
      </c>
    </row>
    <row r="179" spans="1:10" ht="31.5" x14ac:dyDescent="0.25">
      <c r="A179" s="68" t="s">
        <v>283</v>
      </c>
      <c r="B179" s="58" t="s">
        <v>11</v>
      </c>
      <c r="C179" s="58" t="s">
        <v>282</v>
      </c>
      <c r="D179" s="58"/>
      <c r="E179" s="59"/>
      <c r="F179" s="58"/>
      <c r="G179" s="58"/>
      <c r="H179" s="59"/>
      <c r="I179" s="154">
        <f t="shared" ref="I179:J181" si="9">I180</f>
        <v>25</v>
      </c>
      <c r="J179" s="154">
        <f t="shared" si="9"/>
        <v>25</v>
      </c>
    </row>
    <row r="180" spans="1:10" ht="47.25" x14ac:dyDescent="0.25">
      <c r="A180" s="21" t="s">
        <v>284</v>
      </c>
      <c r="B180" s="19" t="s">
        <v>11</v>
      </c>
      <c r="C180" s="19" t="s">
        <v>282</v>
      </c>
      <c r="D180" s="19" t="s">
        <v>61</v>
      </c>
      <c r="E180" s="20">
        <v>0</v>
      </c>
      <c r="F180" s="19" t="s">
        <v>138</v>
      </c>
      <c r="G180" s="19" t="s">
        <v>278</v>
      </c>
      <c r="H180" s="20"/>
      <c r="I180" s="153">
        <f t="shared" si="9"/>
        <v>25</v>
      </c>
      <c r="J180" s="153">
        <f t="shared" si="9"/>
        <v>25</v>
      </c>
    </row>
    <row r="181" spans="1:10" ht="15.75" x14ac:dyDescent="0.25">
      <c r="A181" s="21" t="s">
        <v>285</v>
      </c>
      <c r="B181" s="19" t="s">
        <v>11</v>
      </c>
      <c r="C181" s="19" t="s">
        <v>282</v>
      </c>
      <c r="D181" s="19" t="s">
        <v>61</v>
      </c>
      <c r="E181" s="20">
        <v>0</v>
      </c>
      <c r="F181" s="19" t="s">
        <v>138</v>
      </c>
      <c r="G181" s="19" t="s">
        <v>286</v>
      </c>
      <c r="H181" s="20"/>
      <c r="I181" s="153">
        <f t="shared" si="9"/>
        <v>25</v>
      </c>
      <c r="J181" s="153">
        <f t="shared" si="9"/>
        <v>25</v>
      </c>
    </row>
    <row r="182" spans="1:10" ht="31.5" x14ac:dyDescent="0.25">
      <c r="A182" s="21" t="s">
        <v>152</v>
      </c>
      <c r="B182" s="19" t="s">
        <v>11</v>
      </c>
      <c r="C182" s="19" t="s">
        <v>282</v>
      </c>
      <c r="D182" s="19" t="s">
        <v>61</v>
      </c>
      <c r="E182" s="20">
        <v>0</v>
      </c>
      <c r="F182" s="19" t="s">
        <v>138</v>
      </c>
      <c r="G182" s="19" t="s">
        <v>286</v>
      </c>
      <c r="H182" s="20">
        <v>240</v>
      </c>
      <c r="I182" s="153">
        <f>'Прил 4'!J160</f>
        <v>25</v>
      </c>
      <c r="J182" s="153">
        <f>'Прил 4'!K160</f>
        <v>25</v>
      </c>
    </row>
    <row r="183" spans="1:10" ht="15.75" x14ac:dyDescent="0.25">
      <c r="A183" s="59" t="s">
        <v>58</v>
      </c>
      <c r="B183" s="58" t="s">
        <v>14</v>
      </c>
      <c r="C183" s="59" t="s">
        <v>7</v>
      </c>
      <c r="D183" s="19"/>
      <c r="E183" s="20"/>
      <c r="F183" s="19"/>
      <c r="G183" s="19"/>
      <c r="H183" s="20"/>
      <c r="I183" s="154">
        <f>I184+I199+I204</f>
        <v>8292.2000000000007</v>
      </c>
      <c r="J183" s="154">
        <f>J184+J199+J204</f>
        <v>8292.2000000000007</v>
      </c>
    </row>
    <row r="184" spans="1:10" ht="15.75" x14ac:dyDescent="0.25">
      <c r="A184" s="64" t="s">
        <v>59</v>
      </c>
      <c r="B184" s="58" t="s">
        <v>14</v>
      </c>
      <c r="C184" s="58" t="s">
        <v>32</v>
      </c>
      <c r="D184" s="19"/>
      <c r="E184" s="20"/>
      <c r="F184" s="19"/>
      <c r="G184" s="19"/>
      <c r="H184" s="20"/>
      <c r="I184" s="154">
        <f>I185</f>
        <v>8191.5</v>
      </c>
      <c r="J184" s="154">
        <f>J185</f>
        <v>8191.5000000000009</v>
      </c>
    </row>
    <row r="185" spans="1:10" ht="31.5" x14ac:dyDescent="0.25">
      <c r="A185" s="64" t="s">
        <v>314</v>
      </c>
      <c r="B185" s="58" t="s">
        <v>14</v>
      </c>
      <c r="C185" s="58" t="s">
        <v>32</v>
      </c>
      <c r="D185" s="58" t="s">
        <v>11</v>
      </c>
      <c r="E185" s="59">
        <v>0</v>
      </c>
      <c r="F185" s="58" t="s">
        <v>138</v>
      </c>
      <c r="G185" s="58" t="s">
        <v>278</v>
      </c>
      <c r="H185" s="59"/>
      <c r="I185" s="154">
        <f>I186</f>
        <v>8191.5</v>
      </c>
      <c r="J185" s="154">
        <f>J186</f>
        <v>8191.5000000000009</v>
      </c>
    </row>
    <row r="186" spans="1:10" ht="47.25" x14ac:dyDescent="0.25">
      <c r="A186" s="68" t="s">
        <v>322</v>
      </c>
      <c r="B186" s="58" t="s">
        <v>14</v>
      </c>
      <c r="C186" s="58" t="s">
        <v>32</v>
      </c>
      <c r="D186" s="58" t="s">
        <v>11</v>
      </c>
      <c r="E186" s="59">
        <v>1</v>
      </c>
      <c r="F186" s="58" t="s">
        <v>138</v>
      </c>
      <c r="G186" s="19" t="s">
        <v>278</v>
      </c>
      <c r="H186" s="59"/>
      <c r="I186" s="154">
        <f>I187+I189+I191+I193+I197+I195</f>
        <v>8191.5</v>
      </c>
      <c r="J186" s="154">
        <f>J187+J189+J191+J193+J197+J195</f>
        <v>8191.5000000000009</v>
      </c>
    </row>
    <row r="187" spans="1:10" ht="15.75" x14ac:dyDescent="0.25">
      <c r="A187" s="21" t="s">
        <v>82</v>
      </c>
      <c r="B187" s="19" t="s">
        <v>14</v>
      </c>
      <c r="C187" s="19" t="s">
        <v>32</v>
      </c>
      <c r="D187" s="19" t="s">
        <v>11</v>
      </c>
      <c r="E187" s="20">
        <v>1</v>
      </c>
      <c r="F187" s="19" t="s">
        <v>138</v>
      </c>
      <c r="G187" s="19" t="s">
        <v>188</v>
      </c>
      <c r="H187" s="20"/>
      <c r="I187" s="153">
        <f>I188</f>
        <v>1159.1999999999998</v>
      </c>
      <c r="J187" s="153">
        <f>J188</f>
        <v>1159.2000000000007</v>
      </c>
    </row>
    <row r="188" spans="1:10" ht="31.5" x14ac:dyDescent="0.25">
      <c r="A188" s="21" t="s">
        <v>152</v>
      </c>
      <c r="B188" s="19" t="s">
        <v>14</v>
      </c>
      <c r="C188" s="19" t="s">
        <v>32</v>
      </c>
      <c r="D188" s="19" t="s">
        <v>11</v>
      </c>
      <c r="E188" s="20">
        <v>1</v>
      </c>
      <c r="F188" s="19" t="s">
        <v>138</v>
      </c>
      <c r="G188" s="19" t="s">
        <v>188</v>
      </c>
      <c r="H188" s="20">
        <v>240</v>
      </c>
      <c r="I188" s="153">
        <f>'Прил 4'!J166</f>
        <v>1159.1999999999998</v>
      </c>
      <c r="J188" s="153">
        <f>'Прил 4'!K166</f>
        <v>1159.2000000000007</v>
      </c>
    </row>
    <row r="189" spans="1:10" ht="15.75" hidden="1" x14ac:dyDescent="0.25">
      <c r="A189" s="21" t="s">
        <v>83</v>
      </c>
      <c r="B189" s="19" t="s">
        <v>14</v>
      </c>
      <c r="C189" s="19" t="s">
        <v>32</v>
      </c>
      <c r="D189" s="19" t="s">
        <v>11</v>
      </c>
      <c r="E189" s="20">
        <v>1</v>
      </c>
      <c r="F189" s="19" t="s">
        <v>138</v>
      </c>
      <c r="G189" s="19" t="s">
        <v>189</v>
      </c>
      <c r="H189" s="20"/>
      <c r="I189" s="153">
        <f>I190</f>
        <v>0</v>
      </c>
      <c r="J189" s="153">
        <f>J190</f>
        <v>0</v>
      </c>
    </row>
    <row r="190" spans="1:10" ht="31.5" hidden="1" x14ac:dyDescent="0.25">
      <c r="A190" s="21" t="s">
        <v>152</v>
      </c>
      <c r="B190" s="19" t="s">
        <v>14</v>
      </c>
      <c r="C190" s="19" t="s">
        <v>32</v>
      </c>
      <c r="D190" s="19" t="s">
        <v>11</v>
      </c>
      <c r="E190" s="20">
        <v>1</v>
      </c>
      <c r="F190" s="19" t="s">
        <v>138</v>
      </c>
      <c r="G190" s="19" t="s">
        <v>189</v>
      </c>
      <c r="H190" s="20">
        <v>240</v>
      </c>
      <c r="I190" s="153">
        <f>'Прил 4'!J168</f>
        <v>0</v>
      </c>
      <c r="J190" s="153">
        <f>'Прил 4'!K168</f>
        <v>0</v>
      </c>
    </row>
    <row r="191" spans="1:10" ht="15.75" x14ac:dyDescent="0.25">
      <c r="A191" s="21" t="s">
        <v>84</v>
      </c>
      <c r="B191" s="19" t="s">
        <v>14</v>
      </c>
      <c r="C191" s="19" t="s">
        <v>32</v>
      </c>
      <c r="D191" s="19" t="s">
        <v>11</v>
      </c>
      <c r="E191" s="20">
        <v>1</v>
      </c>
      <c r="F191" s="19" t="s">
        <v>138</v>
      </c>
      <c r="G191" s="19" t="s">
        <v>190</v>
      </c>
      <c r="H191" s="20"/>
      <c r="I191" s="153">
        <f>I192</f>
        <v>382.3</v>
      </c>
      <c r="J191" s="153">
        <f>J192</f>
        <v>382.3</v>
      </c>
    </row>
    <row r="192" spans="1:10" ht="31.5" x14ac:dyDescent="0.25">
      <c r="A192" s="21" t="s">
        <v>152</v>
      </c>
      <c r="B192" s="19" t="s">
        <v>14</v>
      </c>
      <c r="C192" s="19" t="s">
        <v>32</v>
      </c>
      <c r="D192" s="19" t="s">
        <v>11</v>
      </c>
      <c r="E192" s="20">
        <v>1</v>
      </c>
      <c r="F192" s="19" t="s">
        <v>138</v>
      </c>
      <c r="G192" s="19" t="s">
        <v>190</v>
      </c>
      <c r="H192" s="20">
        <v>240</v>
      </c>
      <c r="I192" s="153">
        <f>'Прил 4'!J170</f>
        <v>382.3</v>
      </c>
      <c r="J192" s="153">
        <f>'Прил 4'!K170</f>
        <v>382.3</v>
      </c>
    </row>
    <row r="193" spans="1:10" ht="31.5" x14ac:dyDescent="0.25">
      <c r="A193" s="21" t="s">
        <v>124</v>
      </c>
      <c r="B193" s="19" t="s">
        <v>14</v>
      </c>
      <c r="C193" s="19" t="s">
        <v>32</v>
      </c>
      <c r="D193" s="19" t="s">
        <v>11</v>
      </c>
      <c r="E193" s="20">
        <v>1</v>
      </c>
      <c r="F193" s="19" t="s">
        <v>138</v>
      </c>
      <c r="G193" s="19" t="s">
        <v>191</v>
      </c>
      <c r="H193" s="20"/>
      <c r="I193" s="153">
        <f>I194</f>
        <v>50</v>
      </c>
      <c r="J193" s="153">
        <f>J194</f>
        <v>50</v>
      </c>
    </row>
    <row r="194" spans="1:10" ht="31.5" x14ac:dyDescent="0.25">
      <c r="A194" s="21" t="s">
        <v>152</v>
      </c>
      <c r="B194" s="19" t="s">
        <v>14</v>
      </c>
      <c r="C194" s="19" t="s">
        <v>32</v>
      </c>
      <c r="D194" s="19" t="s">
        <v>11</v>
      </c>
      <c r="E194" s="20">
        <v>1</v>
      </c>
      <c r="F194" s="19" t="s">
        <v>138</v>
      </c>
      <c r="G194" s="19" t="s">
        <v>191</v>
      </c>
      <c r="H194" s="20">
        <v>240</v>
      </c>
      <c r="I194" s="153">
        <f>'Прил 4'!J172</f>
        <v>50</v>
      </c>
      <c r="J194" s="153">
        <f>'Прил 4'!K172</f>
        <v>50</v>
      </c>
    </row>
    <row r="195" spans="1:10" ht="15.75" x14ac:dyDescent="0.25">
      <c r="A195" s="21" t="s">
        <v>163</v>
      </c>
      <c r="B195" s="19" t="s">
        <v>14</v>
      </c>
      <c r="C195" s="19" t="s">
        <v>32</v>
      </c>
      <c r="D195" s="19" t="s">
        <v>11</v>
      </c>
      <c r="E195" s="20">
        <v>1</v>
      </c>
      <c r="F195" s="19" t="s">
        <v>138</v>
      </c>
      <c r="G195" s="19" t="s">
        <v>192</v>
      </c>
      <c r="H195" s="20"/>
      <c r="I195" s="153">
        <f>I196</f>
        <v>6600</v>
      </c>
      <c r="J195" s="153">
        <f>J196</f>
        <v>6600</v>
      </c>
    </row>
    <row r="196" spans="1:10" ht="31.5" x14ac:dyDescent="0.25">
      <c r="A196" s="21" t="s">
        <v>152</v>
      </c>
      <c r="B196" s="19" t="s">
        <v>14</v>
      </c>
      <c r="C196" s="19" t="s">
        <v>32</v>
      </c>
      <c r="D196" s="19" t="s">
        <v>11</v>
      </c>
      <c r="E196" s="20">
        <v>1</v>
      </c>
      <c r="F196" s="19" t="s">
        <v>138</v>
      </c>
      <c r="G196" s="19" t="s">
        <v>192</v>
      </c>
      <c r="H196" s="20">
        <v>240</v>
      </c>
      <c r="I196" s="153">
        <f>'Прил 4'!J174</f>
        <v>6600</v>
      </c>
      <c r="J196" s="153">
        <f>'Прил 4'!K174</f>
        <v>6600</v>
      </c>
    </row>
    <row r="197" spans="1:10" ht="15.75" hidden="1" x14ac:dyDescent="0.25">
      <c r="A197" s="21" t="s">
        <v>114</v>
      </c>
      <c r="B197" s="19" t="s">
        <v>14</v>
      </c>
      <c r="C197" s="19" t="s">
        <v>32</v>
      </c>
      <c r="D197" s="19" t="s">
        <v>11</v>
      </c>
      <c r="E197" s="20">
        <v>1</v>
      </c>
      <c r="F197" s="19" t="s">
        <v>138</v>
      </c>
      <c r="G197" s="19" t="s">
        <v>193</v>
      </c>
      <c r="H197" s="20"/>
      <c r="I197" s="153">
        <f>I198</f>
        <v>0</v>
      </c>
      <c r="J197" s="153">
        <f>J198</f>
        <v>0</v>
      </c>
    </row>
    <row r="198" spans="1:10" s="23" customFormat="1" ht="31.5" hidden="1" x14ac:dyDescent="0.25">
      <c r="A198" s="21" t="s">
        <v>152</v>
      </c>
      <c r="B198" s="19" t="s">
        <v>14</v>
      </c>
      <c r="C198" s="19" t="s">
        <v>32</v>
      </c>
      <c r="D198" s="19" t="s">
        <v>11</v>
      </c>
      <c r="E198" s="20">
        <v>1</v>
      </c>
      <c r="F198" s="19" t="s">
        <v>138</v>
      </c>
      <c r="G198" s="19" t="s">
        <v>193</v>
      </c>
      <c r="H198" s="20">
        <v>240</v>
      </c>
      <c r="I198" s="153">
        <f>'Прил 4'!J176</f>
        <v>0</v>
      </c>
      <c r="J198" s="153">
        <f>'Прил 4'!K176</f>
        <v>0</v>
      </c>
    </row>
    <row r="199" spans="1:10" s="23" customFormat="1" ht="15.75" x14ac:dyDescent="0.25">
      <c r="A199" s="68" t="s">
        <v>363</v>
      </c>
      <c r="B199" s="58" t="s">
        <v>14</v>
      </c>
      <c r="C199" s="58" t="s">
        <v>50</v>
      </c>
      <c r="D199" s="58"/>
      <c r="E199" s="58"/>
      <c r="F199" s="58"/>
      <c r="G199" s="58"/>
      <c r="H199" s="59" t="s">
        <v>6</v>
      </c>
      <c r="I199" s="154">
        <f t="shared" ref="I199:J202" si="10">I200</f>
        <v>70.7</v>
      </c>
      <c r="J199" s="154">
        <f t="shared" si="10"/>
        <v>70.7</v>
      </c>
    </row>
    <row r="200" spans="1:10" s="23" customFormat="1" ht="15.75" x14ac:dyDescent="0.25">
      <c r="A200" s="21" t="s">
        <v>77</v>
      </c>
      <c r="B200" s="19" t="s">
        <v>14</v>
      </c>
      <c r="C200" s="19" t="s">
        <v>50</v>
      </c>
      <c r="D200" s="19" t="s">
        <v>63</v>
      </c>
      <c r="E200" s="20">
        <v>0</v>
      </c>
      <c r="F200" s="19" t="s">
        <v>138</v>
      </c>
      <c r="G200" s="19" t="s">
        <v>278</v>
      </c>
      <c r="H200" s="20"/>
      <c r="I200" s="153">
        <f t="shared" si="10"/>
        <v>70.7</v>
      </c>
      <c r="J200" s="153">
        <f t="shared" si="10"/>
        <v>70.7</v>
      </c>
    </row>
    <row r="201" spans="1:10" s="23" customFormat="1" ht="15.75" x14ac:dyDescent="0.25">
      <c r="A201" s="21" t="s">
        <v>78</v>
      </c>
      <c r="B201" s="19" t="s">
        <v>14</v>
      </c>
      <c r="C201" s="19" t="s">
        <v>50</v>
      </c>
      <c r="D201" s="19" t="s">
        <v>63</v>
      </c>
      <c r="E201" s="20">
        <v>9</v>
      </c>
      <c r="F201" s="19" t="s">
        <v>138</v>
      </c>
      <c r="G201" s="19" t="s">
        <v>278</v>
      </c>
      <c r="H201" s="20"/>
      <c r="I201" s="153">
        <f t="shared" si="10"/>
        <v>70.7</v>
      </c>
      <c r="J201" s="153">
        <f t="shared" si="10"/>
        <v>70.7</v>
      </c>
    </row>
    <row r="202" spans="1:10" s="23" customFormat="1" ht="31.5" x14ac:dyDescent="0.25">
      <c r="A202" s="21" t="s">
        <v>364</v>
      </c>
      <c r="B202" s="19" t="s">
        <v>14</v>
      </c>
      <c r="C202" s="19" t="s">
        <v>50</v>
      </c>
      <c r="D202" s="19" t="s">
        <v>63</v>
      </c>
      <c r="E202" s="20">
        <v>9</v>
      </c>
      <c r="F202" s="19" t="s">
        <v>138</v>
      </c>
      <c r="G202" s="19" t="s">
        <v>365</v>
      </c>
      <c r="H202" s="20"/>
      <c r="I202" s="153">
        <f t="shared" si="10"/>
        <v>70.7</v>
      </c>
      <c r="J202" s="153">
        <f t="shared" si="10"/>
        <v>70.7</v>
      </c>
    </row>
    <row r="203" spans="1:10" s="23" customFormat="1" ht="31.5" x14ac:dyDescent="0.25">
      <c r="A203" s="21" t="s">
        <v>152</v>
      </c>
      <c r="B203" s="19" t="s">
        <v>14</v>
      </c>
      <c r="C203" s="19" t="s">
        <v>50</v>
      </c>
      <c r="D203" s="19" t="s">
        <v>63</v>
      </c>
      <c r="E203" s="20">
        <v>9</v>
      </c>
      <c r="F203" s="19" t="s">
        <v>138</v>
      </c>
      <c r="G203" s="19" t="s">
        <v>365</v>
      </c>
      <c r="H203" s="20">
        <v>240</v>
      </c>
      <c r="I203" s="153">
        <f>'Прил 4'!J181</f>
        <v>70.7</v>
      </c>
      <c r="J203" s="153">
        <f>'Прил 4'!K181</f>
        <v>70.7</v>
      </c>
    </row>
    <row r="204" spans="1:10" s="23" customFormat="1" ht="15.75" x14ac:dyDescent="0.25">
      <c r="A204" s="64" t="s">
        <v>60</v>
      </c>
      <c r="B204" s="58" t="s">
        <v>14</v>
      </c>
      <c r="C204" s="58" t="s">
        <v>61</v>
      </c>
      <c r="D204" s="58"/>
      <c r="E204" s="58"/>
      <c r="F204" s="58"/>
      <c r="G204" s="19"/>
      <c r="H204" s="59" t="s">
        <v>6</v>
      </c>
      <c r="I204" s="151">
        <f>I205</f>
        <v>30</v>
      </c>
      <c r="J204" s="151">
        <f>J205</f>
        <v>30</v>
      </c>
    </row>
    <row r="205" spans="1:10" s="23" customFormat="1" ht="47.25" x14ac:dyDescent="0.25">
      <c r="A205" s="68" t="s">
        <v>315</v>
      </c>
      <c r="B205" s="58" t="s">
        <v>14</v>
      </c>
      <c r="C205" s="58" t="s">
        <v>61</v>
      </c>
      <c r="D205" s="58" t="s">
        <v>14</v>
      </c>
      <c r="E205" s="59">
        <v>0</v>
      </c>
      <c r="F205" s="58" t="s">
        <v>138</v>
      </c>
      <c r="G205" s="58" t="s">
        <v>278</v>
      </c>
      <c r="H205" s="59"/>
      <c r="I205" s="154">
        <f>I206+I208</f>
        <v>30</v>
      </c>
      <c r="J205" s="154">
        <f>J206+J208</f>
        <v>30</v>
      </c>
    </row>
    <row r="206" spans="1:10" ht="94.5" x14ac:dyDescent="0.25">
      <c r="A206" s="21" t="s">
        <v>382</v>
      </c>
      <c r="B206" s="19" t="s">
        <v>14</v>
      </c>
      <c r="C206" s="19" t="s">
        <v>61</v>
      </c>
      <c r="D206" s="19" t="s">
        <v>14</v>
      </c>
      <c r="E206" s="20">
        <v>0</v>
      </c>
      <c r="F206" s="19" t="s">
        <v>138</v>
      </c>
      <c r="G206" s="19" t="s">
        <v>383</v>
      </c>
      <c r="H206" s="20"/>
      <c r="I206" s="153">
        <f>I207</f>
        <v>30</v>
      </c>
      <c r="J206" s="153">
        <f>J207</f>
        <v>30</v>
      </c>
    </row>
    <row r="207" spans="1:10" ht="31.5" x14ac:dyDescent="0.25">
      <c r="A207" s="21" t="s">
        <v>164</v>
      </c>
      <c r="B207" s="19" t="s">
        <v>14</v>
      </c>
      <c r="C207" s="19" t="s">
        <v>61</v>
      </c>
      <c r="D207" s="19" t="s">
        <v>14</v>
      </c>
      <c r="E207" s="20">
        <v>0</v>
      </c>
      <c r="F207" s="19" t="s">
        <v>138</v>
      </c>
      <c r="G207" s="19" t="s">
        <v>383</v>
      </c>
      <c r="H207" s="20">
        <v>810</v>
      </c>
      <c r="I207" s="153">
        <f>'Прил 4'!J185</f>
        <v>30</v>
      </c>
      <c r="J207" s="153">
        <f>'Прил 4'!K185</f>
        <v>30</v>
      </c>
    </row>
    <row r="208" spans="1:10" ht="15.75" hidden="1" x14ac:dyDescent="0.25">
      <c r="A208" s="21" t="s">
        <v>142</v>
      </c>
      <c r="B208" s="19" t="s">
        <v>14</v>
      </c>
      <c r="C208" s="19" t="s">
        <v>61</v>
      </c>
      <c r="D208" s="19" t="s">
        <v>14</v>
      </c>
      <c r="E208" s="20">
        <v>0</v>
      </c>
      <c r="F208" s="19" t="s">
        <v>138</v>
      </c>
      <c r="G208" s="19" t="s">
        <v>194</v>
      </c>
      <c r="H208" s="20"/>
      <c r="I208" s="153">
        <f>I209</f>
        <v>0</v>
      </c>
      <c r="J208" s="153">
        <f>J209</f>
        <v>0</v>
      </c>
    </row>
    <row r="209" spans="1:10" s="8" customFormat="1" ht="31.5" hidden="1" x14ac:dyDescent="0.25">
      <c r="A209" s="21" t="s">
        <v>164</v>
      </c>
      <c r="B209" s="19" t="s">
        <v>14</v>
      </c>
      <c r="C209" s="19" t="s">
        <v>61</v>
      </c>
      <c r="D209" s="19" t="s">
        <v>14</v>
      </c>
      <c r="E209" s="20">
        <v>0</v>
      </c>
      <c r="F209" s="19" t="s">
        <v>138</v>
      </c>
      <c r="G209" s="19" t="s">
        <v>194</v>
      </c>
      <c r="H209" s="20">
        <v>810</v>
      </c>
      <c r="I209" s="153">
        <f>'Прил 4'!J187</f>
        <v>0</v>
      </c>
      <c r="J209" s="153">
        <f>'Прил 4'!K187</f>
        <v>0</v>
      </c>
    </row>
    <row r="210" spans="1:10" ht="15.75" x14ac:dyDescent="0.25">
      <c r="A210" s="59" t="s">
        <v>17</v>
      </c>
      <c r="B210" s="58" t="s">
        <v>15</v>
      </c>
      <c r="C210" s="59" t="s">
        <v>7</v>
      </c>
      <c r="D210" s="19"/>
      <c r="E210" s="20"/>
      <c r="F210" s="19"/>
      <c r="G210" s="19"/>
      <c r="H210" s="20"/>
      <c r="I210" s="154">
        <f>I211+I223+I228+I266</f>
        <v>50223.599999999991</v>
      </c>
      <c r="J210" s="154">
        <f>J211+J223+J228+J266</f>
        <v>51284.5</v>
      </c>
    </row>
    <row r="211" spans="1:10" ht="15.75" x14ac:dyDescent="0.25">
      <c r="A211" s="64" t="s">
        <v>18</v>
      </c>
      <c r="B211" s="58" t="s">
        <v>15</v>
      </c>
      <c r="C211" s="59" t="s">
        <v>10</v>
      </c>
      <c r="D211" s="19"/>
      <c r="E211" s="20"/>
      <c r="F211" s="19"/>
      <c r="G211" s="19"/>
      <c r="H211" s="20"/>
      <c r="I211" s="154">
        <f>I212+I219</f>
        <v>1441.1</v>
      </c>
      <c r="J211" s="154">
        <f>J212+J219</f>
        <v>1414.1</v>
      </c>
    </row>
    <row r="212" spans="1:10" ht="47.25" x14ac:dyDescent="0.25">
      <c r="A212" s="68" t="s">
        <v>316</v>
      </c>
      <c r="B212" s="58" t="s">
        <v>15</v>
      </c>
      <c r="C212" s="58" t="s">
        <v>10</v>
      </c>
      <c r="D212" s="58" t="s">
        <v>15</v>
      </c>
      <c r="E212" s="59">
        <v>0</v>
      </c>
      <c r="F212" s="58" t="s">
        <v>138</v>
      </c>
      <c r="G212" s="58" t="s">
        <v>278</v>
      </c>
      <c r="H212" s="59"/>
      <c r="I212" s="154">
        <f>I213+I216</f>
        <v>100</v>
      </c>
      <c r="J212" s="154">
        <f>J213+J216</f>
        <v>100</v>
      </c>
    </row>
    <row r="213" spans="1:10" ht="15.75" x14ac:dyDescent="0.25">
      <c r="A213" s="68" t="s">
        <v>86</v>
      </c>
      <c r="B213" s="58" t="s">
        <v>15</v>
      </c>
      <c r="C213" s="58" t="s">
        <v>10</v>
      </c>
      <c r="D213" s="58" t="s">
        <v>15</v>
      </c>
      <c r="E213" s="59">
        <v>1</v>
      </c>
      <c r="F213" s="58" t="s">
        <v>138</v>
      </c>
      <c r="G213" s="58" t="s">
        <v>278</v>
      </c>
      <c r="H213" s="59"/>
      <c r="I213" s="154">
        <f>I214</f>
        <v>100</v>
      </c>
      <c r="J213" s="154">
        <f>J214</f>
        <v>100</v>
      </c>
    </row>
    <row r="214" spans="1:10" ht="15.75" x14ac:dyDescent="0.25">
      <c r="A214" s="21" t="s">
        <v>165</v>
      </c>
      <c r="B214" s="19" t="s">
        <v>15</v>
      </c>
      <c r="C214" s="19" t="s">
        <v>10</v>
      </c>
      <c r="D214" s="19" t="s">
        <v>15</v>
      </c>
      <c r="E214" s="20">
        <v>1</v>
      </c>
      <c r="F214" s="19" t="s">
        <v>138</v>
      </c>
      <c r="G214" s="19" t="s">
        <v>195</v>
      </c>
      <c r="H214" s="20"/>
      <c r="I214" s="153">
        <f>I215</f>
        <v>100</v>
      </c>
      <c r="J214" s="153">
        <f>J215</f>
        <v>100</v>
      </c>
    </row>
    <row r="215" spans="1:10" ht="31.5" x14ac:dyDescent="0.25">
      <c r="A215" s="21" t="s">
        <v>152</v>
      </c>
      <c r="B215" s="19" t="s">
        <v>15</v>
      </c>
      <c r="C215" s="19" t="s">
        <v>10</v>
      </c>
      <c r="D215" s="19" t="s">
        <v>15</v>
      </c>
      <c r="E215" s="20">
        <v>1</v>
      </c>
      <c r="F215" s="19" t="s">
        <v>138</v>
      </c>
      <c r="G215" s="19" t="s">
        <v>195</v>
      </c>
      <c r="H215" s="20">
        <v>240</v>
      </c>
      <c r="I215" s="153">
        <f>'Прил 4'!J193</f>
        <v>100</v>
      </c>
      <c r="J215" s="153">
        <f>'Прил 4'!K193</f>
        <v>100</v>
      </c>
    </row>
    <row r="216" spans="1:10" ht="47.25" hidden="1" x14ac:dyDescent="0.25">
      <c r="A216" s="68" t="s">
        <v>256</v>
      </c>
      <c r="B216" s="58" t="s">
        <v>15</v>
      </c>
      <c r="C216" s="58" t="s">
        <v>10</v>
      </c>
      <c r="D216" s="58" t="s">
        <v>15</v>
      </c>
      <c r="E216" s="59">
        <v>6</v>
      </c>
      <c r="F216" s="58" t="s">
        <v>138</v>
      </c>
      <c r="G216" s="58" t="s">
        <v>278</v>
      </c>
      <c r="H216" s="59"/>
      <c r="I216" s="154">
        <f>I217</f>
        <v>0</v>
      </c>
      <c r="J216" s="154">
        <f>J217</f>
        <v>0</v>
      </c>
    </row>
    <row r="217" spans="1:10" ht="15.75" hidden="1" x14ac:dyDescent="0.25">
      <c r="A217" s="21" t="s">
        <v>162</v>
      </c>
      <c r="B217" s="19" t="s">
        <v>15</v>
      </c>
      <c r="C217" s="19" t="s">
        <v>10</v>
      </c>
      <c r="D217" s="19" t="s">
        <v>15</v>
      </c>
      <c r="E217" s="20">
        <v>6</v>
      </c>
      <c r="F217" s="19" t="s">
        <v>138</v>
      </c>
      <c r="G217" s="19" t="s">
        <v>184</v>
      </c>
      <c r="H217" s="20"/>
      <c r="I217" s="153">
        <f>I218</f>
        <v>0</v>
      </c>
      <c r="J217" s="153">
        <f>J218</f>
        <v>0</v>
      </c>
    </row>
    <row r="218" spans="1:10" ht="31.5" hidden="1" x14ac:dyDescent="0.25">
      <c r="A218" s="21" t="s">
        <v>152</v>
      </c>
      <c r="B218" s="19" t="s">
        <v>15</v>
      </c>
      <c r="C218" s="19" t="s">
        <v>10</v>
      </c>
      <c r="D218" s="19" t="s">
        <v>15</v>
      </c>
      <c r="E218" s="20">
        <v>6</v>
      </c>
      <c r="F218" s="19" t="s">
        <v>138</v>
      </c>
      <c r="G218" s="19" t="s">
        <v>184</v>
      </c>
      <c r="H218" s="20">
        <v>240</v>
      </c>
      <c r="I218" s="153">
        <f>'Прил 4'!J196</f>
        <v>0</v>
      </c>
      <c r="J218" s="153">
        <f>'Прил 4'!K196</f>
        <v>0</v>
      </c>
    </row>
    <row r="219" spans="1:10" s="8" customFormat="1" ht="15.75" x14ac:dyDescent="0.25">
      <c r="A219" s="68" t="s">
        <v>77</v>
      </c>
      <c r="B219" s="58" t="s">
        <v>15</v>
      </c>
      <c r="C219" s="59" t="s">
        <v>10</v>
      </c>
      <c r="D219" s="58" t="s">
        <v>63</v>
      </c>
      <c r="E219" s="59">
        <v>0</v>
      </c>
      <c r="F219" s="58" t="s">
        <v>138</v>
      </c>
      <c r="G219" s="58" t="s">
        <v>278</v>
      </c>
      <c r="H219" s="20"/>
      <c r="I219" s="154">
        <f t="shared" ref="I219:J221" si="11">I220</f>
        <v>1341.1</v>
      </c>
      <c r="J219" s="154">
        <f t="shared" si="11"/>
        <v>1314.1</v>
      </c>
    </row>
    <row r="220" spans="1:10" ht="15.75" x14ac:dyDescent="0.25">
      <c r="A220" s="21" t="s">
        <v>78</v>
      </c>
      <c r="B220" s="19" t="s">
        <v>15</v>
      </c>
      <c r="C220" s="20" t="s">
        <v>10</v>
      </c>
      <c r="D220" s="19" t="s">
        <v>63</v>
      </c>
      <c r="E220" s="20">
        <v>9</v>
      </c>
      <c r="F220" s="19" t="s">
        <v>138</v>
      </c>
      <c r="G220" s="19" t="s">
        <v>278</v>
      </c>
      <c r="H220" s="20"/>
      <c r="I220" s="153">
        <f t="shared" si="11"/>
        <v>1341.1</v>
      </c>
      <c r="J220" s="153">
        <f t="shared" si="11"/>
        <v>1314.1</v>
      </c>
    </row>
    <row r="221" spans="1:10" ht="31.5" x14ac:dyDescent="0.25">
      <c r="A221" s="21" t="s">
        <v>137</v>
      </c>
      <c r="B221" s="19" t="s">
        <v>15</v>
      </c>
      <c r="C221" s="20" t="s">
        <v>10</v>
      </c>
      <c r="D221" s="19" t="s">
        <v>63</v>
      </c>
      <c r="E221" s="20">
        <v>9</v>
      </c>
      <c r="F221" s="19" t="s">
        <v>138</v>
      </c>
      <c r="G221" s="19" t="s">
        <v>196</v>
      </c>
      <c r="H221" s="20"/>
      <c r="I221" s="153">
        <f t="shared" si="11"/>
        <v>1341.1</v>
      </c>
      <c r="J221" s="153">
        <f t="shared" si="11"/>
        <v>1314.1</v>
      </c>
    </row>
    <row r="222" spans="1:10" ht="31.5" x14ac:dyDescent="0.25">
      <c r="A222" s="21" t="s">
        <v>152</v>
      </c>
      <c r="B222" s="19" t="s">
        <v>15</v>
      </c>
      <c r="C222" s="20" t="s">
        <v>10</v>
      </c>
      <c r="D222" s="19" t="s">
        <v>63</v>
      </c>
      <c r="E222" s="20">
        <v>9</v>
      </c>
      <c r="F222" s="19" t="s">
        <v>138</v>
      </c>
      <c r="G222" s="19" t="s">
        <v>196</v>
      </c>
      <c r="H222" s="20">
        <v>240</v>
      </c>
      <c r="I222" s="153">
        <f>'Прил 4'!J200</f>
        <v>1341.1</v>
      </c>
      <c r="J222" s="153">
        <f>'Прил 4'!K200</f>
        <v>1314.1</v>
      </c>
    </row>
    <row r="223" spans="1:10" ht="15.75" hidden="1" x14ac:dyDescent="0.25">
      <c r="A223" s="64" t="s">
        <v>48</v>
      </c>
      <c r="B223" s="58" t="s">
        <v>15</v>
      </c>
      <c r="C223" s="58" t="s">
        <v>12</v>
      </c>
      <c r="D223" s="19"/>
      <c r="E223" s="20"/>
      <c r="F223" s="19"/>
      <c r="G223" s="19"/>
      <c r="H223" s="75"/>
      <c r="I223" s="154">
        <f t="shared" ref="I223:J226" si="12">I224</f>
        <v>0</v>
      </c>
      <c r="J223" s="154">
        <f t="shared" si="12"/>
        <v>0</v>
      </c>
    </row>
    <row r="224" spans="1:10" ht="47.25" hidden="1" x14ac:dyDescent="0.25">
      <c r="A224" s="68" t="s">
        <v>316</v>
      </c>
      <c r="B224" s="58" t="s">
        <v>15</v>
      </c>
      <c r="C224" s="58" t="s">
        <v>12</v>
      </c>
      <c r="D224" s="58" t="s">
        <v>15</v>
      </c>
      <c r="E224" s="59">
        <v>0</v>
      </c>
      <c r="F224" s="58" t="s">
        <v>138</v>
      </c>
      <c r="G224" s="58" t="s">
        <v>278</v>
      </c>
      <c r="H224" s="76"/>
      <c r="I224" s="154">
        <f t="shared" si="12"/>
        <v>0</v>
      </c>
      <c r="J224" s="154">
        <f t="shared" si="12"/>
        <v>0</v>
      </c>
    </row>
    <row r="225" spans="1:10" ht="31.5" hidden="1" x14ac:dyDescent="0.25">
      <c r="A225" s="64" t="s">
        <v>134</v>
      </c>
      <c r="B225" s="58" t="s">
        <v>15</v>
      </c>
      <c r="C225" s="58" t="s">
        <v>12</v>
      </c>
      <c r="D225" s="58" t="s">
        <v>15</v>
      </c>
      <c r="E225" s="59">
        <v>3</v>
      </c>
      <c r="F225" s="19" t="s">
        <v>138</v>
      </c>
      <c r="G225" s="19" t="s">
        <v>278</v>
      </c>
      <c r="H225" s="76"/>
      <c r="I225" s="154">
        <f t="shared" si="12"/>
        <v>0</v>
      </c>
      <c r="J225" s="154">
        <f t="shared" si="12"/>
        <v>0</v>
      </c>
    </row>
    <row r="226" spans="1:10" ht="15.75" hidden="1" x14ac:dyDescent="0.25">
      <c r="A226" s="18" t="s">
        <v>85</v>
      </c>
      <c r="B226" s="19" t="s">
        <v>15</v>
      </c>
      <c r="C226" s="19" t="s">
        <v>12</v>
      </c>
      <c r="D226" s="19" t="s">
        <v>15</v>
      </c>
      <c r="E226" s="20">
        <v>3</v>
      </c>
      <c r="F226" s="19" t="s">
        <v>138</v>
      </c>
      <c r="G226" s="5">
        <v>29550</v>
      </c>
      <c r="H226" s="75"/>
      <c r="I226" s="153">
        <f t="shared" si="12"/>
        <v>0</v>
      </c>
      <c r="J226" s="153">
        <f t="shared" si="12"/>
        <v>0</v>
      </c>
    </row>
    <row r="227" spans="1:10" ht="31.5" hidden="1" x14ac:dyDescent="0.25">
      <c r="A227" s="21" t="s">
        <v>152</v>
      </c>
      <c r="B227" s="19" t="s">
        <v>15</v>
      </c>
      <c r="C227" s="19" t="s">
        <v>12</v>
      </c>
      <c r="D227" s="19" t="s">
        <v>15</v>
      </c>
      <c r="E227" s="20">
        <v>3</v>
      </c>
      <c r="F227" s="19" t="s">
        <v>138</v>
      </c>
      <c r="G227" s="5">
        <v>29550</v>
      </c>
      <c r="H227" s="5">
        <v>240</v>
      </c>
      <c r="I227" s="153">
        <f>'Прил 4'!J205</f>
        <v>0</v>
      </c>
      <c r="J227" s="153">
        <f>'Прил 4'!K205</f>
        <v>0</v>
      </c>
    </row>
    <row r="228" spans="1:10" ht="15.75" x14ac:dyDescent="0.25">
      <c r="A228" s="64" t="s">
        <v>3</v>
      </c>
      <c r="B228" s="58" t="s">
        <v>15</v>
      </c>
      <c r="C228" s="59" t="s">
        <v>11</v>
      </c>
      <c r="D228" s="58" t="s">
        <v>8</v>
      </c>
      <c r="E228" s="59"/>
      <c r="F228" s="58"/>
      <c r="G228" s="19"/>
      <c r="H228" s="59"/>
      <c r="I228" s="151">
        <f>I229+I258</f>
        <v>27563.8</v>
      </c>
      <c r="J228" s="151">
        <f>J229+J258</f>
        <v>28018.6</v>
      </c>
    </row>
    <row r="229" spans="1:10" ht="31.5" x14ac:dyDescent="0.25">
      <c r="A229" s="64" t="s">
        <v>314</v>
      </c>
      <c r="B229" s="58" t="s">
        <v>15</v>
      </c>
      <c r="C229" s="58" t="s">
        <v>11</v>
      </c>
      <c r="D229" s="58" t="s">
        <v>11</v>
      </c>
      <c r="E229" s="59">
        <v>0</v>
      </c>
      <c r="F229" s="58" t="s">
        <v>138</v>
      </c>
      <c r="G229" s="58" t="s">
        <v>278</v>
      </c>
      <c r="H229" s="59"/>
      <c r="I229" s="154">
        <f>I230+I235</f>
        <v>26383.8</v>
      </c>
      <c r="J229" s="154">
        <f>J230+J235</f>
        <v>26778.6</v>
      </c>
    </row>
    <row r="230" spans="1:10" ht="31.5" x14ac:dyDescent="0.25">
      <c r="A230" s="68" t="s">
        <v>88</v>
      </c>
      <c r="B230" s="58" t="s">
        <v>15</v>
      </c>
      <c r="C230" s="58" t="s">
        <v>11</v>
      </c>
      <c r="D230" s="58" t="s">
        <v>11</v>
      </c>
      <c r="E230" s="59">
        <v>2</v>
      </c>
      <c r="F230" s="19" t="s">
        <v>138</v>
      </c>
      <c r="G230" s="19" t="s">
        <v>278</v>
      </c>
      <c r="H230" s="59"/>
      <c r="I230" s="154">
        <f>I231+I233</f>
        <v>12783.3</v>
      </c>
      <c r="J230" s="154">
        <f>J231+J233</f>
        <v>13238.1</v>
      </c>
    </row>
    <row r="231" spans="1:10" ht="15.75" x14ac:dyDescent="0.25">
      <c r="A231" s="21" t="s">
        <v>89</v>
      </c>
      <c r="B231" s="19" t="s">
        <v>15</v>
      </c>
      <c r="C231" s="19" t="s">
        <v>11</v>
      </c>
      <c r="D231" s="19" t="s">
        <v>11</v>
      </c>
      <c r="E231" s="20">
        <v>2</v>
      </c>
      <c r="F231" s="19" t="s">
        <v>138</v>
      </c>
      <c r="G231" s="19" t="s">
        <v>197</v>
      </c>
      <c r="H231" s="20"/>
      <c r="I231" s="153">
        <f>I232</f>
        <v>9283.2999999999993</v>
      </c>
      <c r="J231" s="153">
        <f>J232</f>
        <v>9450.5</v>
      </c>
    </row>
    <row r="232" spans="1:10" ht="31.5" x14ac:dyDescent="0.25">
      <c r="A232" s="21" t="s">
        <v>152</v>
      </c>
      <c r="B232" s="19" t="s">
        <v>15</v>
      </c>
      <c r="C232" s="19" t="s">
        <v>11</v>
      </c>
      <c r="D232" s="19" t="s">
        <v>11</v>
      </c>
      <c r="E232" s="20">
        <v>2</v>
      </c>
      <c r="F232" s="19" t="s">
        <v>138</v>
      </c>
      <c r="G232" s="19" t="s">
        <v>197</v>
      </c>
      <c r="H232" s="20">
        <v>240</v>
      </c>
      <c r="I232" s="153">
        <f>'Прил 4'!J210</f>
        <v>9283.2999999999993</v>
      </c>
      <c r="J232" s="153">
        <f>'Прил 4'!K210</f>
        <v>9450.5</v>
      </c>
    </row>
    <row r="233" spans="1:10" ht="15.75" x14ac:dyDescent="0.25">
      <c r="A233" s="21" t="s">
        <v>92</v>
      </c>
      <c r="B233" s="19" t="s">
        <v>15</v>
      </c>
      <c r="C233" s="19" t="s">
        <v>11</v>
      </c>
      <c r="D233" s="19" t="s">
        <v>11</v>
      </c>
      <c r="E233" s="20">
        <v>2</v>
      </c>
      <c r="F233" s="19" t="s">
        <v>138</v>
      </c>
      <c r="G233" s="19" t="s">
        <v>198</v>
      </c>
      <c r="H233" s="20"/>
      <c r="I233" s="153">
        <f>I234</f>
        <v>3500</v>
      </c>
      <c r="J233" s="153">
        <f>J234</f>
        <v>3787.6</v>
      </c>
    </row>
    <row r="234" spans="1:10" ht="31.5" x14ac:dyDescent="0.25">
      <c r="A234" s="21" t="s">
        <v>152</v>
      </c>
      <c r="B234" s="19" t="s">
        <v>15</v>
      </c>
      <c r="C234" s="19" t="s">
        <v>11</v>
      </c>
      <c r="D234" s="19" t="s">
        <v>11</v>
      </c>
      <c r="E234" s="20">
        <v>2</v>
      </c>
      <c r="F234" s="19" t="s">
        <v>138</v>
      </c>
      <c r="G234" s="19" t="s">
        <v>198</v>
      </c>
      <c r="H234" s="20">
        <v>240</v>
      </c>
      <c r="I234" s="153">
        <f>'Прил 4'!J212</f>
        <v>3500</v>
      </c>
      <c r="J234" s="153">
        <f>'Прил 4'!K212</f>
        <v>3787.6</v>
      </c>
    </row>
    <row r="235" spans="1:10" ht="31.5" x14ac:dyDescent="0.25">
      <c r="A235" s="68" t="s">
        <v>90</v>
      </c>
      <c r="B235" s="58" t="s">
        <v>15</v>
      </c>
      <c r="C235" s="58" t="s">
        <v>11</v>
      </c>
      <c r="D235" s="58" t="s">
        <v>11</v>
      </c>
      <c r="E235" s="59">
        <v>3</v>
      </c>
      <c r="F235" s="58" t="s">
        <v>138</v>
      </c>
      <c r="G235" s="58" t="s">
        <v>278</v>
      </c>
      <c r="H235" s="59"/>
      <c r="I235" s="154">
        <f>I236+I238+I240+I242+I244+I246+I248+I250+I252+I254+I256</f>
        <v>13600.5</v>
      </c>
      <c r="J235" s="154">
        <f>J236+J238+J240+J242+J244+J246+J248+J250+J252+J254+J256</f>
        <v>13540.5</v>
      </c>
    </row>
    <row r="236" spans="1:10" ht="15.75" hidden="1" x14ac:dyDescent="0.25">
      <c r="A236" s="21" t="s">
        <v>84</v>
      </c>
      <c r="B236" s="19" t="s">
        <v>15</v>
      </c>
      <c r="C236" s="19" t="s">
        <v>11</v>
      </c>
      <c r="D236" s="19" t="s">
        <v>11</v>
      </c>
      <c r="E236" s="20">
        <v>3</v>
      </c>
      <c r="F236" s="19" t="s">
        <v>138</v>
      </c>
      <c r="G236" s="19" t="s">
        <v>190</v>
      </c>
      <c r="H236" s="20"/>
      <c r="I236" s="153">
        <f>I237</f>
        <v>0</v>
      </c>
      <c r="J236" s="153">
        <f>J237</f>
        <v>0</v>
      </c>
    </row>
    <row r="237" spans="1:10" ht="31.5" hidden="1" x14ac:dyDescent="0.25">
      <c r="A237" s="21" t="s">
        <v>152</v>
      </c>
      <c r="B237" s="19" t="s">
        <v>15</v>
      </c>
      <c r="C237" s="19" t="s">
        <v>11</v>
      </c>
      <c r="D237" s="19" t="s">
        <v>11</v>
      </c>
      <c r="E237" s="20">
        <v>3</v>
      </c>
      <c r="F237" s="19" t="s">
        <v>138</v>
      </c>
      <c r="G237" s="19" t="s">
        <v>190</v>
      </c>
      <c r="H237" s="20">
        <v>240</v>
      </c>
      <c r="I237" s="153">
        <f>'Прил 4'!J215</f>
        <v>0</v>
      </c>
      <c r="J237" s="153">
        <f>'Прил 4'!K215</f>
        <v>0</v>
      </c>
    </row>
    <row r="238" spans="1:10" ht="15.75" x14ac:dyDescent="0.25">
      <c r="A238" s="21" t="s">
        <v>91</v>
      </c>
      <c r="B238" s="19" t="s">
        <v>15</v>
      </c>
      <c r="C238" s="19" t="s">
        <v>11</v>
      </c>
      <c r="D238" s="19" t="s">
        <v>11</v>
      </c>
      <c r="E238" s="20">
        <v>3</v>
      </c>
      <c r="F238" s="19" t="s">
        <v>138</v>
      </c>
      <c r="G238" s="19" t="s">
        <v>199</v>
      </c>
      <c r="H238" s="20"/>
      <c r="I238" s="153">
        <f>I239</f>
        <v>800</v>
      </c>
      <c r="J238" s="153">
        <f>J239</f>
        <v>800</v>
      </c>
    </row>
    <row r="239" spans="1:10" ht="31.5" x14ac:dyDescent="0.25">
      <c r="A239" s="21" t="s">
        <v>152</v>
      </c>
      <c r="B239" s="19" t="s">
        <v>15</v>
      </c>
      <c r="C239" s="19" t="s">
        <v>11</v>
      </c>
      <c r="D239" s="19" t="s">
        <v>11</v>
      </c>
      <c r="E239" s="20">
        <v>3</v>
      </c>
      <c r="F239" s="19" t="s">
        <v>138</v>
      </c>
      <c r="G239" s="19" t="s">
        <v>199</v>
      </c>
      <c r="H239" s="20">
        <v>240</v>
      </c>
      <c r="I239" s="153">
        <f>'Прил 4'!J217</f>
        <v>800</v>
      </c>
      <c r="J239" s="153">
        <f>'Прил 4'!K217</f>
        <v>800</v>
      </c>
    </row>
    <row r="240" spans="1:10" ht="15.75" x14ac:dyDescent="0.25">
      <c r="A240" s="21" t="s">
        <v>93</v>
      </c>
      <c r="B240" s="19" t="s">
        <v>15</v>
      </c>
      <c r="C240" s="19" t="s">
        <v>11</v>
      </c>
      <c r="D240" s="19" t="s">
        <v>11</v>
      </c>
      <c r="E240" s="20">
        <v>3</v>
      </c>
      <c r="F240" s="19" t="s">
        <v>138</v>
      </c>
      <c r="G240" s="20">
        <v>29220</v>
      </c>
      <c r="H240" s="20"/>
      <c r="I240" s="153">
        <f>I241</f>
        <v>900</v>
      </c>
      <c r="J240" s="153">
        <f>J241</f>
        <v>900</v>
      </c>
    </row>
    <row r="241" spans="1:10" ht="31.5" x14ac:dyDescent="0.25">
      <c r="A241" s="21" t="s">
        <v>152</v>
      </c>
      <c r="B241" s="19" t="s">
        <v>15</v>
      </c>
      <c r="C241" s="19" t="s">
        <v>11</v>
      </c>
      <c r="D241" s="19" t="s">
        <v>11</v>
      </c>
      <c r="E241" s="20">
        <v>3</v>
      </c>
      <c r="F241" s="19" t="s">
        <v>138</v>
      </c>
      <c r="G241" s="20">
        <v>29220</v>
      </c>
      <c r="H241" s="20">
        <v>240</v>
      </c>
      <c r="I241" s="153">
        <f>'Прил 4'!J219</f>
        <v>900</v>
      </c>
      <c r="J241" s="153">
        <f>'Прил 4'!K219</f>
        <v>900</v>
      </c>
    </row>
    <row r="242" spans="1:10" ht="15.75" x14ac:dyDescent="0.25">
      <c r="A242" s="21" t="s">
        <v>96</v>
      </c>
      <c r="B242" s="19" t="s">
        <v>15</v>
      </c>
      <c r="C242" s="19" t="s">
        <v>11</v>
      </c>
      <c r="D242" s="19" t="s">
        <v>11</v>
      </c>
      <c r="E242" s="20">
        <v>3</v>
      </c>
      <c r="F242" s="19" t="s">
        <v>138</v>
      </c>
      <c r="G242" s="19" t="s">
        <v>200</v>
      </c>
      <c r="H242" s="20"/>
      <c r="I242" s="153">
        <f>I243</f>
        <v>5883.1</v>
      </c>
      <c r="J242" s="153">
        <f>J243</f>
        <v>5971.9</v>
      </c>
    </row>
    <row r="243" spans="1:10" ht="31.5" x14ac:dyDescent="0.25">
      <c r="A243" s="21" t="s">
        <v>152</v>
      </c>
      <c r="B243" s="19" t="s">
        <v>15</v>
      </c>
      <c r="C243" s="19" t="s">
        <v>11</v>
      </c>
      <c r="D243" s="19" t="s">
        <v>11</v>
      </c>
      <c r="E243" s="20">
        <v>3</v>
      </c>
      <c r="F243" s="19" t="s">
        <v>138</v>
      </c>
      <c r="G243" s="19" t="s">
        <v>200</v>
      </c>
      <c r="H243" s="20">
        <v>240</v>
      </c>
      <c r="I243" s="153">
        <f>'Прил 4'!J221</f>
        <v>5883.1</v>
      </c>
      <c r="J243" s="153">
        <f>'Прил 4'!K221</f>
        <v>5971.9</v>
      </c>
    </row>
    <row r="244" spans="1:10" ht="15.75" x14ac:dyDescent="0.25">
      <c r="A244" s="21" t="s">
        <v>94</v>
      </c>
      <c r="B244" s="19" t="s">
        <v>15</v>
      </c>
      <c r="C244" s="19" t="s">
        <v>11</v>
      </c>
      <c r="D244" s="19" t="s">
        <v>11</v>
      </c>
      <c r="E244" s="20">
        <v>3</v>
      </c>
      <c r="F244" s="19" t="s">
        <v>138</v>
      </c>
      <c r="G244" s="20">
        <v>29470</v>
      </c>
      <c r="H244" s="20"/>
      <c r="I244" s="153">
        <f>I245</f>
        <v>100</v>
      </c>
      <c r="J244" s="153">
        <f>J245</f>
        <v>100</v>
      </c>
    </row>
    <row r="245" spans="1:10" ht="31.5" x14ac:dyDescent="0.25">
      <c r="A245" s="21" t="s">
        <v>152</v>
      </c>
      <c r="B245" s="19" t="s">
        <v>15</v>
      </c>
      <c r="C245" s="19" t="s">
        <v>11</v>
      </c>
      <c r="D245" s="19" t="s">
        <v>11</v>
      </c>
      <c r="E245" s="20">
        <v>3</v>
      </c>
      <c r="F245" s="19" t="s">
        <v>138</v>
      </c>
      <c r="G245" s="20">
        <v>29470</v>
      </c>
      <c r="H245" s="20">
        <v>240</v>
      </c>
      <c r="I245" s="153">
        <f>'Прил 4'!J223</f>
        <v>100</v>
      </c>
      <c r="J245" s="153">
        <f>'Прил 4'!K223</f>
        <v>100</v>
      </c>
    </row>
    <row r="246" spans="1:10" ht="15.75" x14ac:dyDescent="0.25">
      <c r="A246" s="21" t="s">
        <v>95</v>
      </c>
      <c r="B246" s="19" t="s">
        <v>15</v>
      </c>
      <c r="C246" s="19" t="s">
        <v>11</v>
      </c>
      <c r="D246" s="19" t="s">
        <v>11</v>
      </c>
      <c r="E246" s="20">
        <v>3</v>
      </c>
      <c r="F246" s="19" t="s">
        <v>138</v>
      </c>
      <c r="G246" s="20">
        <v>29490</v>
      </c>
      <c r="H246" s="20"/>
      <c r="I246" s="153">
        <f>I247</f>
        <v>100</v>
      </c>
      <c r="J246" s="153">
        <f>J247</f>
        <v>100</v>
      </c>
    </row>
    <row r="247" spans="1:10" s="8" customFormat="1" ht="31.5" x14ac:dyDescent="0.25">
      <c r="A247" s="21" t="s">
        <v>152</v>
      </c>
      <c r="B247" s="19" t="s">
        <v>15</v>
      </c>
      <c r="C247" s="19" t="s">
        <v>11</v>
      </c>
      <c r="D247" s="19" t="s">
        <v>11</v>
      </c>
      <c r="E247" s="20">
        <v>3</v>
      </c>
      <c r="F247" s="19" t="s">
        <v>138</v>
      </c>
      <c r="G247" s="20">
        <v>29490</v>
      </c>
      <c r="H247" s="20">
        <v>240</v>
      </c>
      <c r="I247" s="153">
        <f>'Прил 4'!J225</f>
        <v>100</v>
      </c>
      <c r="J247" s="153">
        <f>'Прил 4'!K225</f>
        <v>100</v>
      </c>
    </row>
    <row r="248" spans="1:10" ht="15.75" x14ac:dyDescent="0.25">
      <c r="A248" s="21" t="s">
        <v>115</v>
      </c>
      <c r="B248" s="19" t="s">
        <v>15</v>
      </c>
      <c r="C248" s="19" t="s">
        <v>11</v>
      </c>
      <c r="D248" s="19" t="s">
        <v>11</v>
      </c>
      <c r="E248" s="20">
        <v>3</v>
      </c>
      <c r="F248" s="19" t="s">
        <v>138</v>
      </c>
      <c r="G248" s="19" t="s">
        <v>231</v>
      </c>
      <c r="H248" s="20"/>
      <c r="I248" s="153">
        <f>I249</f>
        <v>800</v>
      </c>
      <c r="J248" s="153">
        <f>J249</f>
        <v>800</v>
      </c>
    </row>
    <row r="249" spans="1:10" ht="31.5" x14ac:dyDescent="0.25">
      <c r="A249" s="21" t="s">
        <v>152</v>
      </c>
      <c r="B249" s="19" t="s">
        <v>15</v>
      </c>
      <c r="C249" s="19" t="s">
        <v>11</v>
      </c>
      <c r="D249" s="19" t="s">
        <v>11</v>
      </c>
      <c r="E249" s="20">
        <v>3</v>
      </c>
      <c r="F249" s="19" t="s">
        <v>138</v>
      </c>
      <c r="G249" s="19" t="s">
        <v>231</v>
      </c>
      <c r="H249" s="20">
        <v>240</v>
      </c>
      <c r="I249" s="153">
        <f>'Прил 4'!J227</f>
        <v>800</v>
      </c>
      <c r="J249" s="153">
        <f>'Прил 4'!K227</f>
        <v>800</v>
      </c>
    </row>
    <row r="250" spans="1:10" ht="15.75" x14ac:dyDescent="0.25">
      <c r="A250" s="21" t="s">
        <v>116</v>
      </c>
      <c r="B250" s="19" t="s">
        <v>15</v>
      </c>
      <c r="C250" s="19" t="s">
        <v>11</v>
      </c>
      <c r="D250" s="19" t="s">
        <v>11</v>
      </c>
      <c r="E250" s="20">
        <v>3</v>
      </c>
      <c r="F250" s="19" t="s">
        <v>138</v>
      </c>
      <c r="G250" s="19" t="s">
        <v>201</v>
      </c>
      <c r="H250" s="20"/>
      <c r="I250" s="153">
        <f>I251</f>
        <v>500</v>
      </c>
      <c r="J250" s="153">
        <f>J251</f>
        <v>500</v>
      </c>
    </row>
    <row r="251" spans="1:10" ht="31.5" x14ac:dyDescent="0.25">
      <c r="A251" s="21" t="s">
        <v>152</v>
      </c>
      <c r="B251" s="19" t="s">
        <v>15</v>
      </c>
      <c r="C251" s="19" t="s">
        <v>11</v>
      </c>
      <c r="D251" s="19" t="s">
        <v>11</v>
      </c>
      <c r="E251" s="20">
        <v>3</v>
      </c>
      <c r="F251" s="19" t="s">
        <v>138</v>
      </c>
      <c r="G251" s="19" t="s">
        <v>201</v>
      </c>
      <c r="H251" s="20">
        <v>240</v>
      </c>
      <c r="I251" s="153">
        <f>'Прил 4'!J229</f>
        <v>500</v>
      </c>
      <c r="J251" s="153">
        <f>'Прил 4'!K229</f>
        <v>500</v>
      </c>
    </row>
    <row r="252" spans="1:10" ht="15.75" hidden="1" x14ac:dyDescent="0.25">
      <c r="A252" s="21" t="s">
        <v>128</v>
      </c>
      <c r="B252" s="19" t="s">
        <v>15</v>
      </c>
      <c r="C252" s="19" t="s">
        <v>11</v>
      </c>
      <c r="D252" s="19" t="s">
        <v>11</v>
      </c>
      <c r="E252" s="20">
        <v>3</v>
      </c>
      <c r="F252" s="19" t="s">
        <v>138</v>
      </c>
      <c r="G252" s="19" t="s">
        <v>202</v>
      </c>
      <c r="H252" s="20"/>
      <c r="I252" s="153">
        <f>I253</f>
        <v>0</v>
      </c>
      <c r="J252" s="153">
        <f>J253</f>
        <v>0</v>
      </c>
    </row>
    <row r="253" spans="1:10" ht="31.5" hidden="1" x14ac:dyDescent="0.25">
      <c r="A253" s="21" t="s">
        <v>152</v>
      </c>
      <c r="B253" s="19" t="s">
        <v>15</v>
      </c>
      <c r="C253" s="19" t="s">
        <v>11</v>
      </c>
      <c r="D253" s="19" t="s">
        <v>11</v>
      </c>
      <c r="E253" s="20">
        <v>3</v>
      </c>
      <c r="F253" s="19" t="s">
        <v>138</v>
      </c>
      <c r="G253" s="19" t="s">
        <v>202</v>
      </c>
      <c r="H253" s="20">
        <v>240</v>
      </c>
      <c r="I253" s="153">
        <f>'Прил 4'!J231</f>
        <v>0</v>
      </c>
      <c r="J253" s="153">
        <f>'Прил 4'!K231</f>
        <v>0</v>
      </c>
    </row>
    <row r="254" spans="1:10" ht="15.75" hidden="1" x14ac:dyDescent="0.25">
      <c r="A254" s="21" t="s">
        <v>166</v>
      </c>
      <c r="B254" s="19" t="s">
        <v>15</v>
      </c>
      <c r="C254" s="19" t="s">
        <v>11</v>
      </c>
      <c r="D254" s="19" t="s">
        <v>11</v>
      </c>
      <c r="E254" s="20">
        <v>3</v>
      </c>
      <c r="F254" s="19" t="s">
        <v>138</v>
      </c>
      <c r="G254" s="19" t="s">
        <v>203</v>
      </c>
      <c r="H254" s="20"/>
      <c r="I254" s="153">
        <f>I255</f>
        <v>0</v>
      </c>
      <c r="J254" s="153">
        <f>J255</f>
        <v>0</v>
      </c>
    </row>
    <row r="255" spans="1:10" ht="31.5" hidden="1" x14ac:dyDescent="0.25">
      <c r="A255" s="21" t="s">
        <v>152</v>
      </c>
      <c r="B255" s="19" t="s">
        <v>15</v>
      </c>
      <c r="C255" s="19" t="s">
        <v>11</v>
      </c>
      <c r="D255" s="19" t="s">
        <v>11</v>
      </c>
      <c r="E255" s="20">
        <v>3</v>
      </c>
      <c r="F255" s="19" t="s">
        <v>138</v>
      </c>
      <c r="G255" s="19" t="s">
        <v>203</v>
      </c>
      <c r="H255" s="20">
        <v>240</v>
      </c>
      <c r="I255" s="153">
        <f>'Прил 4'!J233</f>
        <v>0</v>
      </c>
      <c r="J255" s="153">
        <f>'Прил 4'!K233</f>
        <v>0</v>
      </c>
    </row>
    <row r="256" spans="1:10" ht="15.75" x14ac:dyDescent="0.25">
      <c r="A256" s="21" t="s">
        <v>129</v>
      </c>
      <c r="B256" s="19" t="s">
        <v>15</v>
      </c>
      <c r="C256" s="19" t="s">
        <v>11</v>
      </c>
      <c r="D256" s="19" t="s">
        <v>11</v>
      </c>
      <c r="E256" s="20">
        <v>3</v>
      </c>
      <c r="F256" s="19" t="s">
        <v>138</v>
      </c>
      <c r="G256" s="19" t="s">
        <v>204</v>
      </c>
      <c r="H256" s="20"/>
      <c r="I256" s="153">
        <f>I257</f>
        <v>4517.3999999999996</v>
      </c>
      <c r="J256" s="153">
        <f>J257</f>
        <v>4368.6000000000004</v>
      </c>
    </row>
    <row r="257" spans="1:10" s="8" customFormat="1" ht="31.5" x14ac:dyDescent="0.25">
      <c r="A257" s="21" t="s">
        <v>152</v>
      </c>
      <c r="B257" s="19" t="s">
        <v>15</v>
      </c>
      <c r="C257" s="19" t="s">
        <v>11</v>
      </c>
      <c r="D257" s="19" t="s">
        <v>11</v>
      </c>
      <c r="E257" s="20">
        <v>3</v>
      </c>
      <c r="F257" s="19" t="s">
        <v>138</v>
      </c>
      <c r="G257" s="19" t="s">
        <v>204</v>
      </c>
      <c r="H257" s="20">
        <v>240</v>
      </c>
      <c r="I257" s="153">
        <f>'Прил 4'!J235</f>
        <v>4517.3999999999996</v>
      </c>
      <c r="J257" s="153">
        <f>'Прил 4'!K235</f>
        <v>4368.6000000000004</v>
      </c>
    </row>
    <row r="258" spans="1:10" s="8" customFormat="1" ht="47.25" x14ac:dyDescent="0.25">
      <c r="A258" s="68" t="s">
        <v>385</v>
      </c>
      <c r="B258" s="58" t="s">
        <v>15</v>
      </c>
      <c r="C258" s="58" t="s">
        <v>11</v>
      </c>
      <c r="D258" s="58" t="s">
        <v>282</v>
      </c>
      <c r="E258" s="59">
        <v>0</v>
      </c>
      <c r="F258" s="58" t="s">
        <v>138</v>
      </c>
      <c r="G258" s="58" t="s">
        <v>278</v>
      </c>
      <c r="H258" s="59"/>
      <c r="I258" s="154">
        <f>I259</f>
        <v>1180</v>
      </c>
      <c r="J258" s="154">
        <f>J259</f>
        <v>1240</v>
      </c>
    </row>
    <row r="259" spans="1:10" s="8" customFormat="1" ht="47.25" x14ac:dyDescent="0.25">
      <c r="A259" s="21" t="s">
        <v>392</v>
      </c>
      <c r="B259" s="19" t="s">
        <v>15</v>
      </c>
      <c r="C259" s="19" t="s">
        <v>11</v>
      </c>
      <c r="D259" s="19" t="s">
        <v>282</v>
      </c>
      <c r="E259" s="20">
        <v>1</v>
      </c>
      <c r="F259" s="19" t="s">
        <v>138</v>
      </c>
      <c r="G259" s="19" t="s">
        <v>278</v>
      </c>
      <c r="H259" s="20"/>
      <c r="I259" s="153">
        <f>I260+I263</f>
        <v>1180</v>
      </c>
      <c r="J259" s="153">
        <f>J260+J263</f>
        <v>1240</v>
      </c>
    </row>
    <row r="260" spans="1:10" s="8" customFormat="1" ht="15.75" x14ac:dyDescent="0.25">
      <c r="A260" s="21" t="s">
        <v>386</v>
      </c>
      <c r="B260" s="19" t="s">
        <v>15</v>
      </c>
      <c r="C260" s="19" t="s">
        <v>11</v>
      </c>
      <c r="D260" s="19" t="s">
        <v>282</v>
      </c>
      <c r="E260" s="20">
        <v>1</v>
      </c>
      <c r="F260" s="19" t="s">
        <v>10</v>
      </c>
      <c r="G260" s="19" t="s">
        <v>278</v>
      </c>
      <c r="H260" s="20"/>
      <c r="I260" s="153">
        <f>I261</f>
        <v>786.7</v>
      </c>
      <c r="J260" s="153">
        <f>J261</f>
        <v>827.1</v>
      </c>
    </row>
    <row r="261" spans="1:10" s="8" customFormat="1" ht="78.75" x14ac:dyDescent="0.25">
      <c r="A261" s="21" t="s">
        <v>390</v>
      </c>
      <c r="B261" s="19" t="s">
        <v>15</v>
      </c>
      <c r="C261" s="19" t="s">
        <v>11</v>
      </c>
      <c r="D261" s="19" t="s">
        <v>282</v>
      </c>
      <c r="E261" s="20">
        <v>1</v>
      </c>
      <c r="F261" s="19" t="s">
        <v>10</v>
      </c>
      <c r="G261" s="19" t="s">
        <v>384</v>
      </c>
      <c r="H261" s="20"/>
      <c r="I261" s="153">
        <f>I262</f>
        <v>786.7</v>
      </c>
      <c r="J261" s="153">
        <f>J262</f>
        <v>827.1</v>
      </c>
    </row>
    <row r="262" spans="1:10" s="8" customFormat="1" ht="31.5" x14ac:dyDescent="0.25">
      <c r="A262" s="21" t="s">
        <v>152</v>
      </c>
      <c r="B262" s="19" t="s">
        <v>15</v>
      </c>
      <c r="C262" s="19" t="s">
        <v>11</v>
      </c>
      <c r="D262" s="19" t="s">
        <v>282</v>
      </c>
      <c r="E262" s="20">
        <v>1</v>
      </c>
      <c r="F262" s="19" t="s">
        <v>10</v>
      </c>
      <c r="G262" s="19" t="s">
        <v>384</v>
      </c>
      <c r="H262" s="20">
        <v>240</v>
      </c>
      <c r="I262" s="153">
        <f>'Прил 4'!J240</f>
        <v>786.7</v>
      </c>
      <c r="J262" s="153">
        <f>'Прил 4'!K240</f>
        <v>827.1</v>
      </c>
    </row>
    <row r="263" spans="1:10" s="8" customFormat="1" ht="15.75" x14ac:dyDescent="0.25">
      <c r="A263" s="21" t="s">
        <v>388</v>
      </c>
      <c r="B263" s="19" t="s">
        <v>15</v>
      </c>
      <c r="C263" s="19" t="s">
        <v>11</v>
      </c>
      <c r="D263" s="19" t="s">
        <v>282</v>
      </c>
      <c r="E263" s="20">
        <v>1</v>
      </c>
      <c r="F263" s="19" t="s">
        <v>12</v>
      </c>
      <c r="G263" s="19" t="s">
        <v>278</v>
      </c>
      <c r="H263" s="20"/>
      <c r="I263" s="153">
        <f>I264</f>
        <v>393.3</v>
      </c>
      <c r="J263" s="153">
        <f>J264</f>
        <v>412.9</v>
      </c>
    </row>
    <row r="264" spans="1:10" s="8" customFormat="1" ht="15.75" x14ac:dyDescent="0.25">
      <c r="A264" s="21" t="s">
        <v>387</v>
      </c>
      <c r="B264" s="19" t="s">
        <v>15</v>
      </c>
      <c r="C264" s="19" t="s">
        <v>11</v>
      </c>
      <c r="D264" s="19" t="s">
        <v>282</v>
      </c>
      <c r="E264" s="20">
        <v>1</v>
      </c>
      <c r="F264" s="19" t="s">
        <v>12</v>
      </c>
      <c r="G264" s="19" t="s">
        <v>384</v>
      </c>
      <c r="H264" s="20"/>
      <c r="I264" s="153">
        <f>I265</f>
        <v>393.3</v>
      </c>
      <c r="J264" s="153">
        <f>J265</f>
        <v>412.9</v>
      </c>
    </row>
    <row r="265" spans="1:10" s="8" customFormat="1" ht="31.5" x14ac:dyDescent="0.25">
      <c r="A265" s="21" t="s">
        <v>152</v>
      </c>
      <c r="B265" s="19" t="s">
        <v>15</v>
      </c>
      <c r="C265" s="19" t="s">
        <v>11</v>
      </c>
      <c r="D265" s="19" t="s">
        <v>282</v>
      </c>
      <c r="E265" s="20">
        <v>1</v>
      </c>
      <c r="F265" s="19" t="s">
        <v>12</v>
      </c>
      <c r="G265" s="19" t="s">
        <v>384</v>
      </c>
      <c r="H265" s="20">
        <v>240</v>
      </c>
      <c r="I265" s="153">
        <f>'Прил 4'!J243</f>
        <v>393.3</v>
      </c>
      <c r="J265" s="153">
        <f>'Прил 4'!K243</f>
        <v>412.9</v>
      </c>
    </row>
    <row r="266" spans="1:10" ht="15.75" x14ac:dyDescent="0.25">
      <c r="A266" s="68" t="s">
        <v>257</v>
      </c>
      <c r="B266" s="58" t="s">
        <v>15</v>
      </c>
      <c r="C266" s="58" t="s">
        <v>15</v>
      </c>
      <c r="D266" s="58" t="s">
        <v>138</v>
      </c>
      <c r="E266" s="59">
        <v>0</v>
      </c>
      <c r="F266" s="58" t="s">
        <v>138</v>
      </c>
      <c r="G266" s="58" t="s">
        <v>278</v>
      </c>
      <c r="H266" s="59"/>
      <c r="I266" s="154">
        <f>I267+I273</f>
        <v>21218.699999999997</v>
      </c>
      <c r="J266" s="154">
        <f>J267+J273</f>
        <v>21851.8</v>
      </c>
    </row>
    <row r="267" spans="1:10" ht="31.5" x14ac:dyDescent="0.25">
      <c r="A267" s="18" t="s">
        <v>314</v>
      </c>
      <c r="B267" s="19" t="s">
        <v>15</v>
      </c>
      <c r="C267" s="19" t="s">
        <v>15</v>
      </c>
      <c r="D267" s="19" t="s">
        <v>11</v>
      </c>
      <c r="E267" s="20">
        <v>0</v>
      </c>
      <c r="F267" s="19" t="s">
        <v>138</v>
      </c>
      <c r="G267" s="19" t="s">
        <v>278</v>
      </c>
      <c r="H267" s="59"/>
      <c r="I267" s="153">
        <f>I268</f>
        <v>20648.699999999997</v>
      </c>
      <c r="J267" s="153">
        <f>J268</f>
        <v>21301.8</v>
      </c>
    </row>
    <row r="268" spans="1:10" ht="15.75" x14ac:dyDescent="0.25">
      <c r="A268" s="68" t="s">
        <v>97</v>
      </c>
      <c r="B268" s="58" t="s">
        <v>15</v>
      </c>
      <c r="C268" s="58" t="s">
        <v>15</v>
      </c>
      <c r="D268" s="58" t="s">
        <v>11</v>
      </c>
      <c r="E268" s="59">
        <v>4</v>
      </c>
      <c r="F268" s="58" t="s">
        <v>138</v>
      </c>
      <c r="G268" s="58" t="s">
        <v>278</v>
      </c>
      <c r="H268" s="59"/>
      <c r="I268" s="154">
        <f>I269</f>
        <v>20648.699999999997</v>
      </c>
      <c r="J268" s="154">
        <f>J269</f>
        <v>21301.8</v>
      </c>
    </row>
    <row r="269" spans="1:10" ht="31.5" x14ac:dyDescent="0.25">
      <c r="A269" s="21" t="s">
        <v>98</v>
      </c>
      <c r="B269" s="19" t="s">
        <v>15</v>
      </c>
      <c r="C269" s="19" t="s">
        <v>15</v>
      </c>
      <c r="D269" s="19" t="s">
        <v>11</v>
      </c>
      <c r="E269" s="20">
        <v>4</v>
      </c>
      <c r="F269" s="19" t="s">
        <v>138</v>
      </c>
      <c r="G269" s="19" t="s">
        <v>205</v>
      </c>
      <c r="H269" s="20"/>
      <c r="I269" s="153">
        <f>SUM(I270:I272)</f>
        <v>20648.699999999997</v>
      </c>
      <c r="J269" s="153">
        <f>SUM(J270:J272)</f>
        <v>21301.8</v>
      </c>
    </row>
    <row r="270" spans="1:10" ht="15.75" x14ac:dyDescent="0.25">
      <c r="A270" s="18" t="s">
        <v>143</v>
      </c>
      <c r="B270" s="19" t="s">
        <v>15</v>
      </c>
      <c r="C270" s="19" t="s">
        <v>15</v>
      </c>
      <c r="D270" s="19" t="s">
        <v>11</v>
      </c>
      <c r="E270" s="20">
        <v>4</v>
      </c>
      <c r="F270" s="19" t="s">
        <v>138</v>
      </c>
      <c r="G270" s="19" t="s">
        <v>205</v>
      </c>
      <c r="H270" s="20">
        <v>110</v>
      </c>
      <c r="I270" s="153">
        <f>'Прил 4'!J248</f>
        <v>16539.599999999999</v>
      </c>
      <c r="J270" s="153">
        <f>'Прил 4'!K248</f>
        <v>17201.099999999999</v>
      </c>
    </row>
    <row r="271" spans="1:10" ht="31.5" x14ac:dyDescent="0.25">
      <c r="A271" s="21" t="s">
        <v>152</v>
      </c>
      <c r="B271" s="19" t="s">
        <v>15</v>
      </c>
      <c r="C271" s="19" t="s">
        <v>15</v>
      </c>
      <c r="D271" s="19" t="s">
        <v>11</v>
      </c>
      <c r="E271" s="20">
        <v>4</v>
      </c>
      <c r="F271" s="19" t="s">
        <v>138</v>
      </c>
      <c r="G271" s="19" t="s">
        <v>205</v>
      </c>
      <c r="H271" s="20">
        <v>240</v>
      </c>
      <c r="I271" s="153">
        <f>'Прил 4'!J249</f>
        <v>4062.1</v>
      </c>
      <c r="J271" s="153">
        <f>'Прил 4'!K249</f>
        <v>4053.7</v>
      </c>
    </row>
    <row r="272" spans="1:10" ht="15.75" x14ac:dyDescent="0.25">
      <c r="A272" s="18" t="s">
        <v>145</v>
      </c>
      <c r="B272" s="19" t="s">
        <v>15</v>
      </c>
      <c r="C272" s="19" t="s">
        <v>15</v>
      </c>
      <c r="D272" s="19" t="s">
        <v>11</v>
      </c>
      <c r="E272" s="20">
        <v>4</v>
      </c>
      <c r="F272" s="19" t="s">
        <v>138</v>
      </c>
      <c r="G272" s="19" t="s">
        <v>205</v>
      </c>
      <c r="H272" s="20">
        <v>850</v>
      </c>
      <c r="I272" s="153">
        <f>'Прил 4'!J250</f>
        <v>47</v>
      </c>
      <c r="J272" s="153">
        <f>'Прил 4'!K250</f>
        <v>47</v>
      </c>
    </row>
    <row r="273" spans="1:10" ht="47.25" x14ac:dyDescent="0.25">
      <c r="A273" s="64" t="s">
        <v>153</v>
      </c>
      <c r="B273" s="58" t="s">
        <v>15</v>
      </c>
      <c r="C273" s="58" t="s">
        <v>15</v>
      </c>
      <c r="D273" s="58" t="s">
        <v>19</v>
      </c>
      <c r="E273" s="59">
        <v>0</v>
      </c>
      <c r="F273" s="58" t="s">
        <v>138</v>
      </c>
      <c r="G273" s="58" t="s">
        <v>278</v>
      </c>
      <c r="H273" s="59"/>
      <c r="I273" s="154">
        <f>I274</f>
        <v>570</v>
      </c>
      <c r="J273" s="154">
        <f>J274</f>
        <v>550</v>
      </c>
    </row>
    <row r="274" spans="1:10" ht="31.5" x14ac:dyDescent="0.25">
      <c r="A274" s="64" t="s">
        <v>167</v>
      </c>
      <c r="B274" s="58" t="s">
        <v>15</v>
      </c>
      <c r="C274" s="58" t="s">
        <v>15</v>
      </c>
      <c r="D274" s="58" t="s">
        <v>19</v>
      </c>
      <c r="E274" s="59">
        <v>2</v>
      </c>
      <c r="F274" s="58" t="s">
        <v>138</v>
      </c>
      <c r="G274" s="58" t="s">
        <v>278</v>
      </c>
      <c r="H274" s="59"/>
      <c r="I274" s="154">
        <f>I275+I278+I281</f>
        <v>570</v>
      </c>
      <c r="J274" s="154">
        <f>J275+J278+J281</f>
        <v>550</v>
      </c>
    </row>
    <row r="275" spans="1:10" ht="15.75" x14ac:dyDescent="0.25">
      <c r="A275" s="18" t="s">
        <v>232</v>
      </c>
      <c r="B275" s="19" t="s">
        <v>15</v>
      </c>
      <c r="C275" s="19" t="s">
        <v>15</v>
      </c>
      <c r="D275" s="19" t="s">
        <v>19</v>
      </c>
      <c r="E275" s="20">
        <v>2</v>
      </c>
      <c r="F275" s="19" t="s">
        <v>10</v>
      </c>
      <c r="G275" s="19" t="s">
        <v>278</v>
      </c>
      <c r="H275" s="20"/>
      <c r="I275" s="153">
        <f>I276</f>
        <v>50</v>
      </c>
      <c r="J275" s="153">
        <f>J276</f>
        <v>50</v>
      </c>
    </row>
    <row r="276" spans="1:10" ht="31.5" x14ac:dyDescent="0.25">
      <c r="A276" s="21" t="s">
        <v>155</v>
      </c>
      <c r="B276" s="19" t="s">
        <v>15</v>
      </c>
      <c r="C276" s="19" t="s">
        <v>15</v>
      </c>
      <c r="D276" s="19" t="s">
        <v>19</v>
      </c>
      <c r="E276" s="19" t="s">
        <v>135</v>
      </c>
      <c r="F276" s="19" t="s">
        <v>10</v>
      </c>
      <c r="G276" s="19" t="s">
        <v>182</v>
      </c>
      <c r="H276" s="19"/>
      <c r="I276" s="153">
        <f>I277</f>
        <v>50</v>
      </c>
      <c r="J276" s="153">
        <f>J277</f>
        <v>50</v>
      </c>
    </row>
    <row r="277" spans="1:10" s="8" customFormat="1" ht="31.5" x14ac:dyDescent="0.25">
      <c r="A277" s="21" t="s">
        <v>152</v>
      </c>
      <c r="B277" s="19" t="s">
        <v>15</v>
      </c>
      <c r="C277" s="19" t="s">
        <v>15</v>
      </c>
      <c r="D277" s="19" t="s">
        <v>19</v>
      </c>
      <c r="E277" s="19" t="s">
        <v>135</v>
      </c>
      <c r="F277" s="19" t="s">
        <v>10</v>
      </c>
      <c r="G277" s="19" t="s">
        <v>182</v>
      </c>
      <c r="H277" s="19" t="s">
        <v>158</v>
      </c>
      <c r="I277" s="153">
        <f>'Прил 4'!J255</f>
        <v>50</v>
      </c>
      <c r="J277" s="153">
        <f>'Прил 4'!K255</f>
        <v>50</v>
      </c>
    </row>
    <row r="278" spans="1:10" ht="15.75" x14ac:dyDescent="0.25">
      <c r="A278" s="18" t="s">
        <v>233</v>
      </c>
      <c r="B278" s="19" t="s">
        <v>15</v>
      </c>
      <c r="C278" s="19" t="s">
        <v>15</v>
      </c>
      <c r="D278" s="19" t="s">
        <v>19</v>
      </c>
      <c r="E278" s="20">
        <v>2</v>
      </c>
      <c r="F278" s="19" t="s">
        <v>12</v>
      </c>
      <c r="G278" s="19"/>
      <c r="H278" s="20"/>
      <c r="I278" s="153">
        <f>I279</f>
        <v>500</v>
      </c>
      <c r="J278" s="153">
        <f>J279</f>
        <v>500</v>
      </c>
    </row>
    <row r="279" spans="1:10" ht="31.5" x14ac:dyDescent="0.25">
      <c r="A279" s="21" t="s">
        <v>155</v>
      </c>
      <c r="B279" s="19" t="s">
        <v>15</v>
      </c>
      <c r="C279" s="19" t="s">
        <v>15</v>
      </c>
      <c r="D279" s="19" t="s">
        <v>19</v>
      </c>
      <c r="E279" s="19" t="s">
        <v>135</v>
      </c>
      <c r="F279" s="19" t="s">
        <v>12</v>
      </c>
      <c r="G279" s="19" t="s">
        <v>182</v>
      </c>
      <c r="H279" s="19"/>
      <c r="I279" s="153">
        <f>I280</f>
        <v>500</v>
      </c>
      <c r="J279" s="153">
        <f>J280</f>
        <v>500</v>
      </c>
    </row>
    <row r="280" spans="1:10" ht="31.5" x14ac:dyDescent="0.25">
      <c r="A280" s="21" t="s">
        <v>152</v>
      </c>
      <c r="B280" s="19" t="s">
        <v>15</v>
      </c>
      <c r="C280" s="19" t="s">
        <v>15</v>
      </c>
      <c r="D280" s="19" t="s">
        <v>19</v>
      </c>
      <c r="E280" s="19" t="s">
        <v>135</v>
      </c>
      <c r="F280" s="19" t="s">
        <v>12</v>
      </c>
      <c r="G280" s="19" t="s">
        <v>182</v>
      </c>
      <c r="H280" s="19" t="s">
        <v>158</v>
      </c>
      <c r="I280" s="153">
        <f>'Прил 4'!J258</f>
        <v>500</v>
      </c>
      <c r="J280" s="153">
        <f>'Прил 4'!K258</f>
        <v>500</v>
      </c>
    </row>
    <row r="281" spans="1:10" ht="15.75" x14ac:dyDescent="0.25">
      <c r="A281" s="18" t="s">
        <v>236</v>
      </c>
      <c r="B281" s="19" t="s">
        <v>15</v>
      </c>
      <c r="C281" s="19" t="s">
        <v>15</v>
      </c>
      <c r="D281" s="19" t="s">
        <v>19</v>
      </c>
      <c r="E281" s="19" t="s">
        <v>135</v>
      </c>
      <c r="F281" s="19" t="s">
        <v>11</v>
      </c>
      <c r="G281" s="19" t="s">
        <v>278</v>
      </c>
      <c r="H281" s="19"/>
      <c r="I281" s="153">
        <f>I282</f>
        <v>20</v>
      </c>
      <c r="J281" s="153">
        <f>J282</f>
        <v>0</v>
      </c>
    </row>
    <row r="282" spans="1:10" s="8" customFormat="1" ht="31.5" x14ac:dyDescent="0.25">
      <c r="A282" s="21" t="s">
        <v>155</v>
      </c>
      <c r="B282" s="19" t="s">
        <v>15</v>
      </c>
      <c r="C282" s="19" t="s">
        <v>15</v>
      </c>
      <c r="D282" s="19" t="s">
        <v>19</v>
      </c>
      <c r="E282" s="19" t="s">
        <v>135</v>
      </c>
      <c r="F282" s="19" t="s">
        <v>11</v>
      </c>
      <c r="G282" s="19" t="s">
        <v>182</v>
      </c>
      <c r="H282" s="19"/>
      <c r="I282" s="153">
        <f>I283</f>
        <v>20</v>
      </c>
      <c r="J282" s="153">
        <f>J283</f>
        <v>0</v>
      </c>
    </row>
    <row r="283" spans="1:10" ht="31.5" x14ac:dyDescent="0.25">
      <c r="A283" s="21" t="s">
        <v>152</v>
      </c>
      <c r="B283" s="19" t="s">
        <v>15</v>
      </c>
      <c r="C283" s="19" t="s">
        <v>15</v>
      </c>
      <c r="D283" s="19" t="s">
        <v>19</v>
      </c>
      <c r="E283" s="19" t="s">
        <v>135</v>
      </c>
      <c r="F283" s="19" t="s">
        <v>11</v>
      </c>
      <c r="G283" s="19" t="s">
        <v>182</v>
      </c>
      <c r="H283" s="19" t="s">
        <v>158</v>
      </c>
      <c r="I283" s="153">
        <f>'Прил 4'!J261</f>
        <v>20</v>
      </c>
      <c r="J283" s="153">
        <f>'Прил 4'!K261</f>
        <v>0</v>
      </c>
    </row>
    <row r="284" spans="1:10" ht="15.75" x14ac:dyDescent="0.25">
      <c r="A284" s="59" t="s">
        <v>37</v>
      </c>
      <c r="B284" s="58" t="s">
        <v>19</v>
      </c>
      <c r="C284" s="58"/>
      <c r="D284" s="58"/>
      <c r="E284" s="59"/>
      <c r="F284" s="58"/>
      <c r="G284" s="58"/>
      <c r="H284" s="59"/>
      <c r="I284" s="151">
        <f>I285+I289</f>
        <v>195</v>
      </c>
      <c r="J284" s="151">
        <f>J285+J289</f>
        <v>195</v>
      </c>
    </row>
    <row r="285" spans="1:10" ht="31.5" x14ac:dyDescent="0.25">
      <c r="A285" s="72" t="s">
        <v>41</v>
      </c>
      <c r="B285" s="58" t="s">
        <v>19</v>
      </c>
      <c r="C285" s="58" t="s">
        <v>15</v>
      </c>
      <c r="D285" s="19"/>
      <c r="E285" s="20"/>
      <c r="F285" s="19"/>
      <c r="G285" s="19"/>
      <c r="H285" s="20"/>
      <c r="I285" s="154">
        <f t="shared" ref="I285:J287" si="13">I286</f>
        <v>30</v>
      </c>
      <c r="J285" s="154">
        <f t="shared" si="13"/>
        <v>30</v>
      </c>
    </row>
    <row r="286" spans="1:10" ht="94.5" x14ac:dyDescent="0.25">
      <c r="A286" s="64" t="s">
        <v>351</v>
      </c>
      <c r="B286" s="19" t="s">
        <v>19</v>
      </c>
      <c r="C286" s="19" t="s">
        <v>15</v>
      </c>
      <c r="D286" s="19" t="s">
        <v>362</v>
      </c>
      <c r="E286" s="20">
        <v>0</v>
      </c>
      <c r="F286" s="19" t="s">
        <v>138</v>
      </c>
      <c r="G286" s="19" t="s">
        <v>278</v>
      </c>
      <c r="H286" s="20"/>
      <c r="I286" s="153">
        <f t="shared" si="13"/>
        <v>30</v>
      </c>
      <c r="J286" s="153">
        <f t="shared" si="13"/>
        <v>30</v>
      </c>
    </row>
    <row r="287" spans="1:10" ht="31.5" x14ac:dyDescent="0.25">
      <c r="A287" s="21" t="s">
        <v>352</v>
      </c>
      <c r="B287" s="19" t="s">
        <v>19</v>
      </c>
      <c r="C287" s="19" t="s">
        <v>15</v>
      </c>
      <c r="D287" s="19" t="s">
        <v>362</v>
      </c>
      <c r="E287" s="20">
        <v>0</v>
      </c>
      <c r="F287" s="19" t="s">
        <v>138</v>
      </c>
      <c r="G287" s="19" t="s">
        <v>368</v>
      </c>
      <c r="H287" s="20"/>
      <c r="I287" s="153">
        <f t="shared" si="13"/>
        <v>30</v>
      </c>
      <c r="J287" s="153">
        <f t="shared" si="13"/>
        <v>30</v>
      </c>
    </row>
    <row r="288" spans="1:10" ht="31.5" x14ac:dyDescent="0.25">
      <c r="A288" s="21" t="s">
        <v>152</v>
      </c>
      <c r="B288" s="19" t="s">
        <v>19</v>
      </c>
      <c r="C288" s="19" t="s">
        <v>15</v>
      </c>
      <c r="D288" s="19" t="s">
        <v>362</v>
      </c>
      <c r="E288" s="20">
        <v>0</v>
      </c>
      <c r="F288" s="19" t="s">
        <v>138</v>
      </c>
      <c r="G288" s="19" t="s">
        <v>368</v>
      </c>
      <c r="H288" s="20">
        <v>240</v>
      </c>
      <c r="I288" s="153">
        <f>'Прил 4'!J266</f>
        <v>30</v>
      </c>
      <c r="J288" s="153">
        <f>'Прил 4'!K266</f>
        <v>30</v>
      </c>
    </row>
    <row r="289" spans="1:27" ht="15.75" x14ac:dyDescent="0.25">
      <c r="A289" s="64" t="s">
        <v>100</v>
      </c>
      <c r="B289" s="58" t="s">
        <v>19</v>
      </c>
      <c r="C289" s="58" t="s">
        <v>19</v>
      </c>
      <c r="D289" s="58"/>
      <c r="E289" s="59"/>
      <c r="F289" s="58"/>
      <c r="G289" s="58"/>
      <c r="H289" s="59"/>
      <c r="I289" s="151">
        <f>I290</f>
        <v>165</v>
      </c>
      <c r="J289" s="151">
        <f>J290</f>
        <v>165</v>
      </c>
    </row>
    <row r="290" spans="1:27" ht="47.25" x14ac:dyDescent="0.25">
      <c r="A290" s="68" t="s">
        <v>317</v>
      </c>
      <c r="B290" s="58" t="s">
        <v>19</v>
      </c>
      <c r="C290" s="58" t="s">
        <v>19</v>
      </c>
      <c r="D290" s="58" t="s">
        <v>87</v>
      </c>
      <c r="E290" s="59">
        <v>0</v>
      </c>
      <c r="F290" s="58" t="s">
        <v>138</v>
      </c>
      <c r="G290" s="58" t="s">
        <v>278</v>
      </c>
      <c r="H290" s="59"/>
      <c r="I290" s="151">
        <f>I291</f>
        <v>165</v>
      </c>
      <c r="J290" s="151">
        <f>J291</f>
        <v>165</v>
      </c>
    </row>
    <row r="291" spans="1:27" ht="15.75" x14ac:dyDescent="0.25">
      <c r="A291" s="64" t="s">
        <v>100</v>
      </c>
      <c r="B291" s="58" t="s">
        <v>19</v>
      </c>
      <c r="C291" s="58" t="s">
        <v>19</v>
      </c>
      <c r="D291" s="58" t="s">
        <v>87</v>
      </c>
      <c r="E291" s="59">
        <v>1</v>
      </c>
      <c r="F291" s="58" t="s">
        <v>138</v>
      </c>
      <c r="G291" s="58" t="s">
        <v>278</v>
      </c>
      <c r="H291" s="59"/>
      <c r="I291" s="151">
        <f>I292+I294</f>
        <v>165</v>
      </c>
      <c r="J291" s="151">
        <f>J292+J294</f>
        <v>165</v>
      </c>
    </row>
    <row r="292" spans="1:27" ht="15.75" x14ac:dyDescent="0.25">
      <c r="A292" s="18" t="s">
        <v>101</v>
      </c>
      <c r="B292" s="19" t="s">
        <v>19</v>
      </c>
      <c r="C292" s="19" t="s">
        <v>19</v>
      </c>
      <c r="D292" s="19" t="s">
        <v>87</v>
      </c>
      <c r="E292" s="20">
        <v>1</v>
      </c>
      <c r="F292" s="19" t="s">
        <v>138</v>
      </c>
      <c r="G292" s="19" t="s">
        <v>206</v>
      </c>
      <c r="H292" s="20"/>
      <c r="I292" s="152">
        <f>I293</f>
        <v>100</v>
      </c>
      <c r="J292" s="152">
        <f>J293</f>
        <v>100</v>
      </c>
    </row>
    <row r="293" spans="1:27" ht="15.75" x14ac:dyDescent="0.25">
      <c r="A293" s="18" t="s">
        <v>143</v>
      </c>
      <c r="B293" s="19" t="s">
        <v>19</v>
      </c>
      <c r="C293" s="19" t="s">
        <v>19</v>
      </c>
      <c r="D293" s="19" t="s">
        <v>87</v>
      </c>
      <c r="E293" s="20">
        <v>1</v>
      </c>
      <c r="F293" s="19" t="s">
        <v>138</v>
      </c>
      <c r="G293" s="19" t="s">
        <v>206</v>
      </c>
      <c r="H293" s="20">
        <v>110</v>
      </c>
      <c r="I293" s="152">
        <f>'Прил 4'!J271</f>
        <v>100</v>
      </c>
      <c r="J293" s="152">
        <f>'Прил 4'!K271</f>
        <v>100</v>
      </c>
    </row>
    <row r="294" spans="1:27" ht="15.75" x14ac:dyDescent="0.25">
      <c r="A294" s="18" t="s">
        <v>99</v>
      </c>
      <c r="B294" s="19" t="s">
        <v>19</v>
      </c>
      <c r="C294" s="19" t="s">
        <v>19</v>
      </c>
      <c r="D294" s="19" t="s">
        <v>87</v>
      </c>
      <c r="E294" s="20">
        <v>1</v>
      </c>
      <c r="F294" s="19" t="s">
        <v>138</v>
      </c>
      <c r="G294" s="19" t="s">
        <v>207</v>
      </c>
      <c r="H294" s="20"/>
      <c r="I294" s="152">
        <f>I295</f>
        <v>65</v>
      </c>
      <c r="J294" s="152">
        <f>J295</f>
        <v>65</v>
      </c>
    </row>
    <row r="295" spans="1:27" ht="31.5" x14ac:dyDescent="0.25">
      <c r="A295" s="21" t="s">
        <v>152</v>
      </c>
      <c r="B295" s="19" t="s">
        <v>19</v>
      </c>
      <c r="C295" s="19" t="s">
        <v>19</v>
      </c>
      <c r="D295" s="19" t="s">
        <v>87</v>
      </c>
      <c r="E295" s="20">
        <v>1</v>
      </c>
      <c r="F295" s="19" t="s">
        <v>138</v>
      </c>
      <c r="G295" s="19" t="s">
        <v>207</v>
      </c>
      <c r="H295" s="20">
        <v>240</v>
      </c>
      <c r="I295" s="152">
        <f>'Прил 4'!J273</f>
        <v>65</v>
      </c>
      <c r="J295" s="152">
        <f>'Прил 4'!K273</f>
        <v>65</v>
      </c>
    </row>
    <row r="296" spans="1:27" ht="15.75" x14ac:dyDescent="0.25">
      <c r="A296" s="59" t="s">
        <v>53</v>
      </c>
      <c r="B296" s="58" t="s">
        <v>20</v>
      </c>
      <c r="C296" s="19"/>
      <c r="D296" s="19"/>
      <c r="E296" s="20"/>
      <c r="F296" s="19"/>
      <c r="G296" s="19"/>
      <c r="H296" s="20"/>
      <c r="I296" s="151">
        <f>I297+I330</f>
        <v>17476.199999999997</v>
      </c>
      <c r="J296" s="151">
        <f>J297+J330</f>
        <v>15795.300000000001</v>
      </c>
    </row>
    <row r="297" spans="1:27" ht="15.75" x14ac:dyDescent="0.25">
      <c r="A297" s="64" t="s">
        <v>21</v>
      </c>
      <c r="B297" s="58" t="s">
        <v>20</v>
      </c>
      <c r="C297" s="59" t="s">
        <v>10</v>
      </c>
      <c r="D297" s="58" t="s">
        <v>8</v>
      </c>
      <c r="E297" s="59"/>
      <c r="F297" s="58"/>
      <c r="G297" s="58"/>
      <c r="H297" s="59" t="s">
        <v>6</v>
      </c>
      <c r="I297" s="151">
        <f>I322+I298+I307+I315</f>
        <v>16198.199999999999</v>
      </c>
      <c r="J297" s="151">
        <f>J322+J298+J307+J315</f>
        <v>14797.300000000001</v>
      </c>
      <c r="K297" s="30"/>
      <c r="L297" s="30"/>
      <c r="M297" s="30"/>
      <c r="N297" s="30"/>
      <c r="O297" s="30"/>
      <c r="P297" s="30"/>
      <c r="Q297" s="30"/>
      <c r="R297" s="30"/>
      <c r="S297" s="30"/>
      <c r="T297" s="30"/>
      <c r="U297" s="30"/>
      <c r="V297" s="30"/>
      <c r="W297" s="30"/>
      <c r="X297" s="30"/>
      <c r="Y297" s="30"/>
      <c r="Z297" s="30"/>
      <c r="AA297" s="30"/>
    </row>
    <row r="298" spans="1:27" ht="47.25" x14ac:dyDescent="0.25">
      <c r="A298" s="21" t="s">
        <v>317</v>
      </c>
      <c r="B298" s="19" t="s">
        <v>20</v>
      </c>
      <c r="C298" s="19" t="s">
        <v>10</v>
      </c>
      <c r="D298" s="19" t="s">
        <v>87</v>
      </c>
      <c r="E298" s="20">
        <v>0</v>
      </c>
      <c r="F298" s="19" t="s">
        <v>138</v>
      </c>
      <c r="G298" s="19" t="s">
        <v>278</v>
      </c>
      <c r="H298" s="20"/>
      <c r="I298" s="152">
        <f>I299+I304</f>
        <v>14265.699999999999</v>
      </c>
      <c r="J298" s="152">
        <f>J299+J304</f>
        <v>13840.2</v>
      </c>
    </row>
    <row r="299" spans="1:27" ht="15.75" x14ac:dyDescent="0.25">
      <c r="A299" s="68" t="s">
        <v>102</v>
      </c>
      <c r="B299" s="58" t="s">
        <v>20</v>
      </c>
      <c r="C299" s="58" t="s">
        <v>10</v>
      </c>
      <c r="D299" s="58" t="s">
        <v>87</v>
      </c>
      <c r="E299" s="59">
        <v>2</v>
      </c>
      <c r="F299" s="58" t="s">
        <v>138</v>
      </c>
      <c r="G299" s="58" t="s">
        <v>278</v>
      </c>
      <c r="H299" s="59"/>
      <c r="I299" s="151">
        <f>I300</f>
        <v>4397.8999999999996</v>
      </c>
      <c r="J299" s="151">
        <f>J300</f>
        <v>3746.6000000000004</v>
      </c>
    </row>
    <row r="300" spans="1:27" ht="31.5" x14ac:dyDescent="0.25">
      <c r="A300" s="21" t="s">
        <v>98</v>
      </c>
      <c r="B300" s="19" t="s">
        <v>20</v>
      </c>
      <c r="C300" s="19" t="s">
        <v>10</v>
      </c>
      <c r="D300" s="19" t="s">
        <v>87</v>
      </c>
      <c r="E300" s="20">
        <v>2</v>
      </c>
      <c r="F300" s="19" t="s">
        <v>138</v>
      </c>
      <c r="G300" s="19" t="s">
        <v>205</v>
      </c>
      <c r="H300" s="20"/>
      <c r="I300" s="152">
        <f>SUM(I301:I303)</f>
        <v>4397.8999999999996</v>
      </c>
      <c r="J300" s="152">
        <f>SUM(J301:J303)</f>
        <v>3746.6000000000004</v>
      </c>
    </row>
    <row r="301" spans="1:27" ht="15.75" x14ac:dyDescent="0.25">
      <c r="A301" s="18" t="s">
        <v>143</v>
      </c>
      <c r="B301" s="19" t="s">
        <v>20</v>
      </c>
      <c r="C301" s="19" t="s">
        <v>10</v>
      </c>
      <c r="D301" s="19" t="s">
        <v>87</v>
      </c>
      <c r="E301" s="20">
        <v>2</v>
      </c>
      <c r="F301" s="19" t="s">
        <v>138</v>
      </c>
      <c r="G301" s="19" t="s">
        <v>205</v>
      </c>
      <c r="H301" s="20">
        <v>110</v>
      </c>
      <c r="I301" s="152">
        <f>'Прил 4'!J279</f>
        <v>2196.9</v>
      </c>
      <c r="J301" s="152">
        <f>'Прил 4'!K279</f>
        <v>2196.9</v>
      </c>
    </row>
    <row r="302" spans="1:27" ht="31.5" x14ac:dyDescent="0.25">
      <c r="A302" s="21" t="s">
        <v>152</v>
      </c>
      <c r="B302" s="19" t="s">
        <v>20</v>
      </c>
      <c r="C302" s="19" t="s">
        <v>10</v>
      </c>
      <c r="D302" s="19" t="s">
        <v>87</v>
      </c>
      <c r="E302" s="20">
        <v>2</v>
      </c>
      <c r="F302" s="19" t="s">
        <v>138</v>
      </c>
      <c r="G302" s="19" t="s">
        <v>205</v>
      </c>
      <c r="H302" s="20">
        <v>240</v>
      </c>
      <c r="I302" s="152">
        <f>'Прил 4'!J280</f>
        <v>2181</v>
      </c>
      <c r="J302" s="152">
        <f>'Прил 4'!K280</f>
        <v>1529.7</v>
      </c>
    </row>
    <row r="303" spans="1:27" ht="15.75" x14ac:dyDescent="0.25">
      <c r="A303" s="18" t="s">
        <v>145</v>
      </c>
      <c r="B303" s="19" t="s">
        <v>20</v>
      </c>
      <c r="C303" s="19" t="s">
        <v>10</v>
      </c>
      <c r="D303" s="19" t="s">
        <v>87</v>
      </c>
      <c r="E303" s="20">
        <v>2</v>
      </c>
      <c r="F303" s="19" t="s">
        <v>138</v>
      </c>
      <c r="G303" s="19" t="s">
        <v>205</v>
      </c>
      <c r="H303" s="20">
        <v>850</v>
      </c>
      <c r="I303" s="152">
        <f>'Прил 4'!J281</f>
        <v>20</v>
      </c>
      <c r="J303" s="152">
        <f>'Прил 4'!K281</f>
        <v>20</v>
      </c>
    </row>
    <row r="304" spans="1:27" ht="15.75" x14ac:dyDescent="0.25">
      <c r="A304" s="68" t="s">
        <v>332</v>
      </c>
      <c r="B304" s="58" t="s">
        <v>20</v>
      </c>
      <c r="C304" s="58" t="s">
        <v>10</v>
      </c>
      <c r="D304" s="58" t="s">
        <v>87</v>
      </c>
      <c r="E304" s="59">
        <v>5</v>
      </c>
      <c r="F304" s="58" t="s">
        <v>138</v>
      </c>
      <c r="G304" s="58" t="s">
        <v>278</v>
      </c>
      <c r="H304" s="59"/>
      <c r="I304" s="151">
        <f>I305</f>
        <v>9867.7999999999993</v>
      </c>
      <c r="J304" s="151">
        <f>J305</f>
        <v>10093.6</v>
      </c>
    </row>
    <row r="305" spans="1:10" ht="31.5" x14ac:dyDescent="0.25">
      <c r="A305" s="21" t="s">
        <v>98</v>
      </c>
      <c r="B305" s="19" t="s">
        <v>20</v>
      </c>
      <c r="C305" s="19" t="s">
        <v>10</v>
      </c>
      <c r="D305" s="19" t="s">
        <v>87</v>
      </c>
      <c r="E305" s="20">
        <v>5</v>
      </c>
      <c r="F305" s="19" t="s">
        <v>138</v>
      </c>
      <c r="G305" s="19" t="s">
        <v>205</v>
      </c>
      <c r="H305" s="20"/>
      <c r="I305" s="152">
        <f>I306</f>
        <v>9867.7999999999993</v>
      </c>
      <c r="J305" s="152">
        <f>J306</f>
        <v>10093.6</v>
      </c>
    </row>
    <row r="306" spans="1:10" ht="15.75" x14ac:dyDescent="0.25">
      <c r="A306" s="18" t="s">
        <v>333</v>
      </c>
      <c r="B306" s="19" t="s">
        <v>20</v>
      </c>
      <c r="C306" s="19" t="s">
        <v>10</v>
      </c>
      <c r="D306" s="19" t="s">
        <v>87</v>
      </c>
      <c r="E306" s="20">
        <v>5</v>
      </c>
      <c r="F306" s="19" t="s">
        <v>138</v>
      </c>
      <c r="G306" s="19" t="s">
        <v>205</v>
      </c>
      <c r="H306" s="20">
        <v>620</v>
      </c>
      <c r="I306" s="152">
        <f>'Прил 4'!J284</f>
        <v>9867.7999999999993</v>
      </c>
      <c r="J306" s="152">
        <f>'Прил 4'!K284</f>
        <v>10093.6</v>
      </c>
    </row>
    <row r="307" spans="1:10" ht="47.25" x14ac:dyDescent="0.25">
      <c r="A307" s="64" t="s">
        <v>153</v>
      </c>
      <c r="B307" s="58" t="s">
        <v>20</v>
      </c>
      <c r="C307" s="58" t="s">
        <v>10</v>
      </c>
      <c r="D307" s="58" t="s">
        <v>19</v>
      </c>
      <c r="E307" s="59">
        <v>0</v>
      </c>
      <c r="F307" s="58" t="s">
        <v>138</v>
      </c>
      <c r="G307" s="58" t="s">
        <v>278</v>
      </c>
      <c r="H307" s="59"/>
      <c r="I307" s="154">
        <f>I308</f>
        <v>26.5</v>
      </c>
      <c r="J307" s="154">
        <f>J308</f>
        <v>26.5</v>
      </c>
    </row>
    <row r="308" spans="1:10" ht="15.75" x14ac:dyDescent="0.25">
      <c r="A308" s="64" t="s">
        <v>168</v>
      </c>
      <c r="B308" s="58" t="s">
        <v>20</v>
      </c>
      <c r="C308" s="58" t="s">
        <v>10</v>
      </c>
      <c r="D308" s="58" t="s">
        <v>19</v>
      </c>
      <c r="E308" s="59">
        <v>3</v>
      </c>
      <c r="F308" s="58" t="s">
        <v>138</v>
      </c>
      <c r="G308" s="58" t="s">
        <v>278</v>
      </c>
      <c r="H308" s="59"/>
      <c r="I308" s="154">
        <f>I310+I312</f>
        <v>26.5</v>
      </c>
      <c r="J308" s="154">
        <f>J310+J312</f>
        <v>26.5</v>
      </c>
    </row>
    <row r="309" spans="1:10" ht="15.75" x14ac:dyDescent="0.25">
      <c r="A309" s="18" t="s">
        <v>232</v>
      </c>
      <c r="B309" s="19" t="s">
        <v>20</v>
      </c>
      <c r="C309" s="19" t="s">
        <v>10</v>
      </c>
      <c r="D309" s="19" t="s">
        <v>19</v>
      </c>
      <c r="E309" s="20">
        <v>3</v>
      </c>
      <c r="F309" s="19" t="s">
        <v>10</v>
      </c>
      <c r="G309" s="19" t="s">
        <v>278</v>
      </c>
      <c r="H309" s="20"/>
      <c r="I309" s="153">
        <f>I310</f>
        <v>16.5</v>
      </c>
      <c r="J309" s="153">
        <f>J310</f>
        <v>16.5</v>
      </c>
    </row>
    <row r="310" spans="1:10" ht="31.5" x14ac:dyDescent="0.25">
      <c r="A310" s="21" t="s">
        <v>155</v>
      </c>
      <c r="B310" s="19" t="s">
        <v>20</v>
      </c>
      <c r="C310" s="19" t="s">
        <v>10</v>
      </c>
      <c r="D310" s="19" t="s">
        <v>19</v>
      </c>
      <c r="E310" s="19" t="s">
        <v>169</v>
      </c>
      <c r="F310" s="19" t="s">
        <v>10</v>
      </c>
      <c r="G310" s="19" t="s">
        <v>182</v>
      </c>
      <c r="H310" s="19"/>
      <c r="I310" s="153">
        <f>I311</f>
        <v>16.5</v>
      </c>
      <c r="J310" s="153">
        <f>J311</f>
        <v>16.5</v>
      </c>
    </row>
    <row r="311" spans="1:10" ht="31.5" x14ac:dyDescent="0.25">
      <c r="A311" s="21" t="s">
        <v>152</v>
      </c>
      <c r="B311" s="19" t="s">
        <v>20</v>
      </c>
      <c r="C311" s="19" t="s">
        <v>10</v>
      </c>
      <c r="D311" s="19" t="s">
        <v>19</v>
      </c>
      <c r="E311" s="19" t="s">
        <v>169</v>
      </c>
      <c r="F311" s="19" t="s">
        <v>10</v>
      </c>
      <c r="G311" s="19" t="s">
        <v>182</v>
      </c>
      <c r="H311" s="19" t="s">
        <v>158</v>
      </c>
      <c r="I311" s="153">
        <f>'Прил 4'!J289</f>
        <v>16.5</v>
      </c>
      <c r="J311" s="153">
        <f>'Прил 4'!K289</f>
        <v>16.5</v>
      </c>
    </row>
    <row r="312" spans="1:10" ht="15.75" x14ac:dyDescent="0.25">
      <c r="A312" s="18" t="s">
        <v>236</v>
      </c>
      <c r="B312" s="19" t="s">
        <v>20</v>
      </c>
      <c r="C312" s="19" t="s">
        <v>10</v>
      </c>
      <c r="D312" s="19" t="s">
        <v>19</v>
      </c>
      <c r="E312" s="20">
        <v>3</v>
      </c>
      <c r="F312" s="19" t="s">
        <v>12</v>
      </c>
      <c r="G312" s="19" t="s">
        <v>278</v>
      </c>
      <c r="H312" s="20"/>
      <c r="I312" s="153">
        <f>I313</f>
        <v>10</v>
      </c>
      <c r="J312" s="153">
        <f>J313</f>
        <v>10</v>
      </c>
    </row>
    <row r="313" spans="1:10" ht="31.5" x14ac:dyDescent="0.25">
      <c r="A313" s="21" t="s">
        <v>155</v>
      </c>
      <c r="B313" s="19" t="s">
        <v>20</v>
      </c>
      <c r="C313" s="19" t="s">
        <v>10</v>
      </c>
      <c r="D313" s="19" t="s">
        <v>19</v>
      </c>
      <c r="E313" s="19" t="s">
        <v>169</v>
      </c>
      <c r="F313" s="19" t="s">
        <v>12</v>
      </c>
      <c r="G313" s="19" t="s">
        <v>182</v>
      </c>
      <c r="H313" s="19"/>
      <c r="I313" s="153">
        <f>I314</f>
        <v>10</v>
      </c>
      <c r="J313" s="153">
        <f>J314</f>
        <v>10</v>
      </c>
    </row>
    <row r="314" spans="1:10" ht="31.5" x14ac:dyDescent="0.25">
      <c r="A314" s="21" t="s">
        <v>152</v>
      </c>
      <c r="B314" s="19" t="s">
        <v>20</v>
      </c>
      <c r="C314" s="19" t="s">
        <v>10</v>
      </c>
      <c r="D314" s="19" t="s">
        <v>19</v>
      </c>
      <c r="E314" s="19" t="s">
        <v>169</v>
      </c>
      <c r="F314" s="19" t="s">
        <v>12</v>
      </c>
      <c r="G314" s="19" t="s">
        <v>182</v>
      </c>
      <c r="H314" s="19" t="s">
        <v>158</v>
      </c>
      <c r="I314" s="153">
        <f>'Прил 4'!J292</f>
        <v>10</v>
      </c>
      <c r="J314" s="153">
        <f>'Прил 4'!K292</f>
        <v>10</v>
      </c>
    </row>
    <row r="315" spans="1:10" ht="47.25" x14ac:dyDescent="0.25">
      <c r="A315" s="64" t="s">
        <v>307</v>
      </c>
      <c r="B315" s="58" t="s">
        <v>20</v>
      </c>
      <c r="C315" s="58" t="s">
        <v>10</v>
      </c>
      <c r="D315" s="58" t="s">
        <v>50</v>
      </c>
      <c r="E315" s="59">
        <v>0</v>
      </c>
      <c r="F315" s="58" t="s">
        <v>138</v>
      </c>
      <c r="G315" s="58" t="s">
        <v>278</v>
      </c>
      <c r="H315" s="59"/>
      <c r="I315" s="154">
        <f>I316+I319</f>
        <v>1000</v>
      </c>
      <c r="J315" s="154">
        <f>J316+J319</f>
        <v>0</v>
      </c>
    </row>
    <row r="316" spans="1:10" ht="15.75" x14ac:dyDescent="0.25">
      <c r="A316" s="21" t="s">
        <v>258</v>
      </c>
      <c r="B316" s="19" t="s">
        <v>20</v>
      </c>
      <c r="C316" s="19" t="s">
        <v>10</v>
      </c>
      <c r="D316" s="19" t="s">
        <v>50</v>
      </c>
      <c r="E316" s="19" t="s">
        <v>161</v>
      </c>
      <c r="F316" s="19" t="s">
        <v>10</v>
      </c>
      <c r="G316" s="19" t="s">
        <v>278</v>
      </c>
      <c r="H316" s="19"/>
      <c r="I316" s="153">
        <f>I317</f>
        <v>900</v>
      </c>
      <c r="J316" s="153">
        <f>J317</f>
        <v>0</v>
      </c>
    </row>
    <row r="317" spans="1:10" ht="15.75" x14ac:dyDescent="0.25">
      <c r="A317" s="21" t="s">
        <v>259</v>
      </c>
      <c r="B317" s="19" t="s">
        <v>20</v>
      </c>
      <c r="C317" s="19" t="s">
        <v>10</v>
      </c>
      <c r="D317" s="19" t="s">
        <v>50</v>
      </c>
      <c r="E317" s="19" t="s">
        <v>161</v>
      </c>
      <c r="F317" s="19" t="s">
        <v>10</v>
      </c>
      <c r="G317" s="19" t="s">
        <v>260</v>
      </c>
      <c r="H317" s="19"/>
      <c r="I317" s="153">
        <f>I318</f>
        <v>900</v>
      </c>
      <c r="J317" s="153">
        <f>J318</f>
        <v>0</v>
      </c>
    </row>
    <row r="318" spans="1:10" ht="31.5" x14ac:dyDescent="0.25">
      <c r="A318" s="21" t="s">
        <v>152</v>
      </c>
      <c r="B318" s="19" t="s">
        <v>20</v>
      </c>
      <c r="C318" s="19" t="s">
        <v>10</v>
      </c>
      <c r="D318" s="19" t="s">
        <v>50</v>
      </c>
      <c r="E318" s="19" t="s">
        <v>161</v>
      </c>
      <c r="F318" s="19" t="s">
        <v>10</v>
      </c>
      <c r="G318" s="19" t="s">
        <v>260</v>
      </c>
      <c r="H318" s="19" t="s">
        <v>158</v>
      </c>
      <c r="I318" s="153">
        <f>'Прил 4'!J296</f>
        <v>900</v>
      </c>
      <c r="J318" s="153">
        <f>'Прил 4'!K296</f>
        <v>0</v>
      </c>
    </row>
    <row r="319" spans="1:10" ht="15.75" x14ac:dyDescent="0.25">
      <c r="A319" s="21" t="s">
        <v>261</v>
      </c>
      <c r="B319" s="19" t="s">
        <v>20</v>
      </c>
      <c r="C319" s="19" t="s">
        <v>10</v>
      </c>
      <c r="D319" s="19" t="s">
        <v>50</v>
      </c>
      <c r="E319" s="19" t="s">
        <v>161</v>
      </c>
      <c r="F319" s="19" t="s">
        <v>12</v>
      </c>
      <c r="G319" s="19" t="s">
        <v>278</v>
      </c>
      <c r="H319" s="19"/>
      <c r="I319" s="153">
        <f>I320</f>
        <v>100</v>
      </c>
      <c r="J319" s="153">
        <f>J320</f>
        <v>0</v>
      </c>
    </row>
    <row r="320" spans="1:10" ht="15.75" x14ac:dyDescent="0.25">
      <c r="A320" s="21" t="s">
        <v>259</v>
      </c>
      <c r="B320" s="19" t="s">
        <v>20</v>
      </c>
      <c r="C320" s="19" t="s">
        <v>10</v>
      </c>
      <c r="D320" s="19" t="s">
        <v>50</v>
      </c>
      <c r="E320" s="19" t="s">
        <v>161</v>
      </c>
      <c r="F320" s="19" t="s">
        <v>12</v>
      </c>
      <c r="G320" s="19" t="s">
        <v>260</v>
      </c>
      <c r="H320" s="19"/>
      <c r="I320" s="153">
        <f>I321</f>
        <v>100</v>
      </c>
      <c r="J320" s="153">
        <f>J321</f>
        <v>0</v>
      </c>
    </row>
    <row r="321" spans="1:10" ht="31.5" x14ac:dyDescent="0.25">
      <c r="A321" s="21" t="s">
        <v>152</v>
      </c>
      <c r="B321" s="19" t="s">
        <v>20</v>
      </c>
      <c r="C321" s="19" t="s">
        <v>10</v>
      </c>
      <c r="D321" s="19" t="s">
        <v>50</v>
      </c>
      <c r="E321" s="19" t="s">
        <v>161</v>
      </c>
      <c r="F321" s="19" t="s">
        <v>12</v>
      </c>
      <c r="G321" s="19" t="s">
        <v>260</v>
      </c>
      <c r="H321" s="19" t="s">
        <v>158</v>
      </c>
      <c r="I321" s="153">
        <f>'Прил 4'!J299</f>
        <v>100</v>
      </c>
      <c r="J321" s="153">
        <f>'Прил 4'!K299</f>
        <v>0</v>
      </c>
    </row>
    <row r="322" spans="1:10" ht="15.75" x14ac:dyDescent="0.25">
      <c r="A322" s="68" t="s">
        <v>77</v>
      </c>
      <c r="B322" s="58" t="s">
        <v>20</v>
      </c>
      <c r="C322" s="58" t="s">
        <v>10</v>
      </c>
      <c r="D322" s="58" t="s">
        <v>63</v>
      </c>
      <c r="E322" s="59">
        <v>0</v>
      </c>
      <c r="F322" s="58" t="s">
        <v>161</v>
      </c>
      <c r="G322" s="58" t="s">
        <v>278</v>
      </c>
      <c r="H322" s="59"/>
      <c r="I322" s="151">
        <f>I323</f>
        <v>906</v>
      </c>
      <c r="J322" s="151">
        <f>J323</f>
        <v>930.6</v>
      </c>
    </row>
    <row r="323" spans="1:10" ht="15.75" x14ac:dyDescent="0.25">
      <c r="A323" s="21" t="s">
        <v>78</v>
      </c>
      <c r="B323" s="19" t="s">
        <v>20</v>
      </c>
      <c r="C323" s="19" t="s">
        <v>10</v>
      </c>
      <c r="D323" s="19" t="s">
        <v>63</v>
      </c>
      <c r="E323" s="20">
        <v>9</v>
      </c>
      <c r="F323" s="19" t="s">
        <v>161</v>
      </c>
      <c r="G323" s="19" t="s">
        <v>278</v>
      </c>
      <c r="H323" s="20"/>
      <c r="I323" s="152">
        <f>I324+I326+I329</f>
        <v>906</v>
      </c>
      <c r="J323" s="152">
        <f>J324+J326+J329</f>
        <v>930.6</v>
      </c>
    </row>
    <row r="324" spans="1:10" ht="63" x14ac:dyDescent="0.25">
      <c r="A324" s="21" t="s">
        <v>57</v>
      </c>
      <c r="B324" s="19" t="s">
        <v>20</v>
      </c>
      <c r="C324" s="19" t="s">
        <v>10</v>
      </c>
      <c r="D324" s="19" t="s">
        <v>63</v>
      </c>
      <c r="E324" s="20">
        <v>9</v>
      </c>
      <c r="F324" s="19" t="s">
        <v>138</v>
      </c>
      <c r="G324" s="19" t="s">
        <v>209</v>
      </c>
      <c r="H324" s="20"/>
      <c r="I324" s="152">
        <f>I325</f>
        <v>385.9</v>
      </c>
      <c r="J324" s="152">
        <f>J325</f>
        <v>400</v>
      </c>
    </row>
    <row r="325" spans="1:10" ht="31.5" x14ac:dyDescent="0.25">
      <c r="A325" s="21" t="s">
        <v>262</v>
      </c>
      <c r="B325" s="19" t="s">
        <v>20</v>
      </c>
      <c r="C325" s="19" t="s">
        <v>10</v>
      </c>
      <c r="D325" s="19" t="s">
        <v>63</v>
      </c>
      <c r="E325" s="20">
        <v>9</v>
      </c>
      <c r="F325" s="19" t="s">
        <v>138</v>
      </c>
      <c r="G325" s="19" t="s">
        <v>209</v>
      </c>
      <c r="H325" s="20">
        <v>110</v>
      </c>
      <c r="I325" s="152">
        <f>'Прил 4'!J303</f>
        <v>385.9</v>
      </c>
      <c r="J325" s="152">
        <f>'Прил 4'!K303</f>
        <v>400</v>
      </c>
    </row>
    <row r="326" spans="1:10" ht="31.5" x14ac:dyDescent="0.25">
      <c r="A326" s="21" t="s">
        <v>334</v>
      </c>
      <c r="B326" s="19" t="s">
        <v>20</v>
      </c>
      <c r="C326" s="19" t="s">
        <v>10</v>
      </c>
      <c r="D326" s="19" t="s">
        <v>63</v>
      </c>
      <c r="E326" s="20">
        <v>9</v>
      </c>
      <c r="F326" s="19" t="s">
        <v>138</v>
      </c>
      <c r="G326" s="19" t="s">
        <v>409</v>
      </c>
      <c r="H326" s="20"/>
      <c r="I326" s="152">
        <f>I327</f>
        <v>520.1</v>
      </c>
      <c r="J326" s="152">
        <f>J327</f>
        <v>530.6</v>
      </c>
    </row>
    <row r="327" spans="1:10" ht="15.75" x14ac:dyDescent="0.25">
      <c r="A327" s="18" t="s">
        <v>333</v>
      </c>
      <c r="B327" s="19" t="s">
        <v>20</v>
      </c>
      <c r="C327" s="19" t="s">
        <v>10</v>
      </c>
      <c r="D327" s="19" t="s">
        <v>63</v>
      </c>
      <c r="E327" s="20">
        <v>9</v>
      </c>
      <c r="F327" s="19" t="s">
        <v>138</v>
      </c>
      <c r="G327" s="19" t="s">
        <v>409</v>
      </c>
      <c r="H327" s="20">
        <v>620</v>
      </c>
      <c r="I327" s="152">
        <f>'Прил 4'!J305</f>
        <v>520.1</v>
      </c>
      <c r="J327" s="152">
        <f>'Прил 4'!K305</f>
        <v>530.6</v>
      </c>
    </row>
    <row r="328" spans="1:10" s="8" customFormat="1" ht="31.5" hidden="1" x14ac:dyDescent="0.25">
      <c r="A328" s="77" t="s">
        <v>263</v>
      </c>
      <c r="B328" s="19" t="s">
        <v>20</v>
      </c>
      <c r="C328" s="19" t="s">
        <v>10</v>
      </c>
      <c r="D328" s="19" t="s">
        <v>63</v>
      </c>
      <c r="E328" s="20">
        <v>9</v>
      </c>
      <c r="F328" s="19" t="s">
        <v>138</v>
      </c>
      <c r="G328" s="19" t="s">
        <v>264</v>
      </c>
      <c r="H328" s="20"/>
      <c r="I328" s="152">
        <f>I329</f>
        <v>0</v>
      </c>
      <c r="J328" s="152">
        <f>J329</f>
        <v>0</v>
      </c>
    </row>
    <row r="329" spans="1:10" ht="15.75" hidden="1" x14ac:dyDescent="0.25">
      <c r="A329" s="18" t="s">
        <v>143</v>
      </c>
      <c r="B329" s="19" t="s">
        <v>20</v>
      </c>
      <c r="C329" s="19" t="s">
        <v>10</v>
      </c>
      <c r="D329" s="19" t="s">
        <v>63</v>
      </c>
      <c r="E329" s="20">
        <v>9</v>
      </c>
      <c r="F329" s="19" t="s">
        <v>138</v>
      </c>
      <c r="G329" s="19" t="s">
        <v>264</v>
      </c>
      <c r="H329" s="20">
        <v>110</v>
      </c>
      <c r="I329" s="152">
        <f>'Прил 4'!J307</f>
        <v>0</v>
      </c>
      <c r="J329" s="152">
        <f>'Прил 4'!K307</f>
        <v>0</v>
      </c>
    </row>
    <row r="330" spans="1:10" ht="15.75" x14ac:dyDescent="0.25">
      <c r="A330" s="64" t="s">
        <v>46</v>
      </c>
      <c r="B330" s="58" t="s">
        <v>20</v>
      </c>
      <c r="C330" s="58" t="s">
        <v>14</v>
      </c>
      <c r="D330" s="58"/>
      <c r="E330" s="20"/>
      <c r="F330" s="19"/>
      <c r="G330" s="19"/>
      <c r="H330" s="20"/>
      <c r="I330" s="154">
        <f>I331</f>
        <v>1278</v>
      </c>
      <c r="J330" s="154">
        <f>J331</f>
        <v>998</v>
      </c>
    </row>
    <row r="331" spans="1:10" ht="47.25" x14ac:dyDescent="0.25">
      <c r="A331" s="21" t="s">
        <v>317</v>
      </c>
      <c r="B331" s="19" t="s">
        <v>20</v>
      </c>
      <c r="C331" s="19" t="s">
        <v>14</v>
      </c>
      <c r="D331" s="19" t="s">
        <v>87</v>
      </c>
      <c r="E331" s="20">
        <v>0</v>
      </c>
      <c r="F331" s="19" t="s">
        <v>138</v>
      </c>
      <c r="G331" s="19" t="s">
        <v>278</v>
      </c>
      <c r="H331" s="20"/>
      <c r="I331" s="153">
        <f>I332</f>
        <v>1278</v>
      </c>
      <c r="J331" s="153">
        <f>J332</f>
        <v>998</v>
      </c>
    </row>
    <row r="332" spans="1:10" ht="15.75" x14ac:dyDescent="0.25">
      <c r="A332" s="68" t="s">
        <v>103</v>
      </c>
      <c r="B332" s="58" t="s">
        <v>20</v>
      </c>
      <c r="C332" s="58" t="s">
        <v>14</v>
      </c>
      <c r="D332" s="58" t="s">
        <v>87</v>
      </c>
      <c r="E332" s="59">
        <v>3</v>
      </c>
      <c r="F332" s="58" t="s">
        <v>138</v>
      </c>
      <c r="G332" s="58" t="s">
        <v>278</v>
      </c>
      <c r="H332" s="59"/>
      <c r="I332" s="154">
        <f>I333+I335+I337</f>
        <v>1278</v>
      </c>
      <c r="J332" s="154">
        <f>J333+J335+J337</f>
        <v>998</v>
      </c>
    </row>
    <row r="333" spans="1:10" s="8" customFormat="1" ht="15.75" x14ac:dyDescent="0.25">
      <c r="A333" s="21" t="s">
        <v>104</v>
      </c>
      <c r="B333" s="19" t="s">
        <v>20</v>
      </c>
      <c r="C333" s="19" t="s">
        <v>14</v>
      </c>
      <c r="D333" s="19" t="s">
        <v>87</v>
      </c>
      <c r="E333" s="20">
        <v>3</v>
      </c>
      <c r="F333" s="19" t="s">
        <v>138</v>
      </c>
      <c r="G333" s="19" t="s">
        <v>210</v>
      </c>
      <c r="H333" s="20"/>
      <c r="I333" s="153">
        <f>I334</f>
        <v>100</v>
      </c>
      <c r="J333" s="153">
        <f>J334</f>
        <v>100</v>
      </c>
    </row>
    <row r="334" spans="1:10" ht="15.75" x14ac:dyDescent="0.25">
      <c r="A334" s="21" t="s">
        <v>410</v>
      </c>
      <c r="B334" s="19" t="s">
        <v>20</v>
      </c>
      <c r="C334" s="19" t="s">
        <v>14</v>
      </c>
      <c r="D334" s="19" t="s">
        <v>87</v>
      </c>
      <c r="E334" s="20">
        <v>3</v>
      </c>
      <c r="F334" s="19" t="s">
        <v>138</v>
      </c>
      <c r="G334" s="19" t="s">
        <v>210</v>
      </c>
      <c r="H334" s="20">
        <v>350</v>
      </c>
      <c r="I334" s="153">
        <f>'Прил 4'!J312</f>
        <v>100</v>
      </c>
      <c r="J334" s="153">
        <f>'Прил 4'!K312</f>
        <v>100</v>
      </c>
    </row>
    <row r="335" spans="1:10" ht="15.75" x14ac:dyDescent="0.25">
      <c r="A335" s="21" t="s">
        <v>105</v>
      </c>
      <c r="B335" s="19" t="s">
        <v>20</v>
      </c>
      <c r="C335" s="19" t="s">
        <v>14</v>
      </c>
      <c r="D335" s="19" t="s">
        <v>87</v>
      </c>
      <c r="E335" s="20">
        <v>3</v>
      </c>
      <c r="F335" s="19" t="s">
        <v>138</v>
      </c>
      <c r="G335" s="19" t="s">
        <v>211</v>
      </c>
      <c r="H335" s="20"/>
      <c r="I335" s="153">
        <f>I336</f>
        <v>500</v>
      </c>
      <c r="J335" s="153">
        <f>J336</f>
        <v>500</v>
      </c>
    </row>
    <row r="336" spans="1:10" ht="31.5" x14ac:dyDescent="0.25">
      <c r="A336" s="21" t="s">
        <v>152</v>
      </c>
      <c r="B336" s="19" t="s">
        <v>20</v>
      </c>
      <c r="C336" s="19" t="s">
        <v>14</v>
      </c>
      <c r="D336" s="19" t="s">
        <v>87</v>
      </c>
      <c r="E336" s="20">
        <v>3</v>
      </c>
      <c r="F336" s="19" t="s">
        <v>138</v>
      </c>
      <c r="G336" s="19" t="s">
        <v>211</v>
      </c>
      <c r="H336" s="20">
        <v>240</v>
      </c>
      <c r="I336" s="153">
        <f>'Прил 4'!J314</f>
        <v>500</v>
      </c>
      <c r="J336" s="153">
        <f>'Прил 4'!K314</f>
        <v>500</v>
      </c>
    </row>
    <row r="337" spans="1:10" ht="15.75" x14ac:dyDescent="0.25">
      <c r="A337" s="21" t="s">
        <v>99</v>
      </c>
      <c r="B337" s="19" t="s">
        <v>20</v>
      </c>
      <c r="C337" s="19" t="s">
        <v>14</v>
      </c>
      <c r="D337" s="19" t="s">
        <v>87</v>
      </c>
      <c r="E337" s="20">
        <v>3</v>
      </c>
      <c r="F337" s="19" t="s">
        <v>138</v>
      </c>
      <c r="G337" s="19" t="s">
        <v>207</v>
      </c>
      <c r="H337" s="20"/>
      <c r="I337" s="153">
        <f>I338</f>
        <v>678</v>
      </c>
      <c r="J337" s="153">
        <f>J338</f>
        <v>398</v>
      </c>
    </row>
    <row r="338" spans="1:10" ht="31.5" x14ac:dyDescent="0.25">
      <c r="A338" s="21" t="s">
        <v>152</v>
      </c>
      <c r="B338" s="19" t="s">
        <v>20</v>
      </c>
      <c r="C338" s="19" t="s">
        <v>14</v>
      </c>
      <c r="D338" s="19" t="s">
        <v>87</v>
      </c>
      <c r="E338" s="20">
        <v>3</v>
      </c>
      <c r="F338" s="19" t="s">
        <v>138</v>
      </c>
      <c r="G338" s="19" t="s">
        <v>207</v>
      </c>
      <c r="H338" s="20">
        <v>240</v>
      </c>
      <c r="I338" s="153">
        <f>'Прил 4'!J316</f>
        <v>678</v>
      </c>
      <c r="J338" s="153">
        <f>'Прил 4'!K316</f>
        <v>398</v>
      </c>
    </row>
    <row r="339" spans="1:10" ht="15.75" x14ac:dyDescent="0.25">
      <c r="A339" s="59" t="s">
        <v>54</v>
      </c>
      <c r="B339" s="58">
        <v>10</v>
      </c>
      <c r="C339" s="19"/>
      <c r="D339" s="19"/>
      <c r="E339" s="20"/>
      <c r="F339" s="19"/>
      <c r="G339" s="19"/>
      <c r="H339" s="20"/>
      <c r="I339" s="154">
        <f>I340</f>
        <v>550</v>
      </c>
      <c r="J339" s="154">
        <f>J340</f>
        <v>550</v>
      </c>
    </row>
    <row r="340" spans="1:10" ht="15.75" x14ac:dyDescent="0.25">
      <c r="A340" s="64" t="s">
        <v>55</v>
      </c>
      <c r="B340" s="58" t="s">
        <v>50</v>
      </c>
      <c r="C340" s="58" t="s">
        <v>11</v>
      </c>
      <c r="D340" s="58"/>
      <c r="E340" s="58"/>
      <c r="F340" s="58"/>
      <c r="G340" s="58"/>
      <c r="H340" s="59"/>
      <c r="I340" s="154">
        <f>I341+I345</f>
        <v>550</v>
      </c>
      <c r="J340" s="154">
        <f>J341+J345</f>
        <v>550</v>
      </c>
    </row>
    <row r="341" spans="1:10" ht="15.75" x14ac:dyDescent="0.25">
      <c r="A341" s="21" t="s">
        <v>107</v>
      </c>
      <c r="B341" s="19" t="s">
        <v>50</v>
      </c>
      <c r="C341" s="19" t="s">
        <v>11</v>
      </c>
      <c r="D341" s="19" t="s">
        <v>106</v>
      </c>
      <c r="E341" s="20">
        <v>0</v>
      </c>
      <c r="F341" s="19" t="s">
        <v>138</v>
      </c>
      <c r="G341" s="19" t="s">
        <v>278</v>
      </c>
      <c r="H341" s="20"/>
      <c r="I341" s="153">
        <f t="shared" ref="I341:J343" si="14">I342</f>
        <v>500</v>
      </c>
      <c r="J341" s="153">
        <f t="shared" si="14"/>
        <v>500</v>
      </c>
    </row>
    <row r="342" spans="1:10" ht="15.75" x14ac:dyDescent="0.25">
      <c r="A342" s="21" t="s">
        <v>108</v>
      </c>
      <c r="B342" s="19" t="s">
        <v>50</v>
      </c>
      <c r="C342" s="19" t="s">
        <v>11</v>
      </c>
      <c r="D342" s="19" t="s">
        <v>106</v>
      </c>
      <c r="E342" s="20">
        <v>3</v>
      </c>
      <c r="F342" s="19" t="s">
        <v>138</v>
      </c>
      <c r="G342" s="19" t="s">
        <v>278</v>
      </c>
      <c r="H342" s="20"/>
      <c r="I342" s="153">
        <f t="shared" si="14"/>
        <v>500</v>
      </c>
      <c r="J342" s="153">
        <f t="shared" si="14"/>
        <v>500</v>
      </c>
    </row>
    <row r="343" spans="1:10" ht="31.5" x14ac:dyDescent="0.25">
      <c r="A343" s="21" t="s">
        <v>109</v>
      </c>
      <c r="B343" s="19" t="s">
        <v>50</v>
      </c>
      <c r="C343" s="19" t="s">
        <v>11</v>
      </c>
      <c r="D343" s="19" t="s">
        <v>106</v>
      </c>
      <c r="E343" s="20">
        <v>3</v>
      </c>
      <c r="F343" s="19" t="s">
        <v>138</v>
      </c>
      <c r="G343" s="19" t="s">
        <v>212</v>
      </c>
      <c r="H343" s="20"/>
      <c r="I343" s="153">
        <f t="shared" si="14"/>
        <v>500</v>
      </c>
      <c r="J343" s="153">
        <f t="shared" si="14"/>
        <v>500</v>
      </c>
    </row>
    <row r="344" spans="1:10" ht="31.5" x14ac:dyDescent="0.25">
      <c r="A344" s="21" t="s">
        <v>164</v>
      </c>
      <c r="B344" s="19" t="s">
        <v>50</v>
      </c>
      <c r="C344" s="19" t="s">
        <v>11</v>
      </c>
      <c r="D344" s="19" t="s">
        <v>106</v>
      </c>
      <c r="E344" s="20">
        <v>3</v>
      </c>
      <c r="F344" s="19" t="s">
        <v>138</v>
      </c>
      <c r="G344" s="19" t="s">
        <v>212</v>
      </c>
      <c r="H344" s="20">
        <v>810</v>
      </c>
      <c r="I344" s="153">
        <f>'Прил 4'!J322</f>
        <v>500</v>
      </c>
      <c r="J344" s="153">
        <f>'Прил 4'!K322</f>
        <v>500</v>
      </c>
    </row>
    <row r="345" spans="1:10" ht="15.75" x14ac:dyDescent="0.25">
      <c r="A345" s="21" t="s">
        <v>77</v>
      </c>
      <c r="B345" s="19" t="s">
        <v>50</v>
      </c>
      <c r="C345" s="19" t="s">
        <v>11</v>
      </c>
      <c r="D345" s="19" t="s">
        <v>63</v>
      </c>
      <c r="E345" s="20">
        <v>0</v>
      </c>
      <c r="F345" s="19" t="s">
        <v>138</v>
      </c>
      <c r="G345" s="19" t="s">
        <v>278</v>
      </c>
      <c r="H345" s="20"/>
      <c r="I345" s="153">
        <f t="shared" ref="I345:J347" si="15">I346</f>
        <v>50</v>
      </c>
      <c r="J345" s="153">
        <f t="shared" si="15"/>
        <v>50</v>
      </c>
    </row>
    <row r="346" spans="1:10" ht="15.75" x14ac:dyDescent="0.25">
      <c r="A346" s="21" t="s">
        <v>78</v>
      </c>
      <c r="B346" s="19" t="s">
        <v>50</v>
      </c>
      <c r="C346" s="19" t="s">
        <v>11</v>
      </c>
      <c r="D346" s="19" t="s">
        <v>63</v>
      </c>
      <c r="E346" s="20">
        <v>9</v>
      </c>
      <c r="F346" s="19" t="s">
        <v>138</v>
      </c>
      <c r="G346" s="19" t="s">
        <v>278</v>
      </c>
      <c r="H346" s="20"/>
      <c r="I346" s="153">
        <f t="shared" si="15"/>
        <v>50</v>
      </c>
      <c r="J346" s="153">
        <f t="shared" si="15"/>
        <v>50</v>
      </c>
    </row>
    <row r="347" spans="1:10" ht="15.75" x14ac:dyDescent="0.25">
      <c r="A347" s="21" t="s">
        <v>265</v>
      </c>
      <c r="B347" s="19" t="s">
        <v>50</v>
      </c>
      <c r="C347" s="19" t="s">
        <v>11</v>
      </c>
      <c r="D347" s="19" t="s">
        <v>63</v>
      </c>
      <c r="E347" s="20">
        <v>9</v>
      </c>
      <c r="F347" s="19" t="s">
        <v>138</v>
      </c>
      <c r="G347" s="19" t="s">
        <v>208</v>
      </c>
      <c r="H347" s="20"/>
      <c r="I347" s="152">
        <f t="shared" si="15"/>
        <v>50</v>
      </c>
      <c r="J347" s="152">
        <f t="shared" si="15"/>
        <v>50</v>
      </c>
    </row>
    <row r="348" spans="1:10" ht="15.75" x14ac:dyDescent="0.25">
      <c r="A348" s="21" t="s">
        <v>148</v>
      </c>
      <c r="B348" s="19" t="s">
        <v>50</v>
      </c>
      <c r="C348" s="19" t="s">
        <v>11</v>
      </c>
      <c r="D348" s="19" t="s">
        <v>63</v>
      </c>
      <c r="E348" s="20">
        <v>9</v>
      </c>
      <c r="F348" s="19" t="s">
        <v>138</v>
      </c>
      <c r="G348" s="19" t="s">
        <v>208</v>
      </c>
      <c r="H348" s="20">
        <v>310</v>
      </c>
      <c r="I348" s="152">
        <f>'Прил 4'!J326</f>
        <v>50</v>
      </c>
      <c r="J348" s="152">
        <f>'Прил 4'!K326</f>
        <v>50</v>
      </c>
    </row>
    <row r="349" spans="1:10" ht="15.75" x14ac:dyDescent="0.25">
      <c r="A349" s="59" t="s">
        <v>56</v>
      </c>
      <c r="B349" s="58">
        <v>11</v>
      </c>
      <c r="C349" s="58"/>
      <c r="D349" s="58"/>
      <c r="E349" s="59"/>
      <c r="F349" s="58"/>
      <c r="G349" s="58"/>
      <c r="H349" s="59"/>
      <c r="I349" s="154">
        <f t="shared" ref="I349:J351" si="16">I350</f>
        <v>3095</v>
      </c>
      <c r="J349" s="154">
        <f t="shared" si="16"/>
        <v>3095</v>
      </c>
    </row>
    <row r="350" spans="1:10" ht="15.75" x14ac:dyDescent="0.25">
      <c r="A350" s="64" t="s">
        <v>47</v>
      </c>
      <c r="B350" s="58">
        <v>11</v>
      </c>
      <c r="C350" s="58" t="s">
        <v>15</v>
      </c>
      <c r="D350" s="58"/>
      <c r="E350" s="59"/>
      <c r="F350" s="58"/>
      <c r="G350" s="58"/>
      <c r="H350" s="59"/>
      <c r="I350" s="154">
        <f t="shared" si="16"/>
        <v>3095</v>
      </c>
      <c r="J350" s="154">
        <f t="shared" si="16"/>
        <v>3095</v>
      </c>
    </row>
    <row r="351" spans="1:10" ht="47.25" x14ac:dyDescent="0.25">
      <c r="A351" s="21" t="s">
        <v>317</v>
      </c>
      <c r="B351" s="19" t="s">
        <v>51</v>
      </c>
      <c r="C351" s="19" t="s">
        <v>15</v>
      </c>
      <c r="D351" s="19" t="s">
        <v>87</v>
      </c>
      <c r="E351" s="20">
        <v>0</v>
      </c>
      <c r="F351" s="19" t="s">
        <v>138</v>
      </c>
      <c r="G351" s="19" t="s">
        <v>278</v>
      </c>
      <c r="H351" s="20"/>
      <c r="I351" s="153">
        <f t="shared" si="16"/>
        <v>3095</v>
      </c>
      <c r="J351" s="153">
        <f t="shared" si="16"/>
        <v>3095</v>
      </c>
    </row>
    <row r="352" spans="1:10" s="8" customFormat="1" ht="47.25" x14ac:dyDescent="0.25">
      <c r="A352" s="68" t="s">
        <v>110</v>
      </c>
      <c r="B352" s="58" t="s">
        <v>51</v>
      </c>
      <c r="C352" s="58" t="s">
        <v>15</v>
      </c>
      <c r="D352" s="58" t="s">
        <v>87</v>
      </c>
      <c r="E352" s="59">
        <v>4</v>
      </c>
      <c r="F352" s="58" t="s">
        <v>138</v>
      </c>
      <c r="G352" s="58" t="s">
        <v>278</v>
      </c>
      <c r="H352" s="59"/>
      <c r="I352" s="154">
        <f>I353+I355+I357</f>
        <v>3095</v>
      </c>
      <c r="J352" s="154">
        <f>J353+J355+J357</f>
        <v>3095</v>
      </c>
    </row>
    <row r="353" spans="1:10" s="8" customFormat="1" ht="15.75" x14ac:dyDescent="0.25">
      <c r="A353" s="21" t="s">
        <v>111</v>
      </c>
      <c r="B353" s="19" t="s">
        <v>51</v>
      </c>
      <c r="C353" s="19" t="s">
        <v>15</v>
      </c>
      <c r="D353" s="19" t="s">
        <v>87</v>
      </c>
      <c r="E353" s="20">
        <v>4</v>
      </c>
      <c r="F353" s="19" t="s">
        <v>138</v>
      </c>
      <c r="G353" s="19" t="s">
        <v>213</v>
      </c>
      <c r="H353" s="20"/>
      <c r="I353" s="153">
        <f>I354</f>
        <v>275</v>
      </c>
      <c r="J353" s="153">
        <f>J354</f>
        <v>275</v>
      </c>
    </row>
    <row r="354" spans="1:10" s="8" customFormat="1" ht="31.5" x14ac:dyDescent="0.25">
      <c r="A354" s="21" t="s">
        <v>152</v>
      </c>
      <c r="B354" s="19" t="s">
        <v>51</v>
      </c>
      <c r="C354" s="19" t="s">
        <v>15</v>
      </c>
      <c r="D354" s="19" t="s">
        <v>87</v>
      </c>
      <c r="E354" s="20">
        <v>4</v>
      </c>
      <c r="F354" s="19" t="s">
        <v>138</v>
      </c>
      <c r="G354" s="19" t="s">
        <v>213</v>
      </c>
      <c r="H354" s="20">
        <v>240</v>
      </c>
      <c r="I354" s="153">
        <f>'Прил 4'!J332</f>
        <v>275</v>
      </c>
      <c r="J354" s="153">
        <f>'Прил 4'!K332</f>
        <v>275</v>
      </c>
    </row>
    <row r="355" spans="1:10" s="8" customFormat="1" ht="15.75" x14ac:dyDescent="0.25">
      <c r="A355" s="21" t="s">
        <v>96</v>
      </c>
      <c r="B355" s="19" t="s">
        <v>51</v>
      </c>
      <c r="C355" s="19" t="s">
        <v>15</v>
      </c>
      <c r="D355" s="19" t="s">
        <v>87</v>
      </c>
      <c r="E355" s="20">
        <v>4</v>
      </c>
      <c r="F355" s="19" t="s">
        <v>138</v>
      </c>
      <c r="G355" s="19" t="s">
        <v>200</v>
      </c>
      <c r="H355" s="20"/>
      <c r="I355" s="153">
        <f>I356</f>
        <v>1320</v>
      </c>
      <c r="J355" s="153">
        <f>J356</f>
        <v>1320</v>
      </c>
    </row>
    <row r="356" spans="1:10" s="8" customFormat="1" ht="31.5" x14ac:dyDescent="0.25">
      <c r="A356" s="21" t="s">
        <v>152</v>
      </c>
      <c r="B356" s="19" t="s">
        <v>51</v>
      </c>
      <c r="C356" s="19" t="s">
        <v>15</v>
      </c>
      <c r="D356" s="19" t="s">
        <v>87</v>
      </c>
      <c r="E356" s="20">
        <v>4</v>
      </c>
      <c r="F356" s="19" t="s">
        <v>138</v>
      </c>
      <c r="G356" s="19" t="s">
        <v>200</v>
      </c>
      <c r="H356" s="20">
        <v>240</v>
      </c>
      <c r="I356" s="153">
        <f>'Прил 4'!J334</f>
        <v>1320</v>
      </c>
      <c r="J356" s="153">
        <f>'Прил 4'!K334</f>
        <v>1320</v>
      </c>
    </row>
    <row r="357" spans="1:10" s="8" customFormat="1" ht="15.75" x14ac:dyDescent="0.25">
      <c r="A357" s="21" t="s">
        <v>112</v>
      </c>
      <c r="B357" s="19" t="s">
        <v>51</v>
      </c>
      <c r="C357" s="19" t="s">
        <v>15</v>
      </c>
      <c r="D357" s="19" t="s">
        <v>87</v>
      </c>
      <c r="E357" s="20">
        <v>4</v>
      </c>
      <c r="F357" s="19" t="s">
        <v>138</v>
      </c>
      <c r="G357" s="19" t="s">
        <v>214</v>
      </c>
      <c r="H357" s="20"/>
      <c r="I357" s="153">
        <f>I358</f>
        <v>1500</v>
      </c>
      <c r="J357" s="153">
        <f>J358</f>
        <v>1500</v>
      </c>
    </row>
    <row r="358" spans="1:10" s="8" customFormat="1" ht="31.5" x14ac:dyDescent="0.25">
      <c r="A358" s="21" t="s">
        <v>152</v>
      </c>
      <c r="B358" s="19" t="s">
        <v>51</v>
      </c>
      <c r="C358" s="19" t="s">
        <v>15</v>
      </c>
      <c r="D358" s="19" t="s">
        <v>87</v>
      </c>
      <c r="E358" s="20">
        <v>4</v>
      </c>
      <c r="F358" s="19" t="s">
        <v>138</v>
      </c>
      <c r="G358" s="19" t="s">
        <v>214</v>
      </c>
      <c r="H358" s="20">
        <v>240</v>
      </c>
      <c r="I358" s="153">
        <f>'Прил 4'!J336</f>
        <v>1500</v>
      </c>
      <c r="J358" s="153">
        <f>'Прил 4'!K336</f>
        <v>1500</v>
      </c>
    </row>
    <row r="359" spans="1:10" s="8" customFormat="1" ht="15.75" x14ac:dyDescent="0.25">
      <c r="A359" s="59" t="s">
        <v>266</v>
      </c>
      <c r="B359" s="58" t="s">
        <v>61</v>
      </c>
      <c r="C359" s="58"/>
      <c r="D359" s="58"/>
      <c r="E359" s="59"/>
      <c r="F359" s="58"/>
      <c r="G359" s="58"/>
      <c r="H359" s="59"/>
      <c r="I359" s="154">
        <f t="shared" ref="I359:J363" si="17">I360</f>
        <v>350</v>
      </c>
      <c r="J359" s="154">
        <f t="shared" si="17"/>
        <v>350</v>
      </c>
    </row>
    <row r="360" spans="1:10" s="8" customFormat="1" ht="15.75" x14ac:dyDescent="0.25">
      <c r="A360" s="64" t="s">
        <v>267</v>
      </c>
      <c r="B360" s="58" t="s">
        <v>61</v>
      </c>
      <c r="C360" s="58" t="s">
        <v>12</v>
      </c>
      <c r="D360" s="58"/>
      <c r="E360" s="59"/>
      <c r="F360" s="58"/>
      <c r="G360" s="58"/>
      <c r="H360" s="59"/>
      <c r="I360" s="154">
        <f t="shared" si="17"/>
        <v>350</v>
      </c>
      <c r="J360" s="154">
        <f t="shared" si="17"/>
        <v>350</v>
      </c>
    </row>
    <row r="361" spans="1:10" s="8" customFormat="1" ht="47.25" x14ac:dyDescent="0.25">
      <c r="A361" s="21" t="s">
        <v>310</v>
      </c>
      <c r="B361" s="19" t="s">
        <v>61</v>
      </c>
      <c r="C361" s="19" t="s">
        <v>12</v>
      </c>
      <c r="D361" s="19" t="s">
        <v>51</v>
      </c>
      <c r="E361" s="20">
        <v>0</v>
      </c>
      <c r="F361" s="19" t="s">
        <v>138</v>
      </c>
      <c r="G361" s="19" t="s">
        <v>278</v>
      </c>
      <c r="H361" s="20"/>
      <c r="I361" s="153">
        <f t="shared" si="17"/>
        <v>350</v>
      </c>
      <c r="J361" s="153">
        <f t="shared" si="17"/>
        <v>350</v>
      </c>
    </row>
    <row r="362" spans="1:10" s="8" customFormat="1" ht="31.5" x14ac:dyDescent="0.25">
      <c r="A362" s="21" t="s">
        <v>252</v>
      </c>
      <c r="B362" s="19" t="s">
        <v>61</v>
      </c>
      <c r="C362" s="19" t="s">
        <v>12</v>
      </c>
      <c r="D362" s="19" t="s">
        <v>51</v>
      </c>
      <c r="E362" s="19" t="s">
        <v>161</v>
      </c>
      <c r="F362" s="19" t="s">
        <v>10</v>
      </c>
      <c r="G362" s="19" t="s">
        <v>278</v>
      </c>
      <c r="H362" s="19"/>
      <c r="I362" s="153">
        <f t="shared" si="17"/>
        <v>350</v>
      </c>
      <c r="J362" s="153">
        <f t="shared" si="17"/>
        <v>350</v>
      </c>
    </row>
    <row r="363" spans="1:10" s="8" customFormat="1" ht="31.5" x14ac:dyDescent="0.25">
      <c r="A363" s="21" t="s">
        <v>252</v>
      </c>
      <c r="B363" s="19" t="s">
        <v>61</v>
      </c>
      <c r="C363" s="19" t="s">
        <v>12</v>
      </c>
      <c r="D363" s="19" t="s">
        <v>51</v>
      </c>
      <c r="E363" s="19" t="s">
        <v>161</v>
      </c>
      <c r="F363" s="19" t="s">
        <v>10</v>
      </c>
      <c r="G363" s="19" t="s">
        <v>253</v>
      </c>
      <c r="H363" s="19"/>
      <c r="I363" s="153">
        <f t="shared" si="17"/>
        <v>350</v>
      </c>
      <c r="J363" s="153">
        <f t="shared" si="17"/>
        <v>350</v>
      </c>
    </row>
    <row r="364" spans="1:10" s="8" customFormat="1" ht="31.5" x14ac:dyDescent="0.25">
      <c r="A364" s="78" t="s">
        <v>152</v>
      </c>
      <c r="B364" s="79" t="s">
        <v>61</v>
      </c>
      <c r="C364" s="79" t="s">
        <v>12</v>
      </c>
      <c r="D364" s="79" t="s">
        <v>51</v>
      </c>
      <c r="E364" s="79" t="s">
        <v>161</v>
      </c>
      <c r="F364" s="79" t="s">
        <v>10</v>
      </c>
      <c r="G364" s="79" t="s">
        <v>253</v>
      </c>
      <c r="H364" s="79" t="s">
        <v>158</v>
      </c>
      <c r="I364" s="155">
        <f>'Прил 4'!J342</f>
        <v>350</v>
      </c>
      <c r="J364" s="155">
        <f>'Прил 4'!K342</f>
        <v>350</v>
      </c>
    </row>
    <row r="365" spans="1:10" s="8" customFormat="1" ht="15.75" x14ac:dyDescent="0.25">
      <c r="A365" s="81" t="s">
        <v>250</v>
      </c>
      <c r="B365" s="82"/>
      <c r="C365" s="5"/>
      <c r="D365" s="82"/>
      <c r="E365" s="5"/>
      <c r="F365" s="82"/>
      <c r="G365" s="83"/>
      <c r="H365" s="83"/>
      <c r="I365" s="151">
        <f>I18+I142+I148+I183+I210+I284+I296+I339+I349+I359</f>
        <v>95178.099999999991</v>
      </c>
      <c r="J365" s="151">
        <f>J18+J142+J148+J183+J210+J284+J296+J339+J349+J359</f>
        <v>93792.7</v>
      </c>
    </row>
    <row r="366" spans="1:10" x14ac:dyDescent="0.25">
      <c r="A366" s="26"/>
      <c r="B366" s="25"/>
      <c r="C366" s="24"/>
      <c r="D366" s="25" t="s">
        <v>26</v>
      </c>
      <c r="E366" s="24"/>
      <c r="F366" s="25"/>
      <c r="G366" s="25"/>
      <c r="H366" s="27" t="s">
        <v>27</v>
      </c>
      <c r="I366" s="156">
        <f>I18</f>
        <v>13764.899999999998</v>
      </c>
      <c r="J366" s="156">
        <f>J18</f>
        <v>13098.7</v>
      </c>
    </row>
    <row r="367" spans="1:10" x14ac:dyDescent="0.25">
      <c r="A367" s="26"/>
      <c r="B367" s="25"/>
      <c r="C367" s="24"/>
      <c r="D367" s="25"/>
      <c r="E367" s="24"/>
      <c r="F367" s="25"/>
      <c r="G367" s="25"/>
      <c r="H367" s="28" t="s">
        <v>28</v>
      </c>
      <c r="I367" s="157">
        <f>I142</f>
        <v>403.4</v>
      </c>
      <c r="J367" s="157">
        <f>J142</f>
        <v>418.2</v>
      </c>
    </row>
    <row r="368" spans="1:10" x14ac:dyDescent="0.25">
      <c r="A368" s="26"/>
      <c r="B368" s="25"/>
      <c r="C368" s="24"/>
      <c r="D368" s="25"/>
      <c r="E368" s="24"/>
      <c r="F368" s="25"/>
      <c r="G368" s="25"/>
      <c r="H368" s="28" t="s">
        <v>38</v>
      </c>
      <c r="I368" s="157">
        <f>I148</f>
        <v>827.8</v>
      </c>
      <c r="J368" s="157">
        <f>J148</f>
        <v>713.8</v>
      </c>
    </row>
    <row r="369" spans="1:10" x14ac:dyDescent="0.25">
      <c r="A369" s="26"/>
      <c r="B369" s="25"/>
      <c r="C369" s="24"/>
      <c r="D369" s="25"/>
      <c r="E369" s="24"/>
      <c r="F369" s="25"/>
      <c r="G369" s="25"/>
      <c r="H369" s="28" t="s">
        <v>45</v>
      </c>
      <c r="I369" s="157">
        <f>I183</f>
        <v>8292.2000000000007</v>
      </c>
      <c r="J369" s="157">
        <f>J183</f>
        <v>8292.2000000000007</v>
      </c>
    </row>
    <row r="370" spans="1:10" x14ac:dyDescent="0.25">
      <c r="A370" s="26"/>
      <c r="B370" s="25"/>
      <c r="C370" s="24"/>
      <c r="D370" s="25"/>
      <c r="E370" s="24"/>
      <c r="F370" s="25"/>
      <c r="G370" s="25"/>
      <c r="H370" s="28" t="s">
        <v>29</v>
      </c>
      <c r="I370" s="157">
        <f>I210</f>
        <v>50223.599999999991</v>
      </c>
      <c r="J370" s="157">
        <f>J210</f>
        <v>51284.5</v>
      </c>
    </row>
    <row r="371" spans="1:10" x14ac:dyDescent="0.25">
      <c r="A371" s="26"/>
      <c r="B371" s="25"/>
      <c r="C371" s="24"/>
      <c r="D371" s="25"/>
      <c r="E371" s="24"/>
      <c r="F371" s="25"/>
      <c r="G371" s="25"/>
      <c r="H371" s="28" t="s">
        <v>31</v>
      </c>
      <c r="I371" s="157">
        <f>I284</f>
        <v>195</v>
      </c>
      <c r="J371" s="157">
        <f>J284</f>
        <v>195</v>
      </c>
    </row>
    <row r="372" spans="1:10" x14ac:dyDescent="0.25">
      <c r="A372" s="26"/>
      <c r="B372" s="25"/>
      <c r="C372" s="24"/>
      <c r="D372" s="25"/>
      <c r="E372" s="24"/>
      <c r="F372" s="25"/>
      <c r="G372" s="25"/>
      <c r="H372" s="28" t="s">
        <v>30</v>
      </c>
      <c r="I372" s="157">
        <f>I296</f>
        <v>17476.199999999997</v>
      </c>
      <c r="J372" s="157">
        <f>J296</f>
        <v>15795.300000000001</v>
      </c>
    </row>
    <row r="373" spans="1:10" x14ac:dyDescent="0.25">
      <c r="A373" s="26"/>
      <c r="B373" s="25"/>
      <c r="C373" s="24"/>
      <c r="D373" s="25"/>
      <c r="E373" s="24"/>
      <c r="F373" s="25"/>
      <c r="G373" s="25"/>
      <c r="H373" s="28">
        <v>10</v>
      </c>
      <c r="I373" s="157">
        <f>I339</f>
        <v>550</v>
      </c>
      <c r="J373" s="157">
        <f>J339</f>
        <v>550</v>
      </c>
    </row>
    <row r="374" spans="1:10" x14ac:dyDescent="0.25">
      <c r="A374" s="26"/>
      <c r="B374" s="25"/>
      <c r="C374" s="24"/>
      <c r="D374" s="25"/>
      <c r="E374" s="24"/>
      <c r="F374" s="25"/>
      <c r="G374" s="25"/>
      <c r="H374" s="28">
        <v>11</v>
      </c>
      <c r="I374" s="157">
        <f>I349</f>
        <v>3095</v>
      </c>
      <c r="J374" s="157">
        <f>J349</f>
        <v>3095</v>
      </c>
    </row>
    <row r="375" spans="1:10" x14ac:dyDescent="0.25">
      <c r="A375" s="26"/>
      <c r="B375" s="25"/>
      <c r="C375" s="24"/>
      <c r="D375" s="25"/>
      <c r="E375" s="24"/>
      <c r="F375" s="25"/>
      <c r="G375" s="25"/>
      <c r="H375" s="28">
        <v>12</v>
      </c>
      <c r="I375" s="157">
        <f>I359</f>
        <v>350</v>
      </c>
      <c r="J375" s="157">
        <f>J359</f>
        <v>350</v>
      </c>
    </row>
    <row r="376" spans="1:10" ht="15.75" thickBot="1" x14ac:dyDescent="0.3">
      <c r="A376" s="26"/>
      <c r="B376" s="25"/>
      <c r="C376" s="24"/>
      <c r="D376" s="25"/>
      <c r="E376" s="24"/>
      <c r="F376" s="25"/>
      <c r="G376" s="25"/>
      <c r="H376" s="31">
        <v>99</v>
      </c>
      <c r="I376" s="158">
        <v>2450</v>
      </c>
      <c r="J376" s="159">
        <v>4940</v>
      </c>
    </row>
    <row r="377" spans="1:10" ht="15.75" thickBot="1" x14ac:dyDescent="0.3">
      <c r="A377" s="26"/>
      <c r="B377" s="25"/>
      <c r="C377" s="24"/>
      <c r="D377" s="25"/>
      <c r="E377" s="24"/>
      <c r="F377" s="25"/>
      <c r="G377" s="25"/>
      <c r="H377" s="29"/>
      <c r="I377" s="160">
        <f>SUM(I366:I376)</f>
        <v>97628.099999999991</v>
      </c>
      <c r="J377" s="160">
        <f>SUM(J366:J376)</f>
        <v>98732.7</v>
      </c>
    </row>
    <row r="378" spans="1:10" x14ac:dyDescent="0.25">
      <c r="A378" s="26"/>
      <c r="B378" s="25"/>
      <c r="C378" s="24"/>
      <c r="D378" s="25"/>
      <c r="E378" s="24"/>
      <c r="F378" s="25"/>
      <c r="G378" s="25"/>
      <c r="H378" s="24" t="s">
        <v>136</v>
      </c>
      <c r="I378" s="32">
        <v>97628.1</v>
      </c>
      <c r="J378" s="32">
        <v>98732.7</v>
      </c>
    </row>
    <row r="379" spans="1:10" x14ac:dyDescent="0.25">
      <c r="A379" s="26"/>
      <c r="B379" s="25"/>
      <c r="C379" s="24"/>
      <c r="D379" s="25"/>
      <c r="E379" s="24"/>
      <c r="F379" s="25"/>
      <c r="G379" s="25"/>
      <c r="H379" s="24"/>
      <c r="I379" s="32">
        <f>I377-I378</f>
        <v>0</v>
      </c>
      <c r="J379" s="32">
        <f>J377-J378</f>
        <v>0</v>
      </c>
    </row>
    <row r="380" spans="1:10" x14ac:dyDescent="0.25">
      <c r="A380" s="26"/>
      <c r="B380" s="25"/>
      <c r="C380" s="24"/>
      <c r="D380" s="25"/>
      <c r="E380" s="24"/>
      <c r="F380" s="25"/>
      <c r="G380" s="25"/>
      <c r="H380" s="24" t="s">
        <v>139</v>
      </c>
      <c r="I380" s="32">
        <f>I28+I72+I83+I103+I107+I111+I150+I175+I180+I185++I205+I212+I229+I258+I267+I273+I286+I290+I298+I307+I315+I331+I351+I361</f>
        <v>81835.7</v>
      </c>
      <c r="J380" s="32">
        <f>J28+J72+J83+J103+J107+J111+J150+J175+J180+J185++J205+J212+J229+J258+J267+J273+J286+J290+J298+J307+J315+J331+J351+J361</f>
        <v>80960.599999999991</v>
      </c>
    </row>
    <row r="381" spans="1:10" x14ac:dyDescent="0.25">
      <c r="A381" s="26"/>
      <c r="B381" s="25"/>
      <c r="C381" s="24"/>
      <c r="D381" s="25"/>
      <c r="E381" s="24"/>
      <c r="F381" s="25"/>
      <c r="G381" s="25"/>
      <c r="H381" s="24" t="s">
        <v>280</v>
      </c>
      <c r="I381" s="32">
        <f>I19+I27-I43+I62-I62</f>
        <v>8998.4</v>
      </c>
      <c r="J381" s="32">
        <f>J19+J27-J43+J62-J62</f>
        <v>9098.5</v>
      </c>
    </row>
    <row r="382" spans="1:10" x14ac:dyDescent="0.25">
      <c r="A382" s="14"/>
      <c r="J382" s="32"/>
    </row>
    <row r="383" spans="1:10" x14ac:dyDescent="0.25">
      <c r="A383" s="14"/>
      <c r="J383" s="32"/>
    </row>
    <row r="384" spans="1:10" x14ac:dyDescent="0.25">
      <c r="A384" s="14"/>
    </row>
    <row r="385" spans="1:27" x14ac:dyDescent="0.25">
      <c r="A385" s="14"/>
    </row>
    <row r="386" spans="1:27" x14ac:dyDescent="0.25">
      <c r="A386" s="14"/>
    </row>
    <row r="387" spans="1:27" x14ac:dyDescent="0.25">
      <c r="A387" s="14"/>
    </row>
    <row r="388" spans="1:27" x14ac:dyDescent="0.25">
      <c r="A388" s="14"/>
    </row>
    <row r="389" spans="1:27" x14ac:dyDescent="0.25">
      <c r="A389" s="14"/>
    </row>
    <row r="390" spans="1:27" x14ac:dyDescent="0.25">
      <c r="A390" s="14"/>
    </row>
    <row r="391" spans="1:27" x14ac:dyDescent="0.25">
      <c r="A391" s="14"/>
    </row>
    <row r="392" spans="1:27" s="10" customFormat="1" x14ac:dyDescent="0.25">
      <c r="A392" s="14"/>
      <c r="B392" s="11"/>
      <c r="D392" s="11"/>
      <c r="F392" s="11"/>
      <c r="G392" s="11"/>
      <c r="I392" s="32"/>
      <c r="J392" s="150"/>
      <c r="K392" s="9"/>
      <c r="L392" s="9"/>
      <c r="M392" s="9"/>
      <c r="N392" s="9"/>
      <c r="O392" s="9"/>
      <c r="P392" s="9"/>
      <c r="Q392" s="9"/>
      <c r="R392" s="9"/>
      <c r="S392" s="9"/>
      <c r="T392" s="9"/>
      <c r="U392" s="9"/>
      <c r="V392" s="9"/>
      <c r="W392" s="9"/>
      <c r="X392" s="9"/>
      <c r="Y392" s="9"/>
      <c r="Z392" s="9"/>
      <c r="AA392" s="9"/>
    </row>
    <row r="393" spans="1:27" s="10" customFormat="1" x14ac:dyDescent="0.25">
      <c r="A393" s="14"/>
      <c r="B393" s="11"/>
      <c r="D393" s="11"/>
      <c r="F393" s="11"/>
      <c r="G393" s="11"/>
      <c r="I393" s="32"/>
      <c r="J393" s="150"/>
      <c r="K393" s="9"/>
      <c r="L393" s="9"/>
      <c r="M393" s="9"/>
      <c r="N393" s="9"/>
      <c r="O393" s="9"/>
      <c r="P393" s="9"/>
      <c r="Q393" s="9"/>
      <c r="R393" s="9"/>
      <c r="S393" s="9"/>
      <c r="T393" s="9"/>
      <c r="U393" s="9"/>
      <c r="V393" s="9"/>
      <c r="W393" s="9"/>
      <c r="X393" s="9"/>
      <c r="Y393" s="9"/>
      <c r="Z393" s="9"/>
      <c r="AA393" s="9"/>
    </row>
    <row r="394" spans="1:27" s="10" customFormat="1" x14ac:dyDescent="0.25">
      <c r="A394" s="14"/>
      <c r="B394" s="11"/>
      <c r="D394" s="11"/>
      <c r="F394" s="11"/>
      <c r="G394" s="11"/>
      <c r="I394" s="32"/>
      <c r="J394" s="150"/>
      <c r="K394" s="9"/>
      <c r="L394" s="9"/>
      <c r="M394" s="9"/>
      <c r="N394" s="9"/>
      <c r="O394" s="9"/>
      <c r="P394" s="9"/>
      <c r="Q394" s="9"/>
      <c r="R394" s="9"/>
      <c r="S394" s="9"/>
      <c r="T394" s="9"/>
      <c r="U394" s="9"/>
      <c r="V394" s="9"/>
      <c r="W394" s="9"/>
      <c r="X394" s="9"/>
      <c r="Y394" s="9"/>
      <c r="Z394" s="9"/>
      <c r="AA394" s="9"/>
    </row>
    <row r="395" spans="1:27" s="10" customFormat="1" x14ac:dyDescent="0.25">
      <c r="A395" s="14"/>
      <c r="B395" s="11"/>
      <c r="D395" s="11"/>
      <c r="F395" s="11"/>
      <c r="G395" s="11"/>
      <c r="I395" s="32"/>
      <c r="J395" s="150"/>
      <c r="K395" s="9"/>
      <c r="L395" s="9"/>
      <c r="M395" s="9"/>
      <c r="N395" s="9"/>
      <c r="O395" s="9"/>
      <c r="P395" s="9"/>
      <c r="Q395" s="9"/>
      <c r="R395" s="9"/>
      <c r="S395" s="9"/>
      <c r="T395" s="9"/>
      <c r="U395" s="9"/>
      <c r="V395" s="9"/>
      <c r="W395" s="9"/>
      <c r="X395" s="9"/>
      <c r="Y395" s="9"/>
      <c r="Z395" s="9"/>
      <c r="AA395" s="9"/>
    </row>
    <row r="396" spans="1:27" s="10" customFormat="1" x14ac:dyDescent="0.25">
      <c r="A396" s="14"/>
      <c r="B396" s="11"/>
      <c r="D396" s="11"/>
      <c r="F396" s="11"/>
      <c r="G396" s="11"/>
      <c r="I396" s="32"/>
      <c r="J396" s="150"/>
      <c r="K396" s="9"/>
      <c r="L396" s="9"/>
      <c r="M396" s="9"/>
      <c r="N396" s="9"/>
      <c r="O396" s="9"/>
      <c r="P396" s="9"/>
      <c r="Q396" s="9"/>
      <c r="R396" s="9"/>
      <c r="S396" s="9"/>
      <c r="T396" s="9"/>
      <c r="U396" s="9"/>
      <c r="V396" s="9"/>
      <c r="W396" s="9"/>
      <c r="X396" s="9"/>
      <c r="Y396" s="9"/>
      <c r="Z396" s="9"/>
      <c r="AA396" s="9"/>
    </row>
    <row r="397" spans="1:27" s="10" customFormat="1" x14ac:dyDescent="0.25">
      <c r="A397" s="14"/>
      <c r="B397" s="11"/>
      <c r="D397" s="11"/>
      <c r="F397" s="11"/>
      <c r="G397" s="11"/>
      <c r="I397" s="32"/>
      <c r="J397" s="150"/>
      <c r="K397" s="9"/>
      <c r="L397" s="9"/>
      <c r="M397" s="9"/>
      <c r="N397" s="9"/>
      <c r="O397" s="9"/>
      <c r="P397" s="9"/>
      <c r="Q397" s="9"/>
      <c r="R397" s="9"/>
      <c r="S397" s="9"/>
      <c r="T397" s="9"/>
      <c r="U397" s="9"/>
      <c r="V397" s="9"/>
      <c r="W397" s="9"/>
      <c r="X397" s="9"/>
      <c r="Y397" s="9"/>
      <c r="Z397" s="9"/>
      <c r="AA397" s="9"/>
    </row>
    <row r="398" spans="1:27" s="10" customFormat="1" x14ac:dyDescent="0.25">
      <c r="A398" s="14"/>
      <c r="B398" s="11"/>
      <c r="D398" s="11"/>
      <c r="F398" s="11"/>
      <c r="G398" s="11"/>
      <c r="I398" s="32"/>
      <c r="J398" s="150"/>
      <c r="K398" s="9"/>
      <c r="L398" s="9"/>
      <c r="M398" s="9"/>
      <c r="N398" s="9"/>
      <c r="O398" s="9"/>
      <c r="P398" s="9"/>
      <c r="Q398" s="9"/>
      <c r="R398" s="9"/>
      <c r="S398" s="9"/>
      <c r="T398" s="9"/>
      <c r="U398" s="9"/>
      <c r="V398" s="9"/>
      <c r="W398" s="9"/>
      <c r="X398" s="9"/>
      <c r="Y398" s="9"/>
      <c r="Z398" s="9"/>
      <c r="AA398" s="9"/>
    </row>
    <row r="399" spans="1:27" s="10" customFormat="1" x14ac:dyDescent="0.25">
      <c r="A399" s="14"/>
      <c r="B399" s="11"/>
      <c r="D399" s="11"/>
      <c r="F399" s="11"/>
      <c r="G399" s="11"/>
      <c r="I399" s="32"/>
      <c r="J399" s="150"/>
      <c r="K399" s="9"/>
      <c r="L399" s="9"/>
      <c r="M399" s="9"/>
      <c r="N399" s="9"/>
      <c r="O399" s="9"/>
      <c r="P399" s="9"/>
      <c r="Q399" s="9"/>
      <c r="R399" s="9"/>
      <c r="S399" s="9"/>
      <c r="T399" s="9"/>
      <c r="U399" s="9"/>
      <c r="V399" s="9"/>
      <c r="W399" s="9"/>
      <c r="X399" s="9"/>
      <c r="Y399" s="9"/>
      <c r="Z399" s="9"/>
      <c r="AA399" s="9"/>
    </row>
    <row r="400" spans="1:27" s="10" customFormat="1" x14ac:dyDescent="0.25">
      <c r="A400" s="14"/>
      <c r="B400" s="11"/>
      <c r="D400" s="11"/>
      <c r="F400" s="11"/>
      <c r="G400" s="11"/>
      <c r="I400" s="32"/>
      <c r="J400" s="150"/>
      <c r="K400" s="9"/>
      <c r="L400" s="9"/>
      <c r="M400" s="9"/>
      <c r="N400" s="9"/>
      <c r="O400" s="9"/>
      <c r="P400" s="9"/>
      <c r="Q400" s="9"/>
      <c r="R400" s="9"/>
      <c r="S400" s="9"/>
      <c r="T400" s="9"/>
      <c r="U400" s="9"/>
      <c r="V400" s="9"/>
      <c r="W400" s="9"/>
      <c r="X400" s="9"/>
      <c r="Y400" s="9"/>
      <c r="Z400" s="9"/>
      <c r="AA400" s="9"/>
    </row>
    <row r="401" spans="1:27" s="10" customFormat="1" x14ac:dyDescent="0.25">
      <c r="A401" s="14"/>
      <c r="B401" s="11"/>
      <c r="D401" s="11"/>
      <c r="F401" s="11"/>
      <c r="G401" s="11"/>
      <c r="I401" s="32"/>
      <c r="J401" s="150"/>
      <c r="K401" s="9"/>
      <c r="L401" s="9"/>
      <c r="M401" s="9"/>
      <c r="N401" s="9"/>
      <c r="O401" s="9"/>
      <c r="P401" s="9"/>
      <c r="Q401" s="9"/>
      <c r="R401" s="9"/>
      <c r="S401" s="9"/>
      <c r="T401" s="9"/>
      <c r="U401" s="9"/>
      <c r="V401" s="9"/>
      <c r="W401" s="9"/>
      <c r="X401" s="9"/>
      <c r="Y401" s="9"/>
      <c r="Z401" s="9"/>
      <c r="AA401" s="9"/>
    </row>
    <row r="402" spans="1:27" s="10" customFormat="1" x14ac:dyDescent="0.25">
      <c r="A402" s="14"/>
      <c r="B402" s="11"/>
      <c r="D402" s="11"/>
      <c r="F402" s="11"/>
      <c r="G402" s="11"/>
      <c r="I402" s="32"/>
      <c r="J402" s="150"/>
      <c r="K402" s="9"/>
      <c r="L402" s="9"/>
      <c r="M402" s="9"/>
      <c r="N402" s="9"/>
      <c r="O402" s="9"/>
      <c r="P402" s="9"/>
      <c r="Q402" s="9"/>
      <c r="R402" s="9"/>
      <c r="S402" s="9"/>
      <c r="T402" s="9"/>
      <c r="U402" s="9"/>
      <c r="V402" s="9"/>
      <c r="W402" s="9"/>
      <c r="X402" s="9"/>
      <c r="Y402" s="9"/>
      <c r="Z402" s="9"/>
      <c r="AA402" s="9"/>
    </row>
    <row r="403" spans="1:27" s="10" customFormat="1" x14ac:dyDescent="0.25">
      <c r="A403" s="14"/>
      <c r="B403" s="11"/>
      <c r="D403" s="11"/>
      <c r="F403" s="11"/>
      <c r="G403" s="11"/>
      <c r="I403" s="32"/>
      <c r="J403" s="150"/>
      <c r="K403" s="9"/>
      <c r="L403" s="9"/>
      <c r="M403" s="9"/>
      <c r="N403" s="9"/>
      <c r="O403" s="9"/>
      <c r="P403" s="9"/>
      <c r="Q403" s="9"/>
      <c r="R403" s="9"/>
      <c r="S403" s="9"/>
      <c r="T403" s="9"/>
      <c r="U403" s="9"/>
      <c r="V403" s="9"/>
      <c r="W403" s="9"/>
      <c r="X403" s="9"/>
      <c r="Y403" s="9"/>
      <c r="Z403" s="9"/>
      <c r="AA403" s="9"/>
    </row>
    <row r="404" spans="1:27" s="10" customFormat="1" x14ac:dyDescent="0.25">
      <c r="A404" s="14"/>
      <c r="B404" s="11"/>
      <c r="D404" s="11"/>
      <c r="F404" s="11"/>
      <c r="G404" s="11"/>
      <c r="I404" s="32"/>
      <c r="J404" s="150"/>
      <c r="K404" s="9"/>
      <c r="L404" s="9"/>
      <c r="M404" s="9"/>
      <c r="N404" s="9"/>
      <c r="O404" s="9"/>
      <c r="P404" s="9"/>
      <c r="Q404" s="9"/>
      <c r="R404" s="9"/>
      <c r="S404" s="9"/>
      <c r="T404" s="9"/>
      <c r="U404" s="9"/>
      <c r="V404" s="9"/>
      <c r="W404" s="9"/>
      <c r="X404" s="9"/>
      <c r="Y404" s="9"/>
      <c r="Z404" s="9"/>
      <c r="AA404" s="9"/>
    </row>
    <row r="405" spans="1:27" s="10" customFormat="1" x14ac:dyDescent="0.25">
      <c r="A405" s="14"/>
      <c r="B405" s="11"/>
      <c r="D405" s="11"/>
      <c r="F405" s="11"/>
      <c r="G405" s="11"/>
      <c r="I405" s="32"/>
      <c r="J405" s="150"/>
      <c r="K405" s="9"/>
      <c r="L405" s="9"/>
      <c r="M405" s="9"/>
      <c r="N405" s="9"/>
      <c r="O405" s="9"/>
      <c r="P405" s="9"/>
      <c r="Q405" s="9"/>
      <c r="R405" s="9"/>
      <c r="S405" s="9"/>
      <c r="T405" s="9"/>
      <c r="U405" s="9"/>
      <c r="V405" s="9"/>
      <c r="W405" s="9"/>
      <c r="X405" s="9"/>
      <c r="Y405" s="9"/>
      <c r="Z405" s="9"/>
      <c r="AA405" s="9"/>
    </row>
    <row r="406" spans="1:27" s="10" customFormat="1" x14ac:dyDescent="0.25">
      <c r="A406" s="14"/>
      <c r="B406" s="11"/>
      <c r="D406" s="11"/>
      <c r="F406" s="11"/>
      <c r="G406" s="11"/>
      <c r="I406" s="32"/>
      <c r="J406" s="150"/>
      <c r="K406" s="9"/>
      <c r="L406" s="9"/>
      <c r="M406" s="9"/>
      <c r="N406" s="9"/>
      <c r="O406" s="9"/>
      <c r="P406" s="9"/>
      <c r="Q406" s="9"/>
      <c r="R406" s="9"/>
      <c r="S406" s="9"/>
      <c r="T406" s="9"/>
      <c r="U406" s="9"/>
      <c r="V406" s="9"/>
      <c r="W406" s="9"/>
      <c r="X406" s="9"/>
      <c r="Y406" s="9"/>
      <c r="Z406" s="9"/>
      <c r="AA406" s="9"/>
    </row>
    <row r="407" spans="1:27" s="10" customFormat="1" x14ac:dyDescent="0.25">
      <c r="A407" s="14"/>
      <c r="B407" s="11"/>
      <c r="D407" s="11"/>
      <c r="F407" s="11"/>
      <c r="G407" s="11"/>
      <c r="I407" s="32"/>
      <c r="J407" s="150"/>
      <c r="K407" s="9"/>
      <c r="L407" s="9"/>
      <c r="M407" s="9"/>
      <c r="N407" s="9"/>
      <c r="O407" s="9"/>
      <c r="P407" s="9"/>
      <c r="Q407" s="9"/>
      <c r="R407" s="9"/>
      <c r="S407" s="9"/>
      <c r="T407" s="9"/>
      <c r="U407" s="9"/>
      <c r="V407" s="9"/>
      <c r="W407" s="9"/>
      <c r="X407" s="9"/>
      <c r="Y407" s="9"/>
      <c r="Z407" s="9"/>
      <c r="AA407" s="9"/>
    </row>
    <row r="408" spans="1:27" s="10" customFormat="1" x14ac:dyDescent="0.25">
      <c r="A408" s="14"/>
      <c r="B408" s="11"/>
      <c r="D408" s="11"/>
      <c r="F408" s="11"/>
      <c r="G408" s="11"/>
      <c r="I408" s="32"/>
      <c r="J408" s="150"/>
      <c r="K408" s="9"/>
      <c r="L408" s="9"/>
      <c r="M408" s="9"/>
      <c r="N408" s="9"/>
      <c r="O408" s="9"/>
      <c r="P408" s="9"/>
      <c r="Q408" s="9"/>
      <c r="R408" s="9"/>
      <c r="S408" s="9"/>
      <c r="T408" s="9"/>
      <c r="U408" s="9"/>
      <c r="V408" s="9"/>
      <c r="W408" s="9"/>
      <c r="X408" s="9"/>
      <c r="Y408" s="9"/>
      <c r="Z408" s="9"/>
      <c r="AA408" s="9"/>
    </row>
    <row r="409" spans="1:27" s="10" customFormat="1" x14ac:dyDescent="0.25">
      <c r="A409" s="14"/>
      <c r="B409" s="11"/>
      <c r="D409" s="11"/>
      <c r="F409" s="11"/>
      <c r="G409" s="11"/>
      <c r="I409" s="32"/>
      <c r="J409" s="150"/>
      <c r="K409" s="9"/>
      <c r="L409" s="9"/>
      <c r="M409" s="9"/>
      <c r="N409" s="9"/>
      <c r="O409" s="9"/>
      <c r="P409" s="9"/>
      <c r="Q409" s="9"/>
      <c r="R409" s="9"/>
      <c r="S409" s="9"/>
      <c r="T409" s="9"/>
      <c r="U409" s="9"/>
      <c r="V409" s="9"/>
      <c r="W409" s="9"/>
      <c r="X409" s="9"/>
      <c r="Y409" s="9"/>
      <c r="Z409" s="9"/>
      <c r="AA409" s="9"/>
    </row>
    <row r="410" spans="1:27" s="10" customFormat="1" x14ac:dyDescent="0.25">
      <c r="A410" s="14"/>
      <c r="B410" s="11"/>
      <c r="D410" s="11"/>
      <c r="F410" s="11"/>
      <c r="G410" s="11"/>
      <c r="I410" s="32"/>
      <c r="J410" s="150"/>
      <c r="K410" s="9"/>
      <c r="L410" s="9"/>
      <c r="M410" s="9"/>
      <c r="N410" s="9"/>
      <c r="O410" s="9"/>
      <c r="P410" s="9"/>
      <c r="Q410" s="9"/>
      <c r="R410" s="9"/>
      <c r="S410" s="9"/>
      <c r="T410" s="9"/>
      <c r="U410" s="9"/>
      <c r="V410" s="9"/>
      <c r="W410" s="9"/>
      <c r="X410" s="9"/>
      <c r="Y410" s="9"/>
      <c r="Z410" s="9"/>
      <c r="AA410" s="9"/>
    </row>
    <row r="411" spans="1:27" s="10" customFormat="1" x14ac:dyDescent="0.25">
      <c r="A411" s="14"/>
      <c r="B411" s="11"/>
      <c r="D411" s="11"/>
      <c r="F411" s="11"/>
      <c r="G411" s="11"/>
      <c r="I411" s="32"/>
      <c r="J411" s="150"/>
      <c r="K411" s="9"/>
      <c r="L411" s="9"/>
      <c r="M411" s="9"/>
      <c r="N411" s="9"/>
      <c r="O411" s="9"/>
      <c r="P411" s="9"/>
      <c r="Q411" s="9"/>
      <c r="R411" s="9"/>
      <c r="S411" s="9"/>
      <c r="T411" s="9"/>
      <c r="U411" s="9"/>
      <c r="V411" s="9"/>
      <c r="W411" s="9"/>
      <c r="X411" s="9"/>
      <c r="Y411" s="9"/>
      <c r="Z411" s="9"/>
      <c r="AA411" s="9"/>
    </row>
    <row r="412" spans="1:27" s="10" customFormat="1" x14ac:dyDescent="0.25">
      <c r="A412" s="14"/>
      <c r="B412" s="11"/>
      <c r="D412" s="11"/>
      <c r="F412" s="11"/>
      <c r="G412" s="11"/>
      <c r="I412" s="32"/>
      <c r="J412" s="150"/>
      <c r="K412" s="9"/>
      <c r="L412" s="9"/>
      <c r="M412" s="9"/>
      <c r="N412" s="9"/>
      <c r="O412" s="9"/>
      <c r="P412" s="9"/>
      <c r="Q412" s="9"/>
      <c r="R412" s="9"/>
      <c r="S412" s="9"/>
      <c r="T412" s="9"/>
      <c r="U412" s="9"/>
      <c r="V412" s="9"/>
      <c r="W412" s="9"/>
      <c r="X412" s="9"/>
      <c r="Y412" s="9"/>
      <c r="Z412" s="9"/>
      <c r="AA412" s="9"/>
    </row>
    <row r="413" spans="1:27" s="10" customFormat="1" x14ac:dyDescent="0.25">
      <c r="A413" s="14"/>
      <c r="B413" s="11"/>
      <c r="D413" s="11"/>
      <c r="F413" s="11"/>
      <c r="G413" s="11"/>
      <c r="I413" s="32"/>
      <c r="J413" s="150"/>
      <c r="K413" s="9"/>
      <c r="L413" s="9"/>
      <c r="M413" s="9"/>
      <c r="N413" s="9"/>
      <c r="O413" s="9"/>
      <c r="P413" s="9"/>
      <c r="Q413" s="9"/>
      <c r="R413" s="9"/>
      <c r="S413" s="9"/>
      <c r="T413" s="9"/>
      <c r="U413" s="9"/>
      <c r="V413" s="9"/>
      <c r="W413" s="9"/>
      <c r="X413" s="9"/>
      <c r="Y413" s="9"/>
      <c r="Z413" s="9"/>
      <c r="AA413" s="9"/>
    </row>
    <row r="414" spans="1:27" s="10" customFormat="1" x14ac:dyDescent="0.25">
      <c r="A414" s="14"/>
      <c r="B414" s="11"/>
      <c r="D414" s="11"/>
      <c r="F414" s="11"/>
      <c r="G414" s="11"/>
      <c r="I414" s="32"/>
      <c r="J414" s="150"/>
      <c r="K414" s="9"/>
      <c r="L414" s="9"/>
      <c r="M414" s="9"/>
      <c r="N414" s="9"/>
      <c r="O414" s="9"/>
      <c r="P414" s="9"/>
      <c r="Q414" s="9"/>
      <c r="R414" s="9"/>
      <c r="S414" s="9"/>
      <c r="T414" s="9"/>
      <c r="U414" s="9"/>
      <c r="V414" s="9"/>
      <c r="W414" s="9"/>
      <c r="X414" s="9"/>
      <c r="Y414" s="9"/>
      <c r="Z414" s="9"/>
      <c r="AA414" s="9"/>
    </row>
    <row r="415" spans="1:27" s="10" customFormat="1" x14ac:dyDescent="0.25">
      <c r="A415" s="14"/>
      <c r="B415" s="11"/>
      <c r="D415" s="11"/>
      <c r="F415" s="11"/>
      <c r="G415" s="11"/>
      <c r="I415" s="32"/>
      <c r="J415" s="150"/>
      <c r="K415" s="9"/>
      <c r="L415" s="9"/>
      <c r="M415" s="9"/>
      <c r="N415" s="9"/>
      <c r="O415" s="9"/>
      <c r="P415" s="9"/>
      <c r="Q415" s="9"/>
      <c r="R415" s="9"/>
      <c r="S415" s="9"/>
      <c r="T415" s="9"/>
      <c r="U415" s="9"/>
      <c r="V415" s="9"/>
      <c r="W415" s="9"/>
      <c r="X415" s="9"/>
      <c r="Y415" s="9"/>
      <c r="Z415" s="9"/>
      <c r="AA415" s="9"/>
    </row>
    <row r="416" spans="1:27" s="10" customFormat="1" x14ac:dyDescent="0.25">
      <c r="A416" s="14"/>
      <c r="B416" s="11"/>
      <c r="D416" s="11"/>
      <c r="F416" s="11"/>
      <c r="G416" s="11"/>
      <c r="I416" s="32"/>
      <c r="J416" s="150"/>
      <c r="K416" s="9"/>
      <c r="L416" s="9"/>
      <c r="M416" s="9"/>
      <c r="N416" s="9"/>
      <c r="O416" s="9"/>
      <c r="P416" s="9"/>
      <c r="Q416" s="9"/>
      <c r="R416" s="9"/>
      <c r="S416" s="9"/>
      <c r="T416" s="9"/>
      <c r="U416" s="9"/>
      <c r="V416" s="9"/>
      <c r="W416" s="9"/>
      <c r="X416" s="9"/>
      <c r="Y416" s="9"/>
      <c r="Z416" s="9"/>
      <c r="AA416" s="9"/>
    </row>
    <row r="417" spans="1:27" s="10" customFormat="1" x14ac:dyDescent="0.25">
      <c r="A417" s="14"/>
      <c r="B417" s="11"/>
      <c r="D417" s="11"/>
      <c r="F417" s="11"/>
      <c r="G417" s="11"/>
      <c r="I417" s="32"/>
      <c r="J417" s="150"/>
      <c r="K417" s="9"/>
      <c r="L417" s="9"/>
      <c r="M417" s="9"/>
      <c r="N417" s="9"/>
      <c r="O417" s="9"/>
      <c r="P417" s="9"/>
      <c r="Q417" s="9"/>
      <c r="R417" s="9"/>
      <c r="S417" s="9"/>
      <c r="T417" s="9"/>
      <c r="U417" s="9"/>
      <c r="V417" s="9"/>
      <c r="W417" s="9"/>
      <c r="X417" s="9"/>
      <c r="Y417" s="9"/>
      <c r="Z417" s="9"/>
      <c r="AA417" s="9"/>
    </row>
    <row r="418" spans="1:27" s="10" customFormat="1" x14ac:dyDescent="0.25">
      <c r="A418" s="14"/>
      <c r="B418" s="11"/>
      <c r="D418" s="11"/>
      <c r="F418" s="11"/>
      <c r="G418" s="11"/>
      <c r="I418" s="32"/>
      <c r="J418" s="150"/>
      <c r="K418" s="9"/>
      <c r="L418" s="9"/>
      <c r="M418" s="9"/>
      <c r="N418" s="9"/>
      <c r="O418" s="9"/>
      <c r="P418" s="9"/>
      <c r="Q418" s="9"/>
      <c r="R418" s="9"/>
      <c r="S418" s="9"/>
      <c r="T418" s="9"/>
      <c r="U418" s="9"/>
      <c r="V418" s="9"/>
      <c r="W418" s="9"/>
      <c r="X418" s="9"/>
      <c r="Y418" s="9"/>
      <c r="Z418" s="9"/>
      <c r="AA418" s="9"/>
    </row>
    <row r="419" spans="1:27" s="10" customFormat="1" x14ac:dyDescent="0.25">
      <c r="A419" s="14"/>
      <c r="B419" s="11"/>
      <c r="D419" s="11"/>
      <c r="F419" s="11"/>
      <c r="G419" s="11"/>
      <c r="I419" s="32"/>
      <c r="J419" s="150"/>
      <c r="K419" s="9"/>
      <c r="L419" s="9"/>
      <c r="M419" s="9"/>
      <c r="N419" s="9"/>
      <c r="O419" s="9"/>
      <c r="P419" s="9"/>
      <c r="Q419" s="9"/>
      <c r="R419" s="9"/>
      <c r="S419" s="9"/>
      <c r="T419" s="9"/>
      <c r="U419" s="9"/>
      <c r="V419" s="9"/>
      <c r="W419" s="9"/>
      <c r="X419" s="9"/>
      <c r="Y419" s="9"/>
      <c r="Z419" s="9"/>
      <c r="AA419" s="9"/>
    </row>
    <row r="420" spans="1:27" s="10" customFormat="1" x14ac:dyDescent="0.25">
      <c r="A420" s="14"/>
      <c r="B420" s="11"/>
      <c r="D420" s="11"/>
      <c r="F420" s="11"/>
      <c r="G420" s="11"/>
      <c r="I420" s="32"/>
      <c r="J420" s="150"/>
      <c r="K420" s="9"/>
      <c r="L420" s="9"/>
      <c r="M420" s="9"/>
      <c r="N420" s="9"/>
      <c r="O420" s="9"/>
      <c r="P420" s="9"/>
      <c r="Q420" s="9"/>
      <c r="R420" s="9"/>
      <c r="S420" s="9"/>
      <c r="T420" s="9"/>
      <c r="U420" s="9"/>
      <c r="V420" s="9"/>
      <c r="W420" s="9"/>
      <c r="X420" s="9"/>
      <c r="Y420" s="9"/>
      <c r="Z420" s="9"/>
      <c r="AA420" s="9"/>
    </row>
    <row r="421" spans="1:27" s="10" customFormat="1" x14ac:dyDescent="0.25">
      <c r="A421" s="14"/>
      <c r="B421" s="11"/>
      <c r="D421" s="11"/>
      <c r="F421" s="11"/>
      <c r="G421" s="11"/>
      <c r="I421" s="32"/>
      <c r="J421" s="150"/>
      <c r="K421" s="9"/>
      <c r="L421" s="9"/>
      <c r="M421" s="9"/>
      <c r="N421" s="9"/>
      <c r="O421" s="9"/>
      <c r="P421" s="9"/>
      <c r="Q421" s="9"/>
      <c r="R421" s="9"/>
      <c r="S421" s="9"/>
      <c r="T421" s="9"/>
      <c r="U421" s="9"/>
      <c r="V421" s="9"/>
      <c r="W421" s="9"/>
      <c r="X421" s="9"/>
      <c r="Y421" s="9"/>
      <c r="Z421" s="9"/>
      <c r="AA421" s="9"/>
    </row>
    <row r="422" spans="1:27" s="10" customFormat="1" x14ac:dyDescent="0.25">
      <c r="A422" s="14"/>
      <c r="B422" s="11"/>
      <c r="D422" s="11"/>
      <c r="F422" s="11"/>
      <c r="G422" s="11"/>
      <c r="I422" s="32"/>
      <c r="J422" s="150"/>
      <c r="K422" s="9"/>
      <c r="L422" s="9"/>
      <c r="M422" s="9"/>
      <c r="N422" s="9"/>
      <c r="O422" s="9"/>
      <c r="P422" s="9"/>
      <c r="Q422" s="9"/>
      <c r="R422" s="9"/>
      <c r="S422" s="9"/>
      <c r="T422" s="9"/>
      <c r="U422" s="9"/>
      <c r="V422" s="9"/>
      <c r="W422" s="9"/>
      <c r="X422" s="9"/>
      <c r="Y422" s="9"/>
      <c r="Z422" s="9"/>
      <c r="AA422" s="9"/>
    </row>
    <row r="423" spans="1:27" s="10" customFormat="1" x14ac:dyDescent="0.25">
      <c r="A423" s="14"/>
      <c r="B423" s="11"/>
      <c r="D423" s="11"/>
      <c r="F423" s="11"/>
      <c r="G423" s="11"/>
      <c r="I423" s="32"/>
      <c r="J423" s="150"/>
      <c r="K423" s="9"/>
      <c r="L423" s="9"/>
      <c r="M423" s="9"/>
      <c r="N423" s="9"/>
      <c r="O423" s="9"/>
      <c r="P423" s="9"/>
      <c r="Q423" s="9"/>
      <c r="R423" s="9"/>
      <c r="S423" s="9"/>
      <c r="T423" s="9"/>
      <c r="U423" s="9"/>
      <c r="V423" s="9"/>
      <c r="W423" s="9"/>
      <c r="X423" s="9"/>
      <c r="Y423" s="9"/>
      <c r="Z423" s="9"/>
      <c r="AA423" s="9"/>
    </row>
    <row r="424" spans="1:27" s="10" customFormat="1" x14ac:dyDescent="0.25">
      <c r="A424" s="14"/>
      <c r="B424" s="11"/>
      <c r="D424" s="11"/>
      <c r="F424" s="11"/>
      <c r="G424" s="11"/>
      <c r="I424" s="32"/>
      <c r="J424" s="150"/>
      <c r="K424" s="9"/>
      <c r="L424" s="9"/>
      <c r="M424" s="9"/>
      <c r="N424" s="9"/>
      <c r="O424" s="9"/>
      <c r="P424" s="9"/>
      <c r="Q424" s="9"/>
      <c r="R424" s="9"/>
      <c r="S424" s="9"/>
      <c r="T424" s="9"/>
      <c r="U424" s="9"/>
      <c r="V424" s="9"/>
      <c r="W424" s="9"/>
      <c r="X424" s="9"/>
      <c r="Y424" s="9"/>
      <c r="Z424" s="9"/>
      <c r="AA424" s="9"/>
    </row>
    <row r="425" spans="1:27" s="10" customFormat="1" x14ac:dyDescent="0.25">
      <c r="A425" s="14"/>
      <c r="B425" s="11"/>
      <c r="D425" s="11"/>
      <c r="F425" s="11"/>
      <c r="G425" s="11"/>
      <c r="I425" s="32"/>
      <c r="J425" s="150"/>
      <c r="K425" s="9"/>
      <c r="L425" s="9"/>
      <c r="M425" s="9"/>
      <c r="N425" s="9"/>
      <c r="O425" s="9"/>
      <c r="P425" s="9"/>
      <c r="Q425" s="9"/>
      <c r="R425" s="9"/>
      <c r="S425" s="9"/>
      <c r="T425" s="9"/>
      <c r="U425" s="9"/>
      <c r="V425" s="9"/>
      <c r="W425" s="9"/>
      <c r="X425" s="9"/>
      <c r="Y425" s="9"/>
      <c r="Z425" s="9"/>
      <c r="AA425" s="9"/>
    </row>
    <row r="426" spans="1:27" s="10" customFormat="1" x14ac:dyDescent="0.25">
      <c r="A426" s="14"/>
      <c r="B426" s="11"/>
      <c r="D426" s="11"/>
      <c r="F426" s="11"/>
      <c r="G426" s="11"/>
      <c r="I426" s="32"/>
      <c r="J426" s="150"/>
      <c r="K426" s="9"/>
      <c r="L426" s="9"/>
      <c r="M426" s="9"/>
      <c r="N426" s="9"/>
      <c r="O426" s="9"/>
      <c r="P426" s="9"/>
      <c r="Q426" s="9"/>
      <c r="R426" s="9"/>
      <c r="S426" s="9"/>
      <c r="T426" s="9"/>
      <c r="U426" s="9"/>
      <c r="V426" s="9"/>
      <c r="W426" s="9"/>
      <c r="X426" s="9"/>
      <c r="Y426" s="9"/>
      <c r="Z426" s="9"/>
      <c r="AA426" s="9"/>
    </row>
    <row r="427" spans="1:27" s="10" customFormat="1" x14ac:dyDescent="0.25">
      <c r="A427" s="14"/>
      <c r="B427" s="11"/>
      <c r="D427" s="11"/>
      <c r="F427" s="11"/>
      <c r="G427" s="11"/>
      <c r="I427" s="32"/>
      <c r="J427" s="150"/>
      <c r="K427" s="9"/>
      <c r="L427" s="9"/>
      <c r="M427" s="9"/>
      <c r="N427" s="9"/>
      <c r="O427" s="9"/>
      <c r="P427" s="9"/>
      <c r="Q427" s="9"/>
      <c r="R427" s="9"/>
      <c r="S427" s="9"/>
      <c r="T427" s="9"/>
      <c r="U427" s="9"/>
      <c r="V427" s="9"/>
      <c r="W427" s="9"/>
      <c r="X427" s="9"/>
      <c r="Y427" s="9"/>
      <c r="Z427" s="9"/>
      <c r="AA427" s="9"/>
    </row>
    <row r="428" spans="1:27" s="10" customFormat="1" x14ac:dyDescent="0.25">
      <c r="A428" s="14"/>
      <c r="B428" s="11"/>
      <c r="D428" s="11"/>
      <c r="F428" s="11"/>
      <c r="G428" s="11"/>
      <c r="I428" s="32"/>
      <c r="J428" s="150"/>
      <c r="K428" s="9"/>
      <c r="L428" s="9"/>
      <c r="M428" s="9"/>
      <c r="N428" s="9"/>
      <c r="O428" s="9"/>
      <c r="P428" s="9"/>
      <c r="Q428" s="9"/>
      <c r="R428" s="9"/>
      <c r="S428" s="9"/>
      <c r="T428" s="9"/>
      <c r="U428" s="9"/>
      <c r="V428" s="9"/>
      <c r="W428" s="9"/>
      <c r="X428" s="9"/>
      <c r="Y428" s="9"/>
      <c r="Z428" s="9"/>
      <c r="AA428" s="9"/>
    </row>
    <row r="429" spans="1:27" s="10" customFormat="1" x14ac:dyDescent="0.25">
      <c r="A429" s="14"/>
      <c r="B429" s="11"/>
      <c r="D429" s="11"/>
      <c r="F429" s="11"/>
      <c r="G429" s="11"/>
      <c r="I429" s="32"/>
      <c r="J429" s="150"/>
      <c r="K429" s="9"/>
      <c r="L429" s="9"/>
      <c r="M429" s="9"/>
      <c r="N429" s="9"/>
      <c r="O429" s="9"/>
      <c r="P429" s="9"/>
      <c r="Q429" s="9"/>
      <c r="R429" s="9"/>
      <c r="S429" s="9"/>
      <c r="T429" s="9"/>
      <c r="U429" s="9"/>
      <c r="V429" s="9"/>
      <c r="W429" s="9"/>
      <c r="X429" s="9"/>
      <c r="Y429" s="9"/>
      <c r="Z429" s="9"/>
      <c r="AA429" s="9"/>
    </row>
    <row r="430" spans="1:27" s="10" customFormat="1" x14ac:dyDescent="0.25">
      <c r="A430" s="14"/>
      <c r="B430" s="11"/>
      <c r="D430" s="11"/>
      <c r="F430" s="11"/>
      <c r="G430" s="11"/>
      <c r="I430" s="32"/>
      <c r="J430" s="150"/>
      <c r="K430" s="9"/>
      <c r="L430" s="9"/>
      <c r="M430" s="9"/>
      <c r="N430" s="9"/>
      <c r="O430" s="9"/>
      <c r="P430" s="9"/>
      <c r="Q430" s="9"/>
      <c r="R430" s="9"/>
      <c r="S430" s="9"/>
      <c r="T430" s="9"/>
      <c r="U430" s="9"/>
      <c r="V430" s="9"/>
      <c r="W430" s="9"/>
      <c r="X430" s="9"/>
      <c r="Y430" s="9"/>
      <c r="Z430" s="9"/>
      <c r="AA430" s="9"/>
    </row>
    <row r="431" spans="1:27" s="10" customFormat="1" x14ac:dyDescent="0.25">
      <c r="A431" s="14"/>
      <c r="B431" s="11"/>
      <c r="D431" s="11"/>
      <c r="F431" s="11"/>
      <c r="G431" s="11"/>
      <c r="I431" s="32"/>
      <c r="J431" s="150"/>
      <c r="K431" s="9"/>
      <c r="L431" s="9"/>
      <c r="M431" s="9"/>
      <c r="N431" s="9"/>
      <c r="O431" s="9"/>
      <c r="P431" s="9"/>
      <c r="Q431" s="9"/>
      <c r="R431" s="9"/>
      <c r="S431" s="9"/>
      <c r="T431" s="9"/>
      <c r="U431" s="9"/>
      <c r="V431" s="9"/>
      <c r="W431" s="9"/>
      <c r="X431" s="9"/>
      <c r="Y431" s="9"/>
      <c r="Z431" s="9"/>
      <c r="AA431" s="9"/>
    </row>
    <row r="432" spans="1:27" s="10" customFormat="1" x14ac:dyDescent="0.25">
      <c r="A432" s="14"/>
      <c r="B432" s="11"/>
      <c r="D432" s="11"/>
      <c r="F432" s="11"/>
      <c r="G432" s="11"/>
      <c r="I432" s="32"/>
      <c r="J432" s="150"/>
      <c r="K432" s="9"/>
      <c r="L432" s="9"/>
      <c r="M432" s="9"/>
      <c r="N432" s="9"/>
      <c r="O432" s="9"/>
      <c r="P432" s="9"/>
      <c r="Q432" s="9"/>
      <c r="R432" s="9"/>
      <c r="S432" s="9"/>
      <c r="T432" s="9"/>
      <c r="U432" s="9"/>
      <c r="V432" s="9"/>
      <c r="W432" s="9"/>
      <c r="X432" s="9"/>
      <c r="Y432" s="9"/>
      <c r="Z432" s="9"/>
      <c r="AA432" s="9"/>
    </row>
    <row r="433" spans="1:27" s="10" customFormat="1" x14ac:dyDescent="0.25">
      <c r="A433" s="14"/>
      <c r="B433" s="11"/>
      <c r="D433" s="11"/>
      <c r="F433" s="11"/>
      <c r="G433" s="11"/>
      <c r="I433" s="32"/>
      <c r="J433" s="150"/>
      <c r="K433" s="9"/>
      <c r="L433" s="9"/>
      <c r="M433" s="9"/>
      <c r="N433" s="9"/>
      <c r="O433" s="9"/>
      <c r="P433" s="9"/>
      <c r="Q433" s="9"/>
      <c r="R433" s="9"/>
      <c r="S433" s="9"/>
      <c r="T433" s="9"/>
      <c r="U433" s="9"/>
      <c r="V433" s="9"/>
      <c r="W433" s="9"/>
      <c r="X433" s="9"/>
      <c r="Y433" s="9"/>
      <c r="Z433" s="9"/>
      <c r="AA433" s="9"/>
    </row>
    <row r="434" spans="1:27" s="10" customFormat="1" x14ac:dyDescent="0.25">
      <c r="A434" s="14"/>
      <c r="B434" s="11"/>
      <c r="D434" s="11"/>
      <c r="F434" s="11"/>
      <c r="G434" s="11"/>
      <c r="I434" s="32"/>
      <c r="J434" s="150"/>
      <c r="K434" s="9"/>
      <c r="L434" s="9"/>
      <c r="M434" s="9"/>
      <c r="N434" s="9"/>
      <c r="O434" s="9"/>
      <c r="P434" s="9"/>
      <c r="Q434" s="9"/>
      <c r="R434" s="9"/>
      <c r="S434" s="9"/>
      <c r="T434" s="9"/>
      <c r="U434" s="9"/>
      <c r="V434" s="9"/>
      <c r="W434" s="9"/>
      <c r="X434" s="9"/>
      <c r="Y434" s="9"/>
      <c r="Z434" s="9"/>
      <c r="AA434" s="9"/>
    </row>
    <row r="435" spans="1:27" s="10" customFormat="1" x14ac:dyDescent="0.25">
      <c r="A435" s="14"/>
      <c r="B435" s="11"/>
      <c r="D435" s="11"/>
      <c r="F435" s="11"/>
      <c r="G435" s="11"/>
      <c r="I435" s="32"/>
      <c r="J435" s="150"/>
      <c r="K435" s="9"/>
      <c r="L435" s="9"/>
      <c r="M435" s="9"/>
      <c r="N435" s="9"/>
      <c r="O435" s="9"/>
      <c r="P435" s="9"/>
      <c r="Q435" s="9"/>
      <c r="R435" s="9"/>
      <c r="S435" s="9"/>
      <c r="T435" s="9"/>
      <c r="U435" s="9"/>
      <c r="V435" s="9"/>
      <c r="W435" s="9"/>
      <c r="X435" s="9"/>
      <c r="Y435" s="9"/>
      <c r="Z435" s="9"/>
      <c r="AA435" s="9"/>
    </row>
    <row r="436" spans="1:27" s="10" customFormat="1" x14ac:dyDescent="0.25">
      <c r="A436" s="14"/>
      <c r="B436" s="11"/>
      <c r="D436" s="11"/>
      <c r="F436" s="11"/>
      <c r="G436" s="11"/>
      <c r="I436" s="32"/>
      <c r="J436" s="150"/>
      <c r="K436" s="9"/>
      <c r="L436" s="9"/>
      <c r="M436" s="9"/>
      <c r="N436" s="9"/>
      <c r="O436" s="9"/>
      <c r="P436" s="9"/>
      <c r="Q436" s="9"/>
      <c r="R436" s="9"/>
      <c r="S436" s="9"/>
      <c r="T436" s="9"/>
      <c r="U436" s="9"/>
      <c r="V436" s="9"/>
      <c r="W436" s="9"/>
      <c r="X436" s="9"/>
      <c r="Y436" s="9"/>
      <c r="Z436" s="9"/>
      <c r="AA436" s="9"/>
    </row>
    <row r="437" spans="1:27" s="10" customFormat="1" x14ac:dyDescent="0.25">
      <c r="A437" s="14"/>
      <c r="B437" s="11"/>
      <c r="D437" s="11"/>
      <c r="F437" s="11"/>
      <c r="G437" s="11"/>
      <c r="I437" s="32"/>
      <c r="J437" s="150"/>
      <c r="K437" s="9"/>
      <c r="L437" s="9"/>
      <c r="M437" s="9"/>
      <c r="N437" s="9"/>
      <c r="O437" s="9"/>
      <c r="P437" s="9"/>
      <c r="Q437" s="9"/>
      <c r="R437" s="9"/>
      <c r="S437" s="9"/>
      <c r="T437" s="9"/>
      <c r="U437" s="9"/>
      <c r="V437" s="9"/>
      <c r="W437" s="9"/>
      <c r="X437" s="9"/>
      <c r="Y437" s="9"/>
      <c r="Z437" s="9"/>
      <c r="AA437" s="9"/>
    </row>
  </sheetData>
  <mergeCells count="7">
    <mergeCell ref="A14:J14"/>
    <mergeCell ref="D17:G17"/>
    <mergeCell ref="B16:H16"/>
    <mergeCell ref="A16:A17"/>
    <mergeCell ref="I16:I17"/>
    <mergeCell ref="J16:J17"/>
    <mergeCell ref="I15:J15"/>
  </mergeCells>
  <pageMargins left="0.55118110236220474" right="0.27559055118110237" top="0.55118110236220474" bottom="0.31496062992125984" header="0.27559055118110237" footer="0.15748031496062992"/>
  <pageSetup paperSize="9" scale="75" fitToHeight="10"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D435"/>
  <sheetViews>
    <sheetView view="pageBreakPreview" zoomScaleNormal="100" zoomScaleSheetLayoutView="100" workbookViewId="0">
      <selection activeCell="I17" sqref="I17"/>
    </sheetView>
  </sheetViews>
  <sheetFormatPr defaultRowHeight="15" x14ac:dyDescent="0.25"/>
  <cols>
    <col min="1" max="1" width="73.5703125" style="9" customWidth="1"/>
    <col min="2" max="2" width="4.7109375" style="10" customWidth="1"/>
    <col min="3" max="3" width="4.5703125" style="11" customWidth="1"/>
    <col min="4" max="4" width="3.7109375" style="10" customWidth="1"/>
    <col min="5" max="5" width="3.7109375" style="11" customWidth="1"/>
    <col min="6" max="6" width="3.85546875" style="10" customWidth="1"/>
    <col min="7" max="7" width="3.85546875" style="11" customWidth="1"/>
    <col min="8" max="8" width="6.7109375" style="11" bestFit="1" customWidth="1"/>
    <col min="9" max="9" width="5.28515625" style="10" customWidth="1"/>
    <col min="10" max="10" width="12.42578125" style="17" customWidth="1"/>
    <col min="11" max="16384" width="9.140625" style="9"/>
  </cols>
  <sheetData>
    <row r="1" spans="1:10" ht="15.75" x14ac:dyDescent="0.25">
      <c r="J1" s="164" t="s">
        <v>39</v>
      </c>
    </row>
    <row r="2" spans="1:10" ht="15.75" x14ac:dyDescent="0.25">
      <c r="J2" s="164" t="s">
        <v>42</v>
      </c>
    </row>
    <row r="3" spans="1:10" ht="15.75" x14ac:dyDescent="0.25">
      <c r="J3" s="164" t="s">
        <v>366</v>
      </c>
    </row>
    <row r="4" spans="1:10" ht="15.75" x14ac:dyDescent="0.25">
      <c r="J4" s="164" t="s">
        <v>367</v>
      </c>
    </row>
    <row r="5" spans="1:10" ht="15.75" x14ac:dyDescent="0.25">
      <c r="J5" s="164" t="s">
        <v>324</v>
      </c>
    </row>
    <row r="6" spans="1:10" ht="15.75" x14ac:dyDescent="0.25">
      <c r="J6" s="164" t="str">
        <f>'Прил 1'!I6</f>
        <v>от "____" июля 2018 года №_____</v>
      </c>
    </row>
    <row r="8" spans="1:10" ht="15.75" x14ac:dyDescent="0.25">
      <c r="J8" s="164" t="s">
        <v>279</v>
      </c>
    </row>
    <row r="9" spans="1:10" ht="15.75" x14ac:dyDescent="0.25">
      <c r="J9" s="164" t="s">
        <v>42</v>
      </c>
    </row>
    <row r="10" spans="1:10" ht="15.75" x14ac:dyDescent="0.25">
      <c r="J10" s="164" t="s">
        <v>49</v>
      </c>
    </row>
    <row r="11" spans="1:10" ht="15.75" x14ac:dyDescent="0.25">
      <c r="J11" s="164" t="s">
        <v>324</v>
      </c>
    </row>
    <row r="12" spans="1:10" ht="15.75" x14ac:dyDescent="0.25">
      <c r="J12" s="164" t="s">
        <v>414</v>
      </c>
    </row>
    <row r="13" spans="1:10" x14ac:dyDescent="0.25">
      <c r="J13" s="165"/>
    </row>
    <row r="14" spans="1:10" ht="41.25" customHeight="1" x14ac:dyDescent="0.3">
      <c r="A14" s="202" t="s">
        <v>353</v>
      </c>
      <c r="B14" s="202"/>
      <c r="C14" s="202"/>
      <c r="D14" s="202"/>
      <c r="E14" s="202"/>
      <c r="F14" s="202"/>
      <c r="G14" s="202"/>
      <c r="H14" s="202"/>
      <c r="I14" s="202"/>
      <c r="J14" s="202"/>
    </row>
    <row r="15" spans="1:10" ht="15.75" x14ac:dyDescent="0.25">
      <c r="A15" s="103"/>
      <c r="B15" s="104"/>
      <c r="C15" s="104"/>
      <c r="D15" s="104"/>
      <c r="E15" s="103"/>
      <c r="F15" s="103"/>
      <c r="G15" s="103"/>
      <c r="H15" s="104"/>
      <c r="I15" s="104"/>
      <c r="J15" s="166"/>
    </row>
    <row r="16" spans="1:10" ht="15.75" x14ac:dyDescent="0.25">
      <c r="A16" s="103"/>
      <c r="B16" s="104"/>
      <c r="C16" s="104"/>
      <c r="D16" s="104"/>
      <c r="E16" s="103"/>
      <c r="F16" s="103"/>
      <c r="G16" s="103"/>
      <c r="H16" s="104"/>
      <c r="I16" s="203" t="s">
        <v>248</v>
      </c>
      <c r="J16" s="203"/>
    </row>
    <row r="17" spans="1:10" ht="173.25" x14ac:dyDescent="0.25">
      <c r="A17" s="36" t="s">
        <v>4</v>
      </c>
      <c r="B17" s="37" t="s">
        <v>23</v>
      </c>
      <c r="C17" s="37" t="s">
        <v>288</v>
      </c>
      <c r="D17" s="37" t="s">
        <v>289</v>
      </c>
      <c r="E17" s="199" t="s">
        <v>5</v>
      </c>
      <c r="F17" s="199"/>
      <c r="G17" s="199"/>
      <c r="H17" s="199"/>
      <c r="I17" s="37" t="s">
        <v>281</v>
      </c>
      <c r="J17" s="167" t="s">
        <v>237</v>
      </c>
    </row>
    <row r="18" spans="1:10" ht="15.75" x14ac:dyDescent="0.25">
      <c r="A18" s="106" t="s">
        <v>43</v>
      </c>
      <c r="B18" s="107">
        <v>871</v>
      </c>
      <c r="C18" s="108" t="s">
        <v>249</v>
      </c>
      <c r="D18" s="108" t="s">
        <v>249</v>
      </c>
      <c r="E18" s="109" t="s">
        <v>249</v>
      </c>
      <c r="F18" s="110" t="s">
        <v>249</v>
      </c>
      <c r="G18" s="111" t="s">
        <v>249</v>
      </c>
      <c r="H18" s="112" t="s">
        <v>249</v>
      </c>
      <c r="I18" s="110"/>
      <c r="J18" s="168">
        <f>J19+J126+J132+J167+J198+J281+J293+J338+J348+J358</f>
        <v>122005.60000000002</v>
      </c>
    </row>
    <row r="19" spans="1:10" ht="15.75" x14ac:dyDescent="0.25">
      <c r="A19" s="114" t="s">
        <v>340</v>
      </c>
      <c r="B19" s="42">
        <v>871</v>
      </c>
      <c r="C19" s="43">
        <v>1</v>
      </c>
      <c r="D19" s="108"/>
      <c r="E19" s="109"/>
      <c r="F19" s="110"/>
      <c r="G19" s="111"/>
      <c r="H19" s="112"/>
      <c r="I19" s="110"/>
      <c r="J19" s="169">
        <f>J20+J50+J55+J59+J64</f>
        <v>14552.300000000003</v>
      </c>
    </row>
    <row r="20" spans="1:10" ht="47.25" x14ac:dyDescent="0.25">
      <c r="A20" s="115" t="s">
        <v>13</v>
      </c>
      <c r="B20" s="133">
        <v>871</v>
      </c>
      <c r="C20" s="117" t="s">
        <v>10</v>
      </c>
      <c r="D20" s="120" t="s">
        <v>14</v>
      </c>
      <c r="E20" s="117" t="s">
        <v>8</v>
      </c>
      <c r="F20" s="120"/>
      <c r="G20" s="117"/>
      <c r="H20" s="117"/>
      <c r="I20" s="120" t="s">
        <v>6</v>
      </c>
      <c r="J20" s="118">
        <f>J21+J25+J36</f>
        <v>8418.2000000000007</v>
      </c>
    </row>
    <row r="21" spans="1:10" s="8" customFormat="1" ht="47.25" x14ac:dyDescent="0.25">
      <c r="A21" s="115" t="s">
        <v>310</v>
      </c>
      <c r="B21" s="133">
        <v>871</v>
      </c>
      <c r="C21" s="117" t="s">
        <v>10</v>
      </c>
      <c r="D21" s="117" t="s">
        <v>14</v>
      </c>
      <c r="E21" s="117" t="s">
        <v>51</v>
      </c>
      <c r="F21" s="120">
        <v>0</v>
      </c>
      <c r="G21" s="117" t="s">
        <v>138</v>
      </c>
      <c r="H21" s="117" t="s">
        <v>278</v>
      </c>
      <c r="I21" s="120"/>
      <c r="J21" s="118">
        <f>J22</f>
        <v>100</v>
      </c>
    </row>
    <row r="22" spans="1:10" s="8" customFormat="1" ht="31.5" x14ac:dyDescent="0.25">
      <c r="A22" s="116" t="s">
        <v>252</v>
      </c>
      <c r="B22" s="120">
        <v>871</v>
      </c>
      <c r="C22" s="117" t="s">
        <v>10</v>
      </c>
      <c r="D22" s="117" t="s">
        <v>14</v>
      </c>
      <c r="E22" s="117" t="s">
        <v>51</v>
      </c>
      <c r="F22" s="117" t="s">
        <v>161</v>
      </c>
      <c r="G22" s="117" t="s">
        <v>10</v>
      </c>
      <c r="H22" s="117" t="s">
        <v>278</v>
      </c>
      <c r="I22" s="117"/>
      <c r="J22" s="118">
        <f>J23</f>
        <v>100</v>
      </c>
    </row>
    <row r="23" spans="1:10" s="8" customFormat="1" ht="31.5" x14ac:dyDescent="0.25">
      <c r="A23" s="116" t="s">
        <v>252</v>
      </c>
      <c r="B23" s="120">
        <v>871</v>
      </c>
      <c r="C23" s="117" t="s">
        <v>10</v>
      </c>
      <c r="D23" s="117" t="s">
        <v>14</v>
      </c>
      <c r="E23" s="117" t="s">
        <v>51</v>
      </c>
      <c r="F23" s="117" t="s">
        <v>161</v>
      </c>
      <c r="G23" s="117" t="s">
        <v>10</v>
      </c>
      <c r="H23" s="117" t="s">
        <v>253</v>
      </c>
      <c r="I23" s="117"/>
      <c r="J23" s="118">
        <f>J24</f>
        <v>100</v>
      </c>
    </row>
    <row r="24" spans="1:10" s="8" customFormat="1" ht="31.5" x14ac:dyDescent="0.25">
      <c r="A24" s="116" t="s">
        <v>152</v>
      </c>
      <c r="B24" s="120">
        <v>871</v>
      </c>
      <c r="C24" s="117" t="s">
        <v>10</v>
      </c>
      <c r="D24" s="117" t="s">
        <v>14</v>
      </c>
      <c r="E24" s="117" t="s">
        <v>51</v>
      </c>
      <c r="F24" s="117" t="s">
        <v>161</v>
      </c>
      <c r="G24" s="117" t="s">
        <v>10</v>
      </c>
      <c r="H24" s="117" t="s">
        <v>253</v>
      </c>
      <c r="I24" s="117" t="s">
        <v>158</v>
      </c>
      <c r="J24" s="118">
        <v>100</v>
      </c>
    </row>
    <row r="25" spans="1:10" ht="15.75" x14ac:dyDescent="0.25">
      <c r="A25" s="115" t="s">
        <v>130</v>
      </c>
      <c r="B25" s="120">
        <v>871</v>
      </c>
      <c r="C25" s="117" t="s">
        <v>10</v>
      </c>
      <c r="D25" s="120" t="s">
        <v>14</v>
      </c>
      <c r="E25" s="117">
        <v>92</v>
      </c>
      <c r="F25" s="120">
        <v>0</v>
      </c>
      <c r="G25" s="117" t="s">
        <v>138</v>
      </c>
      <c r="H25" s="117" t="s">
        <v>278</v>
      </c>
      <c r="I25" s="120"/>
      <c r="J25" s="118">
        <f>J26+J29</f>
        <v>7652.2000000000007</v>
      </c>
    </row>
    <row r="26" spans="1:10" ht="15" customHeight="1" x14ac:dyDescent="0.25">
      <c r="A26" s="119" t="s">
        <v>35</v>
      </c>
      <c r="B26" s="120">
        <v>871</v>
      </c>
      <c r="C26" s="117" t="s">
        <v>10</v>
      </c>
      <c r="D26" s="120" t="s">
        <v>14</v>
      </c>
      <c r="E26" s="117">
        <v>92</v>
      </c>
      <c r="F26" s="120">
        <v>1</v>
      </c>
      <c r="G26" s="117" t="s">
        <v>138</v>
      </c>
      <c r="H26" s="117" t="s">
        <v>278</v>
      </c>
      <c r="I26" s="120"/>
      <c r="J26" s="118">
        <f>J27</f>
        <v>764.5</v>
      </c>
    </row>
    <row r="27" spans="1:10" ht="63" x14ac:dyDescent="0.25">
      <c r="A27" s="119" t="s">
        <v>69</v>
      </c>
      <c r="B27" s="120">
        <v>871</v>
      </c>
      <c r="C27" s="117" t="s">
        <v>10</v>
      </c>
      <c r="D27" s="120" t="s">
        <v>14</v>
      </c>
      <c r="E27" s="117">
        <v>92</v>
      </c>
      <c r="F27" s="120">
        <v>1</v>
      </c>
      <c r="G27" s="117" t="s">
        <v>138</v>
      </c>
      <c r="H27" s="117" t="s">
        <v>150</v>
      </c>
      <c r="I27" s="120"/>
      <c r="J27" s="118">
        <f>J28</f>
        <v>764.5</v>
      </c>
    </row>
    <row r="28" spans="1:10" ht="15.75" x14ac:dyDescent="0.25">
      <c r="A28" s="115" t="s">
        <v>144</v>
      </c>
      <c r="B28" s="120">
        <v>871</v>
      </c>
      <c r="C28" s="117" t="s">
        <v>10</v>
      </c>
      <c r="D28" s="120" t="s">
        <v>14</v>
      </c>
      <c r="E28" s="117">
        <v>92</v>
      </c>
      <c r="F28" s="120">
        <v>1</v>
      </c>
      <c r="G28" s="117" t="s">
        <v>138</v>
      </c>
      <c r="H28" s="117" t="s">
        <v>150</v>
      </c>
      <c r="I28" s="120">
        <v>120</v>
      </c>
      <c r="J28" s="118">
        <v>764.5</v>
      </c>
    </row>
    <row r="29" spans="1:10" s="12" customFormat="1" ht="15.75" customHeight="1" x14ac:dyDescent="0.25">
      <c r="A29" s="116" t="s">
        <v>127</v>
      </c>
      <c r="B29" s="120">
        <v>871</v>
      </c>
      <c r="C29" s="117" t="s">
        <v>10</v>
      </c>
      <c r="D29" s="120" t="s">
        <v>14</v>
      </c>
      <c r="E29" s="117">
        <v>92</v>
      </c>
      <c r="F29" s="120">
        <v>2</v>
      </c>
      <c r="G29" s="117" t="s">
        <v>138</v>
      </c>
      <c r="H29" s="117" t="s">
        <v>278</v>
      </c>
      <c r="I29" s="120"/>
      <c r="J29" s="118">
        <f>J30+J32</f>
        <v>6887.7000000000007</v>
      </c>
    </row>
    <row r="30" spans="1:10" s="12" customFormat="1" ht="45.75" customHeight="1" x14ac:dyDescent="0.25">
      <c r="A30" s="116" t="s">
        <v>69</v>
      </c>
      <c r="B30" s="120">
        <v>871</v>
      </c>
      <c r="C30" s="117" t="s">
        <v>10</v>
      </c>
      <c r="D30" s="120" t="s">
        <v>14</v>
      </c>
      <c r="E30" s="117">
        <v>92</v>
      </c>
      <c r="F30" s="120">
        <v>2</v>
      </c>
      <c r="G30" s="117" t="s">
        <v>138</v>
      </c>
      <c r="H30" s="117" t="s">
        <v>150</v>
      </c>
      <c r="I30" s="120"/>
      <c r="J30" s="118">
        <f>J31</f>
        <v>6018.3</v>
      </c>
    </row>
    <row r="31" spans="1:10" ht="16.5" customHeight="1" x14ac:dyDescent="0.25">
      <c r="A31" s="115" t="s">
        <v>144</v>
      </c>
      <c r="B31" s="120">
        <v>871</v>
      </c>
      <c r="C31" s="117" t="s">
        <v>10</v>
      </c>
      <c r="D31" s="120" t="s">
        <v>14</v>
      </c>
      <c r="E31" s="117">
        <v>92</v>
      </c>
      <c r="F31" s="120">
        <v>2</v>
      </c>
      <c r="G31" s="117" t="s">
        <v>138</v>
      </c>
      <c r="H31" s="117" t="s">
        <v>150</v>
      </c>
      <c r="I31" s="120">
        <v>120</v>
      </c>
      <c r="J31" s="118">
        <v>6018.3</v>
      </c>
    </row>
    <row r="32" spans="1:10" ht="43.5" customHeight="1" x14ac:dyDescent="0.25">
      <c r="A32" s="116" t="s">
        <v>70</v>
      </c>
      <c r="B32" s="120">
        <v>871</v>
      </c>
      <c r="C32" s="117" t="s">
        <v>10</v>
      </c>
      <c r="D32" s="120" t="s">
        <v>14</v>
      </c>
      <c r="E32" s="117">
        <v>92</v>
      </c>
      <c r="F32" s="120">
        <v>2</v>
      </c>
      <c r="G32" s="117" t="s">
        <v>138</v>
      </c>
      <c r="H32" s="117" t="s">
        <v>149</v>
      </c>
      <c r="I32" s="120"/>
      <c r="J32" s="118">
        <f>SUM(J33:J35)</f>
        <v>869.40000000000009</v>
      </c>
    </row>
    <row r="33" spans="1:10" ht="19.5" customHeight="1" x14ac:dyDescent="0.25">
      <c r="A33" s="115" t="s">
        <v>144</v>
      </c>
      <c r="B33" s="120">
        <v>871</v>
      </c>
      <c r="C33" s="117" t="s">
        <v>10</v>
      </c>
      <c r="D33" s="120" t="s">
        <v>14</v>
      </c>
      <c r="E33" s="117">
        <v>92</v>
      </c>
      <c r="F33" s="120">
        <v>2</v>
      </c>
      <c r="G33" s="117" t="s">
        <v>138</v>
      </c>
      <c r="H33" s="117" t="s">
        <v>149</v>
      </c>
      <c r="I33" s="120">
        <v>120</v>
      </c>
      <c r="J33" s="118"/>
    </row>
    <row r="34" spans="1:10" ht="31.5" x14ac:dyDescent="0.25">
      <c r="A34" s="116" t="s">
        <v>152</v>
      </c>
      <c r="B34" s="120">
        <v>871</v>
      </c>
      <c r="C34" s="117" t="s">
        <v>10</v>
      </c>
      <c r="D34" s="120" t="s">
        <v>14</v>
      </c>
      <c r="E34" s="117">
        <v>92</v>
      </c>
      <c r="F34" s="120">
        <v>2</v>
      </c>
      <c r="G34" s="117" t="s">
        <v>138</v>
      </c>
      <c r="H34" s="117" t="s">
        <v>149</v>
      </c>
      <c r="I34" s="120">
        <v>240</v>
      </c>
      <c r="J34" s="118">
        <f>703.7+63.7</f>
        <v>767.40000000000009</v>
      </c>
    </row>
    <row r="35" spans="1:10" ht="15.75" x14ac:dyDescent="0.25">
      <c r="A35" s="116" t="s">
        <v>145</v>
      </c>
      <c r="B35" s="120">
        <v>871</v>
      </c>
      <c r="C35" s="117" t="s">
        <v>10</v>
      </c>
      <c r="D35" s="120" t="s">
        <v>14</v>
      </c>
      <c r="E35" s="117">
        <v>92</v>
      </c>
      <c r="F35" s="120">
        <v>2</v>
      </c>
      <c r="G35" s="117" t="s">
        <v>138</v>
      </c>
      <c r="H35" s="117" t="s">
        <v>149</v>
      </c>
      <c r="I35" s="120">
        <v>850</v>
      </c>
      <c r="J35" s="118">
        <v>102</v>
      </c>
    </row>
    <row r="36" spans="1:10" ht="15.75" x14ac:dyDescent="0.25">
      <c r="A36" s="116" t="s">
        <v>113</v>
      </c>
      <c r="B36" s="120">
        <v>871</v>
      </c>
      <c r="C36" s="117" t="s">
        <v>10</v>
      </c>
      <c r="D36" s="120" t="s">
        <v>14</v>
      </c>
      <c r="E36" s="117">
        <v>97</v>
      </c>
      <c r="F36" s="120">
        <v>0</v>
      </c>
      <c r="G36" s="117" t="s">
        <v>138</v>
      </c>
      <c r="H36" s="117" t="s">
        <v>278</v>
      </c>
      <c r="I36" s="120"/>
      <c r="J36" s="118">
        <f>J37</f>
        <v>666</v>
      </c>
    </row>
    <row r="37" spans="1:10" ht="63" x14ac:dyDescent="0.25">
      <c r="A37" s="116" t="s">
        <v>71</v>
      </c>
      <c r="B37" s="120">
        <v>871</v>
      </c>
      <c r="C37" s="117" t="s">
        <v>10</v>
      </c>
      <c r="D37" s="120" t="s">
        <v>14</v>
      </c>
      <c r="E37" s="117">
        <v>97</v>
      </c>
      <c r="F37" s="120">
        <v>2</v>
      </c>
      <c r="G37" s="117" t="s">
        <v>138</v>
      </c>
      <c r="H37" s="117" t="s">
        <v>278</v>
      </c>
      <c r="I37" s="120"/>
      <c r="J37" s="118">
        <f>J38+J40+J42+J44+J46+J48</f>
        <v>666</v>
      </c>
    </row>
    <row r="38" spans="1:10" ht="31.5" x14ac:dyDescent="0.25">
      <c r="A38" s="116" t="s">
        <v>217</v>
      </c>
      <c r="B38" s="117" t="s">
        <v>24</v>
      </c>
      <c r="C38" s="117" t="s">
        <v>10</v>
      </c>
      <c r="D38" s="117" t="s">
        <v>14</v>
      </c>
      <c r="E38" s="117" t="s">
        <v>80</v>
      </c>
      <c r="F38" s="120">
        <v>2</v>
      </c>
      <c r="G38" s="117" t="s">
        <v>138</v>
      </c>
      <c r="H38" s="117" t="s">
        <v>171</v>
      </c>
      <c r="I38" s="120"/>
      <c r="J38" s="118">
        <f>J39</f>
        <v>182.5</v>
      </c>
    </row>
    <row r="39" spans="1:10" ht="15.75" x14ac:dyDescent="0.25">
      <c r="A39" s="121" t="s">
        <v>52</v>
      </c>
      <c r="B39" s="117" t="s">
        <v>24</v>
      </c>
      <c r="C39" s="117" t="s">
        <v>10</v>
      </c>
      <c r="D39" s="117" t="s">
        <v>14</v>
      </c>
      <c r="E39" s="117" t="s">
        <v>80</v>
      </c>
      <c r="F39" s="120">
        <v>2</v>
      </c>
      <c r="G39" s="117" t="s">
        <v>138</v>
      </c>
      <c r="H39" s="117" t="s">
        <v>171</v>
      </c>
      <c r="I39" s="120">
        <v>540</v>
      </c>
      <c r="J39" s="118">
        <f>173.4+9.1</f>
        <v>182.5</v>
      </c>
    </row>
    <row r="40" spans="1:10" ht="94.5" x14ac:dyDescent="0.25">
      <c r="A40" s="116" t="s">
        <v>218</v>
      </c>
      <c r="B40" s="120">
        <v>871</v>
      </c>
      <c r="C40" s="117" t="s">
        <v>10</v>
      </c>
      <c r="D40" s="120" t="s">
        <v>14</v>
      </c>
      <c r="E40" s="117">
        <v>97</v>
      </c>
      <c r="F40" s="120">
        <v>2</v>
      </c>
      <c r="G40" s="117" t="s">
        <v>138</v>
      </c>
      <c r="H40" s="117" t="s">
        <v>172</v>
      </c>
      <c r="I40" s="120"/>
      <c r="J40" s="118">
        <f>J41</f>
        <v>85.4</v>
      </c>
    </row>
    <row r="41" spans="1:10" ht="12.75" customHeight="1" x14ac:dyDescent="0.25">
      <c r="A41" s="121" t="s">
        <v>52</v>
      </c>
      <c r="B41" s="120">
        <v>871</v>
      </c>
      <c r="C41" s="117" t="s">
        <v>10</v>
      </c>
      <c r="D41" s="120" t="s">
        <v>14</v>
      </c>
      <c r="E41" s="117">
        <v>97</v>
      </c>
      <c r="F41" s="120">
        <v>2</v>
      </c>
      <c r="G41" s="117" t="s">
        <v>138</v>
      </c>
      <c r="H41" s="117" t="s">
        <v>172</v>
      </c>
      <c r="I41" s="120">
        <v>540</v>
      </c>
      <c r="J41" s="118">
        <f>76.9+8.5</f>
        <v>85.4</v>
      </c>
    </row>
    <row r="42" spans="1:10" ht="63" x14ac:dyDescent="0.25">
      <c r="A42" s="116" t="s">
        <v>219</v>
      </c>
      <c r="B42" s="120">
        <v>871</v>
      </c>
      <c r="C42" s="117" t="s">
        <v>10</v>
      </c>
      <c r="D42" s="120" t="s">
        <v>14</v>
      </c>
      <c r="E42" s="117">
        <v>97</v>
      </c>
      <c r="F42" s="120">
        <v>2</v>
      </c>
      <c r="G42" s="117" t="s">
        <v>138</v>
      </c>
      <c r="H42" s="117" t="s">
        <v>173</v>
      </c>
      <c r="I42" s="120"/>
      <c r="J42" s="118">
        <f>J43</f>
        <v>68.3</v>
      </c>
    </row>
    <row r="43" spans="1:10" ht="12.75" customHeight="1" x14ac:dyDescent="0.25">
      <c r="A43" s="121" t="s">
        <v>52</v>
      </c>
      <c r="B43" s="120">
        <v>871</v>
      </c>
      <c r="C43" s="117" t="s">
        <v>10</v>
      </c>
      <c r="D43" s="120" t="s">
        <v>14</v>
      </c>
      <c r="E43" s="117">
        <v>97</v>
      </c>
      <c r="F43" s="120">
        <v>2</v>
      </c>
      <c r="G43" s="117" t="s">
        <v>138</v>
      </c>
      <c r="H43" s="117" t="s">
        <v>173</v>
      </c>
      <c r="I43" s="120">
        <v>540</v>
      </c>
      <c r="J43" s="118">
        <f>61.5+6.8</f>
        <v>68.3</v>
      </c>
    </row>
    <row r="44" spans="1:10" ht="31.5" x14ac:dyDescent="0.25">
      <c r="A44" s="116" t="s">
        <v>73</v>
      </c>
      <c r="B44" s="120">
        <v>871</v>
      </c>
      <c r="C44" s="117" t="s">
        <v>10</v>
      </c>
      <c r="D44" s="120" t="s">
        <v>14</v>
      </c>
      <c r="E44" s="117">
        <v>97</v>
      </c>
      <c r="F44" s="120">
        <v>2</v>
      </c>
      <c r="G44" s="117" t="s">
        <v>138</v>
      </c>
      <c r="H44" s="117" t="s">
        <v>174</v>
      </c>
      <c r="I44" s="120"/>
      <c r="J44" s="118">
        <f>J45</f>
        <v>108.9</v>
      </c>
    </row>
    <row r="45" spans="1:10" ht="12.75" customHeight="1" x14ac:dyDescent="0.25">
      <c r="A45" s="121" t="s">
        <v>52</v>
      </c>
      <c r="B45" s="120">
        <v>871</v>
      </c>
      <c r="C45" s="117" t="s">
        <v>10</v>
      </c>
      <c r="D45" s="120" t="s">
        <v>14</v>
      </c>
      <c r="E45" s="117">
        <v>97</v>
      </c>
      <c r="F45" s="120">
        <v>2</v>
      </c>
      <c r="G45" s="117" t="s">
        <v>138</v>
      </c>
      <c r="H45" s="117" t="s">
        <v>174</v>
      </c>
      <c r="I45" s="120">
        <v>540</v>
      </c>
      <c r="J45" s="118">
        <f>98.2+10.7</f>
        <v>108.9</v>
      </c>
    </row>
    <row r="46" spans="1:10" ht="30" customHeight="1" x14ac:dyDescent="0.25">
      <c r="A46" s="116" t="s">
        <v>220</v>
      </c>
      <c r="B46" s="120">
        <v>871</v>
      </c>
      <c r="C46" s="117" t="s">
        <v>10</v>
      </c>
      <c r="D46" s="120" t="s">
        <v>14</v>
      </c>
      <c r="E46" s="117">
        <v>97</v>
      </c>
      <c r="F46" s="120">
        <v>2</v>
      </c>
      <c r="G46" s="117" t="s">
        <v>138</v>
      </c>
      <c r="H46" s="117" t="s">
        <v>175</v>
      </c>
      <c r="I46" s="120"/>
      <c r="J46" s="118">
        <f>J47</f>
        <v>85.4</v>
      </c>
    </row>
    <row r="47" spans="1:10" ht="12.75" customHeight="1" x14ac:dyDescent="0.25">
      <c r="A47" s="121" t="s">
        <v>52</v>
      </c>
      <c r="B47" s="120">
        <v>871</v>
      </c>
      <c r="C47" s="117" t="s">
        <v>10</v>
      </c>
      <c r="D47" s="120" t="s">
        <v>14</v>
      </c>
      <c r="E47" s="117">
        <v>97</v>
      </c>
      <c r="F47" s="120">
        <v>2</v>
      </c>
      <c r="G47" s="117" t="s">
        <v>138</v>
      </c>
      <c r="H47" s="117" t="s">
        <v>175</v>
      </c>
      <c r="I47" s="120">
        <v>540</v>
      </c>
      <c r="J47" s="118">
        <f>77+8.4</f>
        <v>85.4</v>
      </c>
    </row>
    <row r="48" spans="1:10" ht="42.75" customHeight="1" x14ac:dyDescent="0.25">
      <c r="A48" s="116" t="s">
        <v>221</v>
      </c>
      <c r="B48" s="120">
        <v>871</v>
      </c>
      <c r="C48" s="117" t="s">
        <v>10</v>
      </c>
      <c r="D48" s="120" t="s">
        <v>14</v>
      </c>
      <c r="E48" s="117">
        <v>97</v>
      </c>
      <c r="F48" s="120">
        <v>2</v>
      </c>
      <c r="G48" s="117" t="s">
        <v>138</v>
      </c>
      <c r="H48" s="117" t="s">
        <v>176</v>
      </c>
      <c r="I48" s="120"/>
      <c r="J48" s="118">
        <f>J49</f>
        <v>135.5</v>
      </c>
    </row>
    <row r="49" spans="1:14" ht="18.75" customHeight="1" x14ac:dyDescent="0.25">
      <c r="A49" s="121" t="s">
        <v>52</v>
      </c>
      <c r="B49" s="120">
        <v>871</v>
      </c>
      <c r="C49" s="117" t="s">
        <v>10</v>
      </c>
      <c r="D49" s="120" t="s">
        <v>14</v>
      </c>
      <c r="E49" s="117">
        <v>97</v>
      </c>
      <c r="F49" s="120">
        <v>2</v>
      </c>
      <c r="G49" s="117" t="s">
        <v>138</v>
      </c>
      <c r="H49" s="117" t="s">
        <v>176</v>
      </c>
      <c r="I49" s="120">
        <v>540</v>
      </c>
      <c r="J49" s="118">
        <f>122.2+13.3</f>
        <v>135.5</v>
      </c>
    </row>
    <row r="50" spans="1:14" ht="31.5" x14ac:dyDescent="0.25">
      <c r="A50" s="116" t="s">
        <v>247</v>
      </c>
      <c r="B50" s="117">
        <v>871</v>
      </c>
      <c r="C50" s="117" t="s">
        <v>10</v>
      </c>
      <c r="D50" s="117" t="s">
        <v>87</v>
      </c>
      <c r="E50" s="117"/>
      <c r="F50" s="117"/>
      <c r="G50" s="117"/>
      <c r="H50" s="117"/>
      <c r="I50" s="117"/>
      <c r="J50" s="118">
        <f>J51</f>
        <v>158.19999999999999</v>
      </c>
    </row>
    <row r="51" spans="1:14" ht="15.75" x14ac:dyDescent="0.25">
      <c r="A51" s="116" t="s">
        <v>52</v>
      </c>
      <c r="B51" s="117" t="s">
        <v>24</v>
      </c>
      <c r="C51" s="117" t="s">
        <v>10</v>
      </c>
      <c r="D51" s="117" t="s">
        <v>87</v>
      </c>
      <c r="E51" s="117" t="s">
        <v>80</v>
      </c>
      <c r="F51" s="117" t="s">
        <v>161</v>
      </c>
      <c r="G51" s="117" t="s">
        <v>138</v>
      </c>
      <c r="H51" s="117" t="s">
        <v>278</v>
      </c>
      <c r="I51" s="117"/>
      <c r="J51" s="118">
        <f>J52</f>
        <v>158.19999999999999</v>
      </c>
    </row>
    <row r="52" spans="1:14" ht="63" x14ac:dyDescent="0.25">
      <c r="A52" s="116" t="s">
        <v>71</v>
      </c>
      <c r="B52" s="117" t="s">
        <v>24</v>
      </c>
      <c r="C52" s="117" t="s">
        <v>10</v>
      </c>
      <c r="D52" s="117" t="s">
        <v>87</v>
      </c>
      <c r="E52" s="117" t="s">
        <v>80</v>
      </c>
      <c r="F52" s="117" t="s">
        <v>135</v>
      </c>
      <c r="G52" s="117" t="s">
        <v>138</v>
      </c>
      <c r="H52" s="117" t="s">
        <v>278</v>
      </c>
      <c r="I52" s="117"/>
      <c r="J52" s="118">
        <f>J53</f>
        <v>158.19999999999999</v>
      </c>
    </row>
    <row r="53" spans="1:14" ht="31.5" x14ac:dyDescent="0.25">
      <c r="A53" s="116" t="s">
        <v>222</v>
      </c>
      <c r="B53" s="120">
        <v>871</v>
      </c>
      <c r="C53" s="117" t="s">
        <v>10</v>
      </c>
      <c r="D53" s="117" t="s">
        <v>87</v>
      </c>
      <c r="E53" s="117">
        <v>97</v>
      </c>
      <c r="F53" s="120">
        <v>2</v>
      </c>
      <c r="G53" s="117" t="s">
        <v>138</v>
      </c>
      <c r="H53" s="117" t="s">
        <v>254</v>
      </c>
      <c r="I53" s="120"/>
      <c r="J53" s="118">
        <f>J54</f>
        <v>158.19999999999999</v>
      </c>
    </row>
    <row r="54" spans="1:14" ht="18.75" customHeight="1" x14ac:dyDescent="0.25">
      <c r="A54" s="121" t="s">
        <v>52</v>
      </c>
      <c r="B54" s="120">
        <v>871</v>
      </c>
      <c r="C54" s="117" t="s">
        <v>10</v>
      </c>
      <c r="D54" s="117" t="s">
        <v>87</v>
      </c>
      <c r="E54" s="117">
        <v>97</v>
      </c>
      <c r="F54" s="120">
        <v>2</v>
      </c>
      <c r="G54" s="117" t="s">
        <v>138</v>
      </c>
      <c r="H54" s="117" t="s">
        <v>254</v>
      </c>
      <c r="I54" s="120">
        <v>540</v>
      </c>
      <c r="J54" s="118">
        <f>142.7+15.5</f>
        <v>158.19999999999999</v>
      </c>
    </row>
    <row r="55" spans="1:14" ht="15.75" hidden="1" x14ac:dyDescent="0.25">
      <c r="A55" s="116" t="s">
        <v>274</v>
      </c>
      <c r="B55" s="120">
        <v>871</v>
      </c>
      <c r="C55" s="117" t="s">
        <v>10</v>
      </c>
      <c r="D55" s="117" t="s">
        <v>19</v>
      </c>
      <c r="E55" s="117"/>
      <c r="F55" s="120"/>
      <c r="G55" s="117"/>
      <c r="H55" s="117"/>
      <c r="I55" s="120"/>
      <c r="J55" s="118">
        <f>J56</f>
        <v>0</v>
      </c>
    </row>
    <row r="56" spans="1:14" ht="31.5" hidden="1" x14ac:dyDescent="0.25">
      <c r="A56" s="122" t="s">
        <v>275</v>
      </c>
      <c r="B56" s="120">
        <v>871</v>
      </c>
      <c r="C56" s="123" t="s">
        <v>10</v>
      </c>
      <c r="D56" s="123" t="s">
        <v>19</v>
      </c>
      <c r="E56" s="124">
        <v>93</v>
      </c>
      <c r="F56" s="123" t="s">
        <v>157</v>
      </c>
      <c r="G56" s="123" t="s">
        <v>138</v>
      </c>
      <c r="H56" s="117" t="s">
        <v>278</v>
      </c>
      <c r="I56" s="120"/>
      <c r="J56" s="118">
        <f>J57</f>
        <v>0</v>
      </c>
    </row>
    <row r="57" spans="1:14" ht="63" hidden="1" x14ac:dyDescent="0.25">
      <c r="A57" s="122" t="s">
        <v>276</v>
      </c>
      <c r="B57" s="120">
        <v>871</v>
      </c>
      <c r="C57" s="123" t="s">
        <v>10</v>
      </c>
      <c r="D57" s="123" t="s">
        <v>19</v>
      </c>
      <c r="E57" s="124">
        <v>93</v>
      </c>
      <c r="F57" s="123" t="s">
        <v>157</v>
      </c>
      <c r="G57" s="123" t="s">
        <v>138</v>
      </c>
      <c r="H57" s="117" t="s">
        <v>277</v>
      </c>
      <c r="I57" s="120"/>
      <c r="J57" s="118">
        <f>J58</f>
        <v>0</v>
      </c>
      <c r="N57" s="190"/>
    </row>
    <row r="58" spans="1:14" ht="31.5" hidden="1" x14ac:dyDescent="0.25">
      <c r="A58" s="116" t="s">
        <v>152</v>
      </c>
      <c r="B58" s="120">
        <v>871</v>
      </c>
      <c r="C58" s="117" t="s">
        <v>10</v>
      </c>
      <c r="D58" s="117" t="s">
        <v>19</v>
      </c>
      <c r="E58" s="120">
        <v>93</v>
      </c>
      <c r="F58" s="117" t="s">
        <v>157</v>
      </c>
      <c r="G58" s="117" t="s">
        <v>138</v>
      </c>
      <c r="H58" s="117" t="s">
        <v>277</v>
      </c>
      <c r="I58" s="120">
        <v>240</v>
      </c>
      <c r="J58" s="118">
        <f>417.6-417.6</f>
        <v>0</v>
      </c>
    </row>
    <row r="59" spans="1:14" ht="15.75" x14ac:dyDescent="0.25">
      <c r="A59" s="115" t="s">
        <v>0</v>
      </c>
      <c r="B59" s="120">
        <v>871</v>
      </c>
      <c r="C59" s="117" t="s">
        <v>10</v>
      </c>
      <c r="D59" s="120">
        <v>11</v>
      </c>
      <c r="E59" s="117"/>
      <c r="F59" s="120"/>
      <c r="G59" s="117"/>
      <c r="H59" s="117"/>
      <c r="I59" s="120" t="s">
        <v>6</v>
      </c>
      <c r="J59" s="125">
        <f>J60</f>
        <v>275.60000000000002</v>
      </c>
    </row>
    <row r="60" spans="1:14" ht="15.75" x14ac:dyDescent="0.25">
      <c r="A60" s="115" t="s">
        <v>0</v>
      </c>
      <c r="B60" s="120">
        <v>871</v>
      </c>
      <c r="C60" s="117" t="s">
        <v>10</v>
      </c>
      <c r="D60" s="120">
        <v>11</v>
      </c>
      <c r="E60" s="117">
        <v>94</v>
      </c>
      <c r="F60" s="120">
        <v>0</v>
      </c>
      <c r="G60" s="117" t="s">
        <v>138</v>
      </c>
      <c r="H60" s="117" t="s">
        <v>278</v>
      </c>
      <c r="I60" s="120"/>
      <c r="J60" s="125">
        <f>J61</f>
        <v>275.60000000000002</v>
      </c>
      <c r="K60" s="13"/>
    </row>
    <row r="61" spans="1:14" s="8" customFormat="1" ht="15.75" x14ac:dyDescent="0.25">
      <c r="A61" s="115" t="s">
        <v>1</v>
      </c>
      <c r="B61" s="120">
        <v>871</v>
      </c>
      <c r="C61" s="117" t="s">
        <v>10</v>
      </c>
      <c r="D61" s="120">
        <v>11</v>
      </c>
      <c r="E61" s="117">
        <v>94</v>
      </c>
      <c r="F61" s="120">
        <v>1</v>
      </c>
      <c r="G61" s="117" t="s">
        <v>138</v>
      </c>
      <c r="H61" s="117" t="s">
        <v>278</v>
      </c>
      <c r="I61" s="120" t="s">
        <v>6</v>
      </c>
      <c r="J61" s="125">
        <f>J62</f>
        <v>275.60000000000002</v>
      </c>
    </row>
    <row r="62" spans="1:14" ht="15.75" x14ac:dyDescent="0.25">
      <c r="A62" s="115" t="str">
        <f>A61</f>
        <v>Резервные фонды местных администраций</v>
      </c>
      <c r="B62" s="120">
        <v>871</v>
      </c>
      <c r="C62" s="117" t="s">
        <v>10</v>
      </c>
      <c r="D62" s="120">
        <v>11</v>
      </c>
      <c r="E62" s="117">
        <v>94</v>
      </c>
      <c r="F62" s="120">
        <v>1</v>
      </c>
      <c r="G62" s="117" t="s">
        <v>138</v>
      </c>
      <c r="H62" s="117" t="s">
        <v>177</v>
      </c>
      <c r="I62" s="120"/>
      <c r="J62" s="125">
        <f>J63</f>
        <v>275.60000000000002</v>
      </c>
    </row>
    <row r="63" spans="1:14" ht="15.75" x14ac:dyDescent="0.25">
      <c r="A63" s="115" t="s">
        <v>147</v>
      </c>
      <c r="B63" s="120">
        <v>871</v>
      </c>
      <c r="C63" s="117" t="s">
        <v>10</v>
      </c>
      <c r="D63" s="120">
        <v>11</v>
      </c>
      <c r="E63" s="117">
        <v>94</v>
      </c>
      <c r="F63" s="120">
        <v>1</v>
      </c>
      <c r="G63" s="117" t="s">
        <v>138</v>
      </c>
      <c r="H63" s="117" t="s">
        <v>177</v>
      </c>
      <c r="I63" s="117" t="s">
        <v>146</v>
      </c>
      <c r="J63" s="125">
        <f>300-24.4</f>
        <v>275.60000000000002</v>
      </c>
    </row>
    <row r="64" spans="1:14" ht="15.75" x14ac:dyDescent="0.25">
      <c r="A64" s="115" t="s">
        <v>22</v>
      </c>
      <c r="B64" s="120">
        <v>871</v>
      </c>
      <c r="C64" s="117" t="s">
        <v>10</v>
      </c>
      <c r="D64" s="120">
        <v>13</v>
      </c>
      <c r="E64" s="117"/>
      <c r="F64" s="120"/>
      <c r="G64" s="117"/>
      <c r="H64" s="117"/>
      <c r="I64" s="120"/>
      <c r="J64" s="118">
        <f>J65+J76+J96+J100+J104+J120</f>
        <v>5700.3</v>
      </c>
    </row>
    <row r="65" spans="1:10" ht="47.25" x14ac:dyDescent="0.25">
      <c r="A65" s="115" t="s">
        <v>75</v>
      </c>
      <c r="B65" s="120">
        <v>871</v>
      </c>
      <c r="C65" s="117" t="s">
        <v>10</v>
      </c>
      <c r="D65" s="120">
        <v>13</v>
      </c>
      <c r="E65" s="117" t="s">
        <v>10</v>
      </c>
      <c r="F65" s="120">
        <v>0</v>
      </c>
      <c r="G65" s="117" t="s">
        <v>138</v>
      </c>
      <c r="H65" s="117" t="s">
        <v>278</v>
      </c>
      <c r="I65" s="120"/>
      <c r="J65" s="118">
        <f>J66+J73</f>
        <v>4112.3</v>
      </c>
    </row>
    <row r="66" spans="1:10" ht="15.75" x14ac:dyDescent="0.25">
      <c r="A66" s="115" t="s">
        <v>117</v>
      </c>
      <c r="B66" s="120">
        <v>871</v>
      </c>
      <c r="C66" s="117" t="s">
        <v>10</v>
      </c>
      <c r="D66" s="120">
        <v>13</v>
      </c>
      <c r="E66" s="117" t="s">
        <v>10</v>
      </c>
      <c r="F66" s="120">
        <v>1</v>
      </c>
      <c r="G66" s="117" t="s">
        <v>138</v>
      </c>
      <c r="H66" s="117" t="s">
        <v>278</v>
      </c>
      <c r="I66" s="120"/>
      <c r="J66" s="118">
        <f>J67+J69+J71</f>
        <v>3709.1</v>
      </c>
    </row>
    <row r="67" spans="1:10" ht="15.75" x14ac:dyDescent="0.25">
      <c r="A67" s="116" t="s">
        <v>74</v>
      </c>
      <c r="B67" s="120">
        <v>871</v>
      </c>
      <c r="C67" s="117" t="s">
        <v>10</v>
      </c>
      <c r="D67" s="120">
        <v>13</v>
      </c>
      <c r="E67" s="117" t="s">
        <v>10</v>
      </c>
      <c r="F67" s="120">
        <v>1</v>
      </c>
      <c r="G67" s="117" t="s">
        <v>138</v>
      </c>
      <c r="H67" s="117" t="s">
        <v>178</v>
      </c>
      <c r="I67" s="120"/>
      <c r="J67" s="118">
        <f>J68</f>
        <v>3121.2</v>
      </c>
    </row>
    <row r="68" spans="1:10" ht="31.5" x14ac:dyDescent="0.25">
      <c r="A68" s="116" t="s">
        <v>152</v>
      </c>
      <c r="B68" s="120">
        <v>871</v>
      </c>
      <c r="C68" s="117" t="s">
        <v>10</v>
      </c>
      <c r="D68" s="120">
        <v>13</v>
      </c>
      <c r="E68" s="117" t="s">
        <v>10</v>
      </c>
      <c r="F68" s="120">
        <v>1</v>
      </c>
      <c r="G68" s="117" t="s">
        <v>138</v>
      </c>
      <c r="H68" s="117" t="s">
        <v>178</v>
      </c>
      <c r="I68" s="120">
        <v>240</v>
      </c>
      <c r="J68" s="118">
        <f>1133.9+147.3+1800+40</f>
        <v>3121.2</v>
      </c>
    </row>
    <row r="69" spans="1:10" ht="15.75" x14ac:dyDescent="0.25">
      <c r="A69" s="116" t="s">
        <v>255</v>
      </c>
      <c r="B69" s="120">
        <v>871</v>
      </c>
      <c r="C69" s="117" t="s">
        <v>10</v>
      </c>
      <c r="D69" s="120">
        <v>13</v>
      </c>
      <c r="E69" s="117" t="s">
        <v>10</v>
      </c>
      <c r="F69" s="120">
        <v>1</v>
      </c>
      <c r="G69" s="117" t="s">
        <v>138</v>
      </c>
      <c r="H69" s="117" t="s">
        <v>179</v>
      </c>
      <c r="I69" s="120"/>
      <c r="J69" s="118">
        <f>J70</f>
        <v>272.3</v>
      </c>
    </row>
    <row r="70" spans="1:10" ht="31.5" x14ac:dyDescent="0.25">
      <c r="A70" s="116" t="s">
        <v>152</v>
      </c>
      <c r="B70" s="120">
        <v>871</v>
      </c>
      <c r="C70" s="117" t="s">
        <v>10</v>
      </c>
      <c r="D70" s="120">
        <v>13</v>
      </c>
      <c r="E70" s="117" t="s">
        <v>10</v>
      </c>
      <c r="F70" s="120">
        <v>1</v>
      </c>
      <c r="G70" s="117" t="s">
        <v>138</v>
      </c>
      <c r="H70" s="117" t="s">
        <v>179</v>
      </c>
      <c r="I70" s="120">
        <v>240</v>
      </c>
      <c r="J70" s="118">
        <f>472.3-200</f>
        <v>272.3</v>
      </c>
    </row>
    <row r="71" spans="1:10" ht="29.25" customHeight="1" x14ac:dyDescent="0.25">
      <c r="A71" s="116" t="s">
        <v>76</v>
      </c>
      <c r="B71" s="120">
        <v>871</v>
      </c>
      <c r="C71" s="117" t="s">
        <v>10</v>
      </c>
      <c r="D71" s="120">
        <v>13</v>
      </c>
      <c r="E71" s="117" t="s">
        <v>10</v>
      </c>
      <c r="F71" s="120">
        <v>1</v>
      </c>
      <c r="G71" s="117" t="s">
        <v>138</v>
      </c>
      <c r="H71" s="117" t="s">
        <v>180</v>
      </c>
      <c r="I71" s="120"/>
      <c r="J71" s="118">
        <f>J72</f>
        <v>315.60000000000002</v>
      </c>
    </row>
    <row r="72" spans="1:10" s="8" customFormat="1" ht="31.5" x14ac:dyDescent="0.25">
      <c r="A72" s="116" t="s">
        <v>152</v>
      </c>
      <c r="B72" s="120">
        <v>871</v>
      </c>
      <c r="C72" s="117" t="s">
        <v>10</v>
      </c>
      <c r="D72" s="120">
        <v>13</v>
      </c>
      <c r="E72" s="117" t="s">
        <v>10</v>
      </c>
      <c r="F72" s="120">
        <v>1</v>
      </c>
      <c r="G72" s="117" t="s">
        <v>138</v>
      </c>
      <c r="H72" s="117" t="s">
        <v>180</v>
      </c>
      <c r="I72" s="120">
        <v>240</v>
      </c>
      <c r="J72" s="118">
        <v>315.60000000000002</v>
      </c>
    </row>
    <row r="73" spans="1:10" ht="31.5" x14ac:dyDescent="0.25">
      <c r="A73" s="116" t="s">
        <v>131</v>
      </c>
      <c r="B73" s="120">
        <v>871</v>
      </c>
      <c r="C73" s="117" t="s">
        <v>10</v>
      </c>
      <c r="D73" s="120">
        <v>13</v>
      </c>
      <c r="E73" s="117" t="s">
        <v>10</v>
      </c>
      <c r="F73" s="120">
        <v>2</v>
      </c>
      <c r="G73" s="117" t="s">
        <v>138</v>
      </c>
      <c r="H73" s="117" t="s">
        <v>278</v>
      </c>
      <c r="I73" s="120"/>
      <c r="J73" s="118">
        <f>J74</f>
        <v>403.2</v>
      </c>
    </row>
    <row r="74" spans="1:10" ht="31.5" x14ac:dyDescent="0.25">
      <c r="A74" s="116" t="s">
        <v>132</v>
      </c>
      <c r="B74" s="120">
        <v>871</v>
      </c>
      <c r="C74" s="117" t="s">
        <v>10</v>
      </c>
      <c r="D74" s="120">
        <v>13</v>
      </c>
      <c r="E74" s="117" t="s">
        <v>10</v>
      </c>
      <c r="F74" s="120">
        <v>2</v>
      </c>
      <c r="G74" s="117" t="s">
        <v>138</v>
      </c>
      <c r="H74" s="117" t="s">
        <v>181</v>
      </c>
      <c r="I74" s="120"/>
      <c r="J74" s="118">
        <f>J75</f>
        <v>403.2</v>
      </c>
    </row>
    <row r="75" spans="1:10" ht="31.5" x14ac:dyDescent="0.25">
      <c r="A75" s="116" t="s">
        <v>152</v>
      </c>
      <c r="B75" s="120">
        <v>871</v>
      </c>
      <c r="C75" s="117" t="s">
        <v>10</v>
      </c>
      <c r="D75" s="120">
        <v>13</v>
      </c>
      <c r="E75" s="117" t="s">
        <v>10</v>
      </c>
      <c r="F75" s="120">
        <v>2</v>
      </c>
      <c r="G75" s="117" t="s">
        <v>138</v>
      </c>
      <c r="H75" s="117" t="s">
        <v>181</v>
      </c>
      <c r="I75" s="120">
        <v>240</v>
      </c>
      <c r="J75" s="118">
        <v>403.2</v>
      </c>
    </row>
    <row r="76" spans="1:10" ht="32.25" customHeight="1" x14ac:dyDescent="0.25">
      <c r="A76" s="115" t="s">
        <v>153</v>
      </c>
      <c r="B76" s="120">
        <v>871</v>
      </c>
      <c r="C76" s="117" t="s">
        <v>10</v>
      </c>
      <c r="D76" s="120">
        <v>13</v>
      </c>
      <c r="E76" s="117" t="s">
        <v>19</v>
      </c>
      <c r="F76" s="120">
        <v>0</v>
      </c>
      <c r="G76" s="117" t="s">
        <v>138</v>
      </c>
      <c r="H76" s="117" t="s">
        <v>278</v>
      </c>
      <c r="I76" s="120"/>
      <c r="J76" s="118">
        <f>J77</f>
        <v>972.09999999999991</v>
      </c>
    </row>
    <row r="77" spans="1:10" ht="31.5" x14ac:dyDescent="0.25">
      <c r="A77" s="115" t="s">
        <v>154</v>
      </c>
      <c r="B77" s="120">
        <v>871</v>
      </c>
      <c r="C77" s="117" t="s">
        <v>10</v>
      </c>
      <c r="D77" s="120">
        <v>13</v>
      </c>
      <c r="E77" s="117" t="s">
        <v>19</v>
      </c>
      <c r="F77" s="120">
        <v>1</v>
      </c>
      <c r="G77" s="117" t="s">
        <v>138</v>
      </c>
      <c r="H77" s="117" t="s">
        <v>278</v>
      </c>
      <c r="I77" s="120"/>
      <c r="J77" s="118">
        <f>J78+J81+J84+J87+J90+J93</f>
        <v>972.09999999999991</v>
      </c>
    </row>
    <row r="78" spans="1:10" ht="15.75" x14ac:dyDescent="0.25">
      <c r="A78" s="115" t="s">
        <v>232</v>
      </c>
      <c r="B78" s="120">
        <v>871</v>
      </c>
      <c r="C78" s="117" t="s">
        <v>10</v>
      </c>
      <c r="D78" s="120">
        <v>13</v>
      </c>
      <c r="E78" s="117" t="s">
        <v>19</v>
      </c>
      <c r="F78" s="120">
        <v>1</v>
      </c>
      <c r="G78" s="117" t="s">
        <v>10</v>
      </c>
      <c r="H78" s="117" t="s">
        <v>278</v>
      </c>
      <c r="I78" s="120"/>
      <c r="J78" s="118">
        <f>J79</f>
        <v>200</v>
      </c>
    </row>
    <row r="79" spans="1:10" ht="30" customHeight="1" x14ac:dyDescent="0.25">
      <c r="A79" s="116" t="s">
        <v>155</v>
      </c>
      <c r="B79" s="120">
        <v>871</v>
      </c>
      <c r="C79" s="117" t="s">
        <v>10</v>
      </c>
      <c r="D79" s="117" t="s">
        <v>156</v>
      </c>
      <c r="E79" s="117" t="s">
        <v>19</v>
      </c>
      <c r="F79" s="117" t="s">
        <v>157</v>
      </c>
      <c r="G79" s="117" t="s">
        <v>10</v>
      </c>
      <c r="H79" s="117" t="s">
        <v>182</v>
      </c>
      <c r="I79" s="117"/>
      <c r="J79" s="118">
        <f>J80</f>
        <v>200</v>
      </c>
    </row>
    <row r="80" spans="1:10" ht="31.5" x14ac:dyDescent="0.25">
      <c r="A80" s="116" t="s">
        <v>152</v>
      </c>
      <c r="B80" s="120">
        <v>871</v>
      </c>
      <c r="C80" s="117" t="s">
        <v>10</v>
      </c>
      <c r="D80" s="117" t="s">
        <v>156</v>
      </c>
      <c r="E80" s="117" t="s">
        <v>19</v>
      </c>
      <c r="F80" s="117" t="s">
        <v>157</v>
      </c>
      <c r="G80" s="117" t="s">
        <v>10</v>
      </c>
      <c r="H80" s="117" t="s">
        <v>182</v>
      </c>
      <c r="I80" s="117" t="s">
        <v>158</v>
      </c>
      <c r="J80" s="118">
        <f>50+150</f>
        <v>200</v>
      </c>
    </row>
    <row r="81" spans="1:10" ht="31.5" x14ac:dyDescent="0.25">
      <c r="A81" s="115" t="s">
        <v>241</v>
      </c>
      <c r="B81" s="120">
        <v>871</v>
      </c>
      <c r="C81" s="117" t="s">
        <v>10</v>
      </c>
      <c r="D81" s="120">
        <v>13</v>
      </c>
      <c r="E81" s="117" t="s">
        <v>19</v>
      </c>
      <c r="F81" s="120">
        <v>1</v>
      </c>
      <c r="G81" s="117" t="s">
        <v>12</v>
      </c>
      <c r="H81" s="117" t="s">
        <v>278</v>
      </c>
      <c r="I81" s="120"/>
      <c r="J81" s="118">
        <f>J82</f>
        <v>35</v>
      </c>
    </row>
    <row r="82" spans="1:10" ht="31.5" x14ac:dyDescent="0.25">
      <c r="A82" s="116" t="s">
        <v>155</v>
      </c>
      <c r="B82" s="120">
        <v>871</v>
      </c>
      <c r="C82" s="117" t="s">
        <v>10</v>
      </c>
      <c r="D82" s="117" t="s">
        <v>156</v>
      </c>
      <c r="E82" s="117" t="s">
        <v>19</v>
      </c>
      <c r="F82" s="117" t="s">
        <v>157</v>
      </c>
      <c r="G82" s="117" t="s">
        <v>12</v>
      </c>
      <c r="H82" s="117" t="s">
        <v>182</v>
      </c>
      <c r="I82" s="117"/>
      <c r="J82" s="118">
        <f>J83</f>
        <v>35</v>
      </c>
    </row>
    <row r="83" spans="1:10" ht="31.5" x14ac:dyDescent="0.25">
      <c r="A83" s="116" t="s">
        <v>152</v>
      </c>
      <c r="B83" s="120">
        <v>871</v>
      </c>
      <c r="C83" s="117" t="s">
        <v>10</v>
      </c>
      <c r="D83" s="117" t="s">
        <v>156</v>
      </c>
      <c r="E83" s="117" t="s">
        <v>19</v>
      </c>
      <c r="F83" s="117" t="s">
        <v>157</v>
      </c>
      <c r="G83" s="117" t="s">
        <v>12</v>
      </c>
      <c r="H83" s="117" t="s">
        <v>182</v>
      </c>
      <c r="I83" s="117" t="s">
        <v>158</v>
      </c>
      <c r="J83" s="118">
        <f>70-35</f>
        <v>35</v>
      </c>
    </row>
    <row r="84" spans="1:10" ht="15.75" x14ac:dyDescent="0.25">
      <c r="A84" s="115" t="s">
        <v>234</v>
      </c>
      <c r="B84" s="120">
        <v>871</v>
      </c>
      <c r="C84" s="117" t="s">
        <v>10</v>
      </c>
      <c r="D84" s="120">
        <v>13</v>
      </c>
      <c r="E84" s="117" t="s">
        <v>19</v>
      </c>
      <c r="F84" s="120">
        <v>1</v>
      </c>
      <c r="G84" s="117" t="s">
        <v>11</v>
      </c>
      <c r="H84" s="117" t="s">
        <v>278</v>
      </c>
      <c r="I84" s="120"/>
      <c r="J84" s="118">
        <f>J85</f>
        <v>557.09999999999991</v>
      </c>
    </row>
    <row r="85" spans="1:10" ht="31.5" x14ac:dyDescent="0.25">
      <c r="A85" s="116" t="s">
        <v>155</v>
      </c>
      <c r="B85" s="120">
        <v>871</v>
      </c>
      <c r="C85" s="117" t="s">
        <v>10</v>
      </c>
      <c r="D85" s="117" t="s">
        <v>156</v>
      </c>
      <c r="E85" s="117" t="s">
        <v>19</v>
      </c>
      <c r="F85" s="117" t="s">
        <v>157</v>
      </c>
      <c r="G85" s="117" t="s">
        <v>11</v>
      </c>
      <c r="H85" s="117" t="s">
        <v>182</v>
      </c>
      <c r="I85" s="117"/>
      <c r="J85" s="118">
        <f>J86</f>
        <v>557.09999999999991</v>
      </c>
    </row>
    <row r="86" spans="1:10" ht="31.5" x14ac:dyDescent="0.25">
      <c r="A86" s="116" t="s">
        <v>152</v>
      </c>
      <c r="B86" s="120">
        <v>871</v>
      </c>
      <c r="C86" s="117" t="s">
        <v>10</v>
      </c>
      <c r="D86" s="117" t="s">
        <v>156</v>
      </c>
      <c r="E86" s="117" t="s">
        <v>19</v>
      </c>
      <c r="F86" s="117" t="s">
        <v>157</v>
      </c>
      <c r="G86" s="117" t="s">
        <v>11</v>
      </c>
      <c r="H86" s="117" t="s">
        <v>182</v>
      </c>
      <c r="I86" s="117" t="s">
        <v>158</v>
      </c>
      <c r="J86" s="118">
        <f>627.8-70.7</f>
        <v>557.09999999999991</v>
      </c>
    </row>
    <row r="87" spans="1:10" ht="15.75" x14ac:dyDescent="0.25">
      <c r="A87" s="115" t="s">
        <v>235</v>
      </c>
      <c r="B87" s="120">
        <v>871</v>
      </c>
      <c r="C87" s="117" t="s">
        <v>10</v>
      </c>
      <c r="D87" s="120">
        <v>13</v>
      </c>
      <c r="E87" s="117" t="s">
        <v>19</v>
      </c>
      <c r="F87" s="120">
        <v>1</v>
      </c>
      <c r="G87" s="117" t="s">
        <v>14</v>
      </c>
      <c r="H87" s="117" t="s">
        <v>278</v>
      </c>
      <c r="I87" s="120"/>
      <c r="J87" s="118">
        <f>J88</f>
        <v>50</v>
      </c>
    </row>
    <row r="88" spans="1:10" ht="31.5" x14ac:dyDescent="0.25">
      <c r="A88" s="116" t="s">
        <v>155</v>
      </c>
      <c r="B88" s="120">
        <v>871</v>
      </c>
      <c r="C88" s="117" t="s">
        <v>10</v>
      </c>
      <c r="D88" s="117" t="s">
        <v>156</v>
      </c>
      <c r="E88" s="117" t="s">
        <v>19</v>
      </c>
      <c r="F88" s="117" t="s">
        <v>157</v>
      </c>
      <c r="G88" s="117" t="s">
        <v>14</v>
      </c>
      <c r="H88" s="117" t="s">
        <v>182</v>
      </c>
      <c r="I88" s="117"/>
      <c r="J88" s="118">
        <f>J89</f>
        <v>50</v>
      </c>
    </row>
    <row r="89" spans="1:10" ht="31.5" x14ac:dyDescent="0.25">
      <c r="A89" s="116" t="s">
        <v>152</v>
      </c>
      <c r="B89" s="120">
        <v>871</v>
      </c>
      <c r="C89" s="117" t="s">
        <v>10</v>
      </c>
      <c r="D89" s="117" t="s">
        <v>156</v>
      </c>
      <c r="E89" s="117" t="s">
        <v>19</v>
      </c>
      <c r="F89" s="117" t="s">
        <v>157</v>
      </c>
      <c r="G89" s="117" t="s">
        <v>14</v>
      </c>
      <c r="H89" s="117" t="s">
        <v>182</v>
      </c>
      <c r="I89" s="117" t="s">
        <v>158</v>
      </c>
      <c r="J89" s="118">
        <f>132.5-82.5</f>
        <v>50</v>
      </c>
    </row>
    <row r="90" spans="1:10" ht="47.25" x14ac:dyDescent="0.25">
      <c r="A90" s="115" t="s">
        <v>320</v>
      </c>
      <c r="B90" s="120">
        <v>871</v>
      </c>
      <c r="C90" s="117" t="s">
        <v>10</v>
      </c>
      <c r="D90" s="120">
        <v>13</v>
      </c>
      <c r="E90" s="117" t="s">
        <v>19</v>
      </c>
      <c r="F90" s="120">
        <v>1</v>
      </c>
      <c r="G90" s="117" t="s">
        <v>15</v>
      </c>
      <c r="H90" s="117" t="s">
        <v>278</v>
      </c>
      <c r="I90" s="120"/>
      <c r="J90" s="118">
        <f>J91</f>
        <v>50</v>
      </c>
    </row>
    <row r="91" spans="1:10" ht="31.5" x14ac:dyDescent="0.25">
      <c r="A91" s="116" t="s">
        <v>155</v>
      </c>
      <c r="B91" s="120">
        <v>871</v>
      </c>
      <c r="C91" s="117" t="s">
        <v>10</v>
      </c>
      <c r="D91" s="117" t="s">
        <v>156</v>
      </c>
      <c r="E91" s="117" t="s">
        <v>19</v>
      </c>
      <c r="F91" s="117" t="s">
        <v>157</v>
      </c>
      <c r="G91" s="117" t="s">
        <v>15</v>
      </c>
      <c r="H91" s="117" t="s">
        <v>182</v>
      </c>
      <c r="I91" s="117"/>
      <c r="J91" s="118">
        <f>J92</f>
        <v>50</v>
      </c>
    </row>
    <row r="92" spans="1:10" s="8" customFormat="1" ht="31.5" x14ac:dyDescent="0.25">
      <c r="A92" s="116" t="s">
        <v>152</v>
      </c>
      <c r="B92" s="120">
        <v>871</v>
      </c>
      <c r="C92" s="117" t="s">
        <v>10</v>
      </c>
      <c r="D92" s="117" t="s">
        <v>156</v>
      </c>
      <c r="E92" s="117" t="s">
        <v>19</v>
      </c>
      <c r="F92" s="117" t="s">
        <v>157</v>
      </c>
      <c r="G92" s="117" t="s">
        <v>15</v>
      </c>
      <c r="H92" s="117" t="s">
        <v>182</v>
      </c>
      <c r="I92" s="117" t="s">
        <v>158</v>
      </c>
      <c r="J92" s="118">
        <f>150-100</f>
        <v>50</v>
      </c>
    </row>
    <row r="93" spans="1:10" ht="15.75" x14ac:dyDescent="0.25">
      <c r="A93" s="115" t="s">
        <v>236</v>
      </c>
      <c r="B93" s="120">
        <v>871</v>
      </c>
      <c r="C93" s="117" t="s">
        <v>10</v>
      </c>
      <c r="D93" s="120">
        <v>13</v>
      </c>
      <c r="E93" s="117" t="s">
        <v>19</v>
      </c>
      <c r="F93" s="120">
        <v>1</v>
      </c>
      <c r="G93" s="117" t="s">
        <v>87</v>
      </c>
      <c r="H93" s="117" t="s">
        <v>278</v>
      </c>
      <c r="I93" s="120"/>
      <c r="J93" s="118">
        <f>J94</f>
        <v>80</v>
      </c>
    </row>
    <row r="94" spans="1:10" ht="31.5" x14ac:dyDescent="0.25">
      <c r="A94" s="116" t="s">
        <v>155</v>
      </c>
      <c r="B94" s="120">
        <v>871</v>
      </c>
      <c r="C94" s="117" t="s">
        <v>10</v>
      </c>
      <c r="D94" s="117" t="s">
        <v>156</v>
      </c>
      <c r="E94" s="117" t="s">
        <v>19</v>
      </c>
      <c r="F94" s="117" t="s">
        <v>157</v>
      </c>
      <c r="G94" s="117" t="s">
        <v>87</v>
      </c>
      <c r="H94" s="117" t="s">
        <v>182</v>
      </c>
      <c r="I94" s="117"/>
      <c r="J94" s="118">
        <f>J95</f>
        <v>80</v>
      </c>
    </row>
    <row r="95" spans="1:10" ht="31.5" customHeight="1" x14ac:dyDescent="0.25">
      <c r="A95" s="116" t="s">
        <v>152</v>
      </c>
      <c r="B95" s="120">
        <v>871</v>
      </c>
      <c r="C95" s="117" t="s">
        <v>10</v>
      </c>
      <c r="D95" s="117" t="s">
        <v>156</v>
      </c>
      <c r="E95" s="117" t="s">
        <v>19</v>
      </c>
      <c r="F95" s="117" t="s">
        <v>157</v>
      </c>
      <c r="G95" s="117" t="s">
        <v>87</v>
      </c>
      <c r="H95" s="117" t="s">
        <v>182</v>
      </c>
      <c r="I95" s="117" t="s">
        <v>158</v>
      </c>
      <c r="J95" s="118">
        <v>80</v>
      </c>
    </row>
    <row r="96" spans="1:10" ht="31.5" x14ac:dyDescent="0.25">
      <c r="A96" s="115" t="s">
        <v>306</v>
      </c>
      <c r="B96" s="120">
        <v>871</v>
      </c>
      <c r="C96" s="117" t="s">
        <v>10</v>
      </c>
      <c r="D96" s="120">
        <v>13</v>
      </c>
      <c r="E96" s="117" t="s">
        <v>20</v>
      </c>
      <c r="F96" s="120">
        <v>0</v>
      </c>
      <c r="G96" s="117" t="s">
        <v>138</v>
      </c>
      <c r="H96" s="117" t="s">
        <v>278</v>
      </c>
      <c r="I96" s="120"/>
      <c r="J96" s="118">
        <f>J97</f>
        <v>138.80000000000001</v>
      </c>
    </row>
    <row r="97" spans="1:10" ht="31.5" x14ac:dyDescent="0.25">
      <c r="A97" s="115" t="s">
        <v>159</v>
      </c>
      <c r="B97" s="120">
        <v>871</v>
      </c>
      <c r="C97" s="117" t="s">
        <v>10</v>
      </c>
      <c r="D97" s="120">
        <v>13</v>
      </c>
      <c r="E97" s="117" t="s">
        <v>20</v>
      </c>
      <c r="F97" s="120">
        <v>0</v>
      </c>
      <c r="G97" s="117" t="s">
        <v>138</v>
      </c>
      <c r="H97" s="117" t="s">
        <v>278</v>
      </c>
      <c r="I97" s="120"/>
      <c r="J97" s="118">
        <f>J98</f>
        <v>138.80000000000001</v>
      </c>
    </row>
    <row r="98" spans="1:10" ht="31.5" x14ac:dyDescent="0.25">
      <c r="A98" s="116" t="s">
        <v>160</v>
      </c>
      <c r="B98" s="120">
        <v>871</v>
      </c>
      <c r="C98" s="117" t="s">
        <v>10</v>
      </c>
      <c r="D98" s="117" t="s">
        <v>156</v>
      </c>
      <c r="E98" s="117" t="s">
        <v>20</v>
      </c>
      <c r="F98" s="117" t="s">
        <v>161</v>
      </c>
      <c r="G98" s="117" t="s">
        <v>138</v>
      </c>
      <c r="H98" s="117" t="s">
        <v>183</v>
      </c>
      <c r="I98" s="117"/>
      <c r="J98" s="118">
        <f>J99</f>
        <v>138.80000000000001</v>
      </c>
    </row>
    <row r="99" spans="1:10" ht="31.5" x14ac:dyDescent="0.25">
      <c r="A99" s="116" t="s">
        <v>152</v>
      </c>
      <c r="B99" s="120">
        <v>871</v>
      </c>
      <c r="C99" s="117" t="s">
        <v>10</v>
      </c>
      <c r="D99" s="117" t="s">
        <v>156</v>
      </c>
      <c r="E99" s="117" t="s">
        <v>20</v>
      </c>
      <c r="F99" s="117" t="s">
        <v>161</v>
      </c>
      <c r="G99" s="117" t="s">
        <v>138</v>
      </c>
      <c r="H99" s="117" t="s">
        <v>183</v>
      </c>
      <c r="I99" s="117" t="s">
        <v>158</v>
      </c>
      <c r="J99" s="118">
        <f>254.8-116</f>
        <v>138.80000000000001</v>
      </c>
    </row>
    <row r="100" spans="1:10" ht="47.25" x14ac:dyDescent="0.25">
      <c r="A100" s="115" t="s">
        <v>310</v>
      </c>
      <c r="B100" s="120">
        <v>871</v>
      </c>
      <c r="C100" s="117" t="s">
        <v>10</v>
      </c>
      <c r="D100" s="120">
        <v>13</v>
      </c>
      <c r="E100" s="117" t="s">
        <v>51</v>
      </c>
      <c r="F100" s="120">
        <v>0</v>
      </c>
      <c r="G100" s="117" t="s">
        <v>138</v>
      </c>
      <c r="H100" s="117" t="s">
        <v>278</v>
      </c>
      <c r="I100" s="120"/>
      <c r="J100" s="118">
        <f>J101</f>
        <v>92</v>
      </c>
    </row>
    <row r="101" spans="1:10" ht="31.5" x14ac:dyDescent="0.25">
      <c r="A101" s="116" t="s">
        <v>252</v>
      </c>
      <c r="B101" s="120">
        <v>871</v>
      </c>
      <c r="C101" s="117" t="s">
        <v>10</v>
      </c>
      <c r="D101" s="117" t="s">
        <v>156</v>
      </c>
      <c r="E101" s="117" t="s">
        <v>51</v>
      </c>
      <c r="F101" s="117" t="s">
        <v>161</v>
      </c>
      <c r="G101" s="117" t="s">
        <v>10</v>
      </c>
      <c r="H101" s="117" t="s">
        <v>278</v>
      </c>
      <c r="I101" s="117"/>
      <c r="J101" s="118">
        <f>J102</f>
        <v>92</v>
      </c>
    </row>
    <row r="102" spans="1:10" ht="31.5" x14ac:dyDescent="0.25">
      <c r="A102" s="116" t="s">
        <v>252</v>
      </c>
      <c r="B102" s="120">
        <v>871</v>
      </c>
      <c r="C102" s="117" t="s">
        <v>10</v>
      </c>
      <c r="D102" s="117" t="s">
        <v>156</v>
      </c>
      <c r="E102" s="117" t="s">
        <v>51</v>
      </c>
      <c r="F102" s="117" t="s">
        <v>161</v>
      </c>
      <c r="G102" s="117" t="s">
        <v>10</v>
      </c>
      <c r="H102" s="117" t="s">
        <v>253</v>
      </c>
      <c r="I102" s="117"/>
      <c r="J102" s="118">
        <f>J103</f>
        <v>92</v>
      </c>
    </row>
    <row r="103" spans="1:10" ht="31.5" x14ac:dyDescent="0.25">
      <c r="A103" s="116" t="s">
        <v>152</v>
      </c>
      <c r="B103" s="120">
        <v>871</v>
      </c>
      <c r="C103" s="117" t="s">
        <v>10</v>
      </c>
      <c r="D103" s="117" t="s">
        <v>156</v>
      </c>
      <c r="E103" s="117" t="s">
        <v>51</v>
      </c>
      <c r="F103" s="117" t="s">
        <v>161</v>
      </c>
      <c r="G103" s="117" t="s">
        <v>10</v>
      </c>
      <c r="H103" s="117" t="s">
        <v>253</v>
      </c>
      <c r="I103" s="117" t="s">
        <v>158</v>
      </c>
      <c r="J103" s="118">
        <f>142-50</f>
        <v>92</v>
      </c>
    </row>
    <row r="104" spans="1:10" ht="47.25" x14ac:dyDescent="0.25">
      <c r="A104" s="115" t="s">
        <v>325</v>
      </c>
      <c r="B104" s="120">
        <v>871</v>
      </c>
      <c r="C104" s="117" t="s">
        <v>10</v>
      </c>
      <c r="D104" s="120">
        <v>13</v>
      </c>
      <c r="E104" s="117" t="s">
        <v>156</v>
      </c>
      <c r="F104" s="120">
        <v>0</v>
      </c>
      <c r="G104" s="117" t="s">
        <v>138</v>
      </c>
      <c r="H104" s="117" t="s">
        <v>278</v>
      </c>
      <c r="I104" s="120"/>
      <c r="J104" s="118">
        <f>J106+J109+J112+J114+J117</f>
        <v>110</v>
      </c>
    </row>
    <row r="105" spans="1:10" ht="47.25" hidden="1" x14ac:dyDescent="0.25">
      <c r="A105" s="115" t="s">
        <v>373</v>
      </c>
      <c r="B105" s="120">
        <v>871</v>
      </c>
      <c r="C105" s="117" t="s">
        <v>10</v>
      </c>
      <c r="D105" s="117" t="s">
        <v>156</v>
      </c>
      <c r="E105" s="117" t="s">
        <v>156</v>
      </c>
      <c r="F105" s="117" t="s">
        <v>161</v>
      </c>
      <c r="G105" s="117" t="s">
        <v>10</v>
      </c>
      <c r="H105" s="117" t="s">
        <v>278</v>
      </c>
      <c r="I105" s="120"/>
      <c r="J105" s="118">
        <f>J106</f>
        <v>0</v>
      </c>
    </row>
    <row r="106" spans="1:10" ht="15.75" hidden="1" x14ac:dyDescent="0.25">
      <c r="A106" s="116" t="s">
        <v>326</v>
      </c>
      <c r="B106" s="120">
        <v>871</v>
      </c>
      <c r="C106" s="117" t="s">
        <v>10</v>
      </c>
      <c r="D106" s="117" t="s">
        <v>156</v>
      </c>
      <c r="E106" s="117" t="s">
        <v>156</v>
      </c>
      <c r="F106" s="117" t="s">
        <v>161</v>
      </c>
      <c r="G106" s="117" t="s">
        <v>10</v>
      </c>
      <c r="H106" s="117" t="s">
        <v>327</v>
      </c>
      <c r="I106" s="117"/>
      <c r="J106" s="118">
        <f>J107</f>
        <v>0</v>
      </c>
    </row>
    <row r="107" spans="1:10" ht="31.5" hidden="1" x14ac:dyDescent="0.25">
      <c r="A107" s="116" t="s">
        <v>152</v>
      </c>
      <c r="B107" s="117" t="s">
        <v>24</v>
      </c>
      <c r="C107" s="117" t="s">
        <v>10</v>
      </c>
      <c r="D107" s="117" t="s">
        <v>156</v>
      </c>
      <c r="E107" s="117" t="s">
        <v>156</v>
      </c>
      <c r="F107" s="117" t="s">
        <v>161</v>
      </c>
      <c r="G107" s="117" t="s">
        <v>10</v>
      </c>
      <c r="H107" s="117" t="s">
        <v>327</v>
      </c>
      <c r="I107" s="117" t="s">
        <v>158</v>
      </c>
      <c r="J107" s="118">
        <v>0</v>
      </c>
    </row>
    <row r="108" spans="1:10" ht="47.25" hidden="1" x14ac:dyDescent="0.25">
      <c r="A108" s="116" t="s">
        <v>374</v>
      </c>
      <c r="B108" s="117" t="s">
        <v>24</v>
      </c>
      <c r="C108" s="117" t="s">
        <v>10</v>
      </c>
      <c r="D108" s="117" t="s">
        <v>156</v>
      </c>
      <c r="E108" s="117" t="s">
        <v>156</v>
      </c>
      <c r="F108" s="117" t="s">
        <v>161</v>
      </c>
      <c r="G108" s="117" t="s">
        <v>12</v>
      </c>
      <c r="H108" s="117"/>
      <c r="I108" s="117"/>
      <c r="J108" s="118">
        <f>J109</f>
        <v>0</v>
      </c>
    </row>
    <row r="109" spans="1:10" ht="15.75" hidden="1" x14ac:dyDescent="0.25">
      <c r="A109" s="116" t="s">
        <v>328</v>
      </c>
      <c r="B109" s="117" t="s">
        <v>24</v>
      </c>
      <c r="C109" s="117" t="s">
        <v>10</v>
      </c>
      <c r="D109" s="117" t="s">
        <v>156</v>
      </c>
      <c r="E109" s="117" t="s">
        <v>156</v>
      </c>
      <c r="F109" s="117" t="s">
        <v>161</v>
      </c>
      <c r="G109" s="117" t="s">
        <v>12</v>
      </c>
      <c r="H109" s="117" t="s">
        <v>329</v>
      </c>
      <c r="I109" s="117"/>
      <c r="J109" s="118">
        <f>J110</f>
        <v>0</v>
      </c>
    </row>
    <row r="110" spans="1:10" s="8" customFormat="1" ht="31.5" hidden="1" x14ac:dyDescent="0.25">
      <c r="A110" s="116" t="s">
        <v>152</v>
      </c>
      <c r="B110" s="120">
        <v>871</v>
      </c>
      <c r="C110" s="117" t="s">
        <v>10</v>
      </c>
      <c r="D110" s="117" t="s">
        <v>156</v>
      </c>
      <c r="E110" s="117" t="s">
        <v>156</v>
      </c>
      <c r="F110" s="117" t="s">
        <v>161</v>
      </c>
      <c r="G110" s="117" t="s">
        <v>12</v>
      </c>
      <c r="H110" s="117" t="s">
        <v>329</v>
      </c>
      <c r="I110" s="117" t="s">
        <v>158</v>
      </c>
      <c r="J110" s="118">
        <f>10-10</f>
        <v>0</v>
      </c>
    </row>
    <row r="111" spans="1:10" s="8" customFormat="1" ht="47.25" hidden="1" x14ac:dyDescent="0.25">
      <c r="A111" s="116" t="s">
        <v>375</v>
      </c>
      <c r="B111" s="120">
        <v>871</v>
      </c>
      <c r="C111" s="117" t="s">
        <v>10</v>
      </c>
      <c r="D111" s="117" t="s">
        <v>156</v>
      </c>
      <c r="E111" s="117" t="s">
        <v>156</v>
      </c>
      <c r="F111" s="117" t="s">
        <v>161</v>
      </c>
      <c r="G111" s="117" t="s">
        <v>11</v>
      </c>
      <c r="H111" s="117"/>
      <c r="I111" s="117"/>
      <c r="J111" s="118">
        <f>J112</f>
        <v>0</v>
      </c>
    </row>
    <row r="112" spans="1:10" ht="31.5" hidden="1" x14ac:dyDescent="0.25">
      <c r="A112" s="116" t="s">
        <v>330</v>
      </c>
      <c r="B112" s="120">
        <v>871</v>
      </c>
      <c r="C112" s="117" t="s">
        <v>10</v>
      </c>
      <c r="D112" s="117" t="s">
        <v>156</v>
      </c>
      <c r="E112" s="117" t="s">
        <v>156</v>
      </c>
      <c r="F112" s="117" t="s">
        <v>161</v>
      </c>
      <c r="G112" s="117" t="s">
        <v>11</v>
      </c>
      <c r="H112" s="117" t="s">
        <v>331</v>
      </c>
      <c r="I112" s="117"/>
      <c r="J112" s="118">
        <f>J113</f>
        <v>0</v>
      </c>
    </row>
    <row r="113" spans="1:10" ht="31.5" hidden="1" x14ac:dyDescent="0.25">
      <c r="A113" s="116" t="s">
        <v>152</v>
      </c>
      <c r="B113" s="120">
        <v>871</v>
      </c>
      <c r="C113" s="117" t="s">
        <v>10</v>
      </c>
      <c r="D113" s="117" t="s">
        <v>156</v>
      </c>
      <c r="E113" s="117" t="s">
        <v>156</v>
      </c>
      <c r="F113" s="117" t="s">
        <v>161</v>
      </c>
      <c r="G113" s="117" t="s">
        <v>11</v>
      </c>
      <c r="H113" s="117" t="s">
        <v>331</v>
      </c>
      <c r="I113" s="117" t="s">
        <v>158</v>
      </c>
      <c r="J113" s="118">
        <v>0</v>
      </c>
    </row>
    <row r="114" spans="1:10" ht="47.25" x14ac:dyDescent="0.25">
      <c r="A114" s="116" t="s">
        <v>376</v>
      </c>
      <c r="B114" s="120">
        <v>871</v>
      </c>
      <c r="C114" s="117" t="s">
        <v>10</v>
      </c>
      <c r="D114" s="117" t="s">
        <v>156</v>
      </c>
      <c r="E114" s="117" t="s">
        <v>156</v>
      </c>
      <c r="F114" s="117" t="s">
        <v>161</v>
      </c>
      <c r="G114" s="117" t="s">
        <v>14</v>
      </c>
      <c r="H114" s="117"/>
      <c r="I114" s="117"/>
      <c r="J114" s="118">
        <f>J115</f>
        <v>58</v>
      </c>
    </row>
    <row r="115" spans="1:10" ht="31.5" x14ac:dyDescent="0.25">
      <c r="A115" s="116" t="s">
        <v>378</v>
      </c>
      <c r="B115" s="120">
        <v>871</v>
      </c>
      <c r="C115" s="117" t="s">
        <v>10</v>
      </c>
      <c r="D115" s="117" t="s">
        <v>156</v>
      </c>
      <c r="E115" s="117" t="s">
        <v>156</v>
      </c>
      <c r="F115" s="117" t="s">
        <v>161</v>
      </c>
      <c r="G115" s="117" t="s">
        <v>14</v>
      </c>
      <c r="H115" s="117" t="s">
        <v>377</v>
      </c>
      <c r="I115" s="117"/>
      <c r="J115" s="118">
        <f>J116</f>
        <v>58</v>
      </c>
    </row>
    <row r="116" spans="1:10" ht="31.5" x14ac:dyDescent="0.25">
      <c r="A116" s="116" t="s">
        <v>152</v>
      </c>
      <c r="B116" s="120">
        <v>871</v>
      </c>
      <c r="C116" s="117" t="s">
        <v>10</v>
      </c>
      <c r="D116" s="117" t="s">
        <v>156</v>
      </c>
      <c r="E116" s="117" t="s">
        <v>156</v>
      </c>
      <c r="F116" s="117" t="s">
        <v>161</v>
      </c>
      <c r="G116" s="117" t="s">
        <v>14</v>
      </c>
      <c r="H116" s="117" t="s">
        <v>377</v>
      </c>
      <c r="I116" s="117" t="s">
        <v>158</v>
      </c>
      <c r="J116" s="118">
        <v>58</v>
      </c>
    </row>
    <row r="117" spans="1:10" ht="47.25" x14ac:dyDescent="0.25">
      <c r="A117" s="116" t="s">
        <v>381</v>
      </c>
      <c r="B117" s="120">
        <v>871</v>
      </c>
      <c r="C117" s="117" t="s">
        <v>10</v>
      </c>
      <c r="D117" s="117" t="s">
        <v>156</v>
      </c>
      <c r="E117" s="117" t="s">
        <v>156</v>
      </c>
      <c r="F117" s="117" t="s">
        <v>161</v>
      </c>
      <c r="G117" s="117" t="s">
        <v>15</v>
      </c>
      <c r="H117" s="117"/>
      <c r="I117" s="117"/>
      <c r="J117" s="118">
        <f>J118</f>
        <v>52</v>
      </c>
    </row>
    <row r="118" spans="1:10" ht="31.5" x14ac:dyDescent="0.25">
      <c r="A118" s="116" t="s">
        <v>380</v>
      </c>
      <c r="B118" s="120">
        <v>871</v>
      </c>
      <c r="C118" s="117" t="s">
        <v>10</v>
      </c>
      <c r="D118" s="117" t="s">
        <v>156</v>
      </c>
      <c r="E118" s="117" t="s">
        <v>156</v>
      </c>
      <c r="F118" s="117" t="s">
        <v>161</v>
      </c>
      <c r="G118" s="117" t="s">
        <v>15</v>
      </c>
      <c r="H118" s="117" t="s">
        <v>379</v>
      </c>
      <c r="I118" s="117"/>
      <c r="J118" s="118">
        <f>J119</f>
        <v>52</v>
      </c>
    </row>
    <row r="119" spans="1:10" ht="31.5" x14ac:dyDescent="0.25">
      <c r="A119" s="116" t="s">
        <v>152</v>
      </c>
      <c r="B119" s="120">
        <v>871</v>
      </c>
      <c r="C119" s="117" t="s">
        <v>10</v>
      </c>
      <c r="D119" s="117" t="s">
        <v>156</v>
      </c>
      <c r="E119" s="117" t="s">
        <v>156</v>
      </c>
      <c r="F119" s="117" t="s">
        <v>161</v>
      </c>
      <c r="G119" s="117" t="s">
        <v>15</v>
      </c>
      <c r="H119" s="117" t="s">
        <v>379</v>
      </c>
      <c r="I119" s="117" t="s">
        <v>158</v>
      </c>
      <c r="J119" s="118">
        <v>52</v>
      </c>
    </row>
    <row r="120" spans="1:10" ht="15.75" x14ac:dyDescent="0.25">
      <c r="A120" s="116" t="s">
        <v>130</v>
      </c>
      <c r="B120" s="117" t="s">
        <v>24</v>
      </c>
      <c r="C120" s="117" t="s">
        <v>10</v>
      </c>
      <c r="D120" s="117" t="s">
        <v>156</v>
      </c>
      <c r="E120" s="120">
        <v>92</v>
      </c>
      <c r="F120" s="117"/>
      <c r="G120" s="117"/>
      <c r="H120" s="120"/>
      <c r="I120" s="117"/>
      <c r="J120" s="118">
        <f>J121</f>
        <v>275.09999999999997</v>
      </c>
    </row>
    <row r="121" spans="1:10" ht="15.75" x14ac:dyDescent="0.25">
      <c r="A121" s="116" t="s">
        <v>369</v>
      </c>
      <c r="B121" s="117" t="s">
        <v>24</v>
      </c>
      <c r="C121" s="117" t="s">
        <v>10</v>
      </c>
      <c r="D121" s="117" t="s">
        <v>156</v>
      </c>
      <c r="E121" s="120">
        <v>92</v>
      </c>
      <c r="F121" s="117" t="s">
        <v>135</v>
      </c>
      <c r="G121" s="117"/>
      <c r="H121" s="120"/>
      <c r="I121" s="117"/>
      <c r="J121" s="118">
        <f>J122</f>
        <v>275.09999999999997</v>
      </c>
    </row>
    <row r="122" spans="1:10" ht="47.25" x14ac:dyDescent="0.25">
      <c r="A122" s="116" t="s">
        <v>370</v>
      </c>
      <c r="B122" s="117" t="s">
        <v>24</v>
      </c>
      <c r="C122" s="117" t="s">
        <v>10</v>
      </c>
      <c r="D122" s="117" t="s">
        <v>156</v>
      </c>
      <c r="E122" s="120">
        <v>92</v>
      </c>
      <c r="F122" s="117" t="s">
        <v>135</v>
      </c>
      <c r="G122" s="117" t="s">
        <v>138</v>
      </c>
      <c r="H122" s="120"/>
      <c r="I122" s="117"/>
      <c r="J122" s="118">
        <f>SUM(J123:J125)</f>
        <v>275.09999999999997</v>
      </c>
    </row>
    <row r="123" spans="1:10" ht="31.5" x14ac:dyDescent="0.25">
      <c r="A123" s="116" t="s">
        <v>152</v>
      </c>
      <c r="B123" s="117" t="s">
        <v>24</v>
      </c>
      <c r="C123" s="117" t="s">
        <v>10</v>
      </c>
      <c r="D123" s="117" t="s">
        <v>156</v>
      </c>
      <c r="E123" s="120">
        <v>92</v>
      </c>
      <c r="F123" s="117" t="s">
        <v>135</v>
      </c>
      <c r="G123" s="117" t="s">
        <v>138</v>
      </c>
      <c r="H123" s="120">
        <v>26390</v>
      </c>
      <c r="I123" s="117" t="s">
        <v>158</v>
      </c>
      <c r="J123" s="118">
        <v>7.2</v>
      </c>
    </row>
    <row r="124" spans="1:10" ht="15.75" x14ac:dyDescent="0.25">
      <c r="A124" s="116" t="s">
        <v>372</v>
      </c>
      <c r="B124" s="117" t="s">
        <v>24</v>
      </c>
      <c r="C124" s="117" t="s">
        <v>10</v>
      </c>
      <c r="D124" s="117" t="s">
        <v>156</v>
      </c>
      <c r="E124" s="120">
        <v>92</v>
      </c>
      <c r="F124" s="117" t="s">
        <v>135</v>
      </c>
      <c r="G124" s="117" t="s">
        <v>138</v>
      </c>
      <c r="H124" s="120">
        <v>26390</v>
      </c>
      <c r="I124" s="117" t="s">
        <v>371</v>
      </c>
      <c r="J124" s="118">
        <v>266.89999999999998</v>
      </c>
    </row>
    <row r="125" spans="1:10" ht="15.75" x14ac:dyDescent="0.25">
      <c r="A125" s="116" t="s">
        <v>145</v>
      </c>
      <c r="B125" s="117" t="s">
        <v>24</v>
      </c>
      <c r="C125" s="117" t="s">
        <v>10</v>
      </c>
      <c r="D125" s="117" t="s">
        <v>156</v>
      </c>
      <c r="E125" s="120">
        <v>92</v>
      </c>
      <c r="F125" s="117" t="s">
        <v>135</v>
      </c>
      <c r="G125" s="117" t="s">
        <v>138</v>
      </c>
      <c r="H125" s="120">
        <v>26390</v>
      </c>
      <c r="I125" s="117" t="s">
        <v>297</v>
      </c>
      <c r="J125" s="118">
        <v>1</v>
      </c>
    </row>
    <row r="126" spans="1:10" ht="15.75" x14ac:dyDescent="0.25">
      <c r="A126" s="129" t="s">
        <v>342</v>
      </c>
      <c r="B126" s="120">
        <v>871</v>
      </c>
      <c r="C126" s="117" t="s">
        <v>12</v>
      </c>
      <c r="D126" s="120" t="s">
        <v>7</v>
      </c>
      <c r="E126" s="117" t="s">
        <v>8</v>
      </c>
      <c r="F126" s="120"/>
      <c r="G126" s="117"/>
      <c r="H126" s="117"/>
      <c r="I126" s="120" t="s">
        <v>6</v>
      </c>
      <c r="J126" s="125">
        <f>J127</f>
        <v>399.1</v>
      </c>
    </row>
    <row r="127" spans="1:10" ht="15.75" x14ac:dyDescent="0.25">
      <c r="A127" s="126" t="s">
        <v>2</v>
      </c>
      <c r="B127" s="120">
        <v>871</v>
      </c>
      <c r="C127" s="117" t="s">
        <v>12</v>
      </c>
      <c r="D127" s="117" t="s">
        <v>11</v>
      </c>
      <c r="E127" s="117" t="s">
        <v>8</v>
      </c>
      <c r="F127" s="120"/>
      <c r="G127" s="117"/>
      <c r="H127" s="117"/>
      <c r="I127" s="120" t="s">
        <v>6</v>
      </c>
      <c r="J127" s="118">
        <f>J128</f>
        <v>399.1</v>
      </c>
    </row>
    <row r="128" spans="1:10" ht="15.75" x14ac:dyDescent="0.25">
      <c r="A128" s="116" t="s">
        <v>77</v>
      </c>
      <c r="B128" s="120">
        <v>871</v>
      </c>
      <c r="C128" s="117" t="s">
        <v>12</v>
      </c>
      <c r="D128" s="117" t="s">
        <v>11</v>
      </c>
      <c r="E128" s="117" t="s">
        <v>63</v>
      </c>
      <c r="F128" s="120">
        <v>0</v>
      </c>
      <c r="G128" s="117" t="s">
        <v>138</v>
      </c>
      <c r="H128" s="117" t="s">
        <v>278</v>
      </c>
      <c r="I128" s="120"/>
      <c r="J128" s="118">
        <f>J129</f>
        <v>399.1</v>
      </c>
    </row>
    <row r="129" spans="1:10" ht="15.75" x14ac:dyDescent="0.25">
      <c r="A129" s="116" t="s">
        <v>78</v>
      </c>
      <c r="B129" s="120">
        <v>871</v>
      </c>
      <c r="C129" s="117" t="s">
        <v>12</v>
      </c>
      <c r="D129" s="117" t="s">
        <v>11</v>
      </c>
      <c r="E129" s="117" t="s">
        <v>63</v>
      </c>
      <c r="F129" s="120">
        <v>9</v>
      </c>
      <c r="G129" s="117" t="s">
        <v>138</v>
      </c>
      <c r="H129" s="117" t="s">
        <v>278</v>
      </c>
      <c r="I129" s="120"/>
      <c r="J129" s="118">
        <f>J130</f>
        <v>399.1</v>
      </c>
    </row>
    <row r="130" spans="1:10" ht="47.25" x14ac:dyDescent="0.25">
      <c r="A130" s="115" t="s">
        <v>79</v>
      </c>
      <c r="B130" s="120">
        <v>871</v>
      </c>
      <c r="C130" s="117" t="s">
        <v>12</v>
      </c>
      <c r="D130" s="117" t="s">
        <v>11</v>
      </c>
      <c r="E130" s="117" t="s">
        <v>63</v>
      </c>
      <c r="F130" s="120">
        <v>9</v>
      </c>
      <c r="G130" s="117" t="s">
        <v>138</v>
      </c>
      <c r="H130" s="117" t="s">
        <v>185</v>
      </c>
      <c r="I130" s="120"/>
      <c r="J130" s="118">
        <f>J131</f>
        <v>399.1</v>
      </c>
    </row>
    <row r="131" spans="1:10" ht="15.75" x14ac:dyDescent="0.25">
      <c r="A131" s="115" t="s">
        <v>144</v>
      </c>
      <c r="B131" s="120">
        <v>871</v>
      </c>
      <c r="C131" s="117" t="s">
        <v>12</v>
      </c>
      <c r="D131" s="117" t="s">
        <v>11</v>
      </c>
      <c r="E131" s="117" t="s">
        <v>63</v>
      </c>
      <c r="F131" s="120">
        <v>9</v>
      </c>
      <c r="G131" s="117" t="s">
        <v>138</v>
      </c>
      <c r="H131" s="117" t="s">
        <v>185</v>
      </c>
      <c r="I131" s="120">
        <v>120</v>
      </c>
      <c r="J131" s="118">
        <v>399.1</v>
      </c>
    </row>
    <row r="132" spans="1:10" ht="15.75" x14ac:dyDescent="0.25">
      <c r="A132" s="129" t="s">
        <v>343</v>
      </c>
      <c r="B132" s="120">
        <v>871</v>
      </c>
      <c r="C132" s="117" t="s">
        <v>11</v>
      </c>
      <c r="D132" s="117"/>
      <c r="E132" s="117"/>
      <c r="F132" s="120"/>
      <c r="G132" s="117"/>
      <c r="H132" s="117"/>
      <c r="I132" s="120"/>
      <c r="J132" s="118">
        <f>J133+J158+J163</f>
        <v>405.7</v>
      </c>
    </row>
    <row r="133" spans="1:10" ht="31.5" x14ac:dyDescent="0.25">
      <c r="A133" s="115" t="s">
        <v>44</v>
      </c>
      <c r="B133" s="120">
        <v>871</v>
      </c>
      <c r="C133" s="117" t="s">
        <v>11</v>
      </c>
      <c r="D133" s="117" t="s">
        <v>32</v>
      </c>
      <c r="E133" s="117"/>
      <c r="F133" s="120"/>
      <c r="G133" s="117"/>
      <c r="H133" s="117"/>
      <c r="I133" s="120"/>
      <c r="J133" s="118">
        <f>J134+J154</f>
        <v>270.7</v>
      </c>
    </row>
    <row r="134" spans="1:10" ht="94.5" x14ac:dyDescent="0.25">
      <c r="A134" s="115" t="s">
        <v>313</v>
      </c>
      <c r="B134" s="120">
        <v>871</v>
      </c>
      <c r="C134" s="117" t="s">
        <v>11</v>
      </c>
      <c r="D134" s="117" t="s">
        <v>32</v>
      </c>
      <c r="E134" s="117" t="s">
        <v>12</v>
      </c>
      <c r="F134" s="120">
        <v>0</v>
      </c>
      <c r="G134" s="117" t="s">
        <v>138</v>
      </c>
      <c r="H134" s="117" t="s">
        <v>278</v>
      </c>
      <c r="I134" s="120"/>
      <c r="J134" s="118">
        <f>J135+J146+J149</f>
        <v>235.5</v>
      </c>
    </row>
    <row r="135" spans="1:10" ht="31.5" x14ac:dyDescent="0.25">
      <c r="A135" s="116" t="s">
        <v>223</v>
      </c>
      <c r="B135" s="120">
        <v>871</v>
      </c>
      <c r="C135" s="117" t="s">
        <v>11</v>
      </c>
      <c r="D135" s="117" t="s">
        <v>32</v>
      </c>
      <c r="E135" s="117" t="s">
        <v>12</v>
      </c>
      <c r="F135" s="120">
        <v>1</v>
      </c>
      <c r="G135" s="117" t="s">
        <v>138</v>
      </c>
      <c r="H135" s="117" t="s">
        <v>278</v>
      </c>
      <c r="I135" s="120"/>
      <c r="J135" s="118">
        <f>J136+J138+J142+J144+J140</f>
        <v>144.5</v>
      </c>
    </row>
    <row r="136" spans="1:10" ht="15.75" hidden="1" x14ac:dyDescent="0.25">
      <c r="A136" s="116" t="s">
        <v>81</v>
      </c>
      <c r="B136" s="120">
        <v>871</v>
      </c>
      <c r="C136" s="117" t="s">
        <v>11</v>
      </c>
      <c r="D136" s="117" t="s">
        <v>32</v>
      </c>
      <c r="E136" s="117" t="s">
        <v>12</v>
      </c>
      <c r="F136" s="120">
        <v>1</v>
      </c>
      <c r="G136" s="117" t="s">
        <v>138</v>
      </c>
      <c r="H136" s="117" t="s">
        <v>186</v>
      </c>
      <c r="I136" s="120"/>
      <c r="J136" s="118">
        <f>J137</f>
        <v>0</v>
      </c>
    </row>
    <row r="137" spans="1:10" s="23" customFormat="1" ht="31.5" hidden="1" x14ac:dyDescent="0.25">
      <c r="A137" s="116" t="s">
        <v>152</v>
      </c>
      <c r="B137" s="120">
        <v>871</v>
      </c>
      <c r="C137" s="117" t="s">
        <v>11</v>
      </c>
      <c r="D137" s="117" t="s">
        <v>32</v>
      </c>
      <c r="E137" s="117" t="s">
        <v>12</v>
      </c>
      <c r="F137" s="120">
        <v>1</v>
      </c>
      <c r="G137" s="117" t="s">
        <v>138</v>
      </c>
      <c r="H137" s="117" t="s">
        <v>186</v>
      </c>
      <c r="I137" s="120">
        <v>240</v>
      </c>
      <c r="J137" s="118">
        <f>70-70</f>
        <v>0</v>
      </c>
    </row>
    <row r="138" spans="1:10" s="23" customFormat="1" ht="15.75" hidden="1" x14ac:dyDescent="0.25">
      <c r="A138" s="116" t="s">
        <v>224</v>
      </c>
      <c r="B138" s="120">
        <v>871</v>
      </c>
      <c r="C138" s="117" t="s">
        <v>11</v>
      </c>
      <c r="D138" s="117" t="s">
        <v>32</v>
      </c>
      <c r="E138" s="117" t="s">
        <v>12</v>
      </c>
      <c r="F138" s="120">
        <v>1</v>
      </c>
      <c r="G138" s="117" t="s">
        <v>138</v>
      </c>
      <c r="H138" s="117" t="s">
        <v>225</v>
      </c>
      <c r="I138" s="120"/>
      <c r="J138" s="118">
        <f>J139</f>
        <v>0</v>
      </c>
    </row>
    <row r="139" spans="1:10" s="23" customFormat="1" ht="31.5" hidden="1" x14ac:dyDescent="0.25">
      <c r="A139" s="116" t="s">
        <v>152</v>
      </c>
      <c r="B139" s="120">
        <v>871</v>
      </c>
      <c r="C139" s="117" t="s">
        <v>11</v>
      </c>
      <c r="D139" s="117" t="s">
        <v>32</v>
      </c>
      <c r="E139" s="117" t="s">
        <v>12</v>
      </c>
      <c r="F139" s="120">
        <v>1</v>
      </c>
      <c r="G139" s="117" t="s">
        <v>138</v>
      </c>
      <c r="H139" s="117" t="s">
        <v>225</v>
      </c>
      <c r="I139" s="120">
        <v>240</v>
      </c>
      <c r="J139" s="118">
        <f>10-10</f>
        <v>0</v>
      </c>
    </row>
    <row r="140" spans="1:10" s="23" customFormat="1" ht="15.75" hidden="1" x14ac:dyDescent="0.25">
      <c r="A140" s="116" t="s">
        <v>338</v>
      </c>
      <c r="B140" s="120">
        <v>871</v>
      </c>
      <c r="C140" s="117" t="s">
        <v>11</v>
      </c>
      <c r="D140" s="117" t="s">
        <v>32</v>
      </c>
      <c r="E140" s="117" t="s">
        <v>12</v>
      </c>
      <c r="F140" s="120">
        <v>1</v>
      </c>
      <c r="G140" s="117" t="s">
        <v>138</v>
      </c>
      <c r="H140" s="117" t="s">
        <v>356</v>
      </c>
      <c r="I140" s="120"/>
      <c r="J140" s="118">
        <f>J141</f>
        <v>0</v>
      </c>
    </row>
    <row r="141" spans="1:10" s="23" customFormat="1" ht="31.5" hidden="1" x14ac:dyDescent="0.25">
      <c r="A141" s="116" t="s">
        <v>152</v>
      </c>
      <c r="B141" s="120">
        <v>871</v>
      </c>
      <c r="C141" s="117" t="s">
        <v>11</v>
      </c>
      <c r="D141" s="117" t="s">
        <v>32</v>
      </c>
      <c r="E141" s="117" t="s">
        <v>12</v>
      </c>
      <c r="F141" s="120">
        <v>1</v>
      </c>
      <c r="G141" s="117" t="s">
        <v>138</v>
      </c>
      <c r="H141" s="117" t="s">
        <v>356</v>
      </c>
      <c r="I141" s="120">
        <v>240</v>
      </c>
      <c r="J141" s="118">
        <f>790.6-790.6</f>
        <v>0</v>
      </c>
    </row>
    <row r="142" spans="1:10" s="23" customFormat="1" ht="31.5" x14ac:dyDescent="0.25">
      <c r="A142" s="116" t="s">
        <v>242</v>
      </c>
      <c r="B142" s="120">
        <v>871</v>
      </c>
      <c r="C142" s="117" t="s">
        <v>11</v>
      </c>
      <c r="D142" s="117" t="s">
        <v>32</v>
      </c>
      <c r="E142" s="117" t="s">
        <v>12</v>
      </c>
      <c r="F142" s="120">
        <v>1</v>
      </c>
      <c r="G142" s="117" t="s">
        <v>138</v>
      </c>
      <c r="H142" s="117" t="s">
        <v>226</v>
      </c>
      <c r="I142" s="120"/>
      <c r="J142" s="118">
        <f>J143</f>
        <v>30</v>
      </c>
    </row>
    <row r="143" spans="1:10" s="23" customFormat="1" ht="31.5" x14ac:dyDescent="0.25">
      <c r="A143" s="116" t="s">
        <v>152</v>
      </c>
      <c r="B143" s="120">
        <v>871</v>
      </c>
      <c r="C143" s="117" t="s">
        <v>11</v>
      </c>
      <c r="D143" s="117" t="s">
        <v>32</v>
      </c>
      <c r="E143" s="117" t="s">
        <v>12</v>
      </c>
      <c r="F143" s="120">
        <v>1</v>
      </c>
      <c r="G143" s="117" t="s">
        <v>138</v>
      </c>
      <c r="H143" s="117" t="s">
        <v>226</v>
      </c>
      <c r="I143" s="120">
        <v>240</v>
      </c>
      <c r="J143" s="118">
        <v>30</v>
      </c>
    </row>
    <row r="144" spans="1:10" ht="15.75" x14ac:dyDescent="0.25">
      <c r="A144" s="116" t="s">
        <v>337</v>
      </c>
      <c r="B144" s="120">
        <v>871</v>
      </c>
      <c r="C144" s="117" t="s">
        <v>11</v>
      </c>
      <c r="D144" s="117" t="s">
        <v>32</v>
      </c>
      <c r="E144" s="117" t="s">
        <v>12</v>
      </c>
      <c r="F144" s="120">
        <v>1</v>
      </c>
      <c r="G144" s="117" t="s">
        <v>138</v>
      </c>
      <c r="H144" s="117" t="s">
        <v>336</v>
      </c>
      <c r="I144" s="120"/>
      <c r="J144" s="118">
        <f>J145</f>
        <v>114.5</v>
      </c>
    </row>
    <row r="145" spans="1:10" ht="32.25" customHeight="1" x14ac:dyDescent="0.25">
      <c r="A145" s="116" t="s">
        <v>152</v>
      </c>
      <c r="B145" s="120">
        <v>871</v>
      </c>
      <c r="C145" s="117" t="s">
        <v>11</v>
      </c>
      <c r="D145" s="117" t="s">
        <v>32</v>
      </c>
      <c r="E145" s="117" t="s">
        <v>12</v>
      </c>
      <c r="F145" s="120">
        <v>1</v>
      </c>
      <c r="G145" s="117" t="s">
        <v>138</v>
      </c>
      <c r="H145" s="117" t="s">
        <v>336</v>
      </c>
      <c r="I145" s="120">
        <v>240</v>
      </c>
      <c r="J145" s="118">
        <f>100+14.5</f>
        <v>114.5</v>
      </c>
    </row>
    <row r="146" spans="1:10" ht="47.25" hidden="1" x14ac:dyDescent="0.25">
      <c r="A146" s="127" t="s">
        <v>268</v>
      </c>
      <c r="B146" s="120">
        <v>871</v>
      </c>
      <c r="C146" s="117" t="s">
        <v>11</v>
      </c>
      <c r="D146" s="117" t="s">
        <v>32</v>
      </c>
      <c r="E146" s="117" t="s">
        <v>12</v>
      </c>
      <c r="F146" s="120">
        <v>2</v>
      </c>
      <c r="G146" s="117" t="s">
        <v>138</v>
      </c>
      <c r="H146" s="117" t="s">
        <v>278</v>
      </c>
      <c r="I146" s="120"/>
      <c r="J146" s="118">
        <f>J147</f>
        <v>0</v>
      </c>
    </row>
    <row r="147" spans="1:10" ht="31.5" hidden="1" x14ac:dyDescent="0.25">
      <c r="A147" s="127" t="s">
        <v>269</v>
      </c>
      <c r="B147" s="120">
        <v>871</v>
      </c>
      <c r="C147" s="117" t="s">
        <v>11</v>
      </c>
      <c r="D147" s="117" t="s">
        <v>32</v>
      </c>
      <c r="E147" s="117" t="s">
        <v>12</v>
      </c>
      <c r="F147" s="120">
        <v>2</v>
      </c>
      <c r="G147" s="117" t="s">
        <v>138</v>
      </c>
      <c r="H147" s="117" t="s">
        <v>270</v>
      </c>
      <c r="I147" s="120"/>
      <c r="J147" s="118">
        <f>J148</f>
        <v>0</v>
      </c>
    </row>
    <row r="148" spans="1:10" s="8" customFormat="1" ht="31.5" hidden="1" x14ac:dyDescent="0.25">
      <c r="A148" s="116" t="s">
        <v>152</v>
      </c>
      <c r="B148" s="120">
        <v>871</v>
      </c>
      <c r="C148" s="117" t="s">
        <v>11</v>
      </c>
      <c r="D148" s="117" t="s">
        <v>32</v>
      </c>
      <c r="E148" s="117" t="s">
        <v>12</v>
      </c>
      <c r="F148" s="120">
        <v>2</v>
      </c>
      <c r="G148" s="117" t="s">
        <v>138</v>
      </c>
      <c r="H148" s="117" t="s">
        <v>270</v>
      </c>
      <c r="I148" s="120">
        <v>240</v>
      </c>
      <c r="J148" s="118">
        <f>10-10</f>
        <v>0</v>
      </c>
    </row>
    <row r="149" spans="1:10" ht="63" x14ac:dyDescent="0.25">
      <c r="A149" s="116" t="s">
        <v>243</v>
      </c>
      <c r="B149" s="120">
        <v>871</v>
      </c>
      <c r="C149" s="117" t="s">
        <v>11</v>
      </c>
      <c r="D149" s="117" t="s">
        <v>32</v>
      </c>
      <c r="E149" s="117" t="s">
        <v>12</v>
      </c>
      <c r="F149" s="120">
        <v>3</v>
      </c>
      <c r="G149" s="117" t="s">
        <v>138</v>
      </c>
      <c r="H149" s="117" t="s">
        <v>278</v>
      </c>
      <c r="I149" s="120"/>
      <c r="J149" s="118">
        <f>J150+J152</f>
        <v>91</v>
      </c>
    </row>
    <row r="150" spans="1:10" ht="31.5" x14ac:dyDescent="0.25">
      <c r="A150" s="116" t="s">
        <v>271</v>
      </c>
      <c r="B150" s="120">
        <v>871</v>
      </c>
      <c r="C150" s="117" t="s">
        <v>11</v>
      </c>
      <c r="D150" s="117" t="s">
        <v>32</v>
      </c>
      <c r="E150" s="117" t="s">
        <v>12</v>
      </c>
      <c r="F150" s="120">
        <v>3</v>
      </c>
      <c r="G150" s="117" t="s">
        <v>138</v>
      </c>
      <c r="H150" s="117" t="s">
        <v>272</v>
      </c>
      <c r="I150" s="120"/>
      <c r="J150" s="118">
        <f>J151</f>
        <v>41</v>
      </c>
    </row>
    <row r="151" spans="1:10" ht="31.5" x14ac:dyDescent="0.25">
      <c r="A151" s="116" t="s">
        <v>152</v>
      </c>
      <c r="B151" s="120">
        <v>871</v>
      </c>
      <c r="C151" s="117" t="s">
        <v>11</v>
      </c>
      <c r="D151" s="117" t="s">
        <v>32</v>
      </c>
      <c r="E151" s="117" t="s">
        <v>12</v>
      </c>
      <c r="F151" s="120">
        <v>3</v>
      </c>
      <c r="G151" s="117" t="s">
        <v>138</v>
      </c>
      <c r="H151" s="117" t="s">
        <v>272</v>
      </c>
      <c r="I151" s="120">
        <v>240</v>
      </c>
      <c r="J151" s="118">
        <f>331+60-350</f>
        <v>41</v>
      </c>
    </row>
    <row r="152" spans="1:10" ht="31.5" x14ac:dyDescent="0.25">
      <c r="A152" s="116" t="s">
        <v>244</v>
      </c>
      <c r="B152" s="120">
        <v>871</v>
      </c>
      <c r="C152" s="117" t="s">
        <v>11</v>
      </c>
      <c r="D152" s="117" t="s">
        <v>32</v>
      </c>
      <c r="E152" s="117" t="s">
        <v>12</v>
      </c>
      <c r="F152" s="120">
        <v>3</v>
      </c>
      <c r="G152" s="117" t="s">
        <v>138</v>
      </c>
      <c r="H152" s="117" t="s">
        <v>227</v>
      </c>
      <c r="I152" s="120"/>
      <c r="J152" s="118">
        <f>J153</f>
        <v>50</v>
      </c>
    </row>
    <row r="153" spans="1:10" ht="31.5" x14ac:dyDescent="0.25">
      <c r="A153" s="116" t="s">
        <v>152</v>
      </c>
      <c r="B153" s="120">
        <v>871</v>
      </c>
      <c r="C153" s="117" t="s">
        <v>11</v>
      </c>
      <c r="D153" s="117" t="s">
        <v>32</v>
      </c>
      <c r="E153" s="117" t="s">
        <v>12</v>
      </c>
      <c r="F153" s="120">
        <v>3</v>
      </c>
      <c r="G153" s="117" t="s">
        <v>138</v>
      </c>
      <c r="H153" s="117" t="s">
        <v>227</v>
      </c>
      <c r="I153" s="120">
        <v>240</v>
      </c>
      <c r="J153" s="118">
        <f>120-70</f>
        <v>50</v>
      </c>
    </row>
    <row r="154" spans="1:10" ht="31.5" x14ac:dyDescent="0.25">
      <c r="A154" s="116" t="s">
        <v>72</v>
      </c>
      <c r="B154" s="120">
        <v>871</v>
      </c>
      <c r="C154" s="117" t="s">
        <v>11</v>
      </c>
      <c r="D154" s="117" t="s">
        <v>32</v>
      </c>
      <c r="E154" s="117">
        <v>97</v>
      </c>
      <c r="F154" s="120">
        <v>0</v>
      </c>
      <c r="G154" s="117" t="s">
        <v>138</v>
      </c>
      <c r="H154" s="117" t="s">
        <v>278</v>
      </c>
      <c r="I154" s="120"/>
      <c r="J154" s="118">
        <f>J155</f>
        <v>35.200000000000003</v>
      </c>
    </row>
    <row r="155" spans="1:10" ht="63" x14ac:dyDescent="0.25">
      <c r="A155" s="116" t="s">
        <v>71</v>
      </c>
      <c r="B155" s="120">
        <v>871</v>
      </c>
      <c r="C155" s="117" t="s">
        <v>11</v>
      </c>
      <c r="D155" s="117" t="s">
        <v>32</v>
      </c>
      <c r="E155" s="117">
        <v>97</v>
      </c>
      <c r="F155" s="120">
        <v>2</v>
      </c>
      <c r="G155" s="117" t="s">
        <v>138</v>
      </c>
      <c r="H155" s="117" t="s">
        <v>278</v>
      </c>
      <c r="I155" s="120"/>
      <c r="J155" s="118">
        <f>J156</f>
        <v>35.200000000000003</v>
      </c>
    </row>
    <row r="156" spans="1:10" ht="63" x14ac:dyDescent="0.25">
      <c r="A156" s="116" t="s">
        <v>230</v>
      </c>
      <c r="B156" s="120">
        <v>871</v>
      </c>
      <c r="C156" s="117" t="s">
        <v>11</v>
      </c>
      <c r="D156" s="117" t="s">
        <v>32</v>
      </c>
      <c r="E156" s="117" t="s">
        <v>80</v>
      </c>
      <c r="F156" s="120">
        <v>2</v>
      </c>
      <c r="G156" s="117" t="s">
        <v>138</v>
      </c>
      <c r="H156" s="117" t="s">
        <v>187</v>
      </c>
      <c r="I156" s="120"/>
      <c r="J156" s="118">
        <f>J157</f>
        <v>35.200000000000003</v>
      </c>
    </row>
    <row r="157" spans="1:10" ht="15.75" x14ac:dyDescent="0.25">
      <c r="A157" s="121" t="s">
        <v>52</v>
      </c>
      <c r="B157" s="120">
        <v>871</v>
      </c>
      <c r="C157" s="117" t="s">
        <v>11</v>
      </c>
      <c r="D157" s="117" t="s">
        <v>32</v>
      </c>
      <c r="E157" s="117" t="s">
        <v>80</v>
      </c>
      <c r="F157" s="120">
        <v>2</v>
      </c>
      <c r="G157" s="117" t="s">
        <v>138</v>
      </c>
      <c r="H157" s="117" t="s">
        <v>187</v>
      </c>
      <c r="I157" s="120">
        <v>540</v>
      </c>
      <c r="J157" s="118">
        <v>35.200000000000003</v>
      </c>
    </row>
    <row r="158" spans="1:10" ht="15.75" x14ac:dyDescent="0.25">
      <c r="A158" s="116" t="s">
        <v>273</v>
      </c>
      <c r="B158" s="120">
        <v>871</v>
      </c>
      <c r="C158" s="117" t="s">
        <v>11</v>
      </c>
      <c r="D158" s="117" t="s">
        <v>50</v>
      </c>
      <c r="E158" s="117"/>
      <c r="F158" s="120"/>
      <c r="G158" s="117"/>
      <c r="H158" s="117"/>
      <c r="I158" s="120"/>
      <c r="J158" s="118">
        <f>J159</f>
        <v>130</v>
      </c>
    </row>
    <row r="159" spans="1:10" ht="94.5" x14ac:dyDescent="0.25">
      <c r="A159" s="116" t="s">
        <v>313</v>
      </c>
      <c r="B159" s="120">
        <v>871</v>
      </c>
      <c r="C159" s="117" t="s">
        <v>11</v>
      </c>
      <c r="D159" s="117" t="s">
        <v>50</v>
      </c>
      <c r="E159" s="117" t="s">
        <v>12</v>
      </c>
      <c r="F159" s="120">
        <v>0</v>
      </c>
      <c r="G159" s="117" t="s">
        <v>138</v>
      </c>
      <c r="H159" s="117" t="s">
        <v>278</v>
      </c>
      <c r="I159" s="120"/>
      <c r="J159" s="118">
        <f>J160</f>
        <v>130</v>
      </c>
    </row>
    <row r="160" spans="1:10" ht="15.75" x14ac:dyDescent="0.25">
      <c r="A160" s="116" t="s">
        <v>229</v>
      </c>
      <c r="B160" s="120">
        <v>871</v>
      </c>
      <c r="C160" s="117" t="s">
        <v>11</v>
      </c>
      <c r="D160" s="117" t="s">
        <v>50</v>
      </c>
      <c r="E160" s="117" t="s">
        <v>12</v>
      </c>
      <c r="F160" s="120">
        <v>4</v>
      </c>
      <c r="G160" s="117" t="s">
        <v>138</v>
      </c>
      <c r="H160" s="117" t="s">
        <v>278</v>
      </c>
      <c r="I160" s="120"/>
      <c r="J160" s="118">
        <f>J161</f>
        <v>130</v>
      </c>
    </row>
    <row r="161" spans="1:10" ht="15.75" x14ac:dyDescent="0.25">
      <c r="A161" s="116" t="s">
        <v>229</v>
      </c>
      <c r="B161" s="120">
        <v>871</v>
      </c>
      <c r="C161" s="117" t="s">
        <v>11</v>
      </c>
      <c r="D161" s="117" t="s">
        <v>50</v>
      </c>
      <c r="E161" s="117" t="s">
        <v>12</v>
      </c>
      <c r="F161" s="120">
        <v>4</v>
      </c>
      <c r="G161" s="117" t="s">
        <v>138</v>
      </c>
      <c r="H161" s="117" t="s">
        <v>228</v>
      </c>
      <c r="I161" s="120"/>
      <c r="J161" s="118">
        <f>J162</f>
        <v>130</v>
      </c>
    </row>
    <row r="162" spans="1:10" ht="31.5" x14ac:dyDescent="0.25">
      <c r="A162" s="116" t="s">
        <v>152</v>
      </c>
      <c r="B162" s="120">
        <v>871</v>
      </c>
      <c r="C162" s="117" t="s">
        <v>11</v>
      </c>
      <c r="D162" s="117" t="s">
        <v>50</v>
      </c>
      <c r="E162" s="117" t="s">
        <v>12</v>
      </c>
      <c r="F162" s="120">
        <v>4</v>
      </c>
      <c r="G162" s="117" t="s">
        <v>138</v>
      </c>
      <c r="H162" s="117" t="s">
        <v>228</v>
      </c>
      <c r="I162" s="120">
        <v>240</v>
      </c>
      <c r="J162" s="118">
        <v>130</v>
      </c>
    </row>
    <row r="163" spans="1:10" s="8" customFormat="1" ht="31.5" x14ac:dyDescent="0.25">
      <c r="A163" s="116" t="s">
        <v>283</v>
      </c>
      <c r="B163" s="117" t="s">
        <v>24</v>
      </c>
      <c r="C163" s="117" t="s">
        <v>11</v>
      </c>
      <c r="D163" s="117" t="s">
        <v>282</v>
      </c>
      <c r="E163" s="117"/>
      <c r="F163" s="120"/>
      <c r="G163" s="117"/>
      <c r="H163" s="117"/>
      <c r="I163" s="120"/>
      <c r="J163" s="118">
        <f>J164</f>
        <v>5</v>
      </c>
    </row>
    <row r="164" spans="1:10" ht="47.25" x14ac:dyDescent="0.25">
      <c r="A164" s="116" t="s">
        <v>284</v>
      </c>
      <c r="B164" s="117" t="s">
        <v>24</v>
      </c>
      <c r="C164" s="117" t="s">
        <v>11</v>
      </c>
      <c r="D164" s="117" t="s">
        <v>282</v>
      </c>
      <c r="E164" s="117" t="s">
        <v>61</v>
      </c>
      <c r="F164" s="120">
        <v>0</v>
      </c>
      <c r="G164" s="117" t="s">
        <v>138</v>
      </c>
      <c r="H164" s="117" t="s">
        <v>278</v>
      </c>
      <c r="I164" s="120"/>
      <c r="J164" s="118">
        <f>J165</f>
        <v>5</v>
      </c>
    </row>
    <row r="165" spans="1:10" ht="15.75" x14ac:dyDescent="0.25">
      <c r="A165" s="116" t="s">
        <v>285</v>
      </c>
      <c r="B165" s="117" t="s">
        <v>24</v>
      </c>
      <c r="C165" s="117" t="s">
        <v>11</v>
      </c>
      <c r="D165" s="117" t="s">
        <v>282</v>
      </c>
      <c r="E165" s="117" t="s">
        <v>61</v>
      </c>
      <c r="F165" s="120">
        <v>0</v>
      </c>
      <c r="G165" s="117" t="s">
        <v>138</v>
      </c>
      <c r="H165" s="117" t="s">
        <v>286</v>
      </c>
      <c r="I165" s="120"/>
      <c r="J165" s="118">
        <f>J166</f>
        <v>5</v>
      </c>
    </row>
    <row r="166" spans="1:10" ht="31.5" x14ac:dyDescent="0.25">
      <c r="A166" s="116" t="s">
        <v>152</v>
      </c>
      <c r="B166" s="120">
        <v>871</v>
      </c>
      <c r="C166" s="117" t="s">
        <v>11</v>
      </c>
      <c r="D166" s="117" t="s">
        <v>282</v>
      </c>
      <c r="E166" s="117" t="s">
        <v>61</v>
      </c>
      <c r="F166" s="120">
        <v>0</v>
      </c>
      <c r="G166" s="117" t="s">
        <v>138</v>
      </c>
      <c r="H166" s="117" t="s">
        <v>286</v>
      </c>
      <c r="I166" s="120">
        <v>240</v>
      </c>
      <c r="J166" s="118">
        <f>25-20</f>
        <v>5</v>
      </c>
    </row>
    <row r="167" spans="1:10" ht="15.75" x14ac:dyDescent="0.25">
      <c r="A167" s="129" t="s">
        <v>344</v>
      </c>
      <c r="B167" s="120">
        <v>871</v>
      </c>
      <c r="C167" s="117" t="s">
        <v>14</v>
      </c>
      <c r="D167" s="120" t="s">
        <v>7</v>
      </c>
      <c r="E167" s="117"/>
      <c r="F167" s="120"/>
      <c r="G167" s="117"/>
      <c r="H167" s="117"/>
      <c r="I167" s="120"/>
      <c r="J167" s="118">
        <f>J168+J187+J192</f>
        <v>15519.400000000001</v>
      </c>
    </row>
    <row r="168" spans="1:10" s="8" customFormat="1" ht="15.75" x14ac:dyDescent="0.25">
      <c r="A168" s="115" t="s">
        <v>59</v>
      </c>
      <c r="B168" s="117" t="s">
        <v>24</v>
      </c>
      <c r="C168" s="117" t="s">
        <v>14</v>
      </c>
      <c r="D168" s="117" t="s">
        <v>32</v>
      </c>
      <c r="E168" s="117"/>
      <c r="F168" s="120"/>
      <c r="G168" s="117"/>
      <c r="H168" s="117"/>
      <c r="I168" s="120"/>
      <c r="J168" s="118">
        <f>J169+J183</f>
        <v>15311.7</v>
      </c>
    </row>
    <row r="169" spans="1:10" ht="31.5" x14ac:dyDescent="0.25">
      <c r="A169" s="115" t="s">
        <v>314</v>
      </c>
      <c r="B169" s="117" t="s">
        <v>24</v>
      </c>
      <c r="C169" s="117" t="s">
        <v>14</v>
      </c>
      <c r="D169" s="117" t="s">
        <v>32</v>
      </c>
      <c r="E169" s="117" t="s">
        <v>11</v>
      </c>
      <c r="F169" s="120">
        <v>0</v>
      </c>
      <c r="G169" s="117" t="s">
        <v>138</v>
      </c>
      <c r="H169" s="117" t="s">
        <v>278</v>
      </c>
      <c r="I169" s="120"/>
      <c r="J169" s="118">
        <f>J170</f>
        <v>15311.7</v>
      </c>
    </row>
    <row r="170" spans="1:10" ht="47.25" x14ac:dyDescent="0.25">
      <c r="A170" s="116" t="s">
        <v>322</v>
      </c>
      <c r="B170" s="117" t="s">
        <v>24</v>
      </c>
      <c r="C170" s="117" t="s">
        <v>14</v>
      </c>
      <c r="D170" s="117" t="s">
        <v>32</v>
      </c>
      <c r="E170" s="117" t="s">
        <v>11</v>
      </c>
      <c r="F170" s="120">
        <v>1</v>
      </c>
      <c r="G170" s="117" t="s">
        <v>138</v>
      </c>
      <c r="H170" s="117" t="s">
        <v>278</v>
      </c>
      <c r="I170" s="120"/>
      <c r="J170" s="118">
        <f>J171+J173+J175+J177+J181+J179</f>
        <v>15311.7</v>
      </c>
    </row>
    <row r="171" spans="1:10" ht="15.75" x14ac:dyDescent="0.25">
      <c r="A171" s="116" t="s">
        <v>82</v>
      </c>
      <c r="B171" s="117" t="s">
        <v>24</v>
      </c>
      <c r="C171" s="117" t="s">
        <v>14</v>
      </c>
      <c r="D171" s="117" t="s">
        <v>32</v>
      </c>
      <c r="E171" s="117" t="s">
        <v>11</v>
      </c>
      <c r="F171" s="120">
        <v>1</v>
      </c>
      <c r="G171" s="117" t="s">
        <v>138</v>
      </c>
      <c r="H171" s="117" t="s">
        <v>188</v>
      </c>
      <c r="I171" s="120"/>
      <c r="J171" s="118">
        <f>J172</f>
        <v>5367.0000000000009</v>
      </c>
    </row>
    <row r="172" spans="1:10" ht="31.5" x14ac:dyDescent="0.25">
      <c r="A172" s="116" t="s">
        <v>152</v>
      </c>
      <c r="B172" s="117" t="s">
        <v>24</v>
      </c>
      <c r="C172" s="117" t="s">
        <v>14</v>
      </c>
      <c r="D172" s="117" t="s">
        <v>32</v>
      </c>
      <c r="E172" s="117" t="s">
        <v>11</v>
      </c>
      <c r="F172" s="120">
        <v>1</v>
      </c>
      <c r="G172" s="117" t="s">
        <v>138</v>
      </c>
      <c r="H172" s="117" t="s">
        <v>188</v>
      </c>
      <c r="I172" s="120">
        <v>240</v>
      </c>
      <c r="J172" s="118">
        <f>8549.7-385.4-1280-248.3-1600-760.7+24.7+236.7+1092.2-20-241.9</f>
        <v>5367.0000000000009</v>
      </c>
    </row>
    <row r="173" spans="1:10" ht="15.75" x14ac:dyDescent="0.25">
      <c r="A173" s="116" t="s">
        <v>83</v>
      </c>
      <c r="B173" s="117" t="s">
        <v>24</v>
      </c>
      <c r="C173" s="117" t="s">
        <v>14</v>
      </c>
      <c r="D173" s="117" t="s">
        <v>32</v>
      </c>
      <c r="E173" s="117" t="s">
        <v>11</v>
      </c>
      <c r="F173" s="120">
        <v>1</v>
      </c>
      <c r="G173" s="117" t="s">
        <v>138</v>
      </c>
      <c r="H173" s="117" t="s">
        <v>189</v>
      </c>
      <c r="I173" s="120"/>
      <c r="J173" s="118">
        <f>J174</f>
        <v>1100</v>
      </c>
    </row>
    <row r="174" spans="1:10" ht="31.5" x14ac:dyDescent="0.25">
      <c r="A174" s="116" t="s">
        <v>152</v>
      </c>
      <c r="B174" s="117" t="s">
        <v>24</v>
      </c>
      <c r="C174" s="117" t="s">
        <v>14</v>
      </c>
      <c r="D174" s="117" t="s">
        <v>32</v>
      </c>
      <c r="E174" s="117" t="s">
        <v>11</v>
      </c>
      <c r="F174" s="120">
        <v>1</v>
      </c>
      <c r="G174" s="117" t="s">
        <v>138</v>
      </c>
      <c r="H174" s="117" t="s">
        <v>189</v>
      </c>
      <c r="I174" s="120">
        <v>240</v>
      </c>
      <c r="J174" s="118">
        <f>250+850</f>
        <v>1100</v>
      </c>
    </row>
    <row r="175" spans="1:10" ht="17.25" customHeight="1" x14ac:dyDescent="0.25">
      <c r="A175" s="116" t="s">
        <v>84</v>
      </c>
      <c r="B175" s="120">
        <v>871</v>
      </c>
      <c r="C175" s="117" t="s">
        <v>14</v>
      </c>
      <c r="D175" s="117" t="s">
        <v>32</v>
      </c>
      <c r="E175" s="117" t="s">
        <v>11</v>
      </c>
      <c r="F175" s="120">
        <v>1</v>
      </c>
      <c r="G175" s="117" t="s">
        <v>138</v>
      </c>
      <c r="H175" s="117" t="s">
        <v>190</v>
      </c>
      <c r="I175" s="120"/>
      <c r="J175" s="118">
        <f>J176</f>
        <v>474.4</v>
      </c>
    </row>
    <row r="176" spans="1:10" ht="31.5" x14ac:dyDescent="0.25">
      <c r="A176" s="116" t="s">
        <v>152</v>
      </c>
      <c r="B176" s="120">
        <v>871</v>
      </c>
      <c r="C176" s="117" t="s">
        <v>14</v>
      </c>
      <c r="D176" s="117" t="s">
        <v>32</v>
      </c>
      <c r="E176" s="117" t="s">
        <v>11</v>
      </c>
      <c r="F176" s="120">
        <v>1</v>
      </c>
      <c r="G176" s="117" t="s">
        <v>138</v>
      </c>
      <c r="H176" s="117" t="s">
        <v>190</v>
      </c>
      <c r="I176" s="120">
        <v>240</v>
      </c>
      <c r="J176" s="118">
        <f>82.3+300+193.1-101</f>
        <v>474.4</v>
      </c>
    </row>
    <row r="177" spans="1:10" ht="31.5" x14ac:dyDescent="0.25">
      <c r="A177" s="116" t="s">
        <v>124</v>
      </c>
      <c r="B177" s="120">
        <v>871</v>
      </c>
      <c r="C177" s="117" t="s">
        <v>14</v>
      </c>
      <c r="D177" s="117" t="s">
        <v>32</v>
      </c>
      <c r="E177" s="117" t="s">
        <v>11</v>
      </c>
      <c r="F177" s="120">
        <v>1</v>
      </c>
      <c r="G177" s="117" t="s">
        <v>138</v>
      </c>
      <c r="H177" s="117" t="s">
        <v>191</v>
      </c>
      <c r="I177" s="120"/>
      <c r="J177" s="118">
        <f>J178</f>
        <v>50</v>
      </c>
    </row>
    <row r="178" spans="1:10" ht="31.5" x14ac:dyDescent="0.25">
      <c r="A178" s="116" t="s">
        <v>152</v>
      </c>
      <c r="B178" s="120">
        <v>871</v>
      </c>
      <c r="C178" s="117" t="s">
        <v>14</v>
      </c>
      <c r="D178" s="117" t="s">
        <v>32</v>
      </c>
      <c r="E178" s="117" t="s">
        <v>11</v>
      </c>
      <c r="F178" s="120">
        <v>1</v>
      </c>
      <c r="G178" s="117" t="s">
        <v>138</v>
      </c>
      <c r="H178" s="117" t="s">
        <v>191</v>
      </c>
      <c r="I178" s="120">
        <v>240</v>
      </c>
      <c r="J178" s="118">
        <v>50</v>
      </c>
    </row>
    <row r="179" spans="1:10" ht="15" customHeight="1" x14ac:dyDescent="0.25">
      <c r="A179" s="116" t="s">
        <v>163</v>
      </c>
      <c r="B179" s="120">
        <v>871</v>
      </c>
      <c r="C179" s="117" t="s">
        <v>14</v>
      </c>
      <c r="D179" s="117" t="s">
        <v>32</v>
      </c>
      <c r="E179" s="117" t="s">
        <v>11</v>
      </c>
      <c r="F179" s="120">
        <v>1</v>
      </c>
      <c r="G179" s="117" t="s">
        <v>138</v>
      </c>
      <c r="H179" s="117" t="s">
        <v>192</v>
      </c>
      <c r="I179" s="120"/>
      <c r="J179" s="118">
        <f>J180</f>
        <v>6600</v>
      </c>
    </row>
    <row r="180" spans="1:10" s="8" customFormat="1" ht="31.5" x14ac:dyDescent="0.25">
      <c r="A180" s="116" t="s">
        <v>152</v>
      </c>
      <c r="B180" s="120">
        <v>871</v>
      </c>
      <c r="C180" s="117" t="s">
        <v>14</v>
      </c>
      <c r="D180" s="117" t="s">
        <v>32</v>
      </c>
      <c r="E180" s="117" t="s">
        <v>11</v>
      </c>
      <c r="F180" s="120">
        <v>1</v>
      </c>
      <c r="G180" s="117" t="s">
        <v>138</v>
      </c>
      <c r="H180" s="117" t="s">
        <v>192</v>
      </c>
      <c r="I180" s="120">
        <v>240</v>
      </c>
      <c r="J180" s="118">
        <v>6600</v>
      </c>
    </row>
    <row r="181" spans="1:10" ht="15.75" x14ac:dyDescent="0.25">
      <c r="A181" s="116" t="s">
        <v>114</v>
      </c>
      <c r="B181" s="120">
        <v>871</v>
      </c>
      <c r="C181" s="117" t="s">
        <v>14</v>
      </c>
      <c r="D181" s="117" t="s">
        <v>32</v>
      </c>
      <c r="E181" s="117" t="s">
        <v>11</v>
      </c>
      <c r="F181" s="120">
        <v>1</v>
      </c>
      <c r="G181" s="117" t="s">
        <v>138</v>
      </c>
      <c r="H181" s="117" t="s">
        <v>193</v>
      </c>
      <c r="I181" s="120"/>
      <c r="J181" s="118">
        <f>J182</f>
        <v>1720.3000000000002</v>
      </c>
    </row>
    <row r="182" spans="1:10" ht="31.5" x14ac:dyDescent="0.25">
      <c r="A182" s="116" t="s">
        <v>152</v>
      </c>
      <c r="B182" s="120">
        <v>871</v>
      </c>
      <c r="C182" s="117" t="s">
        <v>14</v>
      </c>
      <c r="D182" s="117" t="s">
        <v>32</v>
      </c>
      <c r="E182" s="117" t="s">
        <v>11</v>
      </c>
      <c r="F182" s="120">
        <v>1</v>
      </c>
      <c r="G182" s="117" t="s">
        <v>138</v>
      </c>
      <c r="H182" s="117" t="s">
        <v>193</v>
      </c>
      <c r="I182" s="120">
        <v>240</v>
      </c>
      <c r="J182" s="118">
        <f>2990+730.3-2000</f>
        <v>1720.3000000000002</v>
      </c>
    </row>
    <row r="183" spans="1:10" ht="47.25" hidden="1" x14ac:dyDescent="0.25">
      <c r="A183" s="116" t="s">
        <v>385</v>
      </c>
      <c r="B183" s="120">
        <v>871</v>
      </c>
      <c r="C183" s="117" t="s">
        <v>14</v>
      </c>
      <c r="D183" s="117" t="s">
        <v>32</v>
      </c>
      <c r="E183" s="117" t="s">
        <v>282</v>
      </c>
      <c r="F183" s="120">
        <v>0</v>
      </c>
      <c r="G183" s="117" t="s">
        <v>138</v>
      </c>
      <c r="H183" s="117" t="s">
        <v>278</v>
      </c>
      <c r="I183" s="120"/>
      <c r="J183" s="118">
        <f>J184</f>
        <v>0</v>
      </c>
    </row>
    <row r="184" spans="1:10" ht="15.75" hidden="1" x14ac:dyDescent="0.25">
      <c r="A184" s="116" t="s">
        <v>386</v>
      </c>
      <c r="B184" s="120">
        <v>871</v>
      </c>
      <c r="C184" s="117" t="s">
        <v>14</v>
      </c>
      <c r="D184" s="117" t="s">
        <v>32</v>
      </c>
      <c r="E184" s="117" t="s">
        <v>282</v>
      </c>
      <c r="F184" s="120">
        <v>0</v>
      </c>
      <c r="G184" s="117" t="s">
        <v>10</v>
      </c>
      <c r="H184" s="117" t="s">
        <v>278</v>
      </c>
      <c r="I184" s="120"/>
      <c r="J184" s="118">
        <f>J185</f>
        <v>0</v>
      </c>
    </row>
    <row r="185" spans="1:10" ht="31.5" hidden="1" x14ac:dyDescent="0.25">
      <c r="A185" s="116" t="s">
        <v>387</v>
      </c>
      <c r="B185" s="120">
        <v>871</v>
      </c>
      <c r="C185" s="117" t="s">
        <v>14</v>
      </c>
      <c r="D185" s="117" t="s">
        <v>32</v>
      </c>
      <c r="E185" s="117" t="s">
        <v>282</v>
      </c>
      <c r="F185" s="120">
        <v>0</v>
      </c>
      <c r="G185" s="117" t="s">
        <v>10</v>
      </c>
      <c r="H185" s="117" t="s">
        <v>384</v>
      </c>
      <c r="I185" s="120"/>
      <c r="J185" s="118">
        <f>J186</f>
        <v>0</v>
      </c>
    </row>
    <row r="186" spans="1:10" ht="31.5" hidden="1" x14ac:dyDescent="0.25">
      <c r="A186" s="116" t="s">
        <v>152</v>
      </c>
      <c r="B186" s="120">
        <v>871</v>
      </c>
      <c r="C186" s="117" t="s">
        <v>14</v>
      </c>
      <c r="D186" s="117" t="s">
        <v>32</v>
      </c>
      <c r="E186" s="117" t="s">
        <v>282</v>
      </c>
      <c r="F186" s="120">
        <v>0</v>
      </c>
      <c r="G186" s="117" t="s">
        <v>10</v>
      </c>
      <c r="H186" s="117" t="s">
        <v>384</v>
      </c>
      <c r="I186" s="120">
        <v>240</v>
      </c>
      <c r="J186" s="118"/>
    </row>
    <row r="187" spans="1:10" ht="15" customHeight="1" x14ac:dyDescent="0.25">
      <c r="A187" s="116" t="s">
        <v>363</v>
      </c>
      <c r="B187" s="120">
        <v>871</v>
      </c>
      <c r="C187" s="117" t="s">
        <v>14</v>
      </c>
      <c r="D187" s="117" t="s">
        <v>50</v>
      </c>
      <c r="E187" s="117"/>
      <c r="F187" s="117"/>
      <c r="G187" s="117"/>
      <c r="H187" s="117"/>
      <c r="I187" s="120" t="s">
        <v>6</v>
      </c>
      <c r="J187" s="118">
        <f>J188</f>
        <v>70.7</v>
      </c>
    </row>
    <row r="188" spans="1:10" ht="15" customHeight="1" x14ac:dyDescent="0.25">
      <c r="A188" s="116" t="s">
        <v>77</v>
      </c>
      <c r="B188" s="120">
        <v>871</v>
      </c>
      <c r="C188" s="117" t="s">
        <v>14</v>
      </c>
      <c r="D188" s="117" t="s">
        <v>50</v>
      </c>
      <c r="E188" s="117" t="s">
        <v>63</v>
      </c>
      <c r="F188" s="120">
        <v>0</v>
      </c>
      <c r="G188" s="117" t="s">
        <v>138</v>
      </c>
      <c r="H188" s="117" t="s">
        <v>278</v>
      </c>
      <c r="I188" s="120"/>
      <c r="J188" s="118">
        <f>J189</f>
        <v>70.7</v>
      </c>
    </row>
    <row r="189" spans="1:10" ht="15" customHeight="1" x14ac:dyDescent="0.25">
      <c r="A189" s="116" t="s">
        <v>78</v>
      </c>
      <c r="B189" s="117" t="s">
        <v>24</v>
      </c>
      <c r="C189" s="117" t="s">
        <v>14</v>
      </c>
      <c r="D189" s="117" t="s">
        <v>50</v>
      </c>
      <c r="E189" s="117" t="s">
        <v>63</v>
      </c>
      <c r="F189" s="120">
        <v>9</v>
      </c>
      <c r="G189" s="117" t="s">
        <v>138</v>
      </c>
      <c r="H189" s="117" t="s">
        <v>278</v>
      </c>
      <c r="I189" s="120"/>
      <c r="J189" s="118">
        <f>J190</f>
        <v>70.7</v>
      </c>
    </row>
    <row r="190" spans="1:10" ht="31.5" x14ac:dyDescent="0.25">
      <c r="A190" s="116" t="s">
        <v>364</v>
      </c>
      <c r="B190" s="117" t="s">
        <v>24</v>
      </c>
      <c r="C190" s="117" t="s">
        <v>14</v>
      </c>
      <c r="D190" s="117" t="s">
        <v>50</v>
      </c>
      <c r="E190" s="117" t="s">
        <v>63</v>
      </c>
      <c r="F190" s="120">
        <v>9</v>
      </c>
      <c r="G190" s="117" t="s">
        <v>138</v>
      </c>
      <c r="H190" s="117" t="s">
        <v>365</v>
      </c>
      <c r="I190" s="120"/>
      <c r="J190" s="118">
        <f>J191</f>
        <v>70.7</v>
      </c>
    </row>
    <row r="191" spans="1:10" ht="31.5" x14ac:dyDescent="0.25">
      <c r="A191" s="116" t="s">
        <v>152</v>
      </c>
      <c r="B191" s="117" t="s">
        <v>24</v>
      </c>
      <c r="C191" s="117" t="s">
        <v>14</v>
      </c>
      <c r="D191" s="117" t="s">
        <v>50</v>
      </c>
      <c r="E191" s="117" t="s">
        <v>63</v>
      </c>
      <c r="F191" s="120">
        <v>9</v>
      </c>
      <c r="G191" s="117" t="s">
        <v>138</v>
      </c>
      <c r="H191" s="117" t="s">
        <v>365</v>
      </c>
      <c r="I191" s="120">
        <v>240</v>
      </c>
      <c r="J191" s="118">
        <v>70.7</v>
      </c>
    </row>
    <row r="192" spans="1:10" ht="15.75" x14ac:dyDescent="0.25">
      <c r="A192" s="115" t="s">
        <v>60</v>
      </c>
      <c r="B192" s="120">
        <v>871</v>
      </c>
      <c r="C192" s="117" t="s">
        <v>14</v>
      </c>
      <c r="D192" s="117" t="s">
        <v>61</v>
      </c>
      <c r="E192" s="117"/>
      <c r="F192" s="117"/>
      <c r="G192" s="117"/>
      <c r="H192" s="117"/>
      <c r="I192" s="120" t="s">
        <v>6</v>
      </c>
      <c r="J192" s="125">
        <f>J193</f>
        <v>137</v>
      </c>
    </row>
    <row r="193" spans="1:10" ht="47.25" x14ac:dyDescent="0.25">
      <c r="A193" s="116" t="s">
        <v>315</v>
      </c>
      <c r="B193" s="120">
        <v>871</v>
      </c>
      <c r="C193" s="117" t="s">
        <v>14</v>
      </c>
      <c r="D193" s="117" t="s">
        <v>61</v>
      </c>
      <c r="E193" s="117" t="s">
        <v>14</v>
      </c>
      <c r="F193" s="120">
        <v>0</v>
      </c>
      <c r="G193" s="117" t="s">
        <v>138</v>
      </c>
      <c r="H193" s="117" t="s">
        <v>278</v>
      </c>
      <c r="I193" s="120"/>
      <c r="J193" s="118">
        <f>J194+J196</f>
        <v>137</v>
      </c>
    </row>
    <row r="194" spans="1:10" s="8" customFormat="1" ht="94.5" x14ac:dyDescent="0.25">
      <c r="A194" s="116" t="s">
        <v>382</v>
      </c>
      <c r="B194" s="117" t="s">
        <v>24</v>
      </c>
      <c r="C194" s="117" t="s">
        <v>14</v>
      </c>
      <c r="D194" s="117" t="s">
        <v>61</v>
      </c>
      <c r="E194" s="117" t="s">
        <v>14</v>
      </c>
      <c r="F194" s="120">
        <v>0</v>
      </c>
      <c r="G194" s="117" t="s">
        <v>138</v>
      </c>
      <c r="H194" s="117" t="s">
        <v>383</v>
      </c>
      <c r="I194" s="120"/>
      <c r="J194" s="118">
        <f>J195</f>
        <v>100</v>
      </c>
    </row>
    <row r="195" spans="1:10" ht="31.5" x14ac:dyDescent="0.25">
      <c r="A195" s="116" t="s">
        <v>164</v>
      </c>
      <c r="B195" s="117" t="s">
        <v>24</v>
      </c>
      <c r="C195" s="117" t="s">
        <v>14</v>
      </c>
      <c r="D195" s="117" t="s">
        <v>61</v>
      </c>
      <c r="E195" s="117" t="s">
        <v>14</v>
      </c>
      <c r="F195" s="120">
        <v>0</v>
      </c>
      <c r="G195" s="117" t="s">
        <v>138</v>
      </c>
      <c r="H195" s="117" t="s">
        <v>383</v>
      </c>
      <c r="I195" s="120">
        <v>810</v>
      </c>
      <c r="J195" s="118">
        <v>100</v>
      </c>
    </row>
    <row r="196" spans="1:10" ht="15.75" x14ac:dyDescent="0.25">
      <c r="A196" s="116" t="s">
        <v>142</v>
      </c>
      <c r="B196" s="117" t="s">
        <v>24</v>
      </c>
      <c r="C196" s="117" t="s">
        <v>14</v>
      </c>
      <c r="D196" s="117" t="s">
        <v>61</v>
      </c>
      <c r="E196" s="117" t="s">
        <v>14</v>
      </c>
      <c r="F196" s="120">
        <v>0</v>
      </c>
      <c r="G196" s="117" t="s">
        <v>138</v>
      </c>
      <c r="H196" s="117" t="s">
        <v>194</v>
      </c>
      <c r="I196" s="120"/>
      <c r="J196" s="118">
        <f>J197</f>
        <v>37</v>
      </c>
    </row>
    <row r="197" spans="1:10" ht="31.5" x14ac:dyDescent="0.25">
      <c r="A197" s="116" t="s">
        <v>164</v>
      </c>
      <c r="B197" s="117" t="s">
        <v>24</v>
      </c>
      <c r="C197" s="117" t="s">
        <v>14</v>
      </c>
      <c r="D197" s="117" t="s">
        <v>61</v>
      </c>
      <c r="E197" s="117" t="s">
        <v>14</v>
      </c>
      <c r="F197" s="120">
        <v>0</v>
      </c>
      <c r="G197" s="117" t="s">
        <v>138</v>
      </c>
      <c r="H197" s="117" t="s">
        <v>194</v>
      </c>
      <c r="I197" s="120">
        <v>810</v>
      </c>
      <c r="J197" s="118">
        <f>7+30</f>
        <v>37</v>
      </c>
    </row>
    <row r="198" spans="1:10" ht="15.75" x14ac:dyDescent="0.25">
      <c r="A198" s="129" t="s">
        <v>345</v>
      </c>
      <c r="B198" s="117" t="s">
        <v>24</v>
      </c>
      <c r="C198" s="117" t="s">
        <v>15</v>
      </c>
      <c r="D198" s="120" t="s">
        <v>7</v>
      </c>
      <c r="E198" s="117"/>
      <c r="F198" s="120"/>
      <c r="G198" s="117"/>
      <c r="H198" s="117"/>
      <c r="I198" s="120"/>
      <c r="J198" s="118">
        <f>J199+J215+J220+J263</f>
        <v>72213.3</v>
      </c>
    </row>
    <row r="199" spans="1:10" ht="15.75" x14ac:dyDescent="0.25">
      <c r="A199" s="115" t="s">
        <v>18</v>
      </c>
      <c r="B199" s="117" t="s">
        <v>24</v>
      </c>
      <c r="C199" s="117" t="s">
        <v>15</v>
      </c>
      <c r="D199" s="120" t="s">
        <v>10</v>
      </c>
      <c r="E199" s="117" t="s">
        <v>138</v>
      </c>
      <c r="F199" s="120">
        <v>0</v>
      </c>
      <c r="G199" s="117" t="s">
        <v>138</v>
      </c>
      <c r="H199" s="117" t="s">
        <v>278</v>
      </c>
      <c r="I199" s="120"/>
      <c r="J199" s="118">
        <f>J200+J204+J211</f>
        <v>13748.6</v>
      </c>
    </row>
    <row r="200" spans="1:10" ht="31.5" x14ac:dyDescent="0.25">
      <c r="A200" s="115" t="s">
        <v>314</v>
      </c>
      <c r="B200" s="117" t="s">
        <v>24</v>
      </c>
      <c r="C200" s="117" t="s">
        <v>15</v>
      </c>
      <c r="D200" s="120" t="s">
        <v>10</v>
      </c>
      <c r="E200" s="117" t="s">
        <v>11</v>
      </c>
      <c r="F200" s="120">
        <v>0</v>
      </c>
      <c r="G200" s="117" t="s">
        <v>138</v>
      </c>
      <c r="H200" s="117" t="s">
        <v>278</v>
      </c>
      <c r="I200" s="120"/>
      <c r="J200" s="118">
        <f>J201</f>
        <v>15</v>
      </c>
    </row>
    <row r="201" spans="1:10" ht="31.5" x14ac:dyDescent="0.25">
      <c r="A201" s="116" t="s">
        <v>90</v>
      </c>
      <c r="B201" s="117" t="s">
        <v>24</v>
      </c>
      <c r="C201" s="117" t="s">
        <v>15</v>
      </c>
      <c r="D201" s="120" t="s">
        <v>10</v>
      </c>
      <c r="E201" s="117" t="s">
        <v>11</v>
      </c>
      <c r="F201" s="120">
        <v>3</v>
      </c>
      <c r="G201" s="117" t="s">
        <v>138</v>
      </c>
      <c r="H201" s="117" t="s">
        <v>278</v>
      </c>
      <c r="I201" s="120"/>
      <c r="J201" s="118">
        <f>J202</f>
        <v>15</v>
      </c>
    </row>
    <row r="202" spans="1:10" ht="15.75" x14ac:dyDescent="0.25">
      <c r="A202" s="115" t="s">
        <v>408</v>
      </c>
      <c r="B202" s="117" t="s">
        <v>24</v>
      </c>
      <c r="C202" s="117" t="s">
        <v>15</v>
      </c>
      <c r="D202" s="120" t="s">
        <v>10</v>
      </c>
      <c r="E202" s="117" t="s">
        <v>11</v>
      </c>
      <c r="F202" s="120">
        <v>3</v>
      </c>
      <c r="G202" s="117" t="s">
        <v>138</v>
      </c>
      <c r="H202" s="117" t="s">
        <v>407</v>
      </c>
      <c r="I202" s="120"/>
      <c r="J202" s="118">
        <f>J203</f>
        <v>15</v>
      </c>
    </row>
    <row r="203" spans="1:10" ht="31.5" x14ac:dyDescent="0.25">
      <c r="A203" s="116" t="s">
        <v>152</v>
      </c>
      <c r="B203" s="117" t="s">
        <v>24</v>
      </c>
      <c r="C203" s="117" t="s">
        <v>15</v>
      </c>
      <c r="D203" s="120" t="s">
        <v>10</v>
      </c>
      <c r="E203" s="117" t="s">
        <v>11</v>
      </c>
      <c r="F203" s="120">
        <v>3</v>
      </c>
      <c r="G203" s="117" t="s">
        <v>138</v>
      </c>
      <c r="H203" s="117" t="s">
        <v>407</v>
      </c>
      <c r="I203" s="120">
        <v>240</v>
      </c>
      <c r="J203" s="118">
        <v>15</v>
      </c>
    </row>
    <row r="204" spans="1:10" ht="47.25" x14ac:dyDescent="0.25">
      <c r="A204" s="116" t="s">
        <v>316</v>
      </c>
      <c r="B204" s="117" t="s">
        <v>24</v>
      </c>
      <c r="C204" s="117" t="s">
        <v>15</v>
      </c>
      <c r="D204" s="117" t="s">
        <v>10</v>
      </c>
      <c r="E204" s="117" t="s">
        <v>15</v>
      </c>
      <c r="F204" s="120">
        <v>0</v>
      </c>
      <c r="G204" s="117" t="s">
        <v>138</v>
      </c>
      <c r="H204" s="117" t="s">
        <v>278</v>
      </c>
      <c r="I204" s="120"/>
      <c r="J204" s="118">
        <f>J205+J208</f>
        <v>12365.2</v>
      </c>
    </row>
    <row r="205" spans="1:10" ht="15.75" x14ac:dyDescent="0.25">
      <c r="A205" s="116" t="s">
        <v>86</v>
      </c>
      <c r="B205" s="117" t="s">
        <v>24</v>
      </c>
      <c r="C205" s="117" t="s">
        <v>15</v>
      </c>
      <c r="D205" s="117" t="s">
        <v>10</v>
      </c>
      <c r="E205" s="117" t="s">
        <v>15</v>
      </c>
      <c r="F205" s="120">
        <v>1</v>
      </c>
      <c r="G205" s="117" t="s">
        <v>138</v>
      </c>
      <c r="H205" s="117" t="s">
        <v>278</v>
      </c>
      <c r="I205" s="120"/>
      <c r="J205" s="118">
        <f>J206</f>
        <v>142</v>
      </c>
    </row>
    <row r="206" spans="1:10" ht="15.75" x14ac:dyDescent="0.25">
      <c r="A206" s="116" t="s">
        <v>165</v>
      </c>
      <c r="B206" s="117" t="s">
        <v>24</v>
      </c>
      <c r="C206" s="117" t="s">
        <v>15</v>
      </c>
      <c r="D206" s="117" t="s">
        <v>10</v>
      </c>
      <c r="E206" s="117" t="s">
        <v>15</v>
      </c>
      <c r="F206" s="120">
        <v>1</v>
      </c>
      <c r="G206" s="117" t="s">
        <v>138</v>
      </c>
      <c r="H206" s="117" t="s">
        <v>195</v>
      </c>
      <c r="I206" s="120"/>
      <c r="J206" s="118">
        <f>J207</f>
        <v>142</v>
      </c>
    </row>
    <row r="207" spans="1:10" ht="31.5" x14ac:dyDescent="0.25">
      <c r="A207" s="116" t="s">
        <v>152</v>
      </c>
      <c r="B207" s="117" t="s">
        <v>24</v>
      </c>
      <c r="C207" s="117" t="s">
        <v>15</v>
      </c>
      <c r="D207" s="117" t="s">
        <v>10</v>
      </c>
      <c r="E207" s="117" t="s">
        <v>15</v>
      </c>
      <c r="F207" s="120">
        <v>1</v>
      </c>
      <c r="G207" s="117" t="s">
        <v>138</v>
      </c>
      <c r="H207" s="117" t="s">
        <v>195</v>
      </c>
      <c r="I207" s="120">
        <v>240</v>
      </c>
      <c r="J207" s="118">
        <f>215-65-8</f>
        <v>142</v>
      </c>
    </row>
    <row r="208" spans="1:10" ht="47.25" x14ac:dyDescent="0.25">
      <c r="A208" s="116" t="s">
        <v>256</v>
      </c>
      <c r="B208" s="117" t="s">
        <v>24</v>
      </c>
      <c r="C208" s="117" t="s">
        <v>15</v>
      </c>
      <c r="D208" s="117" t="s">
        <v>10</v>
      </c>
      <c r="E208" s="117" t="s">
        <v>15</v>
      </c>
      <c r="F208" s="120">
        <v>6</v>
      </c>
      <c r="G208" s="117" t="s">
        <v>138</v>
      </c>
      <c r="H208" s="117" t="s">
        <v>278</v>
      </c>
      <c r="I208" s="120"/>
      <c r="J208" s="118">
        <f>J209</f>
        <v>12223.2</v>
      </c>
    </row>
    <row r="209" spans="1:30" ht="15.75" x14ac:dyDescent="0.25">
      <c r="A209" s="116" t="s">
        <v>162</v>
      </c>
      <c r="B209" s="117" t="s">
        <v>24</v>
      </c>
      <c r="C209" s="117" t="s">
        <v>15</v>
      </c>
      <c r="D209" s="117" t="s">
        <v>10</v>
      </c>
      <c r="E209" s="117" t="s">
        <v>15</v>
      </c>
      <c r="F209" s="120">
        <v>6</v>
      </c>
      <c r="G209" s="117" t="s">
        <v>138</v>
      </c>
      <c r="H209" s="117" t="s">
        <v>184</v>
      </c>
      <c r="I209" s="120"/>
      <c r="J209" s="118">
        <f>J210</f>
        <v>12223.2</v>
      </c>
    </row>
    <row r="210" spans="1:30" ht="15.75" x14ac:dyDescent="0.25">
      <c r="A210" s="116" t="s">
        <v>389</v>
      </c>
      <c r="B210" s="117" t="s">
        <v>24</v>
      </c>
      <c r="C210" s="117" t="s">
        <v>15</v>
      </c>
      <c r="D210" s="117" t="s">
        <v>10</v>
      </c>
      <c r="E210" s="117" t="s">
        <v>15</v>
      </c>
      <c r="F210" s="120">
        <v>6</v>
      </c>
      <c r="G210" s="117" t="s">
        <v>138</v>
      </c>
      <c r="H210" s="117" t="s">
        <v>184</v>
      </c>
      <c r="I210" s="120">
        <v>410</v>
      </c>
      <c r="J210" s="118">
        <f>11531.1+692.1</f>
        <v>12223.2</v>
      </c>
    </row>
    <row r="211" spans="1:30" ht="15.75" x14ac:dyDescent="0.25">
      <c r="A211" s="116" t="s">
        <v>77</v>
      </c>
      <c r="B211" s="117" t="s">
        <v>24</v>
      </c>
      <c r="C211" s="117" t="s">
        <v>15</v>
      </c>
      <c r="D211" s="120" t="s">
        <v>10</v>
      </c>
      <c r="E211" s="117" t="s">
        <v>63</v>
      </c>
      <c r="F211" s="120">
        <v>0</v>
      </c>
      <c r="G211" s="117" t="s">
        <v>138</v>
      </c>
      <c r="H211" s="117" t="s">
        <v>278</v>
      </c>
      <c r="I211" s="120"/>
      <c r="J211" s="118">
        <f>J212</f>
        <v>1368.4</v>
      </c>
    </row>
    <row r="212" spans="1:30" ht="15.75" x14ac:dyDescent="0.25">
      <c r="A212" s="116" t="s">
        <v>78</v>
      </c>
      <c r="B212" s="117" t="s">
        <v>24</v>
      </c>
      <c r="C212" s="117" t="s">
        <v>15</v>
      </c>
      <c r="D212" s="120" t="s">
        <v>10</v>
      </c>
      <c r="E212" s="117" t="s">
        <v>63</v>
      </c>
      <c r="F212" s="120">
        <v>9</v>
      </c>
      <c r="G212" s="117" t="s">
        <v>138</v>
      </c>
      <c r="H212" s="117" t="s">
        <v>278</v>
      </c>
      <c r="I212" s="120"/>
      <c r="J212" s="118">
        <f>J213</f>
        <v>1368.4</v>
      </c>
    </row>
    <row r="213" spans="1:30" ht="15" customHeight="1" x14ac:dyDescent="0.25">
      <c r="A213" s="116" t="s">
        <v>137</v>
      </c>
      <c r="B213" s="117" t="s">
        <v>24</v>
      </c>
      <c r="C213" s="117" t="s">
        <v>15</v>
      </c>
      <c r="D213" s="120" t="s">
        <v>10</v>
      </c>
      <c r="E213" s="117" t="s">
        <v>63</v>
      </c>
      <c r="F213" s="120">
        <v>9</v>
      </c>
      <c r="G213" s="117" t="s">
        <v>138</v>
      </c>
      <c r="H213" s="117" t="s">
        <v>196</v>
      </c>
      <c r="I213" s="120"/>
      <c r="J213" s="118">
        <f>J214</f>
        <v>1368.4</v>
      </c>
      <c r="K213" s="194"/>
      <c r="L213" s="194"/>
      <c r="M213" s="194"/>
      <c r="N213" s="194"/>
      <c r="O213" s="194"/>
      <c r="P213" s="194"/>
      <c r="Q213" s="194"/>
      <c r="R213" s="194"/>
      <c r="S213" s="194"/>
      <c r="T213" s="194"/>
      <c r="U213" s="194"/>
      <c r="V213" s="194"/>
      <c r="W213" s="194"/>
      <c r="X213" s="194"/>
      <c r="Y213" s="194"/>
      <c r="Z213" s="194"/>
      <c r="AA213" s="194"/>
      <c r="AB213" s="194"/>
      <c r="AC213" s="194"/>
      <c r="AD213" s="194"/>
    </row>
    <row r="214" spans="1:30" ht="30" customHeight="1" x14ac:dyDescent="0.25">
      <c r="A214" s="116" t="s">
        <v>152</v>
      </c>
      <c r="B214" s="117" t="s">
        <v>24</v>
      </c>
      <c r="C214" s="117" t="s">
        <v>15</v>
      </c>
      <c r="D214" s="120" t="s">
        <v>10</v>
      </c>
      <c r="E214" s="117" t="s">
        <v>63</v>
      </c>
      <c r="F214" s="120">
        <v>9</v>
      </c>
      <c r="G214" s="117" t="s">
        <v>138</v>
      </c>
      <c r="H214" s="117" t="s">
        <v>196</v>
      </c>
      <c r="I214" s="120">
        <v>240</v>
      </c>
      <c r="J214" s="118">
        <v>1368.4</v>
      </c>
    </row>
    <row r="215" spans="1:30" ht="15.75" x14ac:dyDescent="0.25">
      <c r="A215" s="115" t="s">
        <v>48</v>
      </c>
      <c r="B215" s="117" t="s">
        <v>24</v>
      </c>
      <c r="C215" s="117" t="s">
        <v>15</v>
      </c>
      <c r="D215" s="117" t="s">
        <v>12</v>
      </c>
      <c r="E215" s="117"/>
      <c r="F215" s="120"/>
      <c r="G215" s="117"/>
      <c r="H215" s="117"/>
      <c r="I215" s="128"/>
      <c r="J215" s="118">
        <f>J216</f>
        <v>24.4</v>
      </c>
    </row>
    <row r="216" spans="1:30" ht="15.75" x14ac:dyDescent="0.25">
      <c r="A216" s="116" t="s">
        <v>0</v>
      </c>
      <c r="B216" s="117" t="s">
        <v>24</v>
      </c>
      <c r="C216" s="117" t="s">
        <v>15</v>
      </c>
      <c r="D216" s="117" t="s">
        <v>12</v>
      </c>
      <c r="E216" s="117" t="s">
        <v>406</v>
      </c>
      <c r="F216" s="120">
        <v>0</v>
      </c>
      <c r="G216" s="117" t="s">
        <v>138</v>
      </c>
      <c r="H216" s="117" t="s">
        <v>278</v>
      </c>
      <c r="I216" s="128"/>
      <c r="J216" s="118">
        <f>J217</f>
        <v>24.4</v>
      </c>
    </row>
    <row r="217" spans="1:30" ht="15.75" x14ac:dyDescent="0.25">
      <c r="A217" s="115" t="s">
        <v>1</v>
      </c>
      <c r="B217" s="117" t="s">
        <v>24</v>
      </c>
      <c r="C217" s="117" t="s">
        <v>15</v>
      </c>
      <c r="D217" s="117" t="s">
        <v>12</v>
      </c>
      <c r="E217" s="117" t="s">
        <v>406</v>
      </c>
      <c r="F217" s="120">
        <v>1</v>
      </c>
      <c r="G217" s="117" t="s">
        <v>138</v>
      </c>
      <c r="H217" s="117" t="s">
        <v>278</v>
      </c>
      <c r="I217" s="128"/>
      <c r="J217" s="118">
        <f>J218</f>
        <v>24.4</v>
      </c>
    </row>
    <row r="218" spans="1:30" ht="15.75" x14ac:dyDescent="0.25">
      <c r="A218" s="115" t="s">
        <v>1</v>
      </c>
      <c r="B218" s="117" t="s">
        <v>24</v>
      </c>
      <c r="C218" s="117" t="s">
        <v>15</v>
      </c>
      <c r="D218" s="117" t="s">
        <v>12</v>
      </c>
      <c r="E218" s="117" t="s">
        <v>406</v>
      </c>
      <c r="F218" s="120">
        <v>1</v>
      </c>
      <c r="G218" s="117" t="s">
        <v>138</v>
      </c>
      <c r="H218" s="93">
        <v>28810</v>
      </c>
      <c r="I218" s="128"/>
      <c r="J218" s="118">
        <f>J219</f>
        <v>24.4</v>
      </c>
    </row>
    <row r="219" spans="1:30" ht="31.5" x14ac:dyDescent="0.25">
      <c r="A219" s="116" t="s">
        <v>152</v>
      </c>
      <c r="B219" s="117" t="s">
        <v>24</v>
      </c>
      <c r="C219" s="117" t="s">
        <v>15</v>
      </c>
      <c r="D219" s="117" t="s">
        <v>12</v>
      </c>
      <c r="E219" s="117" t="s">
        <v>406</v>
      </c>
      <c r="F219" s="120">
        <v>1</v>
      </c>
      <c r="G219" s="117" t="s">
        <v>138</v>
      </c>
      <c r="H219" s="93">
        <v>28810</v>
      </c>
      <c r="I219" s="93">
        <v>240</v>
      </c>
      <c r="J219" s="118">
        <f>24.4</f>
        <v>24.4</v>
      </c>
    </row>
    <row r="220" spans="1:30" ht="15.75" x14ac:dyDescent="0.25">
      <c r="A220" s="115" t="s">
        <v>3</v>
      </c>
      <c r="B220" s="117" t="s">
        <v>24</v>
      </c>
      <c r="C220" s="117" t="s">
        <v>15</v>
      </c>
      <c r="D220" s="120" t="s">
        <v>11</v>
      </c>
      <c r="E220" s="117" t="s">
        <v>8</v>
      </c>
      <c r="F220" s="120"/>
      <c r="G220" s="117"/>
      <c r="H220" s="117"/>
      <c r="I220" s="120"/>
      <c r="J220" s="125">
        <f>J221+J252</f>
        <v>36811.9</v>
      </c>
    </row>
    <row r="221" spans="1:30" ht="31.5" x14ac:dyDescent="0.25">
      <c r="A221" s="115" t="s">
        <v>314</v>
      </c>
      <c r="B221" s="117" t="s">
        <v>24</v>
      </c>
      <c r="C221" s="117" t="s">
        <v>15</v>
      </c>
      <c r="D221" s="117" t="s">
        <v>11</v>
      </c>
      <c r="E221" s="117" t="s">
        <v>11</v>
      </c>
      <c r="F221" s="120">
        <v>0</v>
      </c>
      <c r="G221" s="117" t="s">
        <v>138</v>
      </c>
      <c r="H221" s="117" t="s">
        <v>278</v>
      </c>
      <c r="I221" s="120"/>
      <c r="J221" s="118">
        <f>J222+J229</f>
        <v>35484</v>
      </c>
    </row>
    <row r="222" spans="1:30" ht="30" customHeight="1" x14ac:dyDescent="0.25">
      <c r="A222" s="116" t="s">
        <v>88</v>
      </c>
      <c r="B222" s="117" t="s">
        <v>24</v>
      </c>
      <c r="C222" s="117" t="s">
        <v>15</v>
      </c>
      <c r="D222" s="117" t="s">
        <v>11</v>
      </c>
      <c r="E222" s="117" t="s">
        <v>11</v>
      </c>
      <c r="F222" s="120">
        <v>2</v>
      </c>
      <c r="G222" s="117" t="s">
        <v>138</v>
      </c>
      <c r="H222" s="117" t="s">
        <v>278</v>
      </c>
      <c r="I222" s="120"/>
      <c r="J222" s="118">
        <f>J223+J225+J227</f>
        <v>11842.1</v>
      </c>
    </row>
    <row r="223" spans="1:30" ht="15.75" x14ac:dyDescent="0.25">
      <c r="A223" s="116" t="s">
        <v>416</v>
      </c>
      <c r="B223" s="117" t="s">
        <v>24</v>
      </c>
      <c r="C223" s="117" t="s">
        <v>15</v>
      </c>
      <c r="D223" s="117" t="s">
        <v>11</v>
      </c>
      <c r="E223" s="117" t="s">
        <v>11</v>
      </c>
      <c r="F223" s="120">
        <v>2</v>
      </c>
      <c r="G223" s="117" t="s">
        <v>138</v>
      </c>
      <c r="H223" s="117" t="s">
        <v>411</v>
      </c>
      <c r="I223" s="120"/>
      <c r="J223" s="118">
        <f>J224</f>
        <v>50</v>
      </c>
    </row>
    <row r="224" spans="1:30" ht="30" customHeight="1" x14ac:dyDescent="0.25">
      <c r="A224" s="116" t="s">
        <v>152</v>
      </c>
      <c r="B224" s="117" t="s">
        <v>24</v>
      </c>
      <c r="C224" s="117" t="s">
        <v>15</v>
      </c>
      <c r="D224" s="117" t="s">
        <v>11</v>
      </c>
      <c r="E224" s="117" t="s">
        <v>11</v>
      </c>
      <c r="F224" s="120">
        <v>2</v>
      </c>
      <c r="G224" s="117" t="s">
        <v>138</v>
      </c>
      <c r="H224" s="117" t="s">
        <v>411</v>
      </c>
      <c r="I224" s="120">
        <v>240</v>
      </c>
      <c r="J224" s="118">
        <v>50</v>
      </c>
    </row>
    <row r="225" spans="1:10" ht="15" customHeight="1" x14ac:dyDescent="0.25">
      <c r="A225" s="116" t="s">
        <v>89</v>
      </c>
      <c r="B225" s="117" t="s">
        <v>24</v>
      </c>
      <c r="C225" s="117" t="s">
        <v>15</v>
      </c>
      <c r="D225" s="117" t="s">
        <v>11</v>
      </c>
      <c r="E225" s="117" t="s">
        <v>11</v>
      </c>
      <c r="F225" s="120">
        <v>2</v>
      </c>
      <c r="G225" s="117" t="s">
        <v>138</v>
      </c>
      <c r="H225" s="117" t="s">
        <v>197</v>
      </c>
      <c r="I225" s="120"/>
      <c r="J225" s="118">
        <f>J226</f>
        <v>8892.1</v>
      </c>
    </row>
    <row r="226" spans="1:10" ht="30" customHeight="1" x14ac:dyDescent="0.25">
      <c r="A226" s="116" t="s">
        <v>152</v>
      </c>
      <c r="B226" s="117" t="s">
        <v>24</v>
      </c>
      <c r="C226" s="117" t="s">
        <v>15</v>
      </c>
      <c r="D226" s="117" t="s">
        <v>11</v>
      </c>
      <c r="E226" s="117" t="s">
        <v>11</v>
      </c>
      <c r="F226" s="120">
        <v>2</v>
      </c>
      <c r="G226" s="117" t="s">
        <v>138</v>
      </c>
      <c r="H226" s="117" t="s">
        <v>197</v>
      </c>
      <c r="I226" s="120">
        <v>240</v>
      </c>
      <c r="J226" s="118">
        <v>8892.1</v>
      </c>
    </row>
    <row r="227" spans="1:10" ht="15.75" x14ac:dyDescent="0.25">
      <c r="A227" s="116" t="s">
        <v>92</v>
      </c>
      <c r="B227" s="117" t="s">
        <v>24</v>
      </c>
      <c r="C227" s="117" t="s">
        <v>15</v>
      </c>
      <c r="D227" s="117" t="s">
        <v>11</v>
      </c>
      <c r="E227" s="117" t="s">
        <v>11</v>
      </c>
      <c r="F227" s="120">
        <v>2</v>
      </c>
      <c r="G227" s="117" t="s">
        <v>138</v>
      </c>
      <c r="H227" s="117" t="s">
        <v>198</v>
      </c>
      <c r="I227" s="120"/>
      <c r="J227" s="118">
        <f>J228</f>
        <v>2900</v>
      </c>
    </row>
    <row r="228" spans="1:10" ht="30" customHeight="1" x14ac:dyDescent="0.25">
      <c r="A228" s="116" t="s">
        <v>152</v>
      </c>
      <c r="B228" s="117" t="s">
        <v>24</v>
      </c>
      <c r="C228" s="117" t="s">
        <v>15</v>
      </c>
      <c r="D228" s="117" t="s">
        <v>11</v>
      </c>
      <c r="E228" s="117" t="s">
        <v>11</v>
      </c>
      <c r="F228" s="120">
        <v>2</v>
      </c>
      <c r="G228" s="117" t="s">
        <v>138</v>
      </c>
      <c r="H228" s="117" t="s">
        <v>198</v>
      </c>
      <c r="I228" s="120">
        <v>240</v>
      </c>
      <c r="J228" s="118">
        <f>2500+400</f>
        <v>2900</v>
      </c>
    </row>
    <row r="229" spans="1:10" ht="31.5" x14ac:dyDescent="0.25">
      <c r="A229" s="116" t="s">
        <v>90</v>
      </c>
      <c r="B229" s="117" t="s">
        <v>24</v>
      </c>
      <c r="C229" s="117" t="s">
        <v>15</v>
      </c>
      <c r="D229" s="117" t="s">
        <v>11</v>
      </c>
      <c r="E229" s="117" t="s">
        <v>11</v>
      </c>
      <c r="F229" s="120">
        <v>3</v>
      </c>
      <c r="G229" s="117" t="s">
        <v>138</v>
      </c>
      <c r="H229" s="117" t="s">
        <v>278</v>
      </c>
      <c r="I229" s="120"/>
      <c r="J229" s="118">
        <f>J230+J232+J234+J236+J238+J240+J242+J244+J246+J248+J250</f>
        <v>23641.9</v>
      </c>
    </row>
    <row r="230" spans="1:10" ht="15.75" x14ac:dyDescent="0.25">
      <c r="A230" s="116" t="s">
        <v>84</v>
      </c>
      <c r="B230" s="117" t="s">
        <v>24</v>
      </c>
      <c r="C230" s="117" t="s">
        <v>15</v>
      </c>
      <c r="D230" s="117" t="s">
        <v>11</v>
      </c>
      <c r="E230" s="117" t="s">
        <v>11</v>
      </c>
      <c r="F230" s="120">
        <v>3</v>
      </c>
      <c r="G230" s="117" t="s">
        <v>138</v>
      </c>
      <c r="H230" s="117" t="s">
        <v>190</v>
      </c>
      <c r="I230" s="120"/>
      <c r="J230" s="118">
        <f>J231</f>
        <v>1000</v>
      </c>
    </row>
    <row r="231" spans="1:10" s="8" customFormat="1" ht="31.5" x14ac:dyDescent="0.25">
      <c r="A231" s="116" t="s">
        <v>152</v>
      </c>
      <c r="B231" s="117" t="s">
        <v>24</v>
      </c>
      <c r="C231" s="117" t="s">
        <v>15</v>
      </c>
      <c r="D231" s="117" t="s">
        <v>11</v>
      </c>
      <c r="E231" s="117" t="s">
        <v>11</v>
      </c>
      <c r="F231" s="120">
        <v>3</v>
      </c>
      <c r="G231" s="117" t="s">
        <v>138</v>
      </c>
      <c r="H231" s="117" t="s">
        <v>190</v>
      </c>
      <c r="I231" s="120">
        <v>240</v>
      </c>
      <c r="J231" s="118">
        <v>1000</v>
      </c>
    </row>
    <row r="232" spans="1:10" ht="15.75" x14ac:dyDescent="0.25">
      <c r="A232" s="116" t="s">
        <v>91</v>
      </c>
      <c r="B232" s="117" t="s">
        <v>24</v>
      </c>
      <c r="C232" s="117" t="s">
        <v>15</v>
      </c>
      <c r="D232" s="117" t="s">
        <v>11</v>
      </c>
      <c r="E232" s="117" t="s">
        <v>11</v>
      </c>
      <c r="F232" s="120">
        <v>3</v>
      </c>
      <c r="G232" s="117" t="s">
        <v>138</v>
      </c>
      <c r="H232" s="117" t="s">
        <v>199</v>
      </c>
      <c r="I232" s="120"/>
      <c r="J232" s="118">
        <f>J233</f>
        <v>1000</v>
      </c>
    </row>
    <row r="233" spans="1:10" ht="31.5" x14ac:dyDescent="0.25">
      <c r="A233" s="116" t="s">
        <v>152</v>
      </c>
      <c r="B233" s="117" t="s">
        <v>24</v>
      </c>
      <c r="C233" s="117" t="s">
        <v>15</v>
      </c>
      <c r="D233" s="117" t="s">
        <v>11</v>
      </c>
      <c r="E233" s="117" t="s">
        <v>11</v>
      </c>
      <c r="F233" s="120">
        <v>3</v>
      </c>
      <c r="G233" s="117" t="s">
        <v>138</v>
      </c>
      <c r="H233" s="117" t="s">
        <v>199</v>
      </c>
      <c r="I233" s="120">
        <v>240</v>
      </c>
      <c r="J233" s="118">
        <v>1000</v>
      </c>
    </row>
    <row r="234" spans="1:10" ht="15.75" x14ac:dyDescent="0.25">
      <c r="A234" s="116" t="s">
        <v>93</v>
      </c>
      <c r="B234" s="117" t="s">
        <v>24</v>
      </c>
      <c r="C234" s="117" t="s">
        <v>15</v>
      </c>
      <c r="D234" s="117" t="s">
        <v>11</v>
      </c>
      <c r="E234" s="117" t="s">
        <v>11</v>
      </c>
      <c r="F234" s="120">
        <v>3</v>
      </c>
      <c r="G234" s="117" t="s">
        <v>138</v>
      </c>
      <c r="H234" s="120">
        <v>29220</v>
      </c>
      <c r="I234" s="120"/>
      <c r="J234" s="118">
        <f>J235</f>
        <v>750</v>
      </c>
    </row>
    <row r="235" spans="1:10" ht="31.5" x14ac:dyDescent="0.25">
      <c r="A235" s="116" t="s">
        <v>152</v>
      </c>
      <c r="B235" s="117" t="s">
        <v>24</v>
      </c>
      <c r="C235" s="117" t="s">
        <v>15</v>
      </c>
      <c r="D235" s="117" t="s">
        <v>11</v>
      </c>
      <c r="E235" s="117" t="s">
        <v>11</v>
      </c>
      <c r="F235" s="120">
        <v>3</v>
      </c>
      <c r="G235" s="117" t="s">
        <v>138</v>
      </c>
      <c r="H235" s="120">
        <v>29220</v>
      </c>
      <c r="I235" s="120">
        <v>240</v>
      </c>
      <c r="J235" s="118">
        <v>750</v>
      </c>
    </row>
    <row r="236" spans="1:10" s="8" customFormat="1" ht="15.75" x14ac:dyDescent="0.25">
      <c r="A236" s="116" t="s">
        <v>96</v>
      </c>
      <c r="B236" s="120">
        <v>871</v>
      </c>
      <c r="C236" s="117" t="s">
        <v>15</v>
      </c>
      <c r="D236" s="117" t="s">
        <v>11</v>
      </c>
      <c r="E236" s="117" t="s">
        <v>11</v>
      </c>
      <c r="F236" s="120">
        <v>3</v>
      </c>
      <c r="G236" s="117" t="s">
        <v>138</v>
      </c>
      <c r="H236" s="117" t="s">
        <v>200</v>
      </c>
      <c r="I236" s="120"/>
      <c r="J236" s="118">
        <f>J237</f>
        <v>11669</v>
      </c>
    </row>
    <row r="237" spans="1:10" ht="31.5" x14ac:dyDescent="0.25">
      <c r="A237" s="116" t="s">
        <v>152</v>
      </c>
      <c r="B237" s="120">
        <v>871</v>
      </c>
      <c r="C237" s="117" t="s">
        <v>15</v>
      </c>
      <c r="D237" s="117" t="s">
        <v>11</v>
      </c>
      <c r="E237" s="117" t="s">
        <v>11</v>
      </c>
      <c r="F237" s="120">
        <v>3</v>
      </c>
      <c r="G237" s="117" t="s">
        <v>138</v>
      </c>
      <c r="H237" s="117" t="s">
        <v>200</v>
      </c>
      <c r="I237" s="120">
        <v>240</v>
      </c>
      <c r="J237" s="118">
        <f>2100-700+10219-400+500-50</f>
        <v>11669</v>
      </c>
    </row>
    <row r="238" spans="1:10" ht="15.75" hidden="1" x14ac:dyDescent="0.25">
      <c r="A238" s="116" t="s">
        <v>94</v>
      </c>
      <c r="B238" s="120">
        <v>871</v>
      </c>
      <c r="C238" s="117" t="s">
        <v>15</v>
      </c>
      <c r="D238" s="117" t="s">
        <v>11</v>
      </c>
      <c r="E238" s="117" t="s">
        <v>11</v>
      </c>
      <c r="F238" s="120">
        <v>3</v>
      </c>
      <c r="G238" s="117" t="s">
        <v>138</v>
      </c>
      <c r="H238" s="120">
        <v>29470</v>
      </c>
      <c r="I238" s="120"/>
      <c r="J238" s="118">
        <f>J239</f>
        <v>0</v>
      </c>
    </row>
    <row r="239" spans="1:10" ht="31.5" hidden="1" x14ac:dyDescent="0.25">
      <c r="A239" s="116" t="s">
        <v>152</v>
      </c>
      <c r="B239" s="120">
        <v>871</v>
      </c>
      <c r="C239" s="117" t="s">
        <v>15</v>
      </c>
      <c r="D239" s="117" t="s">
        <v>11</v>
      </c>
      <c r="E239" s="117" t="s">
        <v>11</v>
      </c>
      <c r="F239" s="120">
        <v>3</v>
      </c>
      <c r="G239" s="117" t="s">
        <v>138</v>
      </c>
      <c r="H239" s="120">
        <v>29470</v>
      </c>
      <c r="I239" s="120">
        <v>240</v>
      </c>
      <c r="J239" s="118">
        <f>500-500</f>
        <v>0</v>
      </c>
    </row>
    <row r="240" spans="1:10" ht="15.75" x14ac:dyDescent="0.25">
      <c r="A240" s="116" t="s">
        <v>95</v>
      </c>
      <c r="B240" s="120">
        <v>871</v>
      </c>
      <c r="C240" s="117" t="s">
        <v>15</v>
      </c>
      <c r="D240" s="117" t="s">
        <v>11</v>
      </c>
      <c r="E240" s="117" t="s">
        <v>11</v>
      </c>
      <c r="F240" s="120">
        <v>3</v>
      </c>
      <c r="G240" s="117" t="s">
        <v>138</v>
      </c>
      <c r="H240" s="120">
        <v>29490</v>
      </c>
      <c r="I240" s="120"/>
      <c r="J240" s="118">
        <f>J241</f>
        <v>100</v>
      </c>
    </row>
    <row r="241" spans="1:10" ht="31.5" x14ac:dyDescent="0.25">
      <c r="A241" s="116" t="s">
        <v>152</v>
      </c>
      <c r="B241" s="120">
        <v>871</v>
      </c>
      <c r="C241" s="117" t="s">
        <v>15</v>
      </c>
      <c r="D241" s="117" t="s">
        <v>11</v>
      </c>
      <c r="E241" s="117" t="s">
        <v>11</v>
      </c>
      <c r="F241" s="120">
        <v>3</v>
      </c>
      <c r="G241" s="117" t="s">
        <v>138</v>
      </c>
      <c r="H241" s="120">
        <v>29490</v>
      </c>
      <c r="I241" s="120">
        <v>240</v>
      </c>
      <c r="J241" s="118">
        <v>100</v>
      </c>
    </row>
    <row r="242" spans="1:10" ht="15.75" x14ac:dyDescent="0.25">
      <c r="A242" s="116" t="s">
        <v>115</v>
      </c>
      <c r="B242" s="120">
        <v>871</v>
      </c>
      <c r="C242" s="117" t="s">
        <v>15</v>
      </c>
      <c r="D242" s="117" t="s">
        <v>11</v>
      </c>
      <c r="E242" s="117" t="s">
        <v>11</v>
      </c>
      <c r="F242" s="120">
        <v>3</v>
      </c>
      <c r="G242" s="117" t="s">
        <v>138</v>
      </c>
      <c r="H242" s="117" t="s">
        <v>231</v>
      </c>
      <c r="I242" s="120"/>
      <c r="J242" s="118">
        <f>J243</f>
        <v>5680</v>
      </c>
    </row>
    <row r="243" spans="1:10" ht="31.5" x14ac:dyDescent="0.25">
      <c r="A243" s="116" t="s">
        <v>152</v>
      </c>
      <c r="B243" s="120">
        <v>871</v>
      </c>
      <c r="C243" s="117" t="s">
        <v>15</v>
      </c>
      <c r="D243" s="117" t="s">
        <v>11</v>
      </c>
      <c r="E243" s="117" t="s">
        <v>11</v>
      </c>
      <c r="F243" s="120">
        <v>3</v>
      </c>
      <c r="G243" s="117" t="s">
        <v>138</v>
      </c>
      <c r="H243" s="117" t="s">
        <v>231</v>
      </c>
      <c r="I243" s="120">
        <v>240</v>
      </c>
      <c r="J243" s="118">
        <f>3600+700+1080+300</f>
        <v>5680</v>
      </c>
    </row>
    <row r="244" spans="1:10" ht="15.75" x14ac:dyDescent="0.25">
      <c r="A244" s="116" t="s">
        <v>116</v>
      </c>
      <c r="B244" s="120">
        <v>871</v>
      </c>
      <c r="C244" s="117" t="s">
        <v>15</v>
      </c>
      <c r="D244" s="117" t="s">
        <v>11</v>
      </c>
      <c r="E244" s="117" t="s">
        <v>11</v>
      </c>
      <c r="F244" s="120">
        <v>3</v>
      </c>
      <c r="G244" s="117" t="s">
        <v>138</v>
      </c>
      <c r="H244" s="117" t="s">
        <v>201</v>
      </c>
      <c r="I244" s="120"/>
      <c r="J244" s="118">
        <f>J245</f>
        <v>716.2</v>
      </c>
    </row>
    <row r="245" spans="1:10" ht="31.5" x14ac:dyDescent="0.25">
      <c r="A245" s="116" t="s">
        <v>152</v>
      </c>
      <c r="B245" s="120">
        <v>871</v>
      </c>
      <c r="C245" s="117" t="s">
        <v>15</v>
      </c>
      <c r="D245" s="117" t="s">
        <v>11</v>
      </c>
      <c r="E245" s="117" t="s">
        <v>11</v>
      </c>
      <c r="F245" s="120">
        <v>3</v>
      </c>
      <c r="G245" s="117" t="s">
        <v>138</v>
      </c>
      <c r="H245" s="117" t="s">
        <v>201</v>
      </c>
      <c r="I245" s="120">
        <v>240</v>
      </c>
      <c r="J245" s="118">
        <f>616.2+100</f>
        <v>716.2</v>
      </c>
    </row>
    <row r="246" spans="1:10" ht="15.75" x14ac:dyDescent="0.25">
      <c r="A246" s="116" t="s">
        <v>128</v>
      </c>
      <c r="B246" s="120">
        <v>871</v>
      </c>
      <c r="C246" s="117" t="s">
        <v>15</v>
      </c>
      <c r="D246" s="117" t="s">
        <v>11</v>
      </c>
      <c r="E246" s="117" t="s">
        <v>11</v>
      </c>
      <c r="F246" s="120">
        <v>3</v>
      </c>
      <c r="G246" s="117" t="s">
        <v>138</v>
      </c>
      <c r="H246" s="117" t="s">
        <v>202</v>
      </c>
      <c r="I246" s="120"/>
      <c r="J246" s="118">
        <f>J247</f>
        <v>1620</v>
      </c>
    </row>
    <row r="247" spans="1:10" ht="31.5" x14ac:dyDescent="0.25">
      <c r="A247" s="116" t="s">
        <v>152</v>
      </c>
      <c r="B247" s="120">
        <v>871</v>
      </c>
      <c r="C247" s="117" t="s">
        <v>15</v>
      </c>
      <c r="D247" s="117" t="s">
        <v>11</v>
      </c>
      <c r="E247" s="117" t="s">
        <v>11</v>
      </c>
      <c r="F247" s="120">
        <v>3</v>
      </c>
      <c r="G247" s="117" t="s">
        <v>138</v>
      </c>
      <c r="H247" s="117" t="s">
        <v>202</v>
      </c>
      <c r="I247" s="120">
        <v>240</v>
      </c>
      <c r="J247" s="118">
        <f>620+1000</f>
        <v>1620</v>
      </c>
    </row>
    <row r="248" spans="1:10" ht="15.75" hidden="1" x14ac:dyDescent="0.25">
      <c r="A248" s="116" t="s">
        <v>166</v>
      </c>
      <c r="B248" s="120">
        <v>871</v>
      </c>
      <c r="C248" s="117" t="s">
        <v>15</v>
      </c>
      <c r="D248" s="117" t="s">
        <v>11</v>
      </c>
      <c r="E248" s="117" t="s">
        <v>11</v>
      </c>
      <c r="F248" s="120">
        <v>3</v>
      </c>
      <c r="G248" s="117" t="s">
        <v>138</v>
      </c>
      <c r="H248" s="117" t="s">
        <v>203</v>
      </c>
      <c r="I248" s="120"/>
      <c r="J248" s="118">
        <f>J249</f>
        <v>0</v>
      </c>
    </row>
    <row r="249" spans="1:10" ht="31.5" hidden="1" x14ac:dyDescent="0.25">
      <c r="A249" s="116" t="s">
        <v>152</v>
      </c>
      <c r="B249" s="120">
        <v>871</v>
      </c>
      <c r="C249" s="117" t="s">
        <v>15</v>
      </c>
      <c r="D249" s="117" t="s">
        <v>11</v>
      </c>
      <c r="E249" s="117" t="s">
        <v>11</v>
      </c>
      <c r="F249" s="120">
        <v>3</v>
      </c>
      <c r="G249" s="117" t="s">
        <v>138</v>
      </c>
      <c r="H249" s="117" t="s">
        <v>203</v>
      </c>
      <c r="I249" s="120">
        <v>240</v>
      </c>
      <c r="J249" s="118">
        <v>0</v>
      </c>
    </row>
    <row r="250" spans="1:10" s="8" customFormat="1" ht="15.75" x14ac:dyDescent="0.25">
      <c r="A250" s="116" t="s">
        <v>129</v>
      </c>
      <c r="B250" s="120">
        <v>871</v>
      </c>
      <c r="C250" s="117" t="s">
        <v>15</v>
      </c>
      <c r="D250" s="117" t="s">
        <v>11</v>
      </c>
      <c r="E250" s="117" t="s">
        <v>11</v>
      </c>
      <c r="F250" s="120">
        <v>3</v>
      </c>
      <c r="G250" s="117" t="s">
        <v>138</v>
      </c>
      <c r="H250" s="117" t="s">
        <v>204</v>
      </c>
      <c r="I250" s="120"/>
      <c r="J250" s="118">
        <f>J251</f>
        <v>1106.7000000000003</v>
      </c>
    </row>
    <row r="251" spans="1:10" s="8" customFormat="1" ht="31.5" x14ac:dyDescent="0.25">
      <c r="A251" s="116" t="s">
        <v>152</v>
      </c>
      <c r="B251" s="120">
        <v>871</v>
      </c>
      <c r="C251" s="117" t="s">
        <v>15</v>
      </c>
      <c r="D251" s="117" t="s">
        <v>11</v>
      </c>
      <c r="E251" s="117" t="s">
        <v>11</v>
      </c>
      <c r="F251" s="120">
        <v>3</v>
      </c>
      <c r="G251" s="117" t="s">
        <v>138</v>
      </c>
      <c r="H251" s="117" t="s">
        <v>204</v>
      </c>
      <c r="I251" s="120">
        <v>240</v>
      </c>
      <c r="J251" s="118">
        <f>3241-24.7+285.8-895.4-1500</f>
        <v>1106.7000000000003</v>
      </c>
    </row>
    <row r="252" spans="1:10" s="8" customFormat="1" ht="47.25" x14ac:dyDescent="0.25">
      <c r="A252" s="116" t="s">
        <v>385</v>
      </c>
      <c r="B252" s="120">
        <v>871</v>
      </c>
      <c r="C252" s="117" t="s">
        <v>15</v>
      </c>
      <c r="D252" s="117" t="s">
        <v>11</v>
      </c>
      <c r="E252" s="117" t="s">
        <v>282</v>
      </c>
      <c r="F252" s="120">
        <v>0</v>
      </c>
      <c r="G252" s="117" t="s">
        <v>138</v>
      </c>
      <c r="H252" s="117" t="s">
        <v>278</v>
      </c>
      <c r="I252" s="120"/>
      <c r="J252" s="118">
        <f>J253</f>
        <v>1327.9</v>
      </c>
    </row>
    <row r="253" spans="1:10" s="8" customFormat="1" ht="47.25" x14ac:dyDescent="0.25">
      <c r="A253" s="116" t="s">
        <v>392</v>
      </c>
      <c r="B253" s="120">
        <v>871</v>
      </c>
      <c r="C253" s="117" t="s">
        <v>15</v>
      </c>
      <c r="D253" s="117" t="s">
        <v>11</v>
      </c>
      <c r="E253" s="117" t="s">
        <v>282</v>
      </c>
      <c r="F253" s="120">
        <v>1</v>
      </c>
      <c r="G253" s="117" t="s">
        <v>138</v>
      </c>
      <c r="H253" s="117" t="s">
        <v>278</v>
      </c>
      <c r="I253" s="120"/>
      <c r="J253" s="118">
        <f>J254+J257+J260</f>
        <v>1327.9</v>
      </c>
    </row>
    <row r="254" spans="1:10" s="8" customFormat="1" ht="15.75" hidden="1" x14ac:dyDescent="0.25">
      <c r="A254" s="116" t="s">
        <v>386</v>
      </c>
      <c r="B254" s="120">
        <v>871</v>
      </c>
      <c r="C254" s="117" t="s">
        <v>15</v>
      </c>
      <c r="D254" s="117" t="s">
        <v>11</v>
      </c>
      <c r="E254" s="117" t="s">
        <v>282</v>
      </c>
      <c r="F254" s="120">
        <v>0</v>
      </c>
      <c r="G254" s="117" t="s">
        <v>10</v>
      </c>
      <c r="H254" s="117" t="s">
        <v>278</v>
      </c>
      <c r="I254" s="120"/>
      <c r="J254" s="118">
        <f>J255</f>
        <v>0</v>
      </c>
    </row>
    <row r="255" spans="1:10" s="8" customFormat="1" ht="78.75" hidden="1" x14ac:dyDescent="0.25">
      <c r="A255" s="116" t="s">
        <v>390</v>
      </c>
      <c r="B255" s="120">
        <v>871</v>
      </c>
      <c r="C255" s="117" t="s">
        <v>15</v>
      </c>
      <c r="D255" s="117" t="s">
        <v>11</v>
      </c>
      <c r="E255" s="117" t="s">
        <v>282</v>
      </c>
      <c r="F255" s="120">
        <v>0</v>
      </c>
      <c r="G255" s="117" t="s">
        <v>10</v>
      </c>
      <c r="H255" s="117" t="s">
        <v>384</v>
      </c>
      <c r="I255" s="120"/>
      <c r="J255" s="118">
        <f>J256</f>
        <v>0</v>
      </c>
    </row>
    <row r="256" spans="1:10" s="8" customFormat="1" ht="31.5" hidden="1" x14ac:dyDescent="0.25">
      <c r="A256" s="116" t="s">
        <v>152</v>
      </c>
      <c r="B256" s="120">
        <v>871</v>
      </c>
      <c r="C256" s="117" t="s">
        <v>15</v>
      </c>
      <c r="D256" s="117" t="s">
        <v>11</v>
      </c>
      <c r="E256" s="117" t="s">
        <v>282</v>
      </c>
      <c r="F256" s="120">
        <v>0</v>
      </c>
      <c r="G256" s="117" t="s">
        <v>10</v>
      </c>
      <c r="H256" s="117" t="s">
        <v>384</v>
      </c>
      <c r="I256" s="120">
        <v>240</v>
      </c>
      <c r="J256" s="118"/>
    </row>
    <row r="257" spans="1:10" s="8" customFormat="1" ht="15.75" hidden="1" x14ac:dyDescent="0.25">
      <c r="A257" s="116" t="s">
        <v>388</v>
      </c>
      <c r="B257" s="120">
        <v>871</v>
      </c>
      <c r="C257" s="117" t="s">
        <v>15</v>
      </c>
      <c r="D257" s="117" t="s">
        <v>11</v>
      </c>
      <c r="E257" s="117" t="s">
        <v>282</v>
      </c>
      <c r="F257" s="120">
        <v>0</v>
      </c>
      <c r="G257" s="117" t="s">
        <v>12</v>
      </c>
      <c r="H257" s="117" t="s">
        <v>278</v>
      </c>
      <c r="I257" s="120"/>
      <c r="J257" s="118">
        <f>J258</f>
        <v>0</v>
      </c>
    </row>
    <row r="258" spans="1:10" s="8" customFormat="1" ht="78.75" hidden="1" x14ac:dyDescent="0.25">
      <c r="A258" s="116" t="s">
        <v>390</v>
      </c>
      <c r="B258" s="120">
        <v>871</v>
      </c>
      <c r="C258" s="117" t="s">
        <v>15</v>
      </c>
      <c r="D258" s="117" t="s">
        <v>11</v>
      </c>
      <c r="E258" s="117" t="s">
        <v>282</v>
      </c>
      <c r="F258" s="120">
        <v>0</v>
      </c>
      <c r="G258" s="117" t="s">
        <v>12</v>
      </c>
      <c r="H258" s="117" t="s">
        <v>384</v>
      </c>
      <c r="I258" s="120"/>
      <c r="J258" s="118">
        <f>J259</f>
        <v>0</v>
      </c>
    </row>
    <row r="259" spans="1:10" s="8" customFormat="1" ht="31.5" hidden="1" x14ac:dyDescent="0.25">
      <c r="A259" s="116" t="s">
        <v>152</v>
      </c>
      <c r="B259" s="120">
        <v>871</v>
      </c>
      <c r="C259" s="117" t="s">
        <v>15</v>
      </c>
      <c r="D259" s="117" t="s">
        <v>11</v>
      </c>
      <c r="E259" s="117" t="s">
        <v>282</v>
      </c>
      <c r="F259" s="120">
        <v>0</v>
      </c>
      <c r="G259" s="117" t="s">
        <v>12</v>
      </c>
      <c r="H259" s="117" t="s">
        <v>384</v>
      </c>
      <c r="I259" s="120">
        <v>240</v>
      </c>
      <c r="J259" s="118">
        <f>597.6-597.6</f>
        <v>0</v>
      </c>
    </row>
    <row r="260" spans="1:10" s="8" customFormat="1" ht="78.75" x14ac:dyDescent="0.25">
      <c r="A260" s="116" t="s">
        <v>393</v>
      </c>
      <c r="B260" s="120">
        <v>871</v>
      </c>
      <c r="C260" s="117" t="s">
        <v>15</v>
      </c>
      <c r="D260" s="117" t="s">
        <v>11</v>
      </c>
      <c r="E260" s="117" t="s">
        <v>282</v>
      </c>
      <c r="F260" s="120">
        <v>1</v>
      </c>
      <c r="G260" s="117" t="s">
        <v>11</v>
      </c>
      <c r="H260" s="117" t="s">
        <v>278</v>
      </c>
      <c r="I260" s="120"/>
      <c r="J260" s="118">
        <f>J261</f>
        <v>1327.9</v>
      </c>
    </row>
    <row r="261" spans="1:10" s="8" customFormat="1" ht="78.75" x14ac:dyDescent="0.25">
      <c r="A261" s="116" t="s">
        <v>390</v>
      </c>
      <c r="B261" s="120">
        <v>871</v>
      </c>
      <c r="C261" s="117" t="s">
        <v>15</v>
      </c>
      <c r="D261" s="117" t="s">
        <v>11</v>
      </c>
      <c r="E261" s="117" t="s">
        <v>282</v>
      </c>
      <c r="F261" s="120">
        <v>1</v>
      </c>
      <c r="G261" s="117" t="s">
        <v>11</v>
      </c>
      <c r="H261" s="117" t="s">
        <v>384</v>
      </c>
      <c r="I261" s="120"/>
      <c r="J261" s="118">
        <f>J262</f>
        <v>1327.9</v>
      </c>
    </row>
    <row r="262" spans="1:10" s="8" customFormat="1" ht="31.5" x14ac:dyDescent="0.25">
      <c r="A262" s="139" t="s">
        <v>52</v>
      </c>
      <c r="B262" s="120">
        <v>871</v>
      </c>
      <c r="C262" s="117" t="s">
        <v>15</v>
      </c>
      <c r="D262" s="117" t="s">
        <v>11</v>
      </c>
      <c r="E262" s="117" t="s">
        <v>282</v>
      </c>
      <c r="F262" s="120">
        <v>1</v>
      </c>
      <c r="G262" s="117" t="s">
        <v>11</v>
      </c>
      <c r="H262" s="117" t="s">
        <v>384</v>
      </c>
      <c r="I262" s="120">
        <v>540</v>
      </c>
      <c r="J262" s="118">
        <f>597.6+730.3</f>
        <v>1327.9</v>
      </c>
    </row>
    <row r="263" spans="1:10" s="8" customFormat="1" ht="15.75" x14ac:dyDescent="0.25">
      <c r="A263" s="116" t="s">
        <v>257</v>
      </c>
      <c r="B263" s="120">
        <v>871</v>
      </c>
      <c r="C263" s="117" t="s">
        <v>15</v>
      </c>
      <c r="D263" s="117" t="s">
        <v>15</v>
      </c>
      <c r="E263" s="117" t="s">
        <v>138</v>
      </c>
      <c r="F263" s="120">
        <v>0</v>
      </c>
      <c r="G263" s="117" t="s">
        <v>138</v>
      </c>
      <c r="H263" s="117" t="s">
        <v>278</v>
      </c>
      <c r="I263" s="120"/>
      <c r="J263" s="118">
        <f>J264+J270</f>
        <v>21628.400000000001</v>
      </c>
    </row>
    <row r="264" spans="1:10" s="8" customFormat="1" ht="31.5" x14ac:dyDescent="0.25">
      <c r="A264" s="115" t="s">
        <v>314</v>
      </c>
      <c r="B264" s="120">
        <v>871</v>
      </c>
      <c r="C264" s="117" t="s">
        <v>15</v>
      </c>
      <c r="D264" s="117" t="s">
        <v>15</v>
      </c>
      <c r="E264" s="117" t="s">
        <v>11</v>
      </c>
      <c r="F264" s="120">
        <v>0</v>
      </c>
      <c r="G264" s="117" t="s">
        <v>138</v>
      </c>
      <c r="H264" s="117" t="s">
        <v>278</v>
      </c>
      <c r="I264" s="120"/>
      <c r="J264" s="118">
        <f>J265</f>
        <v>21062.400000000001</v>
      </c>
    </row>
    <row r="265" spans="1:10" s="8" customFormat="1" ht="15.75" x14ac:dyDescent="0.25">
      <c r="A265" s="116" t="s">
        <v>97</v>
      </c>
      <c r="B265" s="120">
        <v>871</v>
      </c>
      <c r="C265" s="117" t="s">
        <v>15</v>
      </c>
      <c r="D265" s="117" t="s">
        <v>15</v>
      </c>
      <c r="E265" s="117" t="s">
        <v>11</v>
      </c>
      <c r="F265" s="120">
        <v>4</v>
      </c>
      <c r="G265" s="117" t="s">
        <v>138</v>
      </c>
      <c r="H265" s="117" t="s">
        <v>278</v>
      </c>
      <c r="I265" s="120"/>
      <c r="J265" s="118">
        <f>J266</f>
        <v>21062.400000000001</v>
      </c>
    </row>
    <row r="266" spans="1:10" s="8" customFormat="1" ht="31.5" x14ac:dyDescent="0.25">
      <c r="A266" s="116" t="s">
        <v>98</v>
      </c>
      <c r="B266" s="120">
        <v>871</v>
      </c>
      <c r="C266" s="117" t="s">
        <v>15</v>
      </c>
      <c r="D266" s="117" t="s">
        <v>15</v>
      </c>
      <c r="E266" s="117" t="s">
        <v>11</v>
      </c>
      <c r="F266" s="120">
        <v>4</v>
      </c>
      <c r="G266" s="117" t="s">
        <v>138</v>
      </c>
      <c r="H266" s="117" t="s">
        <v>205</v>
      </c>
      <c r="I266" s="120"/>
      <c r="J266" s="118">
        <f>SUM(J267:J269)</f>
        <v>21062.400000000001</v>
      </c>
    </row>
    <row r="267" spans="1:10" s="8" customFormat="1" ht="15.75" x14ac:dyDescent="0.25">
      <c r="A267" s="115" t="s">
        <v>143</v>
      </c>
      <c r="B267" s="120">
        <v>871</v>
      </c>
      <c r="C267" s="117" t="s">
        <v>15</v>
      </c>
      <c r="D267" s="117" t="s">
        <v>15</v>
      </c>
      <c r="E267" s="117" t="s">
        <v>11</v>
      </c>
      <c r="F267" s="120">
        <v>4</v>
      </c>
      <c r="G267" s="117" t="s">
        <v>138</v>
      </c>
      <c r="H267" s="117" t="s">
        <v>205</v>
      </c>
      <c r="I267" s="120">
        <v>110</v>
      </c>
      <c r="J267" s="118">
        <v>16375.8</v>
      </c>
    </row>
    <row r="268" spans="1:10" s="8" customFormat="1" ht="31.5" x14ac:dyDescent="0.25">
      <c r="A268" s="116" t="s">
        <v>152</v>
      </c>
      <c r="B268" s="120">
        <v>871</v>
      </c>
      <c r="C268" s="117" t="s">
        <v>15</v>
      </c>
      <c r="D268" s="117" t="s">
        <v>15</v>
      </c>
      <c r="E268" s="117" t="s">
        <v>11</v>
      </c>
      <c r="F268" s="120">
        <v>4</v>
      </c>
      <c r="G268" s="117" t="s">
        <v>138</v>
      </c>
      <c r="H268" s="117" t="s">
        <v>205</v>
      </c>
      <c r="I268" s="120">
        <v>240</v>
      </c>
      <c r="J268" s="118">
        <f>4239.6+400</f>
        <v>4639.6000000000004</v>
      </c>
    </row>
    <row r="269" spans="1:10" s="8" customFormat="1" ht="15.75" x14ac:dyDescent="0.25">
      <c r="A269" s="115" t="s">
        <v>145</v>
      </c>
      <c r="B269" s="120">
        <v>871</v>
      </c>
      <c r="C269" s="117" t="s">
        <v>15</v>
      </c>
      <c r="D269" s="117" t="s">
        <v>15</v>
      </c>
      <c r="E269" s="117" t="s">
        <v>11</v>
      </c>
      <c r="F269" s="120">
        <v>4</v>
      </c>
      <c r="G269" s="117" t="s">
        <v>138</v>
      </c>
      <c r="H269" s="117" t="s">
        <v>205</v>
      </c>
      <c r="I269" s="120">
        <v>850</v>
      </c>
      <c r="J269" s="118">
        <v>47</v>
      </c>
    </row>
    <row r="270" spans="1:10" s="8" customFormat="1" ht="47.25" x14ac:dyDescent="0.25">
      <c r="A270" s="115" t="s">
        <v>153</v>
      </c>
      <c r="B270" s="120">
        <v>871</v>
      </c>
      <c r="C270" s="117" t="s">
        <v>15</v>
      </c>
      <c r="D270" s="117" t="s">
        <v>15</v>
      </c>
      <c r="E270" s="117" t="s">
        <v>19</v>
      </c>
      <c r="F270" s="120">
        <v>0</v>
      </c>
      <c r="G270" s="117" t="s">
        <v>138</v>
      </c>
      <c r="H270" s="117" t="s">
        <v>278</v>
      </c>
      <c r="I270" s="120"/>
      <c r="J270" s="118">
        <f>J271</f>
        <v>566</v>
      </c>
    </row>
    <row r="271" spans="1:10" s="8" customFormat="1" ht="15.75" x14ac:dyDescent="0.25">
      <c r="A271" s="115" t="s">
        <v>167</v>
      </c>
      <c r="B271" s="117" t="s">
        <v>24</v>
      </c>
      <c r="C271" s="117" t="s">
        <v>15</v>
      </c>
      <c r="D271" s="117" t="s">
        <v>15</v>
      </c>
      <c r="E271" s="117" t="s">
        <v>19</v>
      </c>
      <c r="F271" s="120">
        <v>2</v>
      </c>
      <c r="G271" s="117" t="s">
        <v>138</v>
      </c>
      <c r="H271" s="117" t="s">
        <v>278</v>
      </c>
      <c r="I271" s="120"/>
      <c r="J271" s="118">
        <f>J272+J275+J278</f>
        <v>566</v>
      </c>
    </row>
    <row r="272" spans="1:10" s="8" customFormat="1" ht="15.75" x14ac:dyDescent="0.25">
      <c r="A272" s="115" t="s">
        <v>232</v>
      </c>
      <c r="B272" s="117" t="s">
        <v>24</v>
      </c>
      <c r="C272" s="117" t="s">
        <v>15</v>
      </c>
      <c r="D272" s="117" t="s">
        <v>15</v>
      </c>
      <c r="E272" s="117" t="s">
        <v>19</v>
      </c>
      <c r="F272" s="120">
        <v>2</v>
      </c>
      <c r="G272" s="117" t="s">
        <v>10</v>
      </c>
      <c r="H272" s="117" t="s">
        <v>278</v>
      </c>
      <c r="I272" s="120"/>
      <c r="J272" s="118">
        <f>J273</f>
        <v>50</v>
      </c>
    </row>
    <row r="273" spans="1:10" s="8" customFormat="1" ht="31.5" x14ac:dyDescent="0.25">
      <c r="A273" s="116" t="s">
        <v>155</v>
      </c>
      <c r="B273" s="117" t="s">
        <v>24</v>
      </c>
      <c r="C273" s="117" t="s">
        <v>15</v>
      </c>
      <c r="D273" s="117" t="s">
        <v>15</v>
      </c>
      <c r="E273" s="117" t="s">
        <v>19</v>
      </c>
      <c r="F273" s="117" t="s">
        <v>135</v>
      </c>
      <c r="G273" s="117" t="s">
        <v>10</v>
      </c>
      <c r="H273" s="117" t="s">
        <v>182</v>
      </c>
      <c r="I273" s="117"/>
      <c r="J273" s="118">
        <f>J274</f>
        <v>50</v>
      </c>
    </row>
    <row r="274" spans="1:10" s="8" customFormat="1" ht="31.5" x14ac:dyDescent="0.25">
      <c r="A274" s="116" t="s">
        <v>152</v>
      </c>
      <c r="B274" s="117" t="s">
        <v>24</v>
      </c>
      <c r="C274" s="117" t="s">
        <v>15</v>
      </c>
      <c r="D274" s="117" t="s">
        <v>15</v>
      </c>
      <c r="E274" s="117" t="s">
        <v>19</v>
      </c>
      <c r="F274" s="117" t="s">
        <v>135</v>
      </c>
      <c r="G274" s="117" t="s">
        <v>10</v>
      </c>
      <c r="H274" s="117" t="s">
        <v>182</v>
      </c>
      <c r="I274" s="117" t="s">
        <v>158</v>
      </c>
      <c r="J274" s="118">
        <v>50</v>
      </c>
    </row>
    <row r="275" spans="1:10" ht="15.75" x14ac:dyDescent="0.25">
      <c r="A275" s="115" t="s">
        <v>233</v>
      </c>
      <c r="B275" s="117" t="s">
        <v>24</v>
      </c>
      <c r="C275" s="117" t="s">
        <v>15</v>
      </c>
      <c r="D275" s="117" t="s">
        <v>15</v>
      </c>
      <c r="E275" s="117" t="s">
        <v>19</v>
      </c>
      <c r="F275" s="120">
        <v>2</v>
      </c>
      <c r="G275" s="117" t="s">
        <v>12</v>
      </c>
      <c r="H275" s="117"/>
      <c r="I275" s="120"/>
      <c r="J275" s="118">
        <f>J276</f>
        <v>466</v>
      </c>
    </row>
    <row r="276" spans="1:10" ht="31.5" x14ac:dyDescent="0.25">
      <c r="A276" s="116" t="s">
        <v>155</v>
      </c>
      <c r="B276" s="117" t="s">
        <v>24</v>
      </c>
      <c r="C276" s="117" t="s">
        <v>15</v>
      </c>
      <c r="D276" s="117" t="s">
        <v>15</v>
      </c>
      <c r="E276" s="117" t="s">
        <v>19</v>
      </c>
      <c r="F276" s="117" t="s">
        <v>135</v>
      </c>
      <c r="G276" s="117" t="s">
        <v>12</v>
      </c>
      <c r="H276" s="117" t="s">
        <v>182</v>
      </c>
      <c r="I276" s="117"/>
      <c r="J276" s="118">
        <f>J277</f>
        <v>466</v>
      </c>
    </row>
    <row r="277" spans="1:10" ht="31.5" x14ac:dyDescent="0.25">
      <c r="A277" s="116" t="s">
        <v>152</v>
      </c>
      <c r="B277" s="117" t="s">
        <v>24</v>
      </c>
      <c r="C277" s="117" t="s">
        <v>15</v>
      </c>
      <c r="D277" s="117" t="s">
        <v>15</v>
      </c>
      <c r="E277" s="117" t="s">
        <v>19</v>
      </c>
      <c r="F277" s="117" t="s">
        <v>135</v>
      </c>
      <c r="G277" s="117" t="s">
        <v>12</v>
      </c>
      <c r="H277" s="117" t="s">
        <v>182</v>
      </c>
      <c r="I277" s="117" t="s">
        <v>158</v>
      </c>
      <c r="J277" s="118">
        <v>466</v>
      </c>
    </row>
    <row r="278" spans="1:10" ht="15.75" x14ac:dyDescent="0.25">
      <c r="A278" s="115" t="s">
        <v>236</v>
      </c>
      <c r="B278" s="117" t="s">
        <v>24</v>
      </c>
      <c r="C278" s="117" t="s">
        <v>15</v>
      </c>
      <c r="D278" s="117" t="s">
        <v>15</v>
      </c>
      <c r="E278" s="117" t="s">
        <v>19</v>
      </c>
      <c r="F278" s="117" t="s">
        <v>135</v>
      </c>
      <c r="G278" s="117" t="s">
        <v>11</v>
      </c>
      <c r="H278" s="117" t="s">
        <v>278</v>
      </c>
      <c r="I278" s="117"/>
      <c r="J278" s="118">
        <f>J279</f>
        <v>50</v>
      </c>
    </row>
    <row r="279" spans="1:10" s="8" customFormat="1" ht="31.5" x14ac:dyDescent="0.25">
      <c r="A279" s="116" t="s">
        <v>155</v>
      </c>
      <c r="B279" s="117" t="s">
        <v>24</v>
      </c>
      <c r="C279" s="117" t="s">
        <v>15</v>
      </c>
      <c r="D279" s="117" t="s">
        <v>15</v>
      </c>
      <c r="E279" s="117" t="s">
        <v>19</v>
      </c>
      <c r="F279" s="117" t="s">
        <v>135</v>
      </c>
      <c r="G279" s="117" t="s">
        <v>11</v>
      </c>
      <c r="H279" s="117" t="s">
        <v>182</v>
      </c>
      <c r="I279" s="117"/>
      <c r="J279" s="118">
        <f>J280</f>
        <v>50</v>
      </c>
    </row>
    <row r="280" spans="1:10" ht="31.5" x14ac:dyDescent="0.25">
      <c r="A280" s="116" t="s">
        <v>152</v>
      </c>
      <c r="B280" s="117" t="s">
        <v>24</v>
      </c>
      <c r="C280" s="117" t="s">
        <v>15</v>
      </c>
      <c r="D280" s="117" t="s">
        <v>15</v>
      </c>
      <c r="E280" s="117" t="s">
        <v>19</v>
      </c>
      <c r="F280" s="117" t="s">
        <v>135</v>
      </c>
      <c r="G280" s="117" t="s">
        <v>11</v>
      </c>
      <c r="H280" s="117" t="s">
        <v>182</v>
      </c>
      <c r="I280" s="117" t="s">
        <v>158</v>
      </c>
      <c r="J280" s="118">
        <v>50</v>
      </c>
    </row>
    <row r="281" spans="1:10" ht="15.75" x14ac:dyDescent="0.25">
      <c r="A281" s="129" t="s">
        <v>346</v>
      </c>
      <c r="B281" s="117" t="s">
        <v>24</v>
      </c>
      <c r="C281" s="117" t="s">
        <v>19</v>
      </c>
      <c r="D281" s="117"/>
      <c r="E281" s="117"/>
      <c r="F281" s="120"/>
      <c r="G281" s="117"/>
      <c r="H281" s="117"/>
      <c r="I281" s="120"/>
      <c r="J281" s="125">
        <f>J282+J286</f>
        <v>225</v>
      </c>
    </row>
    <row r="282" spans="1:10" ht="31.5" x14ac:dyDescent="0.25">
      <c r="A282" s="126" t="s">
        <v>41</v>
      </c>
      <c r="B282" s="117" t="s">
        <v>24</v>
      </c>
      <c r="C282" s="117" t="s">
        <v>19</v>
      </c>
      <c r="D282" s="117" t="s">
        <v>15</v>
      </c>
      <c r="E282" s="117"/>
      <c r="F282" s="120"/>
      <c r="G282" s="117"/>
      <c r="H282" s="117"/>
      <c r="I282" s="120"/>
      <c r="J282" s="118">
        <f>J283</f>
        <v>60</v>
      </c>
    </row>
    <row r="283" spans="1:10" ht="78.75" x14ac:dyDescent="0.25">
      <c r="A283" s="115" t="s">
        <v>351</v>
      </c>
      <c r="B283" s="117" t="s">
        <v>24</v>
      </c>
      <c r="C283" s="117" t="s">
        <v>19</v>
      </c>
      <c r="D283" s="117" t="s">
        <v>15</v>
      </c>
      <c r="E283" s="117" t="s">
        <v>362</v>
      </c>
      <c r="F283" s="120">
        <v>0</v>
      </c>
      <c r="G283" s="117" t="s">
        <v>138</v>
      </c>
      <c r="H283" s="117" t="s">
        <v>278</v>
      </c>
      <c r="I283" s="120"/>
      <c r="J283" s="118">
        <f>J284</f>
        <v>60</v>
      </c>
    </row>
    <row r="284" spans="1:10" ht="31.5" x14ac:dyDescent="0.25">
      <c r="A284" s="116" t="s">
        <v>352</v>
      </c>
      <c r="B284" s="117" t="s">
        <v>24</v>
      </c>
      <c r="C284" s="117" t="s">
        <v>19</v>
      </c>
      <c r="D284" s="117" t="s">
        <v>15</v>
      </c>
      <c r="E284" s="117" t="s">
        <v>362</v>
      </c>
      <c r="F284" s="120">
        <v>0</v>
      </c>
      <c r="G284" s="117" t="s">
        <v>138</v>
      </c>
      <c r="H284" s="117" t="s">
        <v>368</v>
      </c>
      <c r="I284" s="120"/>
      <c r="J284" s="118">
        <f>J285</f>
        <v>60</v>
      </c>
    </row>
    <row r="285" spans="1:10" ht="31.5" x14ac:dyDescent="0.25">
      <c r="A285" s="116" t="s">
        <v>152</v>
      </c>
      <c r="B285" s="117" t="s">
        <v>24</v>
      </c>
      <c r="C285" s="117" t="s">
        <v>19</v>
      </c>
      <c r="D285" s="117" t="s">
        <v>15</v>
      </c>
      <c r="E285" s="117" t="s">
        <v>362</v>
      </c>
      <c r="F285" s="120">
        <v>0</v>
      </c>
      <c r="G285" s="117" t="s">
        <v>138</v>
      </c>
      <c r="H285" s="117" t="s">
        <v>368</v>
      </c>
      <c r="I285" s="120">
        <v>240</v>
      </c>
      <c r="J285" s="118">
        <v>60</v>
      </c>
    </row>
    <row r="286" spans="1:10" ht="15.75" x14ac:dyDescent="0.25">
      <c r="A286" s="115" t="s">
        <v>100</v>
      </c>
      <c r="B286" s="117" t="s">
        <v>24</v>
      </c>
      <c r="C286" s="117" t="s">
        <v>19</v>
      </c>
      <c r="D286" s="117" t="s">
        <v>19</v>
      </c>
      <c r="E286" s="117"/>
      <c r="F286" s="120"/>
      <c r="G286" s="117"/>
      <c r="H286" s="117"/>
      <c r="I286" s="120"/>
      <c r="J286" s="125">
        <f>J287</f>
        <v>165</v>
      </c>
    </row>
    <row r="287" spans="1:10" ht="47.25" x14ac:dyDescent="0.25">
      <c r="A287" s="116" t="s">
        <v>317</v>
      </c>
      <c r="B287" s="117" t="s">
        <v>24</v>
      </c>
      <c r="C287" s="117" t="s">
        <v>19</v>
      </c>
      <c r="D287" s="117" t="s">
        <v>19</v>
      </c>
      <c r="E287" s="117" t="s">
        <v>87</v>
      </c>
      <c r="F287" s="120">
        <v>0</v>
      </c>
      <c r="G287" s="117" t="s">
        <v>138</v>
      </c>
      <c r="H287" s="117" t="s">
        <v>278</v>
      </c>
      <c r="I287" s="120"/>
      <c r="J287" s="125">
        <f>J288</f>
        <v>165</v>
      </c>
    </row>
    <row r="288" spans="1:10" ht="15.75" x14ac:dyDescent="0.25">
      <c r="A288" s="115" t="s">
        <v>100</v>
      </c>
      <c r="B288" s="117" t="s">
        <v>24</v>
      </c>
      <c r="C288" s="117" t="s">
        <v>19</v>
      </c>
      <c r="D288" s="117" t="s">
        <v>19</v>
      </c>
      <c r="E288" s="117" t="s">
        <v>87</v>
      </c>
      <c r="F288" s="120">
        <v>1</v>
      </c>
      <c r="G288" s="117" t="s">
        <v>138</v>
      </c>
      <c r="H288" s="117" t="s">
        <v>278</v>
      </c>
      <c r="I288" s="120"/>
      <c r="J288" s="125">
        <f>J289+J291</f>
        <v>165</v>
      </c>
    </row>
    <row r="289" spans="1:10" ht="15.75" x14ac:dyDescent="0.25">
      <c r="A289" s="115" t="s">
        <v>101</v>
      </c>
      <c r="B289" s="117" t="s">
        <v>24</v>
      </c>
      <c r="C289" s="117" t="s">
        <v>19</v>
      </c>
      <c r="D289" s="117" t="s">
        <v>19</v>
      </c>
      <c r="E289" s="117" t="s">
        <v>87</v>
      </c>
      <c r="F289" s="120">
        <v>1</v>
      </c>
      <c r="G289" s="117" t="s">
        <v>138</v>
      </c>
      <c r="H289" s="117" t="s">
        <v>206</v>
      </c>
      <c r="I289" s="120"/>
      <c r="J289" s="125">
        <f>J290</f>
        <v>100</v>
      </c>
    </row>
    <row r="290" spans="1:10" ht="15.75" x14ac:dyDescent="0.25">
      <c r="A290" s="115" t="s">
        <v>143</v>
      </c>
      <c r="B290" s="117" t="s">
        <v>24</v>
      </c>
      <c r="C290" s="117" t="s">
        <v>19</v>
      </c>
      <c r="D290" s="117" t="s">
        <v>19</v>
      </c>
      <c r="E290" s="117" t="s">
        <v>87</v>
      </c>
      <c r="F290" s="120">
        <v>1</v>
      </c>
      <c r="G290" s="117" t="s">
        <v>138</v>
      </c>
      <c r="H290" s="117" t="s">
        <v>206</v>
      </c>
      <c r="I290" s="120">
        <v>110</v>
      </c>
      <c r="J290" s="125">
        <v>100</v>
      </c>
    </row>
    <row r="291" spans="1:10" ht="15.75" x14ac:dyDescent="0.25">
      <c r="A291" s="115" t="s">
        <v>99</v>
      </c>
      <c r="B291" s="117" t="s">
        <v>24</v>
      </c>
      <c r="C291" s="117" t="s">
        <v>19</v>
      </c>
      <c r="D291" s="117" t="s">
        <v>19</v>
      </c>
      <c r="E291" s="117" t="s">
        <v>87</v>
      </c>
      <c r="F291" s="120">
        <v>1</v>
      </c>
      <c r="G291" s="117" t="s">
        <v>138</v>
      </c>
      <c r="H291" s="117" t="s">
        <v>207</v>
      </c>
      <c r="I291" s="120"/>
      <c r="J291" s="125">
        <f>J292</f>
        <v>65</v>
      </c>
    </row>
    <row r="292" spans="1:10" ht="31.5" x14ac:dyDescent="0.25">
      <c r="A292" s="116" t="s">
        <v>152</v>
      </c>
      <c r="B292" s="117" t="s">
        <v>24</v>
      </c>
      <c r="C292" s="117" t="s">
        <v>19</v>
      </c>
      <c r="D292" s="117" t="s">
        <v>19</v>
      </c>
      <c r="E292" s="117" t="s">
        <v>87</v>
      </c>
      <c r="F292" s="120">
        <v>1</v>
      </c>
      <c r="G292" s="117" t="s">
        <v>138</v>
      </c>
      <c r="H292" s="117" t="s">
        <v>207</v>
      </c>
      <c r="I292" s="120">
        <v>240</v>
      </c>
      <c r="J292" s="125">
        <v>65</v>
      </c>
    </row>
    <row r="293" spans="1:10" ht="15.75" x14ac:dyDescent="0.25">
      <c r="A293" s="129" t="s">
        <v>347</v>
      </c>
      <c r="B293" s="117" t="s">
        <v>24</v>
      </c>
      <c r="C293" s="117" t="s">
        <v>20</v>
      </c>
      <c r="D293" s="117"/>
      <c r="E293" s="117"/>
      <c r="F293" s="120"/>
      <c r="G293" s="117"/>
      <c r="H293" s="117"/>
      <c r="I293" s="120"/>
      <c r="J293" s="125">
        <f>J294+J329</f>
        <v>14758.099999999999</v>
      </c>
    </row>
    <row r="294" spans="1:10" ht="15.75" x14ac:dyDescent="0.25">
      <c r="A294" s="115" t="s">
        <v>21</v>
      </c>
      <c r="B294" s="117" t="s">
        <v>24</v>
      </c>
      <c r="C294" s="117" t="s">
        <v>20</v>
      </c>
      <c r="D294" s="120" t="s">
        <v>10</v>
      </c>
      <c r="E294" s="117" t="s">
        <v>8</v>
      </c>
      <c r="F294" s="120"/>
      <c r="G294" s="117"/>
      <c r="H294" s="117"/>
      <c r="I294" s="120" t="s">
        <v>6</v>
      </c>
      <c r="J294" s="125">
        <f>J321+J295+J306+J314</f>
        <v>13760.099999999999</v>
      </c>
    </row>
    <row r="295" spans="1:10" ht="47.25" x14ac:dyDescent="0.25">
      <c r="A295" s="116" t="s">
        <v>317</v>
      </c>
      <c r="B295" s="117" t="s">
        <v>24</v>
      </c>
      <c r="C295" s="117" t="s">
        <v>20</v>
      </c>
      <c r="D295" s="117" t="s">
        <v>10</v>
      </c>
      <c r="E295" s="117" t="s">
        <v>87</v>
      </c>
      <c r="F295" s="120">
        <v>0</v>
      </c>
      <c r="G295" s="117" t="s">
        <v>138</v>
      </c>
      <c r="H295" s="117" t="s">
        <v>278</v>
      </c>
      <c r="I295" s="120"/>
      <c r="J295" s="125">
        <f>J296+J301</f>
        <v>12398.599999999999</v>
      </c>
    </row>
    <row r="296" spans="1:10" ht="15.75" x14ac:dyDescent="0.25">
      <c r="A296" s="116" t="s">
        <v>102</v>
      </c>
      <c r="B296" s="117" t="s">
        <v>24</v>
      </c>
      <c r="C296" s="117" t="s">
        <v>20</v>
      </c>
      <c r="D296" s="117" t="s">
        <v>10</v>
      </c>
      <c r="E296" s="117" t="s">
        <v>87</v>
      </c>
      <c r="F296" s="120">
        <v>2</v>
      </c>
      <c r="G296" s="117" t="s">
        <v>138</v>
      </c>
      <c r="H296" s="117" t="s">
        <v>278</v>
      </c>
      <c r="I296" s="120"/>
      <c r="J296" s="125">
        <f>J297</f>
        <v>3417.3</v>
      </c>
    </row>
    <row r="297" spans="1:10" ht="31.5" x14ac:dyDescent="0.25">
      <c r="A297" s="116" t="s">
        <v>98</v>
      </c>
      <c r="B297" s="117" t="s">
        <v>24</v>
      </c>
      <c r="C297" s="117" t="s">
        <v>20</v>
      </c>
      <c r="D297" s="117" t="s">
        <v>10</v>
      </c>
      <c r="E297" s="117" t="s">
        <v>87</v>
      </c>
      <c r="F297" s="120">
        <v>2</v>
      </c>
      <c r="G297" s="117" t="s">
        <v>138</v>
      </c>
      <c r="H297" s="117" t="s">
        <v>205</v>
      </c>
      <c r="I297" s="120"/>
      <c r="J297" s="125">
        <f>SUM(J298:J300)</f>
        <v>3417.3</v>
      </c>
    </row>
    <row r="298" spans="1:10" ht="15.75" x14ac:dyDescent="0.25">
      <c r="A298" s="115" t="s">
        <v>143</v>
      </c>
      <c r="B298" s="117" t="s">
        <v>24</v>
      </c>
      <c r="C298" s="117" t="s">
        <v>20</v>
      </c>
      <c r="D298" s="117" t="s">
        <v>10</v>
      </c>
      <c r="E298" s="117" t="s">
        <v>87</v>
      </c>
      <c r="F298" s="120">
        <v>2</v>
      </c>
      <c r="G298" s="117" t="s">
        <v>138</v>
      </c>
      <c r="H298" s="117" t="s">
        <v>205</v>
      </c>
      <c r="I298" s="120">
        <v>110</v>
      </c>
      <c r="J298" s="125">
        <v>1867.3</v>
      </c>
    </row>
    <row r="299" spans="1:10" ht="31.5" x14ac:dyDescent="0.25">
      <c r="A299" s="116" t="s">
        <v>152</v>
      </c>
      <c r="B299" s="117" t="s">
        <v>24</v>
      </c>
      <c r="C299" s="117" t="s">
        <v>20</v>
      </c>
      <c r="D299" s="117" t="s">
        <v>10</v>
      </c>
      <c r="E299" s="117" t="s">
        <v>87</v>
      </c>
      <c r="F299" s="120">
        <v>2</v>
      </c>
      <c r="G299" s="117" t="s">
        <v>138</v>
      </c>
      <c r="H299" s="117" t="s">
        <v>205</v>
      </c>
      <c r="I299" s="120">
        <v>240</v>
      </c>
      <c r="J299" s="125">
        <v>1530</v>
      </c>
    </row>
    <row r="300" spans="1:10" ht="15.75" x14ac:dyDescent="0.25">
      <c r="A300" s="115" t="s">
        <v>145</v>
      </c>
      <c r="B300" s="117" t="s">
        <v>24</v>
      </c>
      <c r="C300" s="117" t="s">
        <v>20</v>
      </c>
      <c r="D300" s="117" t="s">
        <v>10</v>
      </c>
      <c r="E300" s="117" t="s">
        <v>87</v>
      </c>
      <c r="F300" s="120">
        <v>2</v>
      </c>
      <c r="G300" s="117" t="s">
        <v>138</v>
      </c>
      <c r="H300" s="117" t="s">
        <v>205</v>
      </c>
      <c r="I300" s="120">
        <v>850</v>
      </c>
      <c r="J300" s="125">
        <v>20</v>
      </c>
    </row>
    <row r="301" spans="1:10" ht="15.75" x14ac:dyDescent="0.25">
      <c r="A301" s="116" t="s">
        <v>332</v>
      </c>
      <c r="B301" s="117" t="s">
        <v>24</v>
      </c>
      <c r="C301" s="117" t="s">
        <v>20</v>
      </c>
      <c r="D301" s="117" t="s">
        <v>10</v>
      </c>
      <c r="E301" s="117" t="s">
        <v>87</v>
      </c>
      <c r="F301" s="120">
        <v>5</v>
      </c>
      <c r="G301" s="117" t="s">
        <v>138</v>
      </c>
      <c r="H301" s="117" t="s">
        <v>278</v>
      </c>
      <c r="I301" s="120"/>
      <c r="J301" s="125">
        <f>J302+J304</f>
        <v>8981.2999999999993</v>
      </c>
    </row>
    <row r="302" spans="1:10" ht="31.5" x14ac:dyDescent="0.25">
      <c r="A302" s="116" t="s">
        <v>98</v>
      </c>
      <c r="B302" s="117" t="s">
        <v>24</v>
      </c>
      <c r="C302" s="117" t="s">
        <v>20</v>
      </c>
      <c r="D302" s="117" t="s">
        <v>10</v>
      </c>
      <c r="E302" s="117" t="s">
        <v>87</v>
      </c>
      <c r="F302" s="120">
        <v>5</v>
      </c>
      <c r="G302" s="117" t="s">
        <v>138</v>
      </c>
      <c r="H302" s="117" t="s">
        <v>205</v>
      </c>
      <c r="I302" s="120"/>
      <c r="J302" s="125">
        <f>J303</f>
        <v>8888.5</v>
      </c>
    </row>
    <row r="303" spans="1:10" ht="15.75" x14ac:dyDescent="0.25">
      <c r="A303" s="115" t="s">
        <v>333</v>
      </c>
      <c r="B303" s="117" t="s">
        <v>24</v>
      </c>
      <c r="C303" s="117" t="s">
        <v>20</v>
      </c>
      <c r="D303" s="117" t="s">
        <v>10</v>
      </c>
      <c r="E303" s="117" t="s">
        <v>87</v>
      </c>
      <c r="F303" s="120">
        <v>5</v>
      </c>
      <c r="G303" s="117" t="s">
        <v>138</v>
      </c>
      <c r="H303" s="117" t="s">
        <v>205</v>
      </c>
      <c r="I303" s="120">
        <v>620</v>
      </c>
      <c r="J303" s="125">
        <f>8827.2-1000+72.8-11.5+1000</f>
        <v>8888.5</v>
      </c>
    </row>
    <row r="304" spans="1:10" ht="78.75" x14ac:dyDescent="0.25">
      <c r="A304" s="115" t="s">
        <v>396</v>
      </c>
      <c r="B304" s="117" t="s">
        <v>24</v>
      </c>
      <c r="C304" s="117" t="s">
        <v>20</v>
      </c>
      <c r="D304" s="117" t="s">
        <v>10</v>
      </c>
      <c r="E304" s="117" t="s">
        <v>87</v>
      </c>
      <c r="F304" s="120">
        <v>5</v>
      </c>
      <c r="G304" s="117" t="s">
        <v>138</v>
      </c>
      <c r="H304" s="117" t="s">
        <v>394</v>
      </c>
      <c r="I304" s="120"/>
      <c r="J304" s="125">
        <f>J305</f>
        <v>92.8</v>
      </c>
    </row>
    <row r="305" spans="1:10" ht="31.5" x14ac:dyDescent="0.25">
      <c r="A305" s="115" t="s">
        <v>52</v>
      </c>
      <c r="B305" s="117" t="s">
        <v>24</v>
      </c>
      <c r="C305" s="117" t="s">
        <v>20</v>
      </c>
      <c r="D305" s="117" t="s">
        <v>10</v>
      </c>
      <c r="E305" s="117" t="s">
        <v>87</v>
      </c>
      <c r="F305" s="120">
        <v>5</v>
      </c>
      <c r="G305" s="117" t="s">
        <v>138</v>
      </c>
      <c r="H305" s="117" t="s">
        <v>394</v>
      </c>
      <c r="I305" s="120">
        <v>540</v>
      </c>
      <c r="J305" s="125">
        <f>92.8</f>
        <v>92.8</v>
      </c>
    </row>
    <row r="306" spans="1:10" ht="47.25" x14ac:dyDescent="0.25">
      <c r="A306" s="115" t="s">
        <v>153</v>
      </c>
      <c r="B306" s="117" t="s">
        <v>24</v>
      </c>
      <c r="C306" s="117" t="s">
        <v>20</v>
      </c>
      <c r="D306" s="117" t="s">
        <v>10</v>
      </c>
      <c r="E306" s="117" t="s">
        <v>19</v>
      </c>
      <c r="F306" s="120">
        <v>0</v>
      </c>
      <c r="G306" s="117" t="s">
        <v>138</v>
      </c>
      <c r="H306" s="117" t="s">
        <v>278</v>
      </c>
      <c r="I306" s="120"/>
      <c r="J306" s="118">
        <f>J307</f>
        <v>91.7</v>
      </c>
    </row>
    <row r="307" spans="1:10" ht="15.75" x14ac:dyDescent="0.25">
      <c r="A307" s="115" t="s">
        <v>168</v>
      </c>
      <c r="B307" s="117" t="s">
        <v>24</v>
      </c>
      <c r="C307" s="117" t="s">
        <v>20</v>
      </c>
      <c r="D307" s="117" t="s">
        <v>10</v>
      </c>
      <c r="E307" s="117" t="s">
        <v>19</v>
      </c>
      <c r="F307" s="120">
        <v>3</v>
      </c>
      <c r="G307" s="117" t="s">
        <v>138</v>
      </c>
      <c r="H307" s="117" t="s">
        <v>278</v>
      </c>
      <c r="I307" s="120"/>
      <c r="J307" s="118">
        <f>J309+J311</f>
        <v>91.7</v>
      </c>
    </row>
    <row r="308" spans="1:10" ht="15.75" x14ac:dyDescent="0.25">
      <c r="A308" s="115" t="s">
        <v>232</v>
      </c>
      <c r="B308" s="117" t="s">
        <v>24</v>
      </c>
      <c r="C308" s="117" t="s">
        <v>20</v>
      </c>
      <c r="D308" s="117" t="s">
        <v>10</v>
      </c>
      <c r="E308" s="117" t="s">
        <v>19</v>
      </c>
      <c r="F308" s="120">
        <v>3</v>
      </c>
      <c r="G308" s="117" t="s">
        <v>10</v>
      </c>
      <c r="H308" s="117" t="s">
        <v>278</v>
      </c>
      <c r="I308" s="120"/>
      <c r="J308" s="118">
        <f>J309</f>
        <v>81.7</v>
      </c>
    </row>
    <row r="309" spans="1:10" ht="31.5" x14ac:dyDescent="0.25">
      <c r="A309" s="116" t="s">
        <v>155</v>
      </c>
      <c r="B309" s="117" t="s">
        <v>24</v>
      </c>
      <c r="C309" s="117" t="s">
        <v>20</v>
      </c>
      <c r="D309" s="117" t="s">
        <v>10</v>
      </c>
      <c r="E309" s="117" t="s">
        <v>19</v>
      </c>
      <c r="F309" s="117" t="s">
        <v>169</v>
      </c>
      <c r="G309" s="117" t="s">
        <v>10</v>
      </c>
      <c r="H309" s="117" t="s">
        <v>182</v>
      </c>
      <c r="I309" s="117"/>
      <c r="J309" s="118">
        <f>J310</f>
        <v>81.7</v>
      </c>
    </row>
    <row r="310" spans="1:10" ht="31.5" x14ac:dyDescent="0.25">
      <c r="A310" s="116" t="s">
        <v>152</v>
      </c>
      <c r="B310" s="117" t="s">
        <v>24</v>
      </c>
      <c r="C310" s="117" t="s">
        <v>20</v>
      </c>
      <c r="D310" s="117" t="s">
        <v>10</v>
      </c>
      <c r="E310" s="117" t="s">
        <v>19</v>
      </c>
      <c r="F310" s="117" t="s">
        <v>169</v>
      </c>
      <c r="G310" s="117" t="s">
        <v>10</v>
      </c>
      <c r="H310" s="117" t="s">
        <v>182</v>
      </c>
      <c r="I310" s="117" t="s">
        <v>158</v>
      </c>
      <c r="J310" s="118">
        <f>31.7+50</f>
        <v>81.7</v>
      </c>
    </row>
    <row r="311" spans="1:10" ht="15.75" x14ac:dyDescent="0.25">
      <c r="A311" s="115" t="s">
        <v>236</v>
      </c>
      <c r="B311" s="117" t="s">
        <v>24</v>
      </c>
      <c r="C311" s="117" t="s">
        <v>20</v>
      </c>
      <c r="D311" s="117" t="s">
        <v>10</v>
      </c>
      <c r="E311" s="117" t="s">
        <v>19</v>
      </c>
      <c r="F311" s="120">
        <v>3</v>
      </c>
      <c r="G311" s="117" t="s">
        <v>12</v>
      </c>
      <c r="H311" s="117" t="s">
        <v>278</v>
      </c>
      <c r="I311" s="120"/>
      <c r="J311" s="118">
        <f>J312</f>
        <v>10</v>
      </c>
    </row>
    <row r="312" spans="1:10" ht="31.5" x14ac:dyDescent="0.25">
      <c r="A312" s="116" t="s">
        <v>155</v>
      </c>
      <c r="B312" s="117" t="s">
        <v>24</v>
      </c>
      <c r="C312" s="117" t="s">
        <v>20</v>
      </c>
      <c r="D312" s="117" t="s">
        <v>10</v>
      </c>
      <c r="E312" s="117" t="s">
        <v>19</v>
      </c>
      <c r="F312" s="117" t="s">
        <v>169</v>
      </c>
      <c r="G312" s="117" t="s">
        <v>12</v>
      </c>
      <c r="H312" s="117" t="s">
        <v>182</v>
      </c>
      <c r="I312" s="117"/>
      <c r="J312" s="118">
        <f>J313</f>
        <v>10</v>
      </c>
    </row>
    <row r="313" spans="1:10" ht="31.5" x14ac:dyDescent="0.25">
      <c r="A313" s="116" t="s">
        <v>152</v>
      </c>
      <c r="B313" s="117" t="s">
        <v>24</v>
      </c>
      <c r="C313" s="117" t="s">
        <v>20</v>
      </c>
      <c r="D313" s="117" t="s">
        <v>10</v>
      </c>
      <c r="E313" s="117" t="s">
        <v>19</v>
      </c>
      <c r="F313" s="117" t="s">
        <v>169</v>
      </c>
      <c r="G313" s="117" t="s">
        <v>12</v>
      </c>
      <c r="H313" s="117" t="s">
        <v>182</v>
      </c>
      <c r="I313" s="117" t="s">
        <v>158</v>
      </c>
      <c r="J313" s="118">
        <v>10</v>
      </c>
    </row>
    <row r="314" spans="1:10" ht="47.25" x14ac:dyDescent="0.25">
      <c r="A314" s="115" t="s">
        <v>307</v>
      </c>
      <c r="B314" s="117" t="s">
        <v>24</v>
      </c>
      <c r="C314" s="117" t="s">
        <v>20</v>
      </c>
      <c r="D314" s="117" t="s">
        <v>10</v>
      </c>
      <c r="E314" s="117" t="s">
        <v>50</v>
      </c>
      <c r="F314" s="120">
        <v>0</v>
      </c>
      <c r="G314" s="117" t="s">
        <v>138</v>
      </c>
      <c r="H314" s="117" t="s">
        <v>278</v>
      </c>
      <c r="I314" s="120"/>
      <c r="J314" s="118">
        <f>J315+J318</f>
        <v>340</v>
      </c>
    </row>
    <row r="315" spans="1:10" ht="15.75" x14ac:dyDescent="0.25">
      <c r="A315" s="116" t="s">
        <v>258</v>
      </c>
      <c r="B315" s="117" t="s">
        <v>24</v>
      </c>
      <c r="C315" s="117" t="s">
        <v>20</v>
      </c>
      <c r="D315" s="117" t="s">
        <v>10</v>
      </c>
      <c r="E315" s="117" t="s">
        <v>50</v>
      </c>
      <c r="F315" s="117" t="s">
        <v>161</v>
      </c>
      <c r="G315" s="117" t="s">
        <v>10</v>
      </c>
      <c r="H315" s="117" t="s">
        <v>278</v>
      </c>
      <c r="I315" s="117"/>
      <c r="J315" s="118">
        <f>J316</f>
        <v>340</v>
      </c>
    </row>
    <row r="316" spans="1:10" ht="15.75" x14ac:dyDescent="0.25">
      <c r="A316" s="116" t="s">
        <v>259</v>
      </c>
      <c r="B316" s="117" t="s">
        <v>24</v>
      </c>
      <c r="C316" s="117" t="s">
        <v>20</v>
      </c>
      <c r="D316" s="117" t="s">
        <v>10</v>
      </c>
      <c r="E316" s="117" t="s">
        <v>50</v>
      </c>
      <c r="F316" s="117" t="s">
        <v>161</v>
      </c>
      <c r="G316" s="117" t="s">
        <v>10</v>
      </c>
      <c r="H316" s="117" t="s">
        <v>260</v>
      </c>
      <c r="I316" s="117"/>
      <c r="J316" s="118">
        <f>J317</f>
        <v>340</v>
      </c>
    </row>
    <row r="317" spans="1:10" ht="31.5" x14ac:dyDescent="0.25">
      <c r="A317" s="116" t="s">
        <v>152</v>
      </c>
      <c r="B317" s="117" t="s">
        <v>24</v>
      </c>
      <c r="C317" s="117" t="s">
        <v>20</v>
      </c>
      <c r="D317" s="117" t="s">
        <v>10</v>
      </c>
      <c r="E317" s="117" t="s">
        <v>50</v>
      </c>
      <c r="F317" s="117" t="s">
        <v>161</v>
      </c>
      <c r="G317" s="117" t="s">
        <v>10</v>
      </c>
      <c r="H317" s="117" t="s">
        <v>260</v>
      </c>
      <c r="I317" s="117" t="s">
        <v>158</v>
      </c>
      <c r="J317" s="118">
        <f>300+40</f>
        <v>340</v>
      </c>
    </row>
    <row r="318" spans="1:10" ht="15.75" hidden="1" x14ac:dyDescent="0.25">
      <c r="A318" s="116" t="s">
        <v>261</v>
      </c>
      <c r="B318" s="117" t="s">
        <v>24</v>
      </c>
      <c r="C318" s="117" t="s">
        <v>20</v>
      </c>
      <c r="D318" s="117" t="s">
        <v>10</v>
      </c>
      <c r="E318" s="117" t="s">
        <v>50</v>
      </c>
      <c r="F318" s="117" t="s">
        <v>161</v>
      </c>
      <c r="G318" s="117" t="s">
        <v>12</v>
      </c>
      <c r="H318" s="117" t="s">
        <v>278</v>
      </c>
      <c r="I318" s="117"/>
      <c r="J318" s="118">
        <f>J319</f>
        <v>0</v>
      </c>
    </row>
    <row r="319" spans="1:10" ht="15.75" hidden="1" x14ac:dyDescent="0.25">
      <c r="A319" s="116" t="s">
        <v>259</v>
      </c>
      <c r="B319" s="117" t="s">
        <v>24</v>
      </c>
      <c r="C319" s="117" t="s">
        <v>20</v>
      </c>
      <c r="D319" s="117" t="s">
        <v>10</v>
      </c>
      <c r="E319" s="117" t="s">
        <v>50</v>
      </c>
      <c r="F319" s="117" t="s">
        <v>161</v>
      </c>
      <c r="G319" s="117" t="s">
        <v>12</v>
      </c>
      <c r="H319" s="117" t="s">
        <v>260</v>
      </c>
      <c r="I319" s="117"/>
      <c r="J319" s="118">
        <f>J320</f>
        <v>0</v>
      </c>
    </row>
    <row r="320" spans="1:10" ht="31.5" hidden="1" x14ac:dyDescent="0.25">
      <c r="A320" s="116" t="s">
        <v>152</v>
      </c>
      <c r="B320" s="117" t="s">
        <v>24</v>
      </c>
      <c r="C320" s="117" t="s">
        <v>20</v>
      </c>
      <c r="D320" s="117" t="s">
        <v>10</v>
      </c>
      <c r="E320" s="117" t="s">
        <v>50</v>
      </c>
      <c r="F320" s="117" t="s">
        <v>161</v>
      </c>
      <c r="G320" s="117" t="s">
        <v>12</v>
      </c>
      <c r="H320" s="117" t="s">
        <v>260</v>
      </c>
      <c r="I320" s="117" t="s">
        <v>158</v>
      </c>
      <c r="J320" s="118">
        <f>100-100</f>
        <v>0</v>
      </c>
    </row>
    <row r="321" spans="1:10" ht="15.75" x14ac:dyDescent="0.25">
      <c r="A321" s="116" t="s">
        <v>77</v>
      </c>
      <c r="B321" s="117" t="s">
        <v>24</v>
      </c>
      <c r="C321" s="117" t="s">
        <v>20</v>
      </c>
      <c r="D321" s="117" t="s">
        <v>10</v>
      </c>
      <c r="E321" s="117" t="s">
        <v>63</v>
      </c>
      <c r="F321" s="120">
        <v>0</v>
      </c>
      <c r="G321" s="117" t="s">
        <v>161</v>
      </c>
      <c r="H321" s="117" t="s">
        <v>278</v>
      </c>
      <c r="I321" s="120"/>
      <c r="J321" s="125">
        <f>J322</f>
        <v>929.8</v>
      </c>
    </row>
    <row r="322" spans="1:10" ht="15.75" x14ac:dyDescent="0.25">
      <c r="A322" s="116" t="s">
        <v>78</v>
      </c>
      <c r="B322" s="117" t="s">
        <v>24</v>
      </c>
      <c r="C322" s="117" t="s">
        <v>20</v>
      </c>
      <c r="D322" s="117" t="s">
        <v>10</v>
      </c>
      <c r="E322" s="117" t="s">
        <v>63</v>
      </c>
      <c r="F322" s="120">
        <v>9</v>
      </c>
      <c r="G322" s="117" t="s">
        <v>161</v>
      </c>
      <c r="H322" s="117" t="s">
        <v>278</v>
      </c>
      <c r="I322" s="120"/>
      <c r="J322" s="125">
        <f>J323+J325+J328</f>
        <v>929.8</v>
      </c>
    </row>
    <row r="323" spans="1:10" ht="63" x14ac:dyDescent="0.25">
      <c r="A323" s="116" t="s">
        <v>57</v>
      </c>
      <c r="B323" s="117" t="s">
        <v>24</v>
      </c>
      <c r="C323" s="117" t="s">
        <v>20</v>
      </c>
      <c r="D323" s="117" t="s">
        <v>10</v>
      </c>
      <c r="E323" s="117" t="s">
        <v>63</v>
      </c>
      <c r="F323" s="120">
        <v>9</v>
      </c>
      <c r="G323" s="117" t="s">
        <v>138</v>
      </c>
      <c r="H323" s="117" t="s">
        <v>209</v>
      </c>
      <c r="I323" s="120"/>
      <c r="J323" s="125">
        <f>J324</f>
        <v>382.4</v>
      </c>
    </row>
    <row r="324" spans="1:10" ht="31.5" x14ac:dyDescent="0.25">
      <c r="A324" s="116" t="s">
        <v>262</v>
      </c>
      <c r="B324" s="117" t="s">
        <v>24</v>
      </c>
      <c r="C324" s="117" t="s">
        <v>20</v>
      </c>
      <c r="D324" s="117" t="s">
        <v>10</v>
      </c>
      <c r="E324" s="117" t="s">
        <v>63</v>
      </c>
      <c r="F324" s="120">
        <v>9</v>
      </c>
      <c r="G324" s="117" t="s">
        <v>138</v>
      </c>
      <c r="H324" s="117" t="s">
        <v>209</v>
      </c>
      <c r="I324" s="120">
        <v>110</v>
      </c>
      <c r="J324" s="125">
        <v>382.4</v>
      </c>
    </row>
    <row r="325" spans="1:10" ht="31.5" x14ac:dyDescent="0.25">
      <c r="A325" s="116" t="s">
        <v>334</v>
      </c>
      <c r="B325" s="117" t="s">
        <v>24</v>
      </c>
      <c r="C325" s="117" t="s">
        <v>20</v>
      </c>
      <c r="D325" s="117" t="s">
        <v>10</v>
      </c>
      <c r="E325" s="117" t="s">
        <v>63</v>
      </c>
      <c r="F325" s="120">
        <v>9</v>
      </c>
      <c r="G325" s="117" t="s">
        <v>138</v>
      </c>
      <c r="H325" s="117" t="s">
        <v>409</v>
      </c>
      <c r="I325" s="120"/>
      <c r="J325" s="125">
        <f>J326</f>
        <v>514.9</v>
      </c>
    </row>
    <row r="326" spans="1:10" ht="31.5" x14ac:dyDescent="0.25">
      <c r="A326" s="115" t="s">
        <v>333</v>
      </c>
      <c r="B326" s="117" t="s">
        <v>24</v>
      </c>
      <c r="C326" s="117" t="s">
        <v>20</v>
      </c>
      <c r="D326" s="117" t="s">
        <v>10</v>
      </c>
      <c r="E326" s="117" t="s">
        <v>63</v>
      </c>
      <c r="F326" s="120">
        <v>9</v>
      </c>
      <c r="G326" s="117" t="s">
        <v>138</v>
      </c>
      <c r="H326" s="117" t="s">
        <v>409</v>
      </c>
      <c r="I326" s="120">
        <v>620</v>
      </c>
      <c r="J326" s="125">
        <v>514.9</v>
      </c>
    </row>
    <row r="327" spans="1:10" ht="31.5" x14ac:dyDescent="0.25">
      <c r="A327" s="129" t="s">
        <v>263</v>
      </c>
      <c r="B327" s="117" t="s">
        <v>24</v>
      </c>
      <c r="C327" s="117" t="s">
        <v>20</v>
      </c>
      <c r="D327" s="117" t="s">
        <v>10</v>
      </c>
      <c r="E327" s="117" t="s">
        <v>63</v>
      </c>
      <c r="F327" s="120">
        <v>9</v>
      </c>
      <c r="G327" s="117" t="s">
        <v>138</v>
      </c>
      <c r="H327" s="117" t="s">
        <v>264</v>
      </c>
      <c r="I327" s="120"/>
      <c r="J327" s="125">
        <f>J328</f>
        <v>32.5</v>
      </c>
    </row>
    <row r="328" spans="1:10" ht="15.75" x14ac:dyDescent="0.25">
      <c r="A328" s="115" t="s">
        <v>143</v>
      </c>
      <c r="B328" s="117" t="s">
        <v>24</v>
      </c>
      <c r="C328" s="117" t="s">
        <v>20</v>
      </c>
      <c r="D328" s="117" t="s">
        <v>10</v>
      </c>
      <c r="E328" s="117" t="s">
        <v>63</v>
      </c>
      <c r="F328" s="120">
        <v>9</v>
      </c>
      <c r="G328" s="117" t="s">
        <v>138</v>
      </c>
      <c r="H328" s="117" t="s">
        <v>264</v>
      </c>
      <c r="I328" s="120">
        <v>110</v>
      </c>
      <c r="J328" s="125">
        <v>32.5</v>
      </c>
    </row>
    <row r="329" spans="1:10" ht="15.75" x14ac:dyDescent="0.25">
      <c r="A329" s="115" t="s">
        <v>46</v>
      </c>
      <c r="B329" s="117" t="s">
        <v>24</v>
      </c>
      <c r="C329" s="117" t="s">
        <v>20</v>
      </c>
      <c r="D329" s="117" t="s">
        <v>14</v>
      </c>
      <c r="E329" s="117"/>
      <c r="F329" s="120"/>
      <c r="G329" s="117"/>
      <c r="H329" s="117"/>
      <c r="I329" s="120"/>
      <c r="J329" s="118">
        <f>J330</f>
        <v>998</v>
      </c>
    </row>
    <row r="330" spans="1:10" ht="30.75" customHeight="1" x14ac:dyDescent="0.25">
      <c r="A330" s="116" t="s">
        <v>317</v>
      </c>
      <c r="B330" s="117" t="s">
        <v>24</v>
      </c>
      <c r="C330" s="117" t="s">
        <v>20</v>
      </c>
      <c r="D330" s="117" t="s">
        <v>14</v>
      </c>
      <c r="E330" s="117" t="s">
        <v>87</v>
      </c>
      <c r="F330" s="120">
        <v>0</v>
      </c>
      <c r="G330" s="117" t="s">
        <v>138</v>
      </c>
      <c r="H330" s="117" t="s">
        <v>278</v>
      </c>
      <c r="I330" s="120"/>
      <c r="J330" s="118">
        <f>J331</f>
        <v>998</v>
      </c>
    </row>
    <row r="331" spans="1:10" ht="15.75" x14ac:dyDescent="0.25">
      <c r="A331" s="116" t="s">
        <v>103</v>
      </c>
      <c r="B331" s="117" t="s">
        <v>24</v>
      </c>
      <c r="C331" s="117" t="s">
        <v>20</v>
      </c>
      <c r="D331" s="117" t="s">
        <v>14</v>
      </c>
      <c r="E331" s="117" t="s">
        <v>87</v>
      </c>
      <c r="F331" s="120">
        <v>3</v>
      </c>
      <c r="G331" s="117" t="s">
        <v>138</v>
      </c>
      <c r="H331" s="117" t="s">
        <v>278</v>
      </c>
      <c r="I331" s="120"/>
      <c r="J331" s="118">
        <f>J332+J334+J336</f>
        <v>998</v>
      </c>
    </row>
    <row r="332" spans="1:10" ht="15.75" x14ac:dyDescent="0.25">
      <c r="A332" s="116" t="s">
        <v>104</v>
      </c>
      <c r="B332" s="117" t="s">
        <v>24</v>
      </c>
      <c r="C332" s="117" t="s">
        <v>20</v>
      </c>
      <c r="D332" s="117" t="s">
        <v>14</v>
      </c>
      <c r="E332" s="117" t="s">
        <v>87</v>
      </c>
      <c r="F332" s="120">
        <v>3</v>
      </c>
      <c r="G332" s="117" t="s">
        <v>138</v>
      </c>
      <c r="H332" s="117" t="s">
        <v>210</v>
      </c>
      <c r="I332" s="120"/>
      <c r="J332" s="118">
        <f>J333</f>
        <v>100</v>
      </c>
    </row>
    <row r="333" spans="1:10" ht="15.75" x14ac:dyDescent="0.25">
      <c r="A333" s="116" t="s">
        <v>410</v>
      </c>
      <c r="B333" s="117" t="s">
        <v>24</v>
      </c>
      <c r="C333" s="117" t="s">
        <v>20</v>
      </c>
      <c r="D333" s="117" t="s">
        <v>14</v>
      </c>
      <c r="E333" s="117" t="s">
        <v>87</v>
      </c>
      <c r="F333" s="120">
        <v>3</v>
      </c>
      <c r="G333" s="117" t="s">
        <v>138</v>
      </c>
      <c r="H333" s="117" t="s">
        <v>210</v>
      </c>
      <c r="I333" s="120">
        <v>350</v>
      </c>
      <c r="J333" s="118">
        <v>100</v>
      </c>
    </row>
    <row r="334" spans="1:10" ht="15.75" x14ac:dyDescent="0.25">
      <c r="A334" s="116" t="s">
        <v>105</v>
      </c>
      <c r="B334" s="117" t="s">
        <v>24</v>
      </c>
      <c r="C334" s="117" t="s">
        <v>20</v>
      </c>
      <c r="D334" s="117" t="s">
        <v>14</v>
      </c>
      <c r="E334" s="117" t="s">
        <v>87</v>
      </c>
      <c r="F334" s="120">
        <v>3</v>
      </c>
      <c r="G334" s="117" t="s">
        <v>138</v>
      </c>
      <c r="H334" s="117" t="s">
        <v>211</v>
      </c>
      <c r="I334" s="120"/>
      <c r="J334" s="118">
        <f>J335</f>
        <v>500</v>
      </c>
    </row>
    <row r="335" spans="1:10" ht="31.5" x14ac:dyDescent="0.25">
      <c r="A335" s="116" t="s">
        <v>152</v>
      </c>
      <c r="B335" s="117" t="s">
        <v>24</v>
      </c>
      <c r="C335" s="117" t="s">
        <v>20</v>
      </c>
      <c r="D335" s="117" t="s">
        <v>14</v>
      </c>
      <c r="E335" s="117" t="s">
        <v>87</v>
      </c>
      <c r="F335" s="120">
        <v>3</v>
      </c>
      <c r="G335" s="117" t="s">
        <v>138</v>
      </c>
      <c r="H335" s="117" t="s">
        <v>211</v>
      </c>
      <c r="I335" s="120">
        <v>240</v>
      </c>
      <c r="J335" s="118">
        <f>500</f>
        <v>500</v>
      </c>
    </row>
    <row r="336" spans="1:10" ht="15.75" x14ac:dyDescent="0.25">
      <c r="A336" s="116" t="s">
        <v>99</v>
      </c>
      <c r="B336" s="117" t="s">
        <v>24</v>
      </c>
      <c r="C336" s="117" t="s">
        <v>20</v>
      </c>
      <c r="D336" s="117" t="s">
        <v>14</v>
      </c>
      <c r="E336" s="117" t="s">
        <v>87</v>
      </c>
      <c r="F336" s="120">
        <v>3</v>
      </c>
      <c r="G336" s="117" t="s">
        <v>138</v>
      </c>
      <c r="H336" s="117" t="s">
        <v>207</v>
      </c>
      <c r="I336" s="120"/>
      <c r="J336" s="118">
        <f>J337</f>
        <v>398</v>
      </c>
    </row>
    <row r="337" spans="1:10" ht="31.5" x14ac:dyDescent="0.25">
      <c r="A337" s="116" t="s">
        <v>152</v>
      </c>
      <c r="B337" s="117" t="s">
        <v>24</v>
      </c>
      <c r="C337" s="117" t="s">
        <v>20</v>
      </c>
      <c r="D337" s="117" t="s">
        <v>14</v>
      </c>
      <c r="E337" s="117" t="s">
        <v>87</v>
      </c>
      <c r="F337" s="120">
        <v>3</v>
      </c>
      <c r="G337" s="117" t="s">
        <v>138</v>
      </c>
      <c r="H337" s="117" t="s">
        <v>207</v>
      </c>
      <c r="I337" s="120">
        <v>240</v>
      </c>
      <c r="J337" s="118">
        <f>170+228</f>
        <v>398</v>
      </c>
    </row>
    <row r="338" spans="1:10" ht="15.75" x14ac:dyDescent="0.25">
      <c r="A338" s="129" t="s">
        <v>348</v>
      </c>
      <c r="B338" s="117" t="s">
        <v>24</v>
      </c>
      <c r="C338" s="117">
        <v>10</v>
      </c>
      <c r="D338" s="117"/>
      <c r="E338" s="117"/>
      <c r="F338" s="120"/>
      <c r="G338" s="117"/>
      <c r="H338" s="117"/>
      <c r="I338" s="120"/>
      <c r="J338" s="118">
        <f>J339</f>
        <v>547.70000000000005</v>
      </c>
    </row>
    <row r="339" spans="1:10" ht="15.75" x14ac:dyDescent="0.25">
      <c r="A339" s="115" t="s">
        <v>55</v>
      </c>
      <c r="B339" s="117" t="s">
        <v>24</v>
      </c>
      <c r="C339" s="117" t="s">
        <v>50</v>
      </c>
      <c r="D339" s="117" t="s">
        <v>11</v>
      </c>
      <c r="E339" s="117"/>
      <c r="F339" s="117"/>
      <c r="G339" s="117"/>
      <c r="H339" s="117"/>
      <c r="I339" s="120"/>
      <c r="J339" s="118">
        <f>J340+J344</f>
        <v>547.70000000000005</v>
      </c>
    </row>
    <row r="340" spans="1:10" ht="15.75" customHeight="1" x14ac:dyDescent="0.25">
      <c r="A340" s="116" t="s">
        <v>107</v>
      </c>
      <c r="B340" s="117" t="s">
        <v>24</v>
      </c>
      <c r="C340" s="117" t="s">
        <v>50</v>
      </c>
      <c r="D340" s="117" t="s">
        <v>11</v>
      </c>
      <c r="E340" s="117" t="s">
        <v>106</v>
      </c>
      <c r="F340" s="120">
        <v>0</v>
      </c>
      <c r="G340" s="117" t="s">
        <v>138</v>
      </c>
      <c r="H340" s="117" t="s">
        <v>278</v>
      </c>
      <c r="I340" s="120"/>
      <c r="J340" s="118">
        <f>J341</f>
        <v>497.7</v>
      </c>
    </row>
    <row r="341" spans="1:10" ht="15.75" x14ac:dyDescent="0.25">
      <c r="A341" s="116" t="s">
        <v>108</v>
      </c>
      <c r="B341" s="117" t="s">
        <v>24</v>
      </c>
      <c r="C341" s="117" t="s">
        <v>50</v>
      </c>
      <c r="D341" s="117" t="s">
        <v>11</v>
      </c>
      <c r="E341" s="117" t="s">
        <v>106</v>
      </c>
      <c r="F341" s="120">
        <v>3</v>
      </c>
      <c r="G341" s="117" t="s">
        <v>138</v>
      </c>
      <c r="H341" s="117" t="s">
        <v>278</v>
      </c>
      <c r="I341" s="120"/>
      <c r="J341" s="118">
        <f>J342</f>
        <v>497.7</v>
      </c>
    </row>
    <row r="342" spans="1:10" ht="31.5" x14ac:dyDescent="0.25">
      <c r="A342" s="116" t="s">
        <v>109</v>
      </c>
      <c r="B342" s="117" t="s">
        <v>24</v>
      </c>
      <c r="C342" s="117" t="s">
        <v>50</v>
      </c>
      <c r="D342" s="117" t="s">
        <v>11</v>
      </c>
      <c r="E342" s="117" t="s">
        <v>106</v>
      </c>
      <c r="F342" s="120">
        <v>3</v>
      </c>
      <c r="G342" s="117" t="s">
        <v>138</v>
      </c>
      <c r="H342" s="117" t="s">
        <v>212</v>
      </c>
      <c r="I342" s="120"/>
      <c r="J342" s="118">
        <f>J343</f>
        <v>497.7</v>
      </c>
    </row>
    <row r="343" spans="1:10" ht="31.5" x14ac:dyDescent="0.25">
      <c r="A343" s="116" t="s">
        <v>164</v>
      </c>
      <c r="B343" s="117" t="s">
        <v>24</v>
      </c>
      <c r="C343" s="117" t="s">
        <v>50</v>
      </c>
      <c r="D343" s="117" t="s">
        <v>11</v>
      </c>
      <c r="E343" s="117" t="s">
        <v>106</v>
      </c>
      <c r="F343" s="120">
        <v>3</v>
      </c>
      <c r="G343" s="117" t="s">
        <v>138</v>
      </c>
      <c r="H343" s="117" t="s">
        <v>212</v>
      </c>
      <c r="I343" s="120">
        <v>810</v>
      </c>
      <c r="J343" s="118">
        <v>497.7</v>
      </c>
    </row>
    <row r="344" spans="1:10" ht="15.75" x14ac:dyDescent="0.25">
      <c r="A344" s="116" t="s">
        <v>77</v>
      </c>
      <c r="B344" s="117" t="s">
        <v>24</v>
      </c>
      <c r="C344" s="117" t="s">
        <v>50</v>
      </c>
      <c r="D344" s="117" t="s">
        <v>11</v>
      </c>
      <c r="E344" s="117" t="s">
        <v>63</v>
      </c>
      <c r="F344" s="120">
        <v>0</v>
      </c>
      <c r="G344" s="117" t="s">
        <v>138</v>
      </c>
      <c r="H344" s="117" t="s">
        <v>278</v>
      </c>
      <c r="I344" s="120"/>
      <c r="J344" s="118">
        <f>J345</f>
        <v>50</v>
      </c>
    </row>
    <row r="345" spans="1:10" ht="15.75" x14ac:dyDescent="0.25">
      <c r="A345" s="116" t="s">
        <v>78</v>
      </c>
      <c r="B345" s="117" t="s">
        <v>24</v>
      </c>
      <c r="C345" s="117" t="s">
        <v>50</v>
      </c>
      <c r="D345" s="117" t="s">
        <v>11</v>
      </c>
      <c r="E345" s="117" t="s">
        <v>63</v>
      </c>
      <c r="F345" s="120">
        <v>9</v>
      </c>
      <c r="G345" s="117" t="s">
        <v>138</v>
      </c>
      <c r="H345" s="117" t="s">
        <v>278</v>
      </c>
      <c r="I345" s="120"/>
      <c r="J345" s="118">
        <f>J346</f>
        <v>50</v>
      </c>
    </row>
    <row r="346" spans="1:10" ht="15.75" x14ac:dyDescent="0.25">
      <c r="A346" s="116" t="s">
        <v>265</v>
      </c>
      <c r="B346" s="117" t="s">
        <v>24</v>
      </c>
      <c r="C346" s="117" t="s">
        <v>50</v>
      </c>
      <c r="D346" s="117" t="s">
        <v>11</v>
      </c>
      <c r="E346" s="117" t="s">
        <v>63</v>
      </c>
      <c r="F346" s="120">
        <v>9</v>
      </c>
      <c r="G346" s="117" t="s">
        <v>138</v>
      </c>
      <c r="H346" s="117" t="s">
        <v>208</v>
      </c>
      <c r="I346" s="120"/>
      <c r="J346" s="125">
        <f>J347</f>
        <v>50</v>
      </c>
    </row>
    <row r="347" spans="1:10" ht="15.75" x14ac:dyDescent="0.25">
      <c r="A347" s="116" t="s">
        <v>148</v>
      </c>
      <c r="B347" s="117" t="s">
        <v>24</v>
      </c>
      <c r="C347" s="117" t="s">
        <v>50</v>
      </c>
      <c r="D347" s="117" t="s">
        <v>11</v>
      </c>
      <c r="E347" s="117" t="s">
        <v>63</v>
      </c>
      <c r="F347" s="120">
        <v>9</v>
      </c>
      <c r="G347" s="117" t="s">
        <v>138</v>
      </c>
      <c r="H347" s="117" t="s">
        <v>208</v>
      </c>
      <c r="I347" s="120">
        <v>310</v>
      </c>
      <c r="J347" s="125">
        <v>50</v>
      </c>
    </row>
    <row r="348" spans="1:10" ht="15.75" x14ac:dyDescent="0.25">
      <c r="A348" s="129" t="s">
        <v>349</v>
      </c>
      <c r="B348" s="117" t="s">
        <v>24</v>
      </c>
      <c r="C348" s="117">
        <v>11</v>
      </c>
      <c r="D348" s="117"/>
      <c r="E348" s="117"/>
      <c r="F348" s="120"/>
      <c r="G348" s="117"/>
      <c r="H348" s="117"/>
      <c r="I348" s="120"/>
      <c r="J348" s="118">
        <f>J349</f>
        <v>3135</v>
      </c>
    </row>
    <row r="349" spans="1:10" ht="18.75" customHeight="1" x14ac:dyDescent="0.25">
      <c r="A349" s="115" t="s">
        <v>47</v>
      </c>
      <c r="B349" s="117" t="s">
        <v>24</v>
      </c>
      <c r="C349" s="117">
        <v>11</v>
      </c>
      <c r="D349" s="117" t="s">
        <v>15</v>
      </c>
      <c r="E349" s="117"/>
      <c r="F349" s="120"/>
      <c r="G349" s="117"/>
      <c r="H349" s="117"/>
      <c r="I349" s="120"/>
      <c r="J349" s="118">
        <f>J350</f>
        <v>3135</v>
      </c>
    </row>
    <row r="350" spans="1:10" ht="33" customHeight="1" x14ac:dyDescent="0.25">
      <c r="A350" s="116" t="s">
        <v>317</v>
      </c>
      <c r="B350" s="117" t="s">
        <v>24</v>
      </c>
      <c r="C350" s="117" t="s">
        <v>51</v>
      </c>
      <c r="D350" s="117" t="s">
        <v>15</v>
      </c>
      <c r="E350" s="117" t="s">
        <v>87</v>
      </c>
      <c r="F350" s="120">
        <v>0</v>
      </c>
      <c r="G350" s="117" t="s">
        <v>138</v>
      </c>
      <c r="H350" s="117" t="s">
        <v>278</v>
      </c>
      <c r="I350" s="120"/>
      <c r="J350" s="118">
        <f>J351</f>
        <v>3135</v>
      </c>
    </row>
    <row r="351" spans="1:10" ht="30.75" customHeight="1" x14ac:dyDescent="0.25">
      <c r="A351" s="116" t="s">
        <v>110</v>
      </c>
      <c r="B351" s="117" t="s">
        <v>24</v>
      </c>
      <c r="C351" s="117" t="s">
        <v>51</v>
      </c>
      <c r="D351" s="117" t="s">
        <v>15</v>
      </c>
      <c r="E351" s="117" t="s">
        <v>87</v>
      </c>
      <c r="F351" s="120">
        <v>4</v>
      </c>
      <c r="G351" s="117" t="s">
        <v>138</v>
      </c>
      <c r="H351" s="117" t="s">
        <v>278</v>
      </c>
      <c r="I351" s="120"/>
      <c r="J351" s="118">
        <f>J352+J354+J356</f>
        <v>3135</v>
      </c>
    </row>
    <row r="352" spans="1:10" ht="15.75" x14ac:dyDescent="0.25">
      <c r="A352" s="116" t="s">
        <v>111</v>
      </c>
      <c r="B352" s="117" t="s">
        <v>24</v>
      </c>
      <c r="C352" s="117" t="s">
        <v>51</v>
      </c>
      <c r="D352" s="117" t="s">
        <v>15</v>
      </c>
      <c r="E352" s="117" t="s">
        <v>87</v>
      </c>
      <c r="F352" s="120">
        <v>4</v>
      </c>
      <c r="G352" s="117" t="s">
        <v>138</v>
      </c>
      <c r="H352" s="117" t="s">
        <v>213</v>
      </c>
      <c r="I352" s="120"/>
      <c r="J352" s="118">
        <f>J353</f>
        <v>275</v>
      </c>
    </row>
    <row r="353" spans="1:10" ht="31.5" x14ac:dyDescent="0.25">
      <c r="A353" s="116" t="s">
        <v>152</v>
      </c>
      <c r="B353" s="117" t="s">
        <v>24</v>
      </c>
      <c r="C353" s="117" t="s">
        <v>51</v>
      </c>
      <c r="D353" s="117" t="s">
        <v>15</v>
      </c>
      <c r="E353" s="117" t="s">
        <v>87</v>
      </c>
      <c r="F353" s="120">
        <v>4</v>
      </c>
      <c r="G353" s="117" t="s">
        <v>138</v>
      </c>
      <c r="H353" s="117" t="s">
        <v>213</v>
      </c>
      <c r="I353" s="120">
        <v>240</v>
      </c>
      <c r="J353" s="118">
        <v>275</v>
      </c>
    </row>
    <row r="354" spans="1:10" ht="15.75" x14ac:dyDescent="0.25">
      <c r="A354" s="116" t="s">
        <v>96</v>
      </c>
      <c r="B354" s="117" t="s">
        <v>24</v>
      </c>
      <c r="C354" s="117" t="s">
        <v>51</v>
      </c>
      <c r="D354" s="117" t="s">
        <v>15</v>
      </c>
      <c r="E354" s="117" t="s">
        <v>87</v>
      </c>
      <c r="F354" s="120">
        <v>4</v>
      </c>
      <c r="G354" s="117" t="s">
        <v>138</v>
      </c>
      <c r="H354" s="117" t="s">
        <v>200</v>
      </c>
      <c r="I354" s="120"/>
      <c r="J354" s="118">
        <f>J355</f>
        <v>1360</v>
      </c>
    </row>
    <row r="355" spans="1:10" ht="31.5" x14ac:dyDescent="0.25">
      <c r="A355" s="116" t="s">
        <v>152</v>
      </c>
      <c r="B355" s="117" t="s">
        <v>24</v>
      </c>
      <c r="C355" s="117" t="s">
        <v>51</v>
      </c>
      <c r="D355" s="117" t="s">
        <v>15</v>
      </c>
      <c r="E355" s="117" t="s">
        <v>87</v>
      </c>
      <c r="F355" s="120">
        <v>4</v>
      </c>
      <c r="G355" s="117" t="s">
        <v>138</v>
      </c>
      <c r="H355" s="117" t="s">
        <v>200</v>
      </c>
      <c r="I355" s="120">
        <v>240</v>
      </c>
      <c r="J355" s="118">
        <v>1360</v>
      </c>
    </row>
    <row r="356" spans="1:10" ht="15.75" x14ac:dyDescent="0.25">
      <c r="A356" s="116" t="s">
        <v>112</v>
      </c>
      <c r="B356" s="117" t="s">
        <v>24</v>
      </c>
      <c r="C356" s="117" t="s">
        <v>51</v>
      </c>
      <c r="D356" s="117" t="s">
        <v>15</v>
      </c>
      <c r="E356" s="117" t="s">
        <v>87</v>
      </c>
      <c r="F356" s="120">
        <v>4</v>
      </c>
      <c r="G356" s="117" t="s">
        <v>138</v>
      </c>
      <c r="H356" s="117" t="s">
        <v>214</v>
      </c>
      <c r="I356" s="120"/>
      <c r="J356" s="118">
        <f>J357</f>
        <v>1500</v>
      </c>
    </row>
    <row r="357" spans="1:10" ht="31.5" x14ac:dyDescent="0.25">
      <c r="A357" s="116" t="s">
        <v>152</v>
      </c>
      <c r="B357" s="117" t="s">
        <v>24</v>
      </c>
      <c r="C357" s="117" t="s">
        <v>51</v>
      </c>
      <c r="D357" s="117" t="s">
        <v>15</v>
      </c>
      <c r="E357" s="117" t="s">
        <v>87</v>
      </c>
      <c r="F357" s="120">
        <v>4</v>
      </c>
      <c r="G357" s="117" t="s">
        <v>138</v>
      </c>
      <c r="H357" s="117" t="s">
        <v>214</v>
      </c>
      <c r="I357" s="120">
        <v>240</v>
      </c>
      <c r="J357" s="118">
        <v>1500</v>
      </c>
    </row>
    <row r="358" spans="1:10" ht="15.75" x14ac:dyDescent="0.25">
      <c r="A358" s="129" t="s">
        <v>350</v>
      </c>
      <c r="B358" s="117" t="s">
        <v>24</v>
      </c>
      <c r="C358" s="117" t="s">
        <v>61</v>
      </c>
      <c r="D358" s="117"/>
      <c r="E358" s="117"/>
      <c r="F358" s="120"/>
      <c r="G358" s="117"/>
      <c r="H358" s="117"/>
      <c r="I358" s="120"/>
      <c r="J358" s="118">
        <f>J359</f>
        <v>250</v>
      </c>
    </row>
    <row r="359" spans="1:10" ht="15.75" x14ac:dyDescent="0.25">
      <c r="A359" s="115" t="s">
        <v>267</v>
      </c>
      <c r="B359" s="117" t="s">
        <v>24</v>
      </c>
      <c r="C359" s="117" t="s">
        <v>61</v>
      </c>
      <c r="D359" s="117" t="s">
        <v>12</v>
      </c>
      <c r="E359" s="117"/>
      <c r="F359" s="120"/>
      <c r="G359" s="117"/>
      <c r="H359" s="117"/>
      <c r="I359" s="120"/>
      <c r="J359" s="118">
        <f>J360</f>
        <v>250</v>
      </c>
    </row>
    <row r="360" spans="1:10" ht="47.25" x14ac:dyDescent="0.25">
      <c r="A360" s="116" t="s">
        <v>310</v>
      </c>
      <c r="B360" s="117" t="s">
        <v>24</v>
      </c>
      <c r="C360" s="117" t="s">
        <v>61</v>
      </c>
      <c r="D360" s="117" t="s">
        <v>12</v>
      </c>
      <c r="E360" s="117" t="s">
        <v>51</v>
      </c>
      <c r="F360" s="120">
        <v>0</v>
      </c>
      <c r="G360" s="117" t="s">
        <v>138</v>
      </c>
      <c r="H360" s="117" t="s">
        <v>278</v>
      </c>
      <c r="I360" s="120"/>
      <c r="J360" s="118">
        <f>J361</f>
        <v>250</v>
      </c>
    </row>
    <row r="361" spans="1:10" ht="31.5" x14ac:dyDescent="0.25">
      <c r="A361" s="116" t="s">
        <v>252</v>
      </c>
      <c r="B361" s="117" t="s">
        <v>24</v>
      </c>
      <c r="C361" s="117" t="s">
        <v>61</v>
      </c>
      <c r="D361" s="117" t="s">
        <v>12</v>
      </c>
      <c r="E361" s="117" t="s">
        <v>51</v>
      </c>
      <c r="F361" s="117" t="s">
        <v>161</v>
      </c>
      <c r="G361" s="117" t="s">
        <v>10</v>
      </c>
      <c r="H361" s="117" t="s">
        <v>278</v>
      </c>
      <c r="I361" s="117"/>
      <c r="J361" s="118">
        <f>J362</f>
        <v>250</v>
      </c>
    </row>
    <row r="362" spans="1:10" ht="31.5" x14ac:dyDescent="0.25">
      <c r="A362" s="116" t="s">
        <v>252</v>
      </c>
      <c r="B362" s="117" t="s">
        <v>24</v>
      </c>
      <c r="C362" s="117" t="s">
        <v>61</v>
      </c>
      <c r="D362" s="117" t="s">
        <v>12</v>
      </c>
      <c r="E362" s="117" t="s">
        <v>51</v>
      </c>
      <c r="F362" s="117" t="s">
        <v>161</v>
      </c>
      <c r="G362" s="117" t="s">
        <v>10</v>
      </c>
      <c r="H362" s="117" t="s">
        <v>253</v>
      </c>
      <c r="I362" s="117"/>
      <c r="J362" s="118">
        <f>J363</f>
        <v>250</v>
      </c>
    </row>
    <row r="363" spans="1:10" ht="31.5" x14ac:dyDescent="0.25">
      <c r="A363" s="116" t="s">
        <v>152</v>
      </c>
      <c r="B363" s="117" t="s">
        <v>24</v>
      </c>
      <c r="C363" s="117" t="s">
        <v>61</v>
      </c>
      <c r="D363" s="117" t="s">
        <v>12</v>
      </c>
      <c r="E363" s="117" t="s">
        <v>51</v>
      </c>
      <c r="F363" s="117" t="s">
        <v>161</v>
      </c>
      <c r="G363" s="117" t="s">
        <v>10</v>
      </c>
      <c r="H363" s="117" t="s">
        <v>253</v>
      </c>
      <c r="I363" s="117" t="s">
        <v>158</v>
      </c>
      <c r="J363" s="118">
        <f>350-100</f>
        <v>250</v>
      </c>
    </row>
    <row r="364" spans="1:10" ht="15.75" x14ac:dyDescent="0.25">
      <c r="A364" s="106" t="s">
        <v>341</v>
      </c>
      <c r="B364" s="107">
        <v>872</v>
      </c>
      <c r="C364" s="108" t="s">
        <v>249</v>
      </c>
      <c r="D364" s="108" t="s">
        <v>249</v>
      </c>
      <c r="E364" s="109" t="s">
        <v>249</v>
      </c>
      <c r="F364" s="110" t="s">
        <v>249</v>
      </c>
      <c r="G364" s="111" t="s">
        <v>249</v>
      </c>
      <c r="H364" s="112" t="s">
        <v>249</v>
      </c>
      <c r="I364" s="110"/>
      <c r="J364" s="168">
        <f>J365+J421+J427+J462+J484+J550+J562+J605+J615+J625</f>
        <v>1420</v>
      </c>
    </row>
    <row r="365" spans="1:10" ht="15.75" x14ac:dyDescent="0.25">
      <c r="A365" s="134" t="s">
        <v>340</v>
      </c>
      <c r="B365" s="117" t="s">
        <v>62</v>
      </c>
      <c r="C365" s="117" t="s">
        <v>10</v>
      </c>
      <c r="D365" s="120" t="s">
        <v>7</v>
      </c>
      <c r="E365" s="117" t="s">
        <v>8</v>
      </c>
      <c r="F365" s="120"/>
      <c r="G365" s="117"/>
      <c r="H365" s="117"/>
      <c r="I365" s="120" t="s">
        <v>6</v>
      </c>
      <c r="J365" s="125">
        <f>J366+J374</f>
        <v>1420</v>
      </c>
    </row>
    <row r="366" spans="1:10" ht="47.25" x14ac:dyDescent="0.25">
      <c r="A366" s="134" t="s">
        <v>34</v>
      </c>
      <c r="B366" s="117" t="s">
        <v>62</v>
      </c>
      <c r="C366" s="117" t="s">
        <v>10</v>
      </c>
      <c r="D366" s="117" t="s">
        <v>11</v>
      </c>
      <c r="E366" s="117" t="s">
        <v>8</v>
      </c>
      <c r="F366" s="120"/>
      <c r="G366" s="117"/>
      <c r="H366" s="117"/>
      <c r="I366" s="120" t="s">
        <v>6</v>
      </c>
      <c r="J366" s="125">
        <f>J367</f>
        <v>1170</v>
      </c>
    </row>
    <row r="367" spans="1:10" ht="15.75" x14ac:dyDescent="0.25">
      <c r="A367" s="115" t="s">
        <v>65</v>
      </c>
      <c r="B367" s="117" t="s">
        <v>62</v>
      </c>
      <c r="C367" s="117" t="s">
        <v>10</v>
      </c>
      <c r="D367" s="117" t="s">
        <v>11</v>
      </c>
      <c r="E367" s="117">
        <v>91</v>
      </c>
      <c r="F367" s="120">
        <v>0</v>
      </c>
      <c r="G367" s="117" t="s">
        <v>161</v>
      </c>
      <c r="H367" s="117" t="s">
        <v>278</v>
      </c>
      <c r="I367" s="120" t="s">
        <v>6</v>
      </c>
      <c r="J367" s="125">
        <f>J368</f>
        <v>1170</v>
      </c>
    </row>
    <row r="368" spans="1:10" ht="31.5" x14ac:dyDescent="0.25">
      <c r="A368" s="115" t="s">
        <v>66</v>
      </c>
      <c r="B368" s="117" t="s">
        <v>62</v>
      </c>
      <c r="C368" s="117" t="s">
        <v>10</v>
      </c>
      <c r="D368" s="117" t="s">
        <v>11</v>
      </c>
      <c r="E368" s="117">
        <v>91</v>
      </c>
      <c r="F368" s="120">
        <v>1</v>
      </c>
      <c r="G368" s="117" t="s">
        <v>138</v>
      </c>
      <c r="H368" s="117" t="s">
        <v>278</v>
      </c>
      <c r="I368" s="120"/>
      <c r="J368" s="125">
        <f>J369+J371</f>
        <v>1170</v>
      </c>
    </row>
    <row r="369" spans="1:10" ht="47.25" x14ac:dyDescent="0.25">
      <c r="A369" s="115" t="s">
        <v>67</v>
      </c>
      <c r="B369" s="117" t="s">
        <v>62</v>
      </c>
      <c r="C369" s="117" t="s">
        <v>10</v>
      </c>
      <c r="D369" s="117" t="s">
        <v>11</v>
      </c>
      <c r="E369" s="117">
        <v>91</v>
      </c>
      <c r="F369" s="120">
        <v>1</v>
      </c>
      <c r="G369" s="117" t="s">
        <v>138</v>
      </c>
      <c r="H369" s="117" t="s">
        <v>150</v>
      </c>
      <c r="I369" s="120"/>
      <c r="J369" s="125">
        <f>J370</f>
        <v>1144.7</v>
      </c>
    </row>
    <row r="370" spans="1:10" ht="15.75" x14ac:dyDescent="0.25">
      <c r="A370" s="115" t="s">
        <v>144</v>
      </c>
      <c r="B370" s="117" t="s">
        <v>62</v>
      </c>
      <c r="C370" s="117" t="s">
        <v>10</v>
      </c>
      <c r="D370" s="117" t="s">
        <v>11</v>
      </c>
      <c r="E370" s="117">
        <v>91</v>
      </c>
      <c r="F370" s="120">
        <v>1</v>
      </c>
      <c r="G370" s="117" t="s">
        <v>138</v>
      </c>
      <c r="H370" s="117" t="s">
        <v>150</v>
      </c>
      <c r="I370" s="120">
        <v>120</v>
      </c>
      <c r="J370" s="118">
        <f>1144.7</f>
        <v>1144.7</v>
      </c>
    </row>
    <row r="371" spans="1:10" ht="47.25" x14ac:dyDescent="0.25">
      <c r="A371" s="115" t="s">
        <v>68</v>
      </c>
      <c r="B371" s="117" t="s">
        <v>62</v>
      </c>
      <c r="C371" s="117" t="s">
        <v>10</v>
      </c>
      <c r="D371" s="117" t="s">
        <v>11</v>
      </c>
      <c r="E371" s="117">
        <v>91</v>
      </c>
      <c r="F371" s="120">
        <v>1</v>
      </c>
      <c r="G371" s="117" t="s">
        <v>138</v>
      </c>
      <c r="H371" s="117" t="s">
        <v>149</v>
      </c>
      <c r="I371" s="120"/>
      <c r="J371" s="118">
        <f>J372+J373</f>
        <v>25.3</v>
      </c>
    </row>
    <row r="372" spans="1:10" ht="31.5" x14ac:dyDescent="0.25">
      <c r="A372" s="116" t="s">
        <v>152</v>
      </c>
      <c r="B372" s="117" t="s">
        <v>62</v>
      </c>
      <c r="C372" s="117" t="s">
        <v>10</v>
      </c>
      <c r="D372" s="117" t="s">
        <v>11</v>
      </c>
      <c r="E372" s="117">
        <v>91</v>
      </c>
      <c r="F372" s="120">
        <v>1</v>
      </c>
      <c r="G372" s="117" t="s">
        <v>138</v>
      </c>
      <c r="H372" s="117" t="s">
        <v>149</v>
      </c>
      <c r="I372" s="120">
        <v>240</v>
      </c>
      <c r="J372" s="118">
        <f>3.3+12</f>
        <v>15.3</v>
      </c>
    </row>
    <row r="373" spans="1:10" ht="15.75" x14ac:dyDescent="0.25">
      <c r="A373" s="116" t="s">
        <v>145</v>
      </c>
      <c r="B373" s="117" t="s">
        <v>62</v>
      </c>
      <c r="C373" s="117" t="s">
        <v>10</v>
      </c>
      <c r="D373" s="117" t="s">
        <v>11</v>
      </c>
      <c r="E373" s="117">
        <v>91</v>
      </c>
      <c r="F373" s="120">
        <v>1</v>
      </c>
      <c r="G373" s="117" t="s">
        <v>138</v>
      </c>
      <c r="H373" s="117" t="s">
        <v>149</v>
      </c>
      <c r="I373" s="120">
        <v>850</v>
      </c>
      <c r="J373" s="118">
        <v>10</v>
      </c>
    </row>
    <row r="374" spans="1:10" ht="15.75" x14ac:dyDescent="0.25">
      <c r="A374" s="116" t="s">
        <v>22</v>
      </c>
      <c r="B374" s="117" t="s">
        <v>62</v>
      </c>
      <c r="C374" s="117" t="s">
        <v>10</v>
      </c>
      <c r="D374" s="117" t="s">
        <v>156</v>
      </c>
      <c r="E374" s="117"/>
      <c r="F374" s="117"/>
      <c r="G374" s="117"/>
      <c r="H374" s="117"/>
      <c r="I374" s="117"/>
      <c r="J374" s="118">
        <f>J375</f>
        <v>250</v>
      </c>
    </row>
    <row r="375" spans="1:10" ht="15.75" x14ac:dyDescent="0.25">
      <c r="A375" s="115" t="s">
        <v>65</v>
      </c>
      <c r="B375" s="117" t="s">
        <v>62</v>
      </c>
      <c r="C375" s="117" t="s">
        <v>10</v>
      </c>
      <c r="D375" s="120">
        <v>13</v>
      </c>
      <c r="E375" s="117" t="s">
        <v>125</v>
      </c>
      <c r="F375" s="120">
        <v>0</v>
      </c>
      <c r="G375" s="117" t="s">
        <v>138</v>
      </c>
      <c r="H375" s="117" t="s">
        <v>278</v>
      </c>
      <c r="I375" s="120"/>
      <c r="J375" s="118">
        <f>J376</f>
        <v>250</v>
      </c>
    </row>
    <row r="376" spans="1:10" ht="31.5" x14ac:dyDescent="0.25">
      <c r="A376" s="115" t="s">
        <v>66</v>
      </c>
      <c r="B376" s="117" t="s">
        <v>62</v>
      </c>
      <c r="C376" s="117" t="s">
        <v>10</v>
      </c>
      <c r="D376" s="120">
        <v>13</v>
      </c>
      <c r="E376" s="120">
        <v>91</v>
      </c>
      <c r="F376" s="120">
        <v>1</v>
      </c>
      <c r="G376" s="117" t="s">
        <v>138</v>
      </c>
      <c r="H376" s="117" t="s">
        <v>278</v>
      </c>
      <c r="I376" s="120"/>
      <c r="J376" s="118">
        <f>J377+J379</f>
        <v>250</v>
      </c>
    </row>
    <row r="377" spans="1:10" ht="31.5" x14ac:dyDescent="0.25">
      <c r="A377" s="115" t="s">
        <v>170</v>
      </c>
      <c r="B377" s="117" t="s">
        <v>62</v>
      </c>
      <c r="C377" s="117" t="s">
        <v>10</v>
      </c>
      <c r="D377" s="120">
        <v>13</v>
      </c>
      <c r="E377" s="120">
        <v>91</v>
      </c>
      <c r="F377" s="120">
        <v>1</v>
      </c>
      <c r="G377" s="117" t="s">
        <v>138</v>
      </c>
      <c r="H377" s="117" t="s">
        <v>215</v>
      </c>
      <c r="I377" s="120"/>
      <c r="J377" s="118">
        <f>J378</f>
        <v>50</v>
      </c>
    </row>
    <row r="378" spans="1:10" ht="31.5" x14ac:dyDescent="0.25">
      <c r="A378" s="115" t="s">
        <v>152</v>
      </c>
      <c r="B378" s="117" t="s">
        <v>62</v>
      </c>
      <c r="C378" s="117" t="s">
        <v>10</v>
      </c>
      <c r="D378" s="120">
        <v>13</v>
      </c>
      <c r="E378" s="120">
        <v>91</v>
      </c>
      <c r="F378" s="120">
        <v>1</v>
      </c>
      <c r="G378" s="117" t="s">
        <v>138</v>
      </c>
      <c r="H378" s="117" t="s">
        <v>215</v>
      </c>
      <c r="I378" s="120">
        <v>240</v>
      </c>
      <c r="J378" s="118">
        <f>100-50</f>
        <v>50</v>
      </c>
    </row>
    <row r="379" spans="1:10" ht="15.75" x14ac:dyDescent="0.25">
      <c r="A379" s="116" t="s">
        <v>126</v>
      </c>
      <c r="B379" s="117" t="s">
        <v>62</v>
      </c>
      <c r="C379" s="117" t="s">
        <v>10</v>
      </c>
      <c r="D379" s="120">
        <v>13</v>
      </c>
      <c r="E379" s="117" t="s">
        <v>125</v>
      </c>
      <c r="F379" s="120">
        <v>1</v>
      </c>
      <c r="G379" s="117" t="s">
        <v>138</v>
      </c>
      <c r="H379" s="117" t="s">
        <v>216</v>
      </c>
      <c r="I379" s="120"/>
      <c r="J379" s="118">
        <f>J380</f>
        <v>200</v>
      </c>
    </row>
    <row r="380" spans="1:10" ht="31.5" x14ac:dyDescent="0.25">
      <c r="A380" s="116" t="s">
        <v>152</v>
      </c>
      <c r="B380" s="117" t="s">
        <v>62</v>
      </c>
      <c r="C380" s="117" t="s">
        <v>10</v>
      </c>
      <c r="D380" s="120">
        <v>13</v>
      </c>
      <c r="E380" s="117" t="s">
        <v>125</v>
      </c>
      <c r="F380" s="120">
        <v>1</v>
      </c>
      <c r="G380" s="117" t="s">
        <v>138</v>
      </c>
      <c r="H380" s="117" t="s">
        <v>216</v>
      </c>
      <c r="I380" s="120">
        <v>240</v>
      </c>
      <c r="J380" s="118">
        <f>300-100</f>
        <v>200</v>
      </c>
    </row>
    <row r="381" spans="1:10" ht="15.75" x14ac:dyDescent="0.25">
      <c r="A381" s="130" t="s">
        <v>250</v>
      </c>
      <c r="B381" s="93"/>
      <c r="C381" s="131"/>
      <c r="D381" s="93"/>
      <c r="E381" s="131"/>
      <c r="F381" s="93"/>
      <c r="G381" s="131"/>
      <c r="H381" s="132"/>
      <c r="I381" s="132"/>
      <c r="J381" s="125">
        <f>J18+J364</f>
        <v>123425.60000000002</v>
      </c>
    </row>
    <row r="382" spans="1:10" x14ac:dyDescent="0.25">
      <c r="A382" s="14"/>
      <c r="I382" s="11" t="s">
        <v>10</v>
      </c>
      <c r="J382" s="17">
        <f>J19+J365</f>
        <v>15972.300000000003</v>
      </c>
    </row>
    <row r="383" spans="1:10" x14ac:dyDescent="0.25">
      <c r="A383" s="14"/>
      <c r="I383" s="11" t="s">
        <v>12</v>
      </c>
      <c r="J383" s="17">
        <f>J126</f>
        <v>399.1</v>
      </c>
    </row>
    <row r="384" spans="1:10" x14ac:dyDescent="0.25">
      <c r="A384" s="14"/>
      <c r="I384" s="11" t="s">
        <v>11</v>
      </c>
      <c r="J384" s="17">
        <f>J132</f>
        <v>405.7</v>
      </c>
    </row>
    <row r="385" spans="1:30" x14ac:dyDescent="0.25">
      <c r="A385" s="14"/>
      <c r="I385" s="11" t="s">
        <v>14</v>
      </c>
      <c r="J385" s="17">
        <f>J167</f>
        <v>15519.400000000001</v>
      </c>
    </row>
    <row r="386" spans="1:30" x14ac:dyDescent="0.25">
      <c r="A386" s="14"/>
      <c r="I386" s="11" t="s">
        <v>15</v>
      </c>
      <c r="J386" s="17">
        <f>J198</f>
        <v>72213.3</v>
      </c>
    </row>
    <row r="387" spans="1:30" x14ac:dyDescent="0.25">
      <c r="A387" s="14"/>
      <c r="I387" s="11" t="s">
        <v>19</v>
      </c>
      <c r="J387" s="17">
        <f>J281</f>
        <v>225</v>
      </c>
    </row>
    <row r="388" spans="1:30" x14ac:dyDescent="0.25">
      <c r="A388" s="14"/>
      <c r="I388" s="11" t="s">
        <v>20</v>
      </c>
      <c r="J388" s="17">
        <f>J293</f>
        <v>14758.099999999999</v>
      </c>
    </row>
    <row r="389" spans="1:30" x14ac:dyDescent="0.25">
      <c r="A389" s="14"/>
      <c r="I389" s="11" t="s">
        <v>50</v>
      </c>
      <c r="J389" s="17">
        <f>J338</f>
        <v>547.70000000000005</v>
      </c>
    </row>
    <row r="390" spans="1:30" s="10" customFormat="1" x14ac:dyDescent="0.25">
      <c r="A390" s="14"/>
      <c r="C390" s="11"/>
      <c r="E390" s="11"/>
      <c r="G390" s="11"/>
      <c r="H390" s="11"/>
      <c r="I390" s="11" t="s">
        <v>51</v>
      </c>
      <c r="J390" s="17">
        <f>J348</f>
        <v>3135</v>
      </c>
      <c r="K390" s="9"/>
      <c r="L390" s="9"/>
      <c r="M390" s="9"/>
      <c r="N390" s="9"/>
      <c r="O390" s="9"/>
      <c r="P390" s="9"/>
      <c r="Q390" s="9"/>
      <c r="R390" s="9"/>
      <c r="S390" s="9"/>
      <c r="T390" s="9"/>
      <c r="U390" s="9"/>
      <c r="V390" s="9"/>
      <c r="W390" s="9"/>
      <c r="X390" s="9"/>
      <c r="Y390" s="9"/>
      <c r="Z390" s="9"/>
      <c r="AA390" s="9"/>
      <c r="AB390" s="9"/>
      <c r="AC390" s="9"/>
      <c r="AD390" s="9"/>
    </row>
    <row r="391" spans="1:30" s="10" customFormat="1" x14ac:dyDescent="0.25">
      <c r="A391" s="14"/>
      <c r="C391" s="11"/>
      <c r="E391" s="11"/>
      <c r="G391" s="11"/>
      <c r="H391" s="11"/>
      <c r="I391" s="11" t="s">
        <v>61</v>
      </c>
      <c r="J391" s="17">
        <f>J358</f>
        <v>250</v>
      </c>
      <c r="K391" s="9"/>
      <c r="L391" s="9"/>
      <c r="M391" s="9"/>
      <c r="N391" s="9"/>
      <c r="O391" s="9"/>
      <c r="P391" s="9"/>
      <c r="Q391" s="9"/>
      <c r="R391" s="9"/>
      <c r="S391" s="9"/>
      <c r="T391" s="9"/>
      <c r="U391" s="9"/>
      <c r="V391" s="9"/>
      <c r="W391" s="9"/>
      <c r="X391" s="9"/>
      <c r="Y391" s="9"/>
      <c r="Z391" s="9"/>
      <c r="AA391" s="9"/>
      <c r="AB391" s="9"/>
      <c r="AC391" s="9"/>
      <c r="AD391" s="9"/>
    </row>
    <row r="392" spans="1:30" s="10" customFormat="1" x14ac:dyDescent="0.25">
      <c r="A392" s="14"/>
      <c r="C392" s="11"/>
      <c r="E392" s="11"/>
      <c r="G392" s="11"/>
      <c r="H392" s="11"/>
      <c r="I392" s="11" t="s">
        <v>63</v>
      </c>
      <c r="J392" s="17">
        <v>0</v>
      </c>
      <c r="K392" s="9"/>
      <c r="L392" s="9"/>
      <c r="M392" s="9"/>
      <c r="N392" s="9"/>
      <c r="O392" s="9"/>
      <c r="P392" s="9"/>
      <c r="Q392" s="9"/>
      <c r="R392" s="9"/>
      <c r="S392" s="9"/>
      <c r="T392" s="9"/>
      <c r="U392" s="9"/>
      <c r="V392" s="9"/>
      <c r="W392" s="9"/>
      <c r="X392" s="9"/>
      <c r="Y392" s="9"/>
      <c r="Z392" s="9"/>
      <c r="AA392" s="9"/>
      <c r="AB392" s="9"/>
      <c r="AC392" s="9"/>
      <c r="AD392" s="9"/>
    </row>
    <row r="393" spans="1:30" s="10" customFormat="1" x14ac:dyDescent="0.25">
      <c r="A393" s="14"/>
      <c r="C393" s="11"/>
      <c r="E393" s="11"/>
      <c r="G393" s="11"/>
      <c r="H393" s="11"/>
      <c r="I393" s="10" t="s">
        <v>354</v>
      </c>
      <c r="J393" s="17">
        <f>SUM(J382:J392)</f>
        <v>123425.59999999999</v>
      </c>
      <c r="K393" s="9">
        <v>123425.60000000001</v>
      </c>
      <c r="L393" s="13">
        <f>J393-K393</f>
        <v>0</v>
      </c>
      <c r="M393" s="9"/>
      <c r="N393" s="9"/>
      <c r="O393" s="9"/>
      <c r="P393" s="9"/>
      <c r="Q393" s="9"/>
      <c r="R393" s="9"/>
      <c r="S393" s="9"/>
      <c r="T393" s="9"/>
      <c r="U393" s="9"/>
      <c r="V393" s="9"/>
      <c r="W393" s="9"/>
      <c r="X393" s="9"/>
      <c r="Y393" s="9"/>
      <c r="Z393" s="9"/>
      <c r="AA393" s="9"/>
      <c r="AB393" s="9"/>
      <c r="AC393" s="9"/>
      <c r="AD393" s="9"/>
    </row>
    <row r="394" spans="1:30" s="10" customFormat="1" x14ac:dyDescent="0.25">
      <c r="A394" s="14"/>
      <c r="C394" s="11"/>
      <c r="E394" s="11"/>
      <c r="G394" s="11"/>
      <c r="H394" s="11"/>
      <c r="I394" s="10" t="s">
        <v>136</v>
      </c>
      <c r="J394" s="17">
        <f>95924.7+950.5</f>
        <v>96875.199999999997</v>
      </c>
      <c r="K394" s="9"/>
      <c r="L394" s="9"/>
      <c r="M394" s="9"/>
      <c r="N394" s="9"/>
      <c r="O394" s="9"/>
      <c r="P394" s="9"/>
      <c r="Q394" s="9"/>
      <c r="R394" s="9"/>
      <c r="S394" s="9"/>
      <c r="T394" s="9"/>
      <c r="U394" s="9"/>
      <c r="V394" s="9"/>
      <c r="W394" s="9"/>
      <c r="X394" s="9"/>
      <c r="Y394" s="9"/>
      <c r="Z394" s="9"/>
      <c r="AA394" s="9"/>
      <c r="AB394" s="9"/>
      <c r="AC394" s="9"/>
      <c r="AD394" s="9"/>
    </row>
    <row r="395" spans="1:30" s="10" customFormat="1" x14ac:dyDescent="0.25">
      <c r="A395" s="14"/>
      <c r="C395" s="11"/>
      <c r="E395" s="11"/>
      <c r="G395" s="11"/>
      <c r="H395" s="11"/>
      <c r="J395" s="17">
        <f>J394-J393</f>
        <v>-26550.399999999994</v>
      </c>
      <c r="K395" s="9"/>
      <c r="L395" s="9"/>
      <c r="M395" s="9"/>
      <c r="N395" s="9"/>
      <c r="O395" s="9"/>
      <c r="P395" s="9"/>
      <c r="Q395" s="9"/>
      <c r="R395" s="9"/>
      <c r="S395" s="9"/>
      <c r="T395" s="9"/>
      <c r="U395" s="9"/>
      <c r="V395" s="9"/>
      <c r="W395" s="9"/>
      <c r="X395" s="9"/>
      <c r="Y395" s="9"/>
      <c r="Z395" s="9"/>
      <c r="AA395" s="9"/>
      <c r="AB395" s="9"/>
      <c r="AC395" s="9"/>
      <c r="AD395" s="9"/>
    </row>
    <row r="396" spans="1:30" s="10" customFormat="1" x14ac:dyDescent="0.25">
      <c r="A396" s="14"/>
      <c r="C396" s="11"/>
      <c r="E396" s="11"/>
      <c r="G396" s="11"/>
      <c r="H396" s="11"/>
      <c r="I396" s="10" t="s">
        <v>139</v>
      </c>
      <c r="J396" s="17">
        <f>J21+J65+J76+J96+J100+J104+J134+J164+J169+J183+J193+J200+J204+J221+J252+J264+J270+J283+J287+J295+J306+J314+J330+J350+J360+J159</f>
        <v>109603.2</v>
      </c>
      <c r="K396" s="9"/>
      <c r="L396" s="9"/>
      <c r="M396" s="9"/>
      <c r="N396" s="9"/>
      <c r="O396" s="9"/>
      <c r="P396" s="9"/>
      <c r="Q396" s="9"/>
      <c r="R396" s="9"/>
      <c r="S396" s="9"/>
      <c r="T396" s="9"/>
      <c r="U396" s="9"/>
      <c r="V396" s="9"/>
      <c r="W396" s="9"/>
      <c r="X396" s="9"/>
      <c r="Y396" s="9"/>
      <c r="Z396" s="9"/>
      <c r="AA396" s="9"/>
      <c r="AB396" s="9"/>
      <c r="AC396" s="9"/>
      <c r="AD396" s="9"/>
    </row>
    <row r="397" spans="1:30" s="10" customFormat="1" x14ac:dyDescent="0.25">
      <c r="A397" s="14"/>
      <c r="C397" s="11"/>
      <c r="E397" s="11"/>
      <c r="G397" s="11"/>
      <c r="H397" s="11"/>
      <c r="J397" s="17"/>
      <c r="K397" s="9"/>
      <c r="L397" s="9"/>
      <c r="M397" s="9"/>
      <c r="N397" s="9"/>
      <c r="O397" s="9"/>
      <c r="P397" s="9"/>
      <c r="Q397" s="9"/>
      <c r="R397" s="9"/>
      <c r="S397" s="9"/>
      <c r="T397" s="9"/>
      <c r="U397" s="9"/>
      <c r="V397" s="9"/>
      <c r="W397" s="9"/>
      <c r="X397" s="9"/>
      <c r="Y397" s="9"/>
      <c r="Z397" s="9"/>
      <c r="AA397" s="9"/>
      <c r="AB397" s="9"/>
      <c r="AC397" s="9"/>
      <c r="AD397" s="9"/>
    </row>
    <row r="398" spans="1:30" s="10" customFormat="1" x14ac:dyDescent="0.25">
      <c r="A398" s="14"/>
      <c r="C398" s="11"/>
      <c r="E398" s="11"/>
      <c r="G398" s="11"/>
      <c r="H398" s="11"/>
      <c r="J398" s="17"/>
      <c r="K398" s="9"/>
      <c r="L398" s="9"/>
      <c r="M398" s="9"/>
      <c r="N398" s="9"/>
      <c r="O398" s="9"/>
      <c r="P398" s="9"/>
      <c r="Q398" s="9"/>
      <c r="R398" s="9"/>
      <c r="S398" s="9"/>
      <c r="T398" s="9"/>
      <c r="U398" s="9"/>
      <c r="V398" s="9"/>
      <c r="W398" s="9"/>
      <c r="X398" s="9"/>
      <c r="Y398" s="9"/>
      <c r="Z398" s="9"/>
      <c r="AA398" s="9"/>
      <c r="AB398" s="9"/>
      <c r="AC398" s="9"/>
      <c r="AD398" s="9"/>
    </row>
    <row r="399" spans="1:30" s="10" customFormat="1" x14ac:dyDescent="0.25">
      <c r="A399" s="14"/>
      <c r="C399" s="11"/>
      <c r="E399" s="11"/>
      <c r="G399" s="11"/>
      <c r="H399" s="11"/>
      <c r="J399" s="17"/>
      <c r="K399" s="9"/>
      <c r="L399" s="9"/>
      <c r="M399" s="9"/>
      <c r="N399" s="9"/>
      <c r="O399" s="9"/>
      <c r="P399" s="9"/>
      <c r="Q399" s="9"/>
      <c r="R399" s="9"/>
      <c r="S399" s="9"/>
      <c r="T399" s="9"/>
      <c r="U399" s="9"/>
      <c r="V399" s="9"/>
      <c r="W399" s="9"/>
      <c r="X399" s="9"/>
      <c r="Y399" s="9"/>
      <c r="Z399" s="9"/>
      <c r="AA399" s="9"/>
      <c r="AB399" s="9"/>
      <c r="AC399" s="9"/>
      <c r="AD399" s="9"/>
    </row>
    <row r="400" spans="1:30" s="10" customFormat="1" x14ac:dyDescent="0.25">
      <c r="A400" s="14"/>
      <c r="C400" s="11"/>
      <c r="E400" s="11"/>
      <c r="G400" s="11"/>
      <c r="H400" s="11"/>
      <c r="J400" s="17"/>
      <c r="K400" s="9"/>
      <c r="L400" s="9"/>
      <c r="M400" s="9"/>
      <c r="N400" s="9"/>
      <c r="O400" s="9"/>
      <c r="P400" s="9"/>
      <c r="Q400" s="9"/>
      <c r="R400" s="9"/>
      <c r="S400" s="9"/>
      <c r="T400" s="9"/>
      <c r="U400" s="9"/>
      <c r="V400" s="9"/>
      <c r="W400" s="9"/>
      <c r="X400" s="9"/>
      <c r="Y400" s="9"/>
      <c r="Z400" s="9"/>
      <c r="AA400" s="9"/>
      <c r="AB400" s="9"/>
      <c r="AC400" s="9"/>
      <c r="AD400" s="9"/>
    </row>
    <row r="401" spans="1:30" s="10" customFormat="1" x14ac:dyDescent="0.25">
      <c r="A401" s="14"/>
      <c r="C401" s="11"/>
      <c r="E401" s="11"/>
      <c r="G401" s="11"/>
      <c r="H401" s="11"/>
      <c r="J401" s="17"/>
      <c r="K401" s="9"/>
      <c r="L401" s="9"/>
      <c r="M401" s="9"/>
      <c r="N401" s="9"/>
      <c r="O401" s="9"/>
      <c r="P401" s="9"/>
      <c r="Q401" s="9"/>
      <c r="R401" s="9"/>
      <c r="S401" s="9"/>
      <c r="T401" s="9"/>
      <c r="U401" s="9"/>
      <c r="V401" s="9"/>
      <c r="W401" s="9"/>
      <c r="X401" s="9"/>
      <c r="Y401" s="9"/>
      <c r="Z401" s="9"/>
      <c r="AA401" s="9"/>
      <c r="AB401" s="9"/>
      <c r="AC401" s="9"/>
      <c r="AD401" s="9"/>
    </row>
    <row r="402" spans="1:30" s="10" customFormat="1" x14ac:dyDescent="0.25">
      <c r="A402" s="14"/>
      <c r="C402" s="11"/>
      <c r="E402" s="11"/>
      <c r="G402" s="11"/>
      <c r="H402" s="11"/>
      <c r="J402" s="17"/>
      <c r="K402" s="9"/>
      <c r="L402" s="9"/>
      <c r="M402" s="9"/>
      <c r="N402" s="9"/>
      <c r="O402" s="9"/>
      <c r="P402" s="9"/>
      <c r="Q402" s="9"/>
      <c r="R402" s="9"/>
      <c r="S402" s="9"/>
      <c r="T402" s="9"/>
      <c r="U402" s="9"/>
      <c r="V402" s="9"/>
      <c r="W402" s="9"/>
      <c r="X402" s="9"/>
      <c r="Y402" s="9"/>
      <c r="Z402" s="9"/>
      <c r="AA402" s="9"/>
      <c r="AB402" s="9"/>
      <c r="AC402" s="9"/>
      <c r="AD402" s="9"/>
    </row>
    <row r="403" spans="1:30" s="10" customFormat="1" x14ac:dyDescent="0.25">
      <c r="A403" s="14"/>
      <c r="C403" s="11"/>
      <c r="E403" s="11"/>
      <c r="G403" s="11"/>
      <c r="H403" s="11"/>
      <c r="J403" s="17"/>
      <c r="K403" s="9"/>
      <c r="L403" s="9"/>
      <c r="M403" s="9"/>
      <c r="N403" s="9"/>
      <c r="O403" s="9"/>
      <c r="P403" s="9"/>
      <c r="Q403" s="9"/>
      <c r="R403" s="9"/>
      <c r="S403" s="9"/>
      <c r="T403" s="9"/>
      <c r="U403" s="9"/>
      <c r="V403" s="9"/>
      <c r="W403" s="9"/>
      <c r="X403" s="9"/>
      <c r="Y403" s="9"/>
      <c r="Z403" s="9"/>
      <c r="AA403" s="9"/>
      <c r="AB403" s="9"/>
      <c r="AC403" s="9"/>
      <c r="AD403" s="9"/>
    </row>
    <row r="404" spans="1:30" s="10" customFormat="1" x14ac:dyDescent="0.25">
      <c r="A404" s="14"/>
      <c r="C404" s="11"/>
      <c r="E404" s="11"/>
      <c r="G404" s="11"/>
      <c r="H404" s="11"/>
      <c r="J404" s="17"/>
      <c r="K404" s="9"/>
      <c r="L404" s="9"/>
      <c r="M404" s="9"/>
      <c r="N404" s="9"/>
      <c r="O404" s="9"/>
      <c r="P404" s="9"/>
      <c r="Q404" s="9"/>
      <c r="R404" s="9"/>
      <c r="S404" s="9"/>
      <c r="T404" s="9"/>
      <c r="U404" s="9"/>
      <c r="V404" s="9"/>
      <c r="W404" s="9"/>
      <c r="X404" s="9"/>
      <c r="Y404" s="9"/>
      <c r="Z404" s="9"/>
      <c r="AA404" s="9"/>
      <c r="AB404" s="9"/>
      <c r="AC404" s="9"/>
      <c r="AD404" s="9"/>
    </row>
    <row r="405" spans="1:30" s="10" customFormat="1" x14ac:dyDescent="0.25">
      <c r="A405" s="14"/>
      <c r="C405" s="11"/>
      <c r="E405" s="11"/>
      <c r="G405" s="11"/>
      <c r="H405" s="11"/>
      <c r="J405" s="17"/>
      <c r="K405" s="9"/>
      <c r="L405" s="9"/>
      <c r="M405" s="9"/>
      <c r="N405" s="9"/>
      <c r="O405" s="9"/>
      <c r="P405" s="9"/>
      <c r="Q405" s="9"/>
      <c r="R405" s="9"/>
      <c r="S405" s="9"/>
      <c r="T405" s="9"/>
      <c r="U405" s="9"/>
      <c r="V405" s="9"/>
      <c r="W405" s="9"/>
      <c r="X405" s="9"/>
      <c r="Y405" s="9"/>
      <c r="Z405" s="9"/>
      <c r="AA405" s="9"/>
      <c r="AB405" s="9"/>
      <c r="AC405" s="9"/>
      <c r="AD405" s="9"/>
    </row>
    <row r="406" spans="1:30" s="10" customFormat="1" x14ac:dyDescent="0.25">
      <c r="A406" s="14"/>
      <c r="C406" s="11"/>
      <c r="E406" s="11"/>
      <c r="G406" s="11"/>
      <c r="H406" s="11"/>
      <c r="J406" s="17"/>
      <c r="K406" s="9"/>
      <c r="L406" s="9"/>
      <c r="M406" s="9"/>
      <c r="N406" s="9"/>
      <c r="O406" s="9"/>
      <c r="P406" s="9"/>
      <c r="Q406" s="9"/>
      <c r="R406" s="9"/>
      <c r="S406" s="9"/>
      <c r="T406" s="9"/>
      <c r="U406" s="9"/>
      <c r="V406" s="9"/>
      <c r="W406" s="9"/>
      <c r="X406" s="9"/>
      <c r="Y406" s="9"/>
      <c r="Z406" s="9"/>
      <c r="AA406" s="9"/>
      <c r="AB406" s="9"/>
      <c r="AC406" s="9"/>
      <c r="AD406" s="9"/>
    </row>
    <row r="407" spans="1:30" s="10" customFormat="1" x14ac:dyDescent="0.25">
      <c r="A407" s="14"/>
      <c r="C407" s="11"/>
      <c r="E407" s="11"/>
      <c r="G407" s="11"/>
      <c r="H407" s="11"/>
      <c r="J407" s="17"/>
      <c r="K407" s="9"/>
      <c r="L407" s="9"/>
      <c r="M407" s="9"/>
      <c r="N407" s="9"/>
      <c r="O407" s="9"/>
      <c r="P407" s="9"/>
      <c r="Q407" s="9"/>
      <c r="R407" s="9"/>
      <c r="S407" s="9"/>
      <c r="T407" s="9"/>
      <c r="U407" s="9"/>
      <c r="V407" s="9"/>
      <c r="W407" s="9"/>
      <c r="X407" s="9"/>
      <c r="Y407" s="9"/>
      <c r="Z407" s="9"/>
      <c r="AA407" s="9"/>
      <c r="AB407" s="9"/>
      <c r="AC407" s="9"/>
      <c r="AD407" s="9"/>
    </row>
    <row r="408" spans="1:30" s="10" customFormat="1" x14ac:dyDescent="0.25">
      <c r="A408" s="14"/>
      <c r="C408" s="11"/>
      <c r="E408" s="11"/>
      <c r="G408" s="11"/>
      <c r="H408" s="11"/>
      <c r="J408" s="17"/>
      <c r="K408" s="9"/>
      <c r="L408" s="9"/>
      <c r="M408" s="9"/>
      <c r="N408" s="9"/>
      <c r="O408" s="9"/>
      <c r="P408" s="9"/>
      <c r="Q408" s="9"/>
      <c r="R408" s="9"/>
      <c r="S408" s="9"/>
      <c r="T408" s="9"/>
      <c r="U408" s="9"/>
      <c r="V408" s="9"/>
      <c r="W408" s="9"/>
      <c r="X408" s="9"/>
      <c r="Y408" s="9"/>
      <c r="Z408" s="9"/>
      <c r="AA408" s="9"/>
      <c r="AB408" s="9"/>
      <c r="AC408" s="9"/>
      <c r="AD408" s="9"/>
    </row>
    <row r="409" spans="1:30" s="10" customFormat="1" x14ac:dyDescent="0.25">
      <c r="A409" s="14"/>
      <c r="C409" s="11"/>
      <c r="E409" s="11"/>
      <c r="G409" s="11"/>
      <c r="H409" s="11"/>
      <c r="J409" s="17"/>
      <c r="K409" s="9"/>
      <c r="L409" s="9"/>
      <c r="M409" s="9"/>
      <c r="N409" s="9"/>
      <c r="O409" s="9"/>
      <c r="P409" s="9"/>
      <c r="Q409" s="9"/>
      <c r="R409" s="9"/>
      <c r="S409" s="9"/>
      <c r="T409" s="9"/>
      <c r="U409" s="9"/>
      <c r="V409" s="9"/>
      <c r="W409" s="9"/>
      <c r="X409" s="9"/>
      <c r="Y409" s="9"/>
      <c r="Z409" s="9"/>
      <c r="AA409" s="9"/>
      <c r="AB409" s="9"/>
      <c r="AC409" s="9"/>
      <c r="AD409" s="9"/>
    </row>
    <row r="410" spans="1:30" s="10" customFormat="1" x14ac:dyDescent="0.25">
      <c r="A410" s="14"/>
      <c r="C410" s="11"/>
      <c r="E410" s="11"/>
      <c r="G410" s="11"/>
      <c r="H410" s="11"/>
      <c r="J410" s="17"/>
      <c r="K410" s="9"/>
      <c r="L410" s="9"/>
      <c r="M410" s="9"/>
      <c r="N410" s="9"/>
      <c r="O410" s="9"/>
      <c r="P410" s="9"/>
      <c r="Q410" s="9"/>
      <c r="R410" s="9"/>
      <c r="S410" s="9"/>
      <c r="T410" s="9"/>
      <c r="U410" s="9"/>
      <c r="V410" s="9"/>
      <c r="W410" s="9"/>
      <c r="X410" s="9"/>
      <c r="Y410" s="9"/>
      <c r="Z410" s="9"/>
      <c r="AA410" s="9"/>
      <c r="AB410" s="9"/>
      <c r="AC410" s="9"/>
      <c r="AD410" s="9"/>
    </row>
    <row r="411" spans="1:30" s="10" customFormat="1" x14ac:dyDescent="0.25">
      <c r="A411" s="14"/>
      <c r="C411" s="11"/>
      <c r="E411" s="11"/>
      <c r="G411" s="11"/>
      <c r="H411" s="11"/>
      <c r="J411" s="17"/>
      <c r="K411" s="9"/>
      <c r="L411" s="9"/>
      <c r="M411" s="9"/>
      <c r="N411" s="9"/>
      <c r="O411" s="9"/>
      <c r="P411" s="9"/>
      <c r="Q411" s="9"/>
      <c r="R411" s="9"/>
      <c r="S411" s="9"/>
      <c r="T411" s="9"/>
      <c r="U411" s="9"/>
      <c r="V411" s="9"/>
      <c r="W411" s="9"/>
      <c r="X411" s="9"/>
      <c r="Y411" s="9"/>
      <c r="Z411" s="9"/>
      <c r="AA411" s="9"/>
      <c r="AB411" s="9"/>
      <c r="AC411" s="9"/>
      <c r="AD411" s="9"/>
    </row>
    <row r="412" spans="1:30" s="10" customFormat="1" x14ac:dyDescent="0.25">
      <c r="A412" s="14"/>
      <c r="C412" s="11"/>
      <c r="E412" s="11"/>
      <c r="G412" s="11"/>
      <c r="H412" s="11"/>
      <c r="J412" s="17"/>
      <c r="K412" s="9"/>
      <c r="L412" s="9"/>
      <c r="M412" s="9"/>
      <c r="N412" s="9"/>
      <c r="O412" s="9"/>
      <c r="P412" s="9"/>
      <c r="Q412" s="9"/>
      <c r="R412" s="9"/>
      <c r="S412" s="9"/>
      <c r="T412" s="9"/>
      <c r="U412" s="9"/>
      <c r="V412" s="9"/>
      <c r="W412" s="9"/>
      <c r="X412" s="9"/>
      <c r="Y412" s="9"/>
      <c r="Z412" s="9"/>
      <c r="AA412" s="9"/>
      <c r="AB412" s="9"/>
      <c r="AC412" s="9"/>
      <c r="AD412" s="9"/>
    </row>
    <row r="413" spans="1:30" s="10" customFormat="1" x14ac:dyDescent="0.25">
      <c r="A413" s="14"/>
      <c r="C413" s="11"/>
      <c r="E413" s="11"/>
      <c r="G413" s="11"/>
      <c r="H413" s="11"/>
      <c r="J413" s="17"/>
      <c r="K413" s="9"/>
      <c r="L413" s="9"/>
      <c r="M413" s="9"/>
      <c r="N413" s="9"/>
      <c r="O413" s="9"/>
      <c r="P413" s="9"/>
      <c r="Q413" s="9"/>
      <c r="R413" s="9"/>
      <c r="S413" s="9"/>
      <c r="T413" s="9"/>
      <c r="U413" s="9"/>
      <c r="V413" s="9"/>
      <c r="W413" s="9"/>
      <c r="X413" s="9"/>
      <c r="Y413" s="9"/>
      <c r="Z413" s="9"/>
      <c r="AA413" s="9"/>
      <c r="AB413" s="9"/>
      <c r="AC413" s="9"/>
      <c r="AD413" s="9"/>
    </row>
    <row r="414" spans="1:30" s="10" customFormat="1" x14ac:dyDescent="0.25">
      <c r="A414" s="14"/>
      <c r="C414" s="11"/>
      <c r="E414" s="11"/>
      <c r="G414" s="11"/>
      <c r="H414" s="11"/>
      <c r="J414" s="17"/>
      <c r="K414" s="9"/>
      <c r="L414" s="9"/>
      <c r="M414" s="9"/>
      <c r="N414" s="9"/>
      <c r="O414" s="9"/>
      <c r="P414" s="9"/>
      <c r="Q414" s="9"/>
      <c r="R414" s="9"/>
      <c r="S414" s="9"/>
      <c r="T414" s="9"/>
      <c r="U414" s="9"/>
      <c r="V414" s="9"/>
      <c r="W414" s="9"/>
      <c r="X414" s="9"/>
      <c r="Y414" s="9"/>
      <c r="Z414" s="9"/>
      <c r="AA414" s="9"/>
      <c r="AB414" s="9"/>
      <c r="AC414" s="9"/>
      <c r="AD414" s="9"/>
    </row>
    <row r="415" spans="1:30" s="10" customFormat="1" x14ac:dyDescent="0.25">
      <c r="A415" s="14"/>
      <c r="C415" s="11"/>
      <c r="E415" s="11"/>
      <c r="G415" s="11"/>
      <c r="H415" s="11"/>
      <c r="J415" s="17"/>
      <c r="K415" s="9"/>
      <c r="L415" s="9"/>
      <c r="M415" s="9"/>
      <c r="N415" s="9"/>
      <c r="O415" s="9"/>
      <c r="P415" s="9"/>
      <c r="Q415" s="9"/>
      <c r="R415" s="9"/>
      <c r="S415" s="9"/>
      <c r="T415" s="9"/>
      <c r="U415" s="9"/>
      <c r="V415" s="9"/>
      <c r="W415" s="9"/>
      <c r="X415" s="9"/>
      <c r="Y415" s="9"/>
      <c r="Z415" s="9"/>
      <c r="AA415" s="9"/>
      <c r="AB415" s="9"/>
      <c r="AC415" s="9"/>
      <c r="AD415" s="9"/>
    </row>
    <row r="416" spans="1:30" s="10" customFormat="1" x14ac:dyDescent="0.25">
      <c r="A416" s="14"/>
      <c r="C416" s="11"/>
      <c r="E416" s="11"/>
      <c r="G416" s="11"/>
      <c r="H416" s="11"/>
      <c r="J416" s="17"/>
      <c r="K416" s="9"/>
      <c r="L416" s="9"/>
      <c r="M416" s="9"/>
      <c r="N416" s="9"/>
      <c r="O416" s="9"/>
      <c r="P416" s="9"/>
      <c r="Q416" s="9"/>
      <c r="R416" s="9"/>
      <c r="S416" s="9"/>
      <c r="T416" s="9"/>
      <c r="U416" s="9"/>
      <c r="V416" s="9"/>
      <c r="W416" s="9"/>
      <c r="X416" s="9"/>
      <c r="Y416" s="9"/>
      <c r="Z416" s="9"/>
      <c r="AA416" s="9"/>
      <c r="AB416" s="9"/>
      <c r="AC416" s="9"/>
      <c r="AD416" s="9"/>
    </row>
    <row r="417" spans="1:30" s="10" customFormat="1" x14ac:dyDescent="0.25">
      <c r="A417" s="14"/>
      <c r="C417" s="11"/>
      <c r="E417" s="11"/>
      <c r="G417" s="11"/>
      <c r="H417" s="11"/>
      <c r="J417" s="17"/>
      <c r="K417" s="9"/>
      <c r="L417" s="9"/>
      <c r="M417" s="9"/>
      <c r="N417" s="9"/>
      <c r="O417" s="9"/>
      <c r="P417" s="9"/>
      <c r="Q417" s="9"/>
      <c r="R417" s="9"/>
      <c r="S417" s="9"/>
      <c r="T417" s="9"/>
      <c r="U417" s="9"/>
      <c r="V417" s="9"/>
      <c r="W417" s="9"/>
      <c r="X417" s="9"/>
      <c r="Y417" s="9"/>
      <c r="Z417" s="9"/>
      <c r="AA417" s="9"/>
      <c r="AB417" s="9"/>
      <c r="AC417" s="9"/>
      <c r="AD417" s="9"/>
    </row>
    <row r="418" spans="1:30" s="10" customFormat="1" x14ac:dyDescent="0.25">
      <c r="A418" s="14"/>
      <c r="C418" s="11"/>
      <c r="E418" s="11"/>
      <c r="G418" s="11"/>
      <c r="H418" s="11"/>
      <c r="J418" s="17"/>
      <c r="K418" s="9"/>
      <c r="L418" s="9"/>
      <c r="M418" s="9"/>
      <c r="N418" s="9"/>
      <c r="O418" s="9"/>
      <c r="P418" s="9"/>
      <c r="Q418" s="9"/>
      <c r="R418" s="9"/>
      <c r="S418" s="9"/>
      <c r="T418" s="9"/>
      <c r="U418" s="9"/>
      <c r="V418" s="9"/>
      <c r="W418" s="9"/>
      <c r="X418" s="9"/>
      <c r="Y418" s="9"/>
      <c r="Z418" s="9"/>
      <c r="AA418" s="9"/>
      <c r="AB418" s="9"/>
      <c r="AC418" s="9"/>
      <c r="AD418" s="9"/>
    </row>
    <row r="419" spans="1:30" s="10" customFormat="1" x14ac:dyDescent="0.25">
      <c r="A419" s="14"/>
      <c r="C419" s="11"/>
      <c r="E419" s="11"/>
      <c r="G419" s="11"/>
      <c r="H419" s="11"/>
      <c r="J419" s="17"/>
      <c r="K419" s="9"/>
      <c r="L419" s="9"/>
      <c r="M419" s="9"/>
      <c r="N419" s="9"/>
      <c r="O419" s="9"/>
      <c r="P419" s="9"/>
      <c r="Q419" s="9"/>
      <c r="R419" s="9"/>
      <c r="S419" s="9"/>
      <c r="T419" s="9"/>
      <c r="U419" s="9"/>
      <c r="V419" s="9"/>
      <c r="W419" s="9"/>
      <c r="X419" s="9"/>
      <c r="Y419" s="9"/>
      <c r="Z419" s="9"/>
      <c r="AA419" s="9"/>
      <c r="AB419" s="9"/>
      <c r="AC419" s="9"/>
      <c r="AD419" s="9"/>
    </row>
    <row r="420" spans="1:30" s="10" customFormat="1" x14ac:dyDescent="0.25">
      <c r="A420" s="14"/>
      <c r="C420" s="11"/>
      <c r="E420" s="11"/>
      <c r="G420" s="11"/>
      <c r="H420" s="11"/>
      <c r="J420" s="17"/>
      <c r="K420" s="9"/>
      <c r="L420" s="9"/>
      <c r="M420" s="9"/>
      <c r="N420" s="9"/>
      <c r="O420" s="9"/>
      <c r="P420" s="9"/>
      <c r="Q420" s="9"/>
      <c r="R420" s="9"/>
      <c r="S420" s="9"/>
      <c r="T420" s="9"/>
      <c r="U420" s="9"/>
      <c r="V420" s="9"/>
      <c r="W420" s="9"/>
      <c r="X420" s="9"/>
      <c r="Y420" s="9"/>
      <c r="Z420" s="9"/>
      <c r="AA420" s="9"/>
      <c r="AB420" s="9"/>
      <c r="AC420" s="9"/>
      <c r="AD420" s="9"/>
    </row>
    <row r="421" spans="1:30" s="10" customFormat="1" x14ac:dyDescent="0.25">
      <c r="A421" s="14"/>
      <c r="C421" s="11"/>
      <c r="E421" s="11"/>
      <c r="G421" s="11"/>
      <c r="H421" s="11"/>
      <c r="J421" s="17"/>
      <c r="K421" s="9"/>
      <c r="L421" s="9"/>
      <c r="M421" s="9"/>
      <c r="N421" s="9"/>
      <c r="O421" s="9"/>
      <c r="P421" s="9"/>
      <c r="Q421" s="9"/>
      <c r="R421" s="9"/>
      <c r="S421" s="9"/>
      <c r="T421" s="9"/>
      <c r="U421" s="9"/>
      <c r="V421" s="9"/>
      <c r="W421" s="9"/>
      <c r="X421" s="9"/>
      <c r="Y421" s="9"/>
      <c r="Z421" s="9"/>
      <c r="AA421" s="9"/>
      <c r="AB421" s="9"/>
      <c r="AC421" s="9"/>
      <c r="AD421" s="9"/>
    </row>
    <row r="422" spans="1:30" s="10" customFormat="1" x14ac:dyDescent="0.25">
      <c r="A422" s="14"/>
      <c r="C422" s="11"/>
      <c r="E422" s="11"/>
      <c r="G422" s="11"/>
      <c r="H422" s="11"/>
      <c r="J422" s="17"/>
      <c r="K422" s="9"/>
      <c r="L422" s="9"/>
      <c r="M422" s="9"/>
      <c r="N422" s="9"/>
      <c r="O422" s="9"/>
      <c r="P422" s="9"/>
      <c r="Q422" s="9"/>
      <c r="R422" s="9"/>
      <c r="S422" s="9"/>
      <c r="T422" s="9"/>
      <c r="U422" s="9"/>
      <c r="V422" s="9"/>
      <c r="W422" s="9"/>
      <c r="X422" s="9"/>
      <c r="Y422" s="9"/>
      <c r="Z422" s="9"/>
      <c r="AA422" s="9"/>
      <c r="AB422" s="9"/>
      <c r="AC422" s="9"/>
      <c r="AD422" s="9"/>
    </row>
    <row r="423" spans="1:30" s="10" customFormat="1" x14ac:dyDescent="0.25">
      <c r="A423" s="14"/>
      <c r="C423" s="11"/>
      <c r="E423" s="11"/>
      <c r="G423" s="11"/>
      <c r="H423" s="11"/>
      <c r="J423" s="17"/>
      <c r="K423" s="9"/>
      <c r="L423" s="9"/>
      <c r="M423" s="9"/>
      <c r="N423" s="9"/>
      <c r="O423" s="9"/>
      <c r="P423" s="9"/>
      <c r="Q423" s="9"/>
      <c r="R423" s="9"/>
      <c r="S423" s="9"/>
      <c r="T423" s="9"/>
      <c r="U423" s="9"/>
      <c r="V423" s="9"/>
      <c r="W423" s="9"/>
      <c r="X423" s="9"/>
      <c r="Y423" s="9"/>
      <c r="Z423" s="9"/>
      <c r="AA423" s="9"/>
      <c r="AB423" s="9"/>
      <c r="AC423" s="9"/>
      <c r="AD423" s="9"/>
    </row>
    <row r="424" spans="1:30" s="10" customFormat="1" x14ac:dyDescent="0.25">
      <c r="A424" s="14"/>
      <c r="C424" s="11"/>
      <c r="E424" s="11"/>
      <c r="G424" s="11"/>
      <c r="H424" s="11"/>
      <c r="J424" s="17"/>
      <c r="K424" s="9"/>
      <c r="L424" s="9"/>
      <c r="M424" s="9"/>
      <c r="N424" s="9"/>
      <c r="O424" s="9"/>
      <c r="P424" s="9"/>
      <c r="Q424" s="9"/>
      <c r="R424" s="9"/>
      <c r="S424" s="9"/>
      <c r="T424" s="9"/>
      <c r="U424" s="9"/>
      <c r="V424" s="9"/>
      <c r="W424" s="9"/>
      <c r="X424" s="9"/>
      <c r="Y424" s="9"/>
      <c r="Z424" s="9"/>
      <c r="AA424" s="9"/>
      <c r="AB424" s="9"/>
      <c r="AC424" s="9"/>
      <c r="AD424" s="9"/>
    </row>
    <row r="425" spans="1:30" s="10" customFormat="1" x14ac:dyDescent="0.25">
      <c r="A425" s="14"/>
      <c r="C425" s="11"/>
      <c r="E425" s="11"/>
      <c r="G425" s="11"/>
      <c r="H425" s="11"/>
      <c r="J425" s="17"/>
      <c r="K425" s="9"/>
      <c r="L425" s="9"/>
      <c r="M425" s="9"/>
      <c r="N425" s="9"/>
      <c r="O425" s="9"/>
      <c r="P425" s="9"/>
      <c r="Q425" s="9"/>
      <c r="R425" s="9"/>
      <c r="S425" s="9"/>
      <c r="T425" s="9"/>
      <c r="U425" s="9"/>
      <c r="V425" s="9"/>
      <c r="W425" s="9"/>
      <c r="X425" s="9"/>
      <c r="Y425" s="9"/>
      <c r="Z425" s="9"/>
      <c r="AA425" s="9"/>
      <c r="AB425" s="9"/>
      <c r="AC425" s="9"/>
      <c r="AD425" s="9"/>
    </row>
    <row r="426" spans="1:30" s="10" customFormat="1" x14ac:dyDescent="0.25">
      <c r="A426" s="14"/>
      <c r="C426" s="11"/>
      <c r="E426" s="11"/>
      <c r="G426" s="11"/>
      <c r="H426" s="11"/>
      <c r="J426" s="17"/>
      <c r="K426" s="9"/>
      <c r="L426" s="9"/>
      <c r="M426" s="9"/>
      <c r="N426" s="9"/>
      <c r="O426" s="9"/>
      <c r="P426" s="9"/>
      <c r="Q426" s="9"/>
      <c r="R426" s="9"/>
      <c r="S426" s="9"/>
      <c r="T426" s="9"/>
      <c r="U426" s="9"/>
      <c r="V426" s="9"/>
      <c r="W426" s="9"/>
      <c r="X426" s="9"/>
      <c r="Y426" s="9"/>
      <c r="Z426" s="9"/>
      <c r="AA426" s="9"/>
      <c r="AB426" s="9"/>
      <c r="AC426" s="9"/>
      <c r="AD426" s="9"/>
    </row>
    <row r="427" spans="1:30" s="10" customFormat="1" x14ac:dyDescent="0.25">
      <c r="A427" s="14"/>
      <c r="C427" s="11"/>
      <c r="E427" s="11"/>
      <c r="G427" s="11"/>
      <c r="H427" s="11"/>
      <c r="J427" s="17"/>
      <c r="K427" s="9"/>
      <c r="L427" s="9"/>
      <c r="M427" s="9"/>
      <c r="N427" s="9"/>
      <c r="O427" s="9"/>
      <c r="P427" s="9"/>
      <c r="Q427" s="9"/>
      <c r="R427" s="9"/>
      <c r="S427" s="9"/>
      <c r="T427" s="9"/>
      <c r="U427" s="9"/>
      <c r="V427" s="9"/>
      <c r="W427" s="9"/>
      <c r="X427" s="9"/>
      <c r="Y427" s="9"/>
      <c r="Z427" s="9"/>
      <c r="AA427" s="9"/>
      <c r="AB427" s="9"/>
      <c r="AC427" s="9"/>
      <c r="AD427" s="9"/>
    </row>
    <row r="428" spans="1:30" s="10" customFormat="1" x14ac:dyDescent="0.25">
      <c r="A428" s="14"/>
      <c r="C428" s="11"/>
      <c r="E428" s="11"/>
      <c r="G428" s="11"/>
      <c r="H428" s="11"/>
      <c r="J428" s="17"/>
      <c r="K428" s="9"/>
      <c r="L428" s="9"/>
      <c r="M428" s="9"/>
      <c r="N428" s="9"/>
      <c r="O428" s="9"/>
      <c r="P428" s="9"/>
      <c r="Q428" s="9"/>
      <c r="R428" s="9"/>
      <c r="S428" s="9"/>
      <c r="T428" s="9"/>
      <c r="U428" s="9"/>
      <c r="V428" s="9"/>
      <c r="W428" s="9"/>
      <c r="X428" s="9"/>
      <c r="Y428" s="9"/>
      <c r="Z428" s="9"/>
      <c r="AA428" s="9"/>
      <c r="AB428" s="9"/>
      <c r="AC428" s="9"/>
      <c r="AD428" s="9"/>
    </row>
    <row r="429" spans="1:30" s="10" customFormat="1" x14ac:dyDescent="0.25">
      <c r="A429" s="14"/>
      <c r="C429" s="11"/>
      <c r="E429" s="11"/>
      <c r="G429" s="11"/>
      <c r="H429" s="11"/>
      <c r="J429" s="17"/>
      <c r="K429" s="9"/>
      <c r="L429" s="9"/>
      <c r="M429" s="9"/>
      <c r="N429" s="9"/>
      <c r="O429" s="9"/>
      <c r="P429" s="9"/>
      <c r="Q429" s="9"/>
      <c r="R429" s="9"/>
      <c r="S429" s="9"/>
      <c r="T429" s="9"/>
      <c r="U429" s="9"/>
      <c r="V429" s="9"/>
      <c r="W429" s="9"/>
      <c r="X429" s="9"/>
      <c r="Y429" s="9"/>
      <c r="Z429" s="9"/>
      <c r="AA429" s="9"/>
      <c r="AB429" s="9"/>
      <c r="AC429" s="9"/>
      <c r="AD429" s="9"/>
    </row>
    <row r="430" spans="1:30" s="10" customFormat="1" x14ac:dyDescent="0.25">
      <c r="A430" s="14"/>
      <c r="C430" s="11"/>
      <c r="E430" s="11"/>
      <c r="G430" s="11"/>
      <c r="H430" s="11"/>
      <c r="J430" s="17"/>
      <c r="K430" s="9"/>
      <c r="L430" s="9"/>
      <c r="M430" s="9"/>
      <c r="N430" s="9"/>
      <c r="O430" s="9"/>
      <c r="P430" s="9"/>
      <c r="Q430" s="9"/>
      <c r="R430" s="9"/>
      <c r="S430" s="9"/>
      <c r="T430" s="9"/>
      <c r="U430" s="9"/>
      <c r="V430" s="9"/>
      <c r="W430" s="9"/>
      <c r="X430" s="9"/>
      <c r="Y430" s="9"/>
      <c r="Z430" s="9"/>
      <c r="AA430" s="9"/>
      <c r="AB430" s="9"/>
      <c r="AC430" s="9"/>
      <c r="AD430" s="9"/>
    </row>
    <row r="431" spans="1:30" s="10" customFormat="1" x14ac:dyDescent="0.25">
      <c r="A431" s="14"/>
      <c r="C431" s="11"/>
      <c r="E431" s="11"/>
      <c r="G431" s="11"/>
      <c r="H431" s="11"/>
      <c r="J431" s="17"/>
      <c r="K431" s="9"/>
      <c r="L431" s="9"/>
      <c r="M431" s="9"/>
      <c r="N431" s="9"/>
      <c r="O431" s="9"/>
      <c r="P431" s="9"/>
      <c r="Q431" s="9"/>
      <c r="R431" s="9"/>
      <c r="S431" s="9"/>
      <c r="T431" s="9"/>
      <c r="U431" s="9"/>
      <c r="V431" s="9"/>
      <c r="W431" s="9"/>
      <c r="X431" s="9"/>
      <c r="Y431" s="9"/>
      <c r="Z431" s="9"/>
      <c r="AA431" s="9"/>
      <c r="AB431" s="9"/>
      <c r="AC431" s="9"/>
      <c r="AD431" s="9"/>
    </row>
    <row r="432" spans="1:30" s="10" customFormat="1" x14ac:dyDescent="0.25">
      <c r="A432" s="14"/>
      <c r="C432" s="11"/>
      <c r="E432" s="11"/>
      <c r="G432" s="11"/>
      <c r="H432" s="11"/>
      <c r="J432" s="17"/>
      <c r="K432" s="9"/>
      <c r="L432" s="9"/>
      <c r="M432" s="9"/>
      <c r="N432" s="9"/>
      <c r="O432" s="9"/>
      <c r="P432" s="9"/>
      <c r="Q432" s="9"/>
      <c r="R432" s="9"/>
      <c r="S432" s="9"/>
      <c r="T432" s="9"/>
      <c r="U432" s="9"/>
      <c r="V432" s="9"/>
      <c r="W432" s="9"/>
      <c r="X432" s="9"/>
      <c r="Y432" s="9"/>
      <c r="Z432" s="9"/>
      <c r="AA432" s="9"/>
      <c r="AB432" s="9"/>
      <c r="AC432" s="9"/>
      <c r="AD432" s="9"/>
    </row>
    <row r="433" spans="1:30" s="10" customFormat="1" x14ac:dyDescent="0.25">
      <c r="A433" s="14"/>
      <c r="C433" s="11"/>
      <c r="E433" s="11"/>
      <c r="G433" s="11"/>
      <c r="H433" s="11"/>
      <c r="J433" s="17"/>
      <c r="K433" s="9"/>
      <c r="L433" s="9"/>
      <c r="M433" s="9"/>
      <c r="N433" s="9"/>
      <c r="O433" s="9"/>
      <c r="P433" s="9"/>
      <c r="Q433" s="9"/>
      <c r="R433" s="9"/>
      <c r="S433" s="9"/>
      <c r="T433" s="9"/>
      <c r="U433" s="9"/>
      <c r="V433" s="9"/>
      <c r="W433" s="9"/>
      <c r="X433" s="9"/>
      <c r="Y433" s="9"/>
      <c r="Z433" s="9"/>
      <c r="AA433" s="9"/>
      <c r="AB433" s="9"/>
      <c r="AC433" s="9"/>
      <c r="AD433" s="9"/>
    </row>
    <row r="434" spans="1:30" s="10" customFormat="1" x14ac:dyDescent="0.25">
      <c r="A434" s="14"/>
      <c r="C434" s="11"/>
      <c r="E434" s="11"/>
      <c r="G434" s="11"/>
      <c r="H434" s="11"/>
      <c r="J434" s="17"/>
      <c r="K434" s="9"/>
      <c r="L434" s="9"/>
      <c r="M434" s="9"/>
      <c r="N434" s="9"/>
      <c r="O434" s="9"/>
      <c r="P434" s="9"/>
      <c r="Q434" s="9"/>
      <c r="R434" s="9"/>
      <c r="S434" s="9"/>
      <c r="T434" s="9"/>
      <c r="U434" s="9"/>
      <c r="V434" s="9"/>
      <c r="W434" s="9"/>
      <c r="X434" s="9"/>
      <c r="Y434" s="9"/>
      <c r="Z434" s="9"/>
      <c r="AA434" s="9"/>
      <c r="AB434" s="9"/>
      <c r="AC434" s="9"/>
      <c r="AD434" s="9"/>
    </row>
    <row r="435" spans="1:30" s="10" customFormat="1" x14ac:dyDescent="0.25">
      <c r="A435" s="14"/>
      <c r="C435" s="11"/>
      <c r="E435" s="11"/>
      <c r="G435" s="11"/>
      <c r="H435" s="11"/>
      <c r="J435" s="17"/>
      <c r="K435" s="9"/>
      <c r="L435" s="9"/>
      <c r="M435" s="9"/>
      <c r="N435" s="9"/>
      <c r="O435" s="9"/>
      <c r="P435" s="9"/>
      <c r="Q435" s="9"/>
      <c r="R435" s="9"/>
      <c r="S435" s="9"/>
      <c r="T435" s="9"/>
      <c r="U435" s="9"/>
      <c r="V435" s="9"/>
      <c r="W435" s="9"/>
      <c r="X435" s="9"/>
      <c r="Y435" s="9"/>
      <c r="Z435" s="9"/>
      <c r="AA435" s="9"/>
      <c r="AB435" s="9"/>
      <c r="AC435" s="9"/>
      <c r="AD435" s="9"/>
    </row>
  </sheetData>
  <autoFilter ref="A17:J395"/>
  <mergeCells count="4">
    <mergeCell ref="K213:AD213"/>
    <mergeCell ref="A14:J14"/>
    <mergeCell ref="I16:J16"/>
    <mergeCell ref="E17:H17"/>
  </mergeCells>
  <pageMargins left="0.55118110236220474" right="0.27559055118110237" top="0.55118110236220474" bottom="0.31496062992125984" header="0.27559055118110237" footer="0.15748031496062992"/>
  <pageSetup paperSize="9" scale="79" fitToHeight="10"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D411"/>
  <sheetViews>
    <sheetView view="pageBreakPreview" topLeftCell="A344" zoomScaleNormal="100" zoomScaleSheetLayoutView="100" workbookViewId="0">
      <selection activeCell="I17" sqref="I17"/>
    </sheetView>
  </sheetViews>
  <sheetFormatPr defaultRowHeight="15" x14ac:dyDescent="0.25"/>
  <cols>
    <col min="1" max="1" width="45.85546875" style="9" customWidth="1"/>
    <col min="2" max="2" width="5.7109375" style="10" customWidth="1"/>
    <col min="3" max="3" width="3.7109375" style="11" customWidth="1"/>
    <col min="4" max="4" width="4.42578125" style="10" customWidth="1"/>
    <col min="5" max="5" width="3.28515625" style="11" customWidth="1"/>
    <col min="6" max="6" width="2.42578125" style="10" customWidth="1"/>
    <col min="7" max="7" width="4.42578125" style="11" customWidth="1"/>
    <col min="8" max="8" width="7.140625" style="11" customWidth="1"/>
    <col min="9" max="9" width="6.140625" style="10" customWidth="1"/>
    <col min="10" max="10" width="11.85546875" style="17" customWidth="1"/>
    <col min="11" max="11" width="13.140625" style="9" customWidth="1"/>
    <col min="12" max="16384" width="9.140625" style="9"/>
  </cols>
  <sheetData>
    <row r="1" spans="1:11" ht="15.75" x14ac:dyDescent="0.25">
      <c r="K1" s="7" t="s">
        <v>40</v>
      </c>
    </row>
    <row r="2" spans="1:11" ht="15.75" x14ac:dyDescent="0.25">
      <c r="K2" s="7" t="s">
        <v>42</v>
      </c>
    </row>
    <row r="3" spans="1:11" ht="15.75" x14ac:dyDescent="0.25">
      <c r="K3" s="7" t="s">
        <v>366</v>
      </c>
    </row>
    <row r="4" spans="1:11" ht="15.75" x14ac:dyDescent="0.25">
      <c r="K4" s="7" t="s">
        <v>367</v>
      </c>
    </row>
    <row r="5" spans="1:11" ht="15.75" x14ac:dyDescent="0.25">
      <c r="K5" s="7" t="s">
        <v>324</v>
      </c>
    </row>
    <row r="6" spans="1:11" ht="15.75" x14ac:dyDescent="0.25">
      <c r="K6" s="7" t="str">
        <f>'Прил 1'!I6</f>
        <v>от "____" июля 2018 года №_____</v>
      </c>
    </row>
    <row r="8" spans="1:11" ht="15.75" x14ac:dyDescent="0.25">
      <c r="K8" s="7" t="s">
        <v>64</v>
      </c>
    </row>
    <row r="9" spans="1:11" ht="15.75" x14ac:dyDescent="0.25">
      <c r="K9" s="7" t="s">
        <v>42</v>
      </c>
    </row>
    <row r="10" spans="1:11" ht="15.75" x14ac:dyDescent="0.25">
      <c r="K10" s="7" t="s">
        <v>49</v>
      </c>
    </row>
    <row r="11" spans="1:11" ht="15.75" x14ac:dyDescent="0.25">
      <c r="K11" s="7" t="s">
        <v>324</v>
      </c>
    </row>
    <row r="12" spans="1:11" ht="15.75" x14ac:dyDescent="0.25">
      <c r="K12" s="7" t="s">
        <v>414</v>
      </c>
    </row>
    <row r="13" spans="1:11" x14ac:dyDescent="0.25">
      <c r="J13" s="6"/>
    </row>
    <row r="14" spans="1:11" ht="61.5" customHeight="1" x14ac:dyDescent="0.3">
      <c r="A14" s="202" t="s">
        <v>355</v>
      </c>
      <c r="B14" s="202"/>
      <c r="C14" s="202"/>
      <c r="D14" s="202"/>
      <c r="E14" s="202"/>
      <c r="F14" s="202"/>
      <c r="G14" s="202"/>
      <c r="H14" s="202"/>
      <c r="I14" s="202"/>
      <c r="J14" s="202"/>
      <c r="K14" s="202"/>
    </row>
    <row r="15" spans="1:11" ht="15.75" x14ac:dyDescent="0.25">
      <c r="A15" s="104"/>
      <c r="B15" s="104"/>
      <c r="C15" s="104"/>
      <c r="D15" s="104"/>
      <c r="E15" s="103"/>
      <c r="F15" s="103"/>
      <c r="G15" s="103"/>
      <c r="H15" s="104"/>
      <c r="I15" s="104"/>
      <c r="J15" s="135"/>
      <c r="K15" s="105"/>
    </row>
    <row r="16" spans="1:11" ht="15.75" x14ac:dyDescent="0.25">
      <c r="A16" s="104"/>
      <c r="B16" s="104"/>
      <c r="C16" s="104"/>
      <c r="D16" s="104"/>
      <c r="E16" s="103"/>
      <c r="F16" s="103"/>
      <c r="G16" s="103"/>
      <c r="H16" s="104"/>
      <c r="I16" s="136"/>
      <c r="J16" s="204" t="s">
        <v>248</v>
      </c>
      <c r="K16" s="204"/>
    </row>
    <row r="17" spans="1:11" ht="74.25" customHeight="1" x14ac:dyDescent="0.25">
      <c r="A17" s="37" t="s">
        <v>4</v>
      </c>
      <c r="B17" s="37" t="s">
        <v>23</v>
      </c>
      <c r="C17" s="37" t="s">
        <v>288</v>
      </c>
      <c r="D17" s="37" t="s">
        <v>289</v>
      </c>
      <c r="E17" s="198" t="s">
        <v>5</v>
      </c>
      <c r="F17" s="198"/>
      <c r="G17" s="198"/>
      <c r="H17" s="198"/>
      <c r="I17" s="37" t="s">
        <v>281</v>
      </c>
      <c r="J17" s="37" t="s">
        <v>251</v>
      </c>
      <c r="K17" s="37" t="s">
        <v>339</v>
      </c>
    </row>
    <row r="18" spans="1:11" ht="15.75" x14ac:dyDescent="0.25">
      <c r="A18" s="106" t="s">
        <v>43</v>
      </c>
      <c r="B18" s="107">
        <v>871</v>
      </c>
      <c r="C18" s="108" t="s">
        <v>249</v>
      </c>
      <c r="D18" s="108" t="s">
        <v>249</v>
      </c>
      <c r="E18" s="109" t="s">
        <v>249</v>
      </c>
      <c r="F18" s="110" t="s">
        <v>249</v>
      </c>
      <c r="G18" s="111" t="s">
        <v>249</v>
      </c>
      <c r="H18" s="112" t="s">
        <v>249</v>
      </c>
      <c r="I18" s="110"/>
      <c r="J18" s="113">
        <f>J19+J120+J126+J161+J188+J262+J274+J317+J327+J337</f>
        <v>94308.599999999991</v>
      </c>
      <c r="K18" s="113">
        <f>K19+K120+K126+K161+K188+K262+K274+K317+K327+K337</f>
        <v>92917.1</v>
      </c>
    </row>
    <row r="19" spans="1:11" ht="15.75" x14ac:dyDescent="0.25">
      <c r="A19" s="114" t="s">
        <v>340</v>
      </c>
      <c r="B19" s="42">
        <v>871</v>
      </c>
      <c r="C19" s="43">
        <v>1</v>
      </c>
      <c r="D19" s="108"/>
      <c r="E19" s="109"/>
      <c r="F19" s="110"/>
      <c r="G19" s="111"/>
      <c r="H19" s="112"/>
      <c r="I19" s="110"/>
      <c r="J19" s="44">
        <f>J20+J50+J55+J59+J64</f>
        <v>12895.399999999998</v>
      </c>
      <c r="K19" s="44">
        <f>K20+K50+K55+K59+K64</f>
        <v>12223.099999999999</v>
      </c>
    </row>
    <row r="20" spans="1:11" ht="78.75" x14ac:dyDescent="0.25">
      <c r="A20" s="115" t="s">
        <v>13</v>
      </c>
      <c r="B20" s="133">
        <v>871</v>
      </c>
      <c r="C20" s="117" t="s">
        <v>10</v>
      </c>
      <c r="D20" s="120" t="s">
        <v>14</v>
      </c>
      <c r="E20" s="117" t="s">
        <v>8</v>
      </c>
      <c r="F20" s="120"/>
      <c r="G20" s="117"/>
      <c r="H20" s="117"/>
      <c r="I20" s="120" t="s">
        <v>6</v>
      </c>
      <c r="J20" s="118">
        <f>J21+J25+J36</f>
        <v>8428.9</v>
      </c>
      <c r="K20" s="118">
        <f>K21+K25+K36</f>
        <v>8522.9</v>
      </c>
    </row>
    <row r="21" spans="1:11" s="8" customFormat="1" ht="63" x14ac:dyDescent="0.25">
      <c r="A21" s="115" t="s">
        <v>310</v>
      </c>
      <c r="B21" s="133">
        <v>871</v>
      </c>
      <c r="C21" s="117" t="s">
        <v>10</v>
      </c>
      <c r="D21" s="117" t="s">
        <v>14</v>
      </c>
      <c r="E21" s="117" t="s">
        <v>51</v>
      </c>
      <c r="F21" s="120">
        <v>0</v>
      </c>
      <c r="G21" s="117" t="s">
        <v>138</v>
      </c>
      <c r="H21" s="117" t="s">
        <v>278</v>
      </c>
      <c r="I21" s="120"/>
      <c r="J21" s="118">
        <f t="shared" ref="J21:K23" si="0">J22</f>
        <v>100</v>
      </c>
      <c r="K21" s="118">
        <f t="shared" si="0"/>
        <v>150</v>
      </c>
    </row>
    <row r="22" spans="1:11" s="8" customFormat="1" ht="31.5" x14ac:dyDescent="0.25">
      <c r="A22" s="116" t="s">
        <v>252</v>
      </c>
      <c r="B22" s="120">
        <v>871</v>
      </c>
      <c r="C22" s="117" t="s">
        <v>10</v>
      </c>
      <c r="D22" s="117" t="s">
        <v>14</v>
      </c>
      <c r="E22" s="117" t="s">
        <v>51</v>
      </c>
      <c r="F22" s="117" t="s">
        <v>161</v>
      </c>
      <c r="G22" s="117" t="s">
        <v>10</v>
      </c>
      <c r="H22" s="117" t="s">
        <v>278</v>
      </c>
      <c r="I22" s="117"/>
      <c r="J22" s="118">
        <f t="shared" si="0"/>
        <v>100</v>
      </c>
      <c r="K22" s="118">
        <f t="shared" si="0"/>
        <v>150</v>
      </c>
    </row>
    <row r="23" spans="1:11" s="8" customFormat="1" ht="31.5" x14ac:dyDescent="0.25">
      <c r="A23" s="116" t="s">
        <v>252</v>
      </c>
      <c r="B23" s="120">
        <v>871</v>
      </c>
      <c r="C23" s="117" t="s">
        <v>10</v>
      </c>
      <c r="D23" s="117" t="s">
        <v>14</v>
      </c>
      <c r="E23" s="117" t="s">
        <v>51</v>
      </c>
      <c r="F23" s="117" t="s">
        <v>161</v>
      </c>
      <c r="G23" s="117" t="s">
        <v>10</v>
      </c>
      <c r="H23" s="117" t="s">
        <v>253</v>
      </c>
      <c r="I23" s="117"/>
      <c r="J23" s="118">
        <f t="shared" si="0"/>
        <v>100</v>
      </c>
      <c r="K23" s="118">
        <f t="shared" si="0"/>
        <v>150</v>
      </c>
    </row>
    <row r="24" spans="1:11" s="8" customFormat="1" ht="47.25" x14ac:dyDescent="0.25">
      <c r="A24" s="116" t="s">
        <v>152</v>
      </c>
      <c r="B24" s="120">
        <v>871</v>
      </c>
      <c r="C24" s="117" t="s">
        <v>10</v>
      </c>
      <c r="D24" s="117" t="s">
        <v>14</v>
      </c>
      <c r="E24" s="117" t="s">
        <v>51</v>
      </c>
      <c r="F24" s="117" t="s">
        <v>161</v>
      </c>
      <c r="G24" s="117" t="s">
        <v>10</v>
      </c>
      <c r="H24" s="117" t="s">
        <v>253</v>
      </c>
      <c r="I24" s="117" t="s">
        <v>158</v>
      </c>
      <c r="J24" s="118">
        <v>100</v>
      </c>
      <c r="K24" s="118">
        <v>150</v>
      </c>
    </row>
    <row r="25" spans="1:11" ht="31.5" x14ac:dyDescent="0.25">
      <c r="A25" s="115" t="s">
        <v>130</v>
      </c>
      <c r="B25" s="120">
        <v>871</v>
      </c>
      <c r="C25" s="117" t="s">
        <v>10</v>
      </c>
      <c r="D25" s="120" t="s">
        <v>14</v>
      </c>
      <c r="E25" s="117">
        <v>92</v>
      </c>
      <c r="F25" s="120">
        <v>0</v>
      </c>
      <c r="G25" s="117" t="s">
        <v>138</v>
      </c>
      <c r="H25" s="117" t="s">
        <v>278</v>
      </c>
      <c r="I25" s="120"/>
      <c r="J25" s="118">
        <f>J26+J29</f>
        <v>8328.9</v>
      </c>
      <c r="K25" s="118">
        <f>K26+K29</f>
        <v>8372.9</v>
      </c>
    </row>
    <row r="26" spans="1:11" ht="15.75" x14ac:dyDescent="0.25">
      <c r="A26" s="119" t="s">
        <v>35</v>
      </c>
      <c r="B26" s="120">
        <v>871</v>
      </c>
      <c r="C26" s="117" t="s">
        <v>10</v>
      </c>
      <c r="D26" s="120" t="s">
        <v>14</v>
      </c>
      <c r="E26" s="117">
        <v>92</v>
      </c>
      <c r="F26" s="120">
        <v>1</v>
      </c>
      <c r="G26" s="117" t="s">
        <v>138</v>
      </c>
      <c r="H26" s="117" t="s">
        <v>278</v>
      </c>
      <c r="I26" s="120"/>
      <c r="J26" s="118">
        <f>J27</f>
        <v>772.2</v>
      </c>
      <c r="K26" s="118">
        <f>K27</f>
        <v>803.1</v>
      </c>
    </row>
    <row r="27" spans="1:11" ht="94.5" x14ac:dyDescent="0.25">
      <c r="A27" s="119" t="s">
        <v>69</v>
      </c>
      <c r="B27" s="120">
        <v>871</v>
      </c>
      <c r="C27" s="117" t="s">
        <v>10</v>
      </c>
      <c r="D27" s="120" t="s">
        <v>14</v>
      </c>
      <c r="E27" s="117">
        <v>92</v>
      </c>
      <c r="F27" s="120">
        <v>1</v>
      </c>
      <c r="G27" s="117" t="s">
        <v>138</v>
      </c>
      <c r="H27" s="117" t="s">
        <v>150</v>
      </c>
      <c r="I27" s="120"/>
      <c r="J27" s="118">
        <f>J28</f>
        <v>772.2</v>
      </c>
      <c r="K27" s="118">
        <f>K28</f>
        <v>803.1</v>
      </c>
    </row>
    <row r="28" spans="1:11" ht="31.5" x14ac:dyDescent="0.25">
      <c r="A28" s="115" t="s">
        <v>144</v>
      </c>
      <c r="B28" s="120">
        <v>871</v>
      </c>
      <c r="C28" s="117" t="s">
        <v>10</v>
      </c>
      <c r="D28" s="120" t="s">
        <v>14</v>
      </c>
      <c r="E28" s="117">
        <v>92</v>
      </c>
      <c r="F28" s="120">
        <v>1</v>
      </c>
      <c r="G28" s="117" t="s">
        <v>138</v>
      </c>
      <c r="H28" s="117" t="s">
        <v>150</v>
      </c>
      <c r="I28" s="120">
        <v>120</v>
      </c>
      <c r="J28" s="118">
        <v>772.2</v>
      </c>
      <c r="K28" s="118">
        <v>803.1</v>
      </c>
    </row>
    <row r="29" spans="1:11" s="12" customFormat="1" ht="15.75" x14ac:dyDescent="0.25">
      <c r="A29" s="116" t="s">
        <v>127</v>
      </c>
      <c r="B29" s="120">
        <v>871</v>
      </c>
      <c r="C29" s="117" t="s">
        <v>10</v>
      </c>
      <c r="D29" s="120" t="s">
        <v>14</v>
      </c>
      <c r="E29" s="117">
        <v>92</v>
      </c>
      <c r="F29" s="120">
        <v>2</v>
      </c>
      <c r="G29" s="117" t="s">
        <v>138</v>
      </c>
      <c r="H29" s="117" t="s">
        <v>278</v>
      </c>
      <c r="I29" s="120"/>
      <c r="J29" s="118">
        <f>J30+J32</f>
        <v>7556.7</v>
      </c>
      <c r="K29" s="118">
        <f>K30+K32</f>
        <v>7569.7999999999993</v>
      </c>
    </row>
    <row r="30" spans="1:11" s="12" customFormat="1" ht="94.5" x14ac:dyDescent="0.25">
      <c r="A30" s="116" t="s">
        <v>69</v>
      </c>
      <c r="B30" s="120">
        <v>871</v>
      </c>
      <c r="C30" s="117" t="s">
        <v>10</v>
      </c>
      <c r="D30" s="120" t="s">
        <v>14</v>
      </c>
      <c r="E30" s="117">
        <v>92</v>
      </c>
      <c r="F30" s="120">
        <v>2</v>
      </c>
      <c r="G30" s="117" t="s">
        <v>138</v>
      </c>
      <c r="H30" s="117" t="s">
        <v>150</v>
      </c>
      <c r="I30" s="120"/>
      <c r="J30" s="118">
        <f>J31</f>
        <v>6078.4</v>
      </c>
      <c r="K30" s="118">
        <f>K31</f>
        <v>6320.9</v>
      </c>
    </row>
    <row r="31" spans="1:11" ht="31.5" x14ac:dyDescent="0.25">
      <c r="A31" s="115" t="s">
        <v>144</v>
      </c>
      <c r="B31" s="120">
        <v>871</v>
      </c>
      <c r="C31" s="117" t="s">
        <v>10</v>
      </c>
      <c r="D31" s="120" t="s">
        <v>14</v>
      </c>
      <c r="E31" s="117">
        <v>92</v>
      </c>
      <c r="F31" s="120">
        <v>2</v>
      </c>
      <c r="G31" s="117" t="s">
        <v>138</v>
      </c>
      <c r="H31" s="117" t="s">
        <v>150</v>
      </c>
      <c r="I31" s="120">
        <v>120</v>
      </c>
      <c r="J31" s="118">
        <v>6078.4</v>
      </c>
      <c r="K31" s="118">
        <v>6320.9</v>
      </c>
    </row>
    <row r="32" spans="1:11" ht="94.5" x14ac:dyDescent="0.25">
      <c r="A32" s="116" t="s">
        <v>70</v>
      </c>
      <c r="B32" s="120">
        <v>871</v>
      </c>
      <c r="C32" s="117" t="s">
        <v>10</v>
      </c>
      <c r="D32" s="120" t="s">
        <v>14</v>
      </c>
      <c r="E32" s="117">
        <v>92</v>
      </c>
      <c r="F32" s="120">
        <v>2</v>
      </c>
      <c r="G32" s="117" t="s">
        <v>138</v>
      </c>
      <c r="H32" s="117" t="s">
        <v>149</v>
      </c>
      <c r="I32" s="120"/>
      <c r="J32" s="118">
        <f>SUM(J33:J35)</f>
        <v>1478.3</v>
      </c>
      <c r="K32" s="118">
        <f>SUM(K33:K35)</f>
        <v>1248.9000000000001</v>
      </c>
    </row>
    <row r="33" spans="1:11" ht="31.5" x14ac:dyDescent="0.25">
      <c r="A33" s="115" t="s">
        <v>144</v>
      </c>
      <c r="B33" s="120">
        <v>871</v>
      </c>
      <c r="C33" s="117" t="s">
        <v>10</v>
      </c>
      <c r="D33" s="120" t="s">
        <v>14</v>
      </c>
      <c r="E33" s="117">
        <v>92</v>
      </c>
      <c r="F33" s="120">
        <v>2</v>
      </c>
      <c r="G33" s="117" t="s">
        <v>138</v>
      </c>
      <c r="H33" s="117" t="s">
        <v>149</v>
      </c>
      <c r="I33" s="120">
        <v>120</v>
      </c>
      <c r="J33" s="118"/>
      <c r="K33" s="118"/>
    </row>
    <row r="34" spans="1:11" ht="47.25" x14ac:dyDescent="0.25">
      <c r="A34" s="116" t="s">
        <v>152</v>
      </c>
      <c r="B34" s="120">
        <v>871</v>
      </c>
      <c r="C34" s="117" t="s">
        <v>10</v>
      </c>
      <c r="D34" s="120" t="s">
        <v>14</v>
      </c>
      <c r="E34" s="117">
        <v>92</v>
      </c>
      <c r="F34" s="120">
        <v>2</v>
      </c>
      <c r="G34" s="117" t="s">
        <v>138</v>
      </c>
      <c r="H34" s="117" t="s">
        <v>149</v>
      </c>
      <c r="I34" s="120">
        <v>240</v>
      </c>
      <c r="J34" s="118">
        <v>1376.3</v>
      </c>
      <c r="K34" s="118">
        <v>1146.9000000000001</v>
      </c>
    </row>
    <row r="35" spans="1:11" ht="15.75" x14ac:dyDescent="0.25">
      <c r="A35" s="116" t="s">
        <v>145</v>
      </c>
      <c r="B35" s="120">
        <v>871</v>
      </c>
      <c r="C35" s="117" t="s">
        <v>10</v>
      </c>
      <c r="D35" s="120" t="s">
        <v>14</v>
      </c>
      <c r="E35" s="117">
        <v>92</v>
      </c>
      <c r="F35" s="120">
        <v>2</v>
      </c>
      <c r="G35" s="117" t="s">
        <v>138</v>
      </c>
      <c r="H35" s="117" t="s">
        <v>149</v>
      </c>
      <c r="I35" s="120">
        <v>850</v>
      </c>
      <c r="J35" s="118">
        <v>102</v>
      </c>
      <c r="K35" s="118">
        <v>102</v>
      </c>
    </row>
    <row r="36" spans="1:11" ht="15.75" hidden="1" x14ac:dyDescent="0.25">
      <c r="A36" s="116" t="s">
        <v>113</v>
      </c>
      <c r="B36" s="120">
        <v>871</v>
      </c>
      <c r="C36" s="117" t="s">
        <v>10</v>
      </c>
      <c r="D36" s="120" t="s">
        <v>14</v>
      </c>
      <c r="E36" s="117">
        <v>97</v>
      </c>
      <c r="F36" s="120">
        <v>0</v>
      </c>
      <c r="G36" s="117" t="s">
        <v>138</v>
      </c>
      <c r="H36" s="117" t="s">
        <v>278</v>
      </c>
      <c r="I36" s="120"/>
      <c r="J36" s="118">
        <f>J37</f>
        <v>0</v>
      </c>
      <c r="K36" s="118">
        <f>K37</f>
        <v>0</v>
      </c>
    </row>
    <row r="37" spans="1:11" ht="94.5" hidden="1" x14ac:dyDescent="0.25">
      <c r="A37" s="116" t="s">
        <v>71</v>
      </c>
      <c r="B37" s="120">
        <v>871</v>
      </c>
      <c r="C37" s="117" t="s">
        <v>10</v>
      </c>
      <c r="D37" s="120" t="s">
        <v>14</v>
      </c>
      <c r="E37" s="117">
        <v>97</v>
      </c>
      <c r="F37" s="120">
        <v>2</v>
      </c>
      <c r="G37" s="117" t="s">
        <v>138</v>
      </c>
      <c r="H37" s="117" t="s">
        <v>278</v>
      </c>
      <c r="I37" s="120"/>
      <c r="J37" s="118">
        <f>J38+J40+J42+J44+J46+J48</f>
        <v>0</v>
      </c>
      <c r="K37" s="118">
        <f>K38+K40+K42+K44+K46+K48</f>
        <v>0</v>
      </c>
    </row>
    <row r="38" spans="1:11" ht="63" hidden="1" x14ac:dyDescent="0.25">
      <c r="A38" s="116" t="s">
        <v>217</v>
      </c>
      <c r="B38" s="117" t="s">
        <v>24</v>
      </c>
      <c r="C38" s="117" t="s">
        <v>10</v>
      </c>
      <c r="D38" s="117" t="s">
        <v>14</v>
      </c>
      <c r="E38" s="117" t="s">
        <v>80</v>
      </c>
      <c r="F38" s="120">
        <v>2</v>
      </c>
      <c r="G38" s="117" t="s">
        <v>138</v>
      </c>
      <c r="H38" s="117" t="s">
        <v>171</v>
      </c>
      <c r="I38" s="120"/>
      <c r="J38" s="118">
        <f>J39</f>
        <v>0</v>
      </c>
      <c r="K38" s="118">
        <f>K39</f>
        <v>0</v>
      </c>
    </row>
    <row r="39" spans="1:11" ht="15.75" hidden="1" x14ac:dyDescent="0.25">
      <c r="A39" s="121" t="s">
        <v>52</v>
      </c>
      <c r="B39" s="117" t="s">
        <v>24</v>
      </c>
      <c r="C39" s="117" t="s">
        <v>10</v>
      </c>
      <c r="D39" s="117" t="s">
        <v>14</v>
      </c>
      <c r="E39" s="117" t="s">
        <v>80</v>
      </c>
      <c r="F39" s="120">
        <v>2</v>
      </c>
      <c r="G39" s="117" t="s">
        <v>138</v>
      </c>
      <c r="H39" s="117" t="s">
        <v>171</v>
      </c>
      <c r="I39" s="120">
        <v>500</v>
      </c>
      <c r="J39" s="118">
        <v>0</v>
      </c>
      <c r="K39" s="118">
        <v>0</v>
      </c>
    </row>
    <row r="40" spans="1:11" ht="141.75" hidden="1" x14ac:dyDescent="0.25">
      <c r="A40" s="116" t="s">
        <v>218</v>
      </c>
      <c r="B40" s="120">
        <v>871</v>
      </c>
      <c r="C40" s="117" t="s">
        <v>10</v>
      </c>
      <c r="D40" s="120" t="s">
        <v>14</v>
      </c>
      <c r="E40" s="117">
        <v>97</v>
      </c>
      <c r="F40" s="120">
        <v>2</v>
      </c>
      <c r="G40" s="117" t="s">
        <v>138</v>
      </c>
      <c r="H40" s="117" t="s">
        <v>172</v>
      </c>
      <c r="I40" s="120"/>
      <c r="J40" s="118">
        <f>J41</f>
        <v>0</v>
      </c>
      <c r="K40" s="118">
        <f>K41</f>
        <v>0</v>
      </c>
    </row>
    <row r="41" spans="1:11" ht="15.75" hidden="1" x14ac:dyDescent="0.25">
      <c r="A41" s="121" t="s">
        <v>52</v>
      </c>
      <c r="B41" s="120">
        <v>871</v>
      </c>
      <c r="C41" s="117" t="s">
        <v>10</v>
      </c>
      <c r="D41" s="120" t="s">
        <v>14</v>
      </c>
      <c r="E41" s="117">
        <v>97</v>
      </c>
      <c r="F41" s="120">
        <v>2</v>
      </c>
      <c r="G41" s="117" t="s">
        <v>138</v>
      </c>
      <c r="H41" s="117" t="s">
        <v>172</v>
      </c>
      <c r="I41" s="120">
        <v>500</v>
      </c>
      <c r="J41" s="118">
        <v>0</v>
      </c>
      <c r="K41" s="118">
        <v>0</v>
      </c>
    </row>
    <row r="42" spans="1:11" ht="94.5" hidden="1" x14ac:dyDescent="0.25">
      <c r="A42" s="116" t="s">
        <v>219</v>
      </c>
      <c r="B42" s="120">
        <v>871</v>
      </c>
      <c r="C42" s="117" t="s">
        <v>10</v>
      </c>
      <c r="D42" s="120" t="s">
        <v>14</v>
      </c>
      <c r="E42" s="117">
        <v>97</v>
      </c>
      <c r="F42" s="120">
        <v>2</v>
      </c>
      <c r="G42" s="117" t="s">
        <v>138</v>
      </c>
      <c r="H42" s="117" t="s">
        <v>173</v>
      </c>
      <c r="I42" s="120"/>
      <c r="J42" s="118">
        <f>J43</f>
        <v>0</v>
      </c>
      <c r="K42" s="118">
        <f>K43</f>
        <v>0</v>
      </c>
    </row>
    <row r="43" spans="1:11" ht="15.75" hidden="1" x14ac:dyDescent="0.25">
      <c r="A43" s="121" t="s">
        <v>52</v>
      </c>
      <c r="B43" s="120">
        <v>871</v>
      </c>
      <c r="C43" s="117" t="s">
        <v>10</v>
      </c>
      <c r="D43" s="120" t="s">
        <v>14</v>
      </c>
      <c r="E43" s="117">
        <v>97</v>
      </c>
      <c r="F43" s="120">
        <v>2</v>
      </c>
      <c r="G43" s="117" t="s">
        <v>138</v>
      </c>
      <c r="H43" s="117" t="s">
        <v>173</v>
      </c>
      <c r="I43" s="120">
        <v>500</v>
      </c>
      <c r="J43" s="118">
        <v>0</v>
      </c>
      <c r="K43" s="118">
        <v>0</v>
      </c>
    </row>
    <row r="44" spans="1:11" ht="47.25" hidden="1" x14ac:dyDescent="0.25">
      <c r="A44" s="116" t="s">
        <v>73</v>
      </c>
      <c r="B44" s="120">
        <v>871</v>
      </c>
      <c r="C44" s="117" t="s">
        <v>10</v>
      </c>
      <c r="D44" s="120" t="s">
        <v>14</v>
      </c>
      <c r="E44" s="117">
        <v>97</v>
      </c>
      <c r="F44" s="120">
        <v>2</v>
      </c>
      <c r="G44" s="117" t="s">
        <v>138</v>
      </c>
      <c r="H44" s="117" t="s">
        <v>174</v>
      </c>
      <c r="I44" s="120"/>
      <c r="J44" s="118">
        <f>J45</f>
        <v>0</v>
      </c>
      <c r="K44" s="118">
        <f>K45</f>
        <v>0</v>
      </c>
    </row>
    <row r="45" spans="1:11" ht="15.75" hidden="1" x14ac:dyDescent="0.25">
      <c r="A45" s="121" t="s">
        <v>52</v>
      </c>
      <c r="B45" s="120">
        <v>871</v>
      </c>
      <c r="C45" s="117" t="s">
        <v>10</v>
      </c>
      <c r="D45" s="120" t="s">
        <v>14</v>
      </c>
      <c r="E45" s="117">
        <v>97</v>
      </c>
      <c r="F45" s="120">
        <v>2</v>
      </c>
      <c r="G45" s="117" t="s">
        <v>138</v>
      </c>
      <c r="H45" s="117" t="s">
        <v>174</v>
      </c>
      <c r="I45" s="120">
        <v>500</v>
      </c>
      <c r="J45" s="118">
        <v>0</v>
      </c>
      <c r="K45" s="118">
        <v>0</v>
      </c>
    </row>
    <row r="46" spans="1:11" ht="47.25" hidden="1" x14ac:dyDescent="0.25">
      <c r="A46" s="116" t="s">
        <v>220</v>
      </c>
      <c r="B46" s="120">
        <v>871</v>
      </c>
      <c r="C46" s="117" t="s">
        <v>10</v>
      </c>
      <c r="D46" s="120" t="s">
        <v>14</v>
      </c>
      <c r="E46" s="117">
        <v>97</v>
      </c>
      <c r="F46" s="120">
        <v>2</v>
      </c>
      <c r="G46" s="117" t="s">
        <v>138</v>
      </c>
      <c r="H46" s="117" t="s">
        <v>175</v>
      </c>
      <c r="I46" s="120"/>
      <c r="J46" s="118">
        <f>J47</f>
        <v>0</v>
      </c>
      <c r="K46" s="118">
        <f>K47</f>
        <v>0</v>
      </c>
    </row>
    <row r="47" spans="1:11" ht="15.75" hidden="1" x14ac:dyDescent="0.25">
      <c r="A47" s="121" t="s">
        <v>52</v>
      </c>
      <c r="B47" s="120">
        <v>871</v>
      </c>
      <c r="C47" s="117" t="s">
        <v>10</v>
      </c>
      <c r="D47" s="120" t="s">
        <v>14</v>
      </c>
      <c r="E47" s="117">
        <v>97</v>
      </c>
      <c r="F47" s="120">
        <v>2</v>
      </c>
      <c r="G47" s="117" t="s">
        <v>138</v>
      </c>
      <c r="H47" s="117" t="s">
        <v>175</v>
      </c>
      <c r="I47" s="120">
        <v>500</v>
      </c>
      <c r="J47" s="118">
        <v>0</v>
      </c>
      <c r="K47" s="118">
        <v>0</v>
      </c>
    </row>
    <row r="48" spans="1:11" ht="78.75" hidden="1" x14ac:dyDescent="0.25">
      <c r="A48" s="116" t="s">
        <v>221</v>
      </c>
      <c r="B48" s="120">
        <v>871</v>
      </c>
      <c r="C48" s="117" t="s">
        <v>10</v>
      </c>
      <c r="D48" s="120" t="s">
        <v>14</v>
      </c>
      <c r="E48" s="117">
        <v>97</v>
      </c>
      <c r="F48" s="120">
        <v>2</v>
      </c>
      <c r="G48" s="117" t="s">
        <v>138</v>
      </c>
      <c r="H48" s="117" t="s">
        <v>176</v>
      </c>
      <c r="I48" s="120"/>
      <c r="J48" s="118">
        <f>J49</f>
        <v>0</v>
      </c>
      <c r="K48" s="118">
        <f>K49</f>
        <v>0</v>
      </c>
    </row>
    <row r="49" spans="1:11" ht="15.75" hidden="1" x14ac:dyDescent="0.25">
      <c r="A49" s="121" t="s">
        <v>52</v>
      </c>
      <c r="B49" s="120">
        <v>871</v>
      </c>
      <c r="C49" s="117" t="s">
        <v>10</v>
      </c>
      <c r="D49" s="120" t="s">
        <v>14</v>
      </c>
      <c r="E49" s="117">
        <v>97</v>
      </c>
      <c r="F49" s="120">
        <v>2</v>
      </c>
      <c r="G49" s="117" t="s">
        <v>138</v>
      </c>
      <c r="H49" s="117" t="s">
        <v>176</v>
      </c>
      <c r="I49" s="120">
        <v>500</v>
      </c>
      <c r="J49" s="118">
        <v>0</v>
      </c>
      <c r="K49" s="118">
        <v>0</v>
      </c>
    </row>
    <row r="50" spans="1:11" ht="63" hidden="1" x14ac:dyDescent="0.25">
      <c r="A50" s="116" t="s">
        <v>247</v>
      </c>
      <c r="B50" s="117">
        <v>871</v>
      </c>
      <c r="C50" s="117" t="s">
        <v>10</v>
      </c>
      <c r="D50" s="117" t="s">
        <v>87</v>
      </c>
      <c r="E50" s="117"/>
      <c r="F50" s="117"/>
      <c r="G50" s="117"/>
      <c r="H50" s="117"/>
      <c r="I50" s="117"/>
      <c r="J50" s="118">
        <f t="shared" ref="J50:K53" si="1">J51</f>
        <v>0</v>
      </c>
      <c r="K50" s="118">
        <f t="shared" si="1"/>
        <v>0</v>
      </c>
    </row>
    <row r="51" spans="1:11" ht="15.75" hidden="1" x14ac:dyDescent="0.25">
      <c r="A51" s="116" t="s">
        <v>52</v>
      </c>
      <c r="B51" s="117" t="s">
        <v>24</v>
      </c>
      <c r="C51" s="117" t="s">
        <v>10</v>
      </c>
      <c r="D51" s="117" t="s">
        <v>87</v>
      </c>
      <c r="E51" s="117" t="s">
        <v>80</v>
      </c>
      <c r="F51" s="117" t="s">
        <v>161</v>
      </c>
      <c r="G51" s="117" t="s">
        <v>138</v>
      </c>
      <c r="H51" s="117" t="s">
        <v>278</v>
      </c>
      <c r="I51" s="117"/>
      <c r="J51" s="118">
        <f t="shared" si="1"/>
        <v>0</v>
      </c>
      <c r="K51" s="118">
        <f t="shared" si="1"/>
        <v>0</v>
      </c>
    </row>
    <row r="52" spans="1:11" ht="94.5" hidden="1" x14ac:dyDescent="0.25">
      <c r="A52" s="116" t="s">
        <v>71</v>
      </c>
      <c r="B52" s="117" t="s">
        <v>24</v>
      </c>
      <c r="C52" s="117" t="s">
        <v>10</v>
      </c>
      <c r="D52" s="117" t="s">
        <v>87</v>
      </c>
      <c r="E52" s="117" t="s">
        <v>80</v>
      </c>
      <c r="F52" s="117" t="s">
        <v>135</v>
      </c>
      <c r="G52" s="117" t="s">
        <v>138</v>
      </c>
      <c r="H52" s="117" t="s">
        <v>278</v>
      </c>
      <c r="I52" s="117"/>
      <c r="J52" s="118">
        <f t="shared" si="1"/>
        <v>0</v>
      </c>
      <c r="K52" s="118">
        <f t="shared" si="1"/>
        <v>0</v>
      </c>
    </row>
    <row r="53" spans="1:11" ht="47.25" hidden="1" x14ac:dyDescent="0.25">
      <c r="A53" s="116" t="s">
        <v>222</v>
      </c>
      <c r="B53" s="120">
        <v>871</v>
      </c>
      <c r="C53" s="117" t="s">
        <v>10</v>
      </c>
      <c r="D53" s="117" t="s">
        <v>87</v>
      </c>
      <c r="E53" s="117">
        <v>97</v>
      </c>
      <c r="F53" s="120">
        <v>2</v>
      </c>
      <c r="G53" s="117" t="s">
        <v>138</v>
      </c>
      <c r="H53" s="117" t="s">
        <v>254</v>
      </c>
      <c r="I53" s="120"/>
      <c r="J53" s="118">
        <f t="shared" si="1"/>
        <v>0</v>
      </c>
      <c r="K53" s="118">
        <f t="shared" si="1"/>
        <v>0</v>
      </c>
    </row>
    <row r="54" spans="1:11" ht="15.75" hidden="1" x14ac:dyDescent="0.25">
      <c r="A54" s="121" t="s">
        <v>52</v>
      </c>
      <c r="B54" s="120">
        <v>871</v>
      </c>
      <c r="C54" s="117" t="s">
        <v>10</v>
      </c>
      <c r="D54" s="117" t="s">
        <v>87</v>
      </c>
      <c r="E54" s="117">
        <v>97</v>
      </c>
      <c r="F54" s="120">
        <v>2</v>
      </c>
      <c r="G54" s="117" t="s">
        <v>138</v>
      </c>
      <c r="H54" s="117" t="s">
        <v>254</v>
      </c>
      <c r="I54" s="120">
        <v>500</v>
      </c>
      <c r="J54" s="118">
        <v>0</v>
      </c>
      <c r="K54" s="118">
        <v>0</v>
      </c>
    </row>
    <row r="55" spans="1:11" ht="31.5" x14ac:dyDescent="0.25">
      <c r="A55" s="116" t="s">
        <v>274</v>
      </c>
      <c r="B55" s="120">
        <v>871</v>
      </c>
      <c r="C55" s="117" t="s">
        <v>10</v>
      </c>
      <c r="D55" s="117" t="s">
        <v>19</v>
      </c>
      <c r="E55" s="117"/>
      <c r="F55" s="120"/>
      <c r="G55" s="117"/>
      <c r="H55" s="117"/>
      <c r="I55" s="120"/>
      <c r="J55" s="118">
        <f t="shared" ref="J55:K57" si="2">J56</f>
        <v>572.79999999999995</v>
      </c>
      <c r="K55" s="118">
        <f t="shared" si="2"/>
        <v>0</v>
      </c>
    </row>
    <row r="56" spans="1:11" ht="47.25" x14ac:dyDescent="0.25">
      <c r="A56" s="122" t="s">
        <v>275</v>
      </c>
      <c r="B56" s="120">
        <v>871</v>
      </c>
      <c r="C56" s="123" t="s">
        <v>10</v>
      </c>
      <c r="D56" s="123" t="s">
        <v>19</v>
      </c>
      <c r="E56" s="124">
        <v>93</v>
      </c>
      <c r="F56" s="123" t="s">
        <v>157</v>
      </c>
      <c r="G56" s="123" t="s">
        <v>138</v>
      </c>
      <c r="H56" s="117" t="s">
        <v>278</v>
      </c>
      <c r="I56" s="120"/>
      <c r="J56" s="118">
        <f t="shared" si="2"/>
        <v>572.79999999999995</v>
      </c>
      <c r="K56" s="118">
        <f t="shared" si="2"/>
        <v>0</v>
      </c>
    </row>
    <row r="57" spans="1:11" ht="94.5" x14ac:dyDescent="0.25">
      <c r="A57" s="122" t="s">
        <v>276</v>
      </c>
      <c r="B57" s="120">
        <v>871</v>
      </c>
      <c r="C57" s="123" t="s">
        <v>10</v>
      </c>
      <c r="D57" s="123" t="s">
        <v>19</v>
      </c>
      <c r="E57" s="124">
        <v>93</v>
      </c>
      <c r="F57" s="123" t="s">
        <v>157</v>
      </c>
      <c r="G57" s="123" t="s">
        <v>138</v>
      </c>
      <c r="H57" s="117" t="s">
        <v>277</v>
      </c>
      <c r="I57" s="120"/>
      <c r="J57" s="118">
        <f t="shared" si="2"/>
        <v>572.79999999999995</v>
      </c>
      <c r="K57" s="118">
        <f t="shared" si="2"/>
        <v>0</v>
      </c>
    </row>
    <row r="58" spans="1:11" ht="15.75" x14ac:dyDescent="0.25">
      <c r="A58" s="116" t="s">
        <v>412</v>
      </c>
      <c r="B58" s="120">
        <v>871</v>
      </c>
      <c r="C58" s="117" t="s">
        <v>10</v>
      </c>
      <c r="D58" s="117" t="s">
        <v>19</v>
      </c>
      <c r="E58" s="120">
        <v>93</v>
      </c>
      <c r="F58" s="117" t="s">
        <v>157</v>
      </c>
      <c r="G58" s="117" t="s">
        <v>138</v>
      </c>
      <c r="H58" s="117" t="s">
        <v>277</v>
      </c>
      <c r="I58" s="120">
        <v>880</v>
      </c>
      <c r="J58" s="118">
        <v>572.79999999999995</v>
      </c>
      <c r="K58" s="118">
        <v>0</v>
      </c>
    </row>
    <row r="59" spans="1:11" ht="15.75" x14ac:dyDescent="0.25">
      <c r="A59" s="115" t="s">
        <v>0</v>
      </c>
      <c r="B59" s="120">
        <v>871</v>
      </c>
      <c r="C59" s="117" t="s">
        <v>10</v>
      </c>
      <c r="D59" s="120">
        <v>11</v>
      </c>
      <c r="E59" s="117"/>
      <c r="F59" s="120"/>
      <c r="G59" s="117"/>
      <c r="H59" s="117"/>
      <c r="I59" s="120" t="s">
        <v>6</v>
      </c>
      <c r="J59" s="125">
        <f t="shared" ref="J59:K62" si="3">J60</f>
        <v>300</v>
      </c>
      <c r="K59" s="125">
        <f t="shared" si="3"/>
        <v>300</v>
      </c>
    </row>
    <row r="60" spans="1:11" s="23" customFormat="1" ht="15.75" x14ac:dyDescent="0.25">
      <c r="A60" s="115" t="s">
        <v>0</v>
      </c>
      <c r="B60" s="120">
        <v>871</v>
      </c>
      <c r="C60" s="117" t="s">
        <v>10</v>
      </c>
      <c r="D60" s="120">
        <v>11</v>
      </c>
      <c r="E60" s="117">
        <v>94</v>
      </c>
      <c r="F60" s="120">
        <v>0</v>
      </c>
      <c r="G60" s="117" t="s">
        <v>138</v>
      </c>
      <c r="H60" s="117" t="s">
        <v>278</v>
      </c>
      <c r="I60" s="120"/>
      <c r="J60" s="125">
        <f t="shared" si="3"/>
        <v>300</v>
      </c>
      <c r="K60" s="125">
        <f t="shared" si="3"/>
        <v>300</v>
      </c>
    </row>
    <row r="61" spans="1:11" ht="15.75" x14ac:dyDescent="0.25">
      <c r="A61" s="115" t="s">
        <v>1</v>
      </c>
      <c r="B61" s="120">
        <v>871</v>
      </c>
      <c r="C61" s="117" t="s">
        <v>10</v>
      </c>
      <c r="D61" s="120">
        <v>11</v>
      </c>
      <c r="E61" s="117">
        <v>94</v>
      </c>
      <c r="F61" s="120">
        <v>1</v>
      </c>
      <c r="G61" s="117" t="s">
        <v>138</v>
      </c>
      <c r="H61" s="117" t="s">
        <v>278</v>
      </c>
      <c r="I61" s="120" t="s">
        <v>6</v>
      </c>
      <c r="J61" s="125">
        <f t="shared" si="3"/>
        <v>300</v>
      </c>
      <c r="K61" s="125">
        <f t="shared" si="3"/>
        <v>300</v>
      </c>
    </row>
    <row r="62" spans="1:11" ht="15.75" x14ac:dyDescent="0.25">
      <c r="A62" s="115" t="str">
        <f>A61</f>
        <v>Резервные фонды местных администраций</v>
      </c>
      <c r="B62" s="120">
        <v>871</v>
      </c>
      <c r="C62" s="117" t="s">
        <v>10</v>
      </c>
      <c r="D62" s="120">
        <v>11</v>
      </c>
      <c r="E62" s="117">
        <v>94</v>
      </c>
      <c r="F62" s="120">
        <v>1</v>
      </c>
      <c r="G62" s="117" t="s">
        <v>138</v>
      </c>
      <c r="H62" s="117" t="s">
        <v>177</v>
      </c>
      <c r="I62" s="120"/>
      <c r="J62" s="125">
        <f t="shared" si="3"/>
        <v>300</v>
      </c>
      <c r="K62" s="125">
        <f t="shared" si="3"/>
        <v>300</v>
      </c>
    </row>
    <row r="63" spans="1:11" ht="15.75" x14ac:dyDescent="0.25">
      <c r="A63" s="115" t="s">
        <v>147</v>
      </c>
      <c r="B63" s="120">
        <v>871</v>
      </c>
      <c r="C63" s="117" t="s">
        <v>10</v>
      </c>
      <c r="D63" s="120">
        <v>11</v>
      </c>
      <c r="E63" s="117">
        <v>94</v>
      </c>
      <c r="F63" s="120">
        <v>1</v>
      </c>
      <c r="G63" s="117" t="s">
        <v>138</v>
      </c>
      <c r="H63" s="117" t="s">
        <v>177</v>
      </c>
      <c r="I63" s="117" t="s">
        <v>146</v>
      </c>
      <c r="J63" s="125">
        <v>300</v>
      </c>
      <c r="K63" s="125">
        <v>300</v>
      </c>
    </row>
    <row r="64" spans="1:11" ht="15.75" x14ac:dyDescent="0.25">
      <c r="A64" s="115" t="s">
        <v>22</v>
      </c>
      <c r="B64" s="120">
        <v>871</v>
      </c>
      <c r="C64" s="117" t="s">
        <v>10</v>
      </c>
      <c r="D64" s="120">
        <v>13</v>
      </c>
      <c r="E64" s="117"/>
      <c r="F64" s="120"/>
      <c r="G64" s="117"/>
      <c r="H64" s="117"/>
      <c r="I64" s="120"/>
      <c r="J64" s="118">
        <f>J65+J76+J96+J100+J104</f>
        <v>3593.7</v>
      </c>
      <c r="K64" s="118">
        <f>K65+K76+K96+K100+K104</f>
        <v>3400.2</v>
      </c>
    </row>
    <row r="65" spans="1:11" ht="78.75" x14ac:dyDescent="0.25">
      <c r="A65" s="115" t="s">
        <v>75</v>
      </c>
      <c r="B65" s="120">
        <v>871</v>
      </c>
      <c r="C65" s="117" t="s">
        <v>10</v>
      </c>
      <c r="D65" s="120">
        <v>13</v>
      </c>
      <c r="E65" s="117" t="s">
        <v>10</v>
      </c>
      <c r="F65" s="120">
        <v>0</v>
      </c>
      <c r="G65" s="117" t="s">
        <v>138</v>
      </c>
      <c r="H65" s="117" t="s">
        <v>278</v>
      </c>
      <c r="I65" s="120"/>
      <c r="J65" s="118">
        <f>J66+J73</f>
        <v>2209.6999999999998</v>
      </c>
      <c r="K65" s="118">
        <f>K66+K73</f>
        <v>1946.7</v>
      </c>
    </row>
    <row r="66" spans="1:11" ht="15.75" x14ac:dyDescent="0.25">
      <c r="A66" s="115" t="s">
        <v>117</v>
      </c>
      <c r="B66" s="120">
        <v>871</v>
      </c>
      <c r="C66" s="117" t="s">
        <v>10</v>
      </c>
      <c r="D66" s="120">
        <v>13</v>
      </c>
      <c r="E66" s="117" t="s">
        <v>10</v>
      </c>
      <c r="F66" s="120">
        <v>1</v>
      </c>
      <c r="G66" s="117" t="s">
        <v>138</v>
      </c>
      <c r="H66" s="117" t="s">
        <v>278</v>
      </c>
      <c r="I66" s="120"/>
      <c r="J66" s="118">
        <f>J67+J69+J71</f>
        <v>1816</v>
      </c>
      <c r="K66" s="118">
        <f>K67+K69+K71</f>
        <v>1782.5</v>
      </c>
    </row>
    <row r="67" spans="1:11" ht="15.75" x14ac:dyDescent="0.25">
      <c r="A67" s="116" t="s">
        <v>74</v>
      </c>
      <c r="B67" s="120">
        <v>871</v>
      </c>
      <c r="C67" s="117" t="s">
        <v>10</v>
      </c>
      <c r="D67" s="120">
        <v>13</v>
      </c>
      <c r="E67" s="117" t="s">
        <v>10</v>
      </c>
      <c r="F67" s="120">
        <v>1</v>
      </c>
      <c r="G67" s="117" t="s">
        <v>138</v>
      </c>
      <c r="H67" s="117" t="s">
        <v>178</v>
      </c>
      <c r="I67" s="120"/>
      <c r="J67" s="118">
        <f>J68</f>
        <v>1217.4000000000001</v>
      </c>
      <c r="K67" s="118">
        <f>K68</f>
        <v>1173.3</v>
      </c>
    </row>
    <row r="68" spans="1:11" ht="47.25" x14ac:dyDescent="0.25">
      <c r="A68" s="116" t="s">
        <v>152</v>
      </c>
      <c r="B68" s="120">
        <v>871</v>
      </c>
      <c r="C68" s="117" t="s">
        <v>10</v>
      </c>
      <c r="D68" s="120">
        <v>13</v>
      </c>
      <c r="E68" s="117" t="s">
        <v>10</v>
      </c>
      <c r="F68" s="120">
        <v>1</v>
      </c>
      <c r="G68" s="117" t="s">
        <v>138</v>
      </c>
      <c r="H68" s="117" t="s">
        <v>178</v>
      </c>
      <c r="I68" s="120">
        <v>240</v>
      </c>
      <c r="J68" s="118">
        <v>1217.4000000000001</v>
      </c>
      <c r="K68" s="118">
        <v>1173.3</v>
      </c>
    </row>
    <row r="69" spans="1:11" ht="31.5" x14ac:dyDescent="0.25">
      <c r="A69" s="116" t="s">
        <v>255</v>
      </c>
      <c r="B69" s="120">
        <v>871</v>
      </c>
      <c r="C69" s="117" t="s">
        <v>10</v>
      </c>
      <c r="D69" s="120">
        <v>13</v>
      </c>
      <c r="E69" s="117" t="s">
        <v>10</v>
      </c>
      <c r="F69" s="120">
        <v>1</v>
      </c>
      <c r="G69" s="117" t="s">
        <v>138</v>
      </c>
      <c r="H69" s="117" t="s">
        <v>179</v>
      </c>
      <c r="I69" s="120"/>
      <c r="J69" s="118">
        <f>J70</f>
        <v>276.7</v>
      </c>
      <c r="K69" s="118">
        <f>K70</f>
        <v>280.8</v>
      </c>
    </row>
    <row r="70" spans="1:11" s="8" customFormat="1" ht="47.25" x14ac:dyDescent="0.25">
      <c r="A70" s="116" t="s">
        <v>152</v>
      </c>
      <c r="B70" s="120">
        <v>871</v>
      </c>
      <c r="C70" s="117" t="s">
        <v>10</v>
      </c>
      <c r="D70" s="120">
        <v>13</v>
      </c>
      <c r="E70" s="117" t="s">
        <v>10</v>
      </c>
      <c r="F70" s="120">
        <v>1</v>
      </c>
      <c r="G70" s="117" t="s">
        <v>138</v>
      </c>
      <c r="H70" s="117" t="s">
        <v>179</v>
      </c>
      <c r="I70" s="120">
        <v>240</v>
      </c>
      <c r="J70" s="118">
        <v>276.7</v>
      </c>
      <c r="K70" s="118">
        <v>280.8</v>
      </c>
    </row>
    <row r="71" spans="1:11" ht="31.5" x14ac:dyDescent="0.25">
      <c r="A71" s="116" t="s">
        <v>76</v>
      </c>
      <c r="B71" s="120">
        <v>871</v>
      </c>
      <c r="C71" s="117" t="s">
        <v>10</v>
      </c>
      <c r="D71" s="120">
        <v>13</v>
      </c>
      <c r="E71" s="117" t="s">
        <v>10</v>
      </c>
      <c r="F71" s="120">
        <v>1</v>
      </c>
      <c r="G71" s="117" t="s">
        <v>138</v>
      </c>
      <c r="H71" s="117" t="s">
        <v>180</v>
      </c>
      <c r="I71" s="120"/>
      <c r="J71" s="118">
        <f>J72</f>
        <v>321.89999999999998</v>
      </c>
      <c r="K71" s="118">
        <f>K72</f>
        <v>328.4</v>
      </c>
    </row>
    <row r="72" spans="1:11" ht="47.25" x14ac:dyDescent="0.25">
      <c r="A72" s="116" t="s">
        <v>152</v>
      </c>
      <c r="B72" s="120">
        <v>871</v>
      </c>
      <c r="C72" s="117" t="s">
        <v>10</v>
      </c>
      <c r="D72" s="120">
        <v>13</v>
      </c>
      <c r="E72" s="117" t="s">
        <v>10</v>
      </c>
      <c r="F72" s="120">
        <v>1</v>
      </c>
      <c r="G72" s="117" t="s">
        <v>138</v>
      </c>
      <c r="H72" s="117" t="s">
        <v>180</v>
      </c>
      <c r="I72" s="120">
        <v>240</v>
      </c>
      <c r="J72" s="118">
        <v>321.89999999999998</v>
      </c>
      <c r="K72" s="118">
        <v>328.4</v>
      </c>
    </row>
    <row r="73" spans="1:11" ht="47.25" x14ac:dyDescent="0.25">
      <c r="A73" s="116" t="s">
        <v>131</v>
      </c>
      <c r="B73" s="120">
        <v>871</v>
      </c>
      <c r="C73" s="117" t="s">
        <v>10</v>
      </c>
      <c r="D73" s="120">
        <v>13</v>
      </c>
      <c r="E73" s="117" t="s">
        <v>10</v>
      </c>
      <c r="F73" s="120">
        <v>2</v>
      </c>
      <c r="G73" s="117" t="s">
        <v>138</v>
      </c>
      <c r="H73" s="117" t="s">
        <v>278</v>
      </c>
      <c r="I73" s="120"/>
      <c r="J73" s="118">
        <f>J74</f>
        <v>393.7</v>
      </c>
      <c r="K73" s="118">
        <f>K74</f>
        <v>164.2</v>
      </c>
    </row>
    <row r="74" spans="1:11" ht="47.25" x14ac:dyDescent="0.25">
      <c r="A74" s="116" t="s">
        <v>132</v>
      </c>
      <c r="B74" s="120">
        <v>871</v>
      </c>
      <c r="C74" s="117" t="s">
        <v>10</v>
      </c>
      <c r="D74" s="120">
        <v>13</v>
      </c>
      <c r="E74" s="117" t="s">
        <v>10</v>
      </c>
      <c r="F74" s="120">
        <v>2</v>
      </c>
      <c r="G74" s="117" t="s">
        <v>138</v>
      </c>
      <c r="H74" s="117" t="s">
        <v>181</v>
      </c>
      <c r="I74" s="120"/>
      <c r="J74" s="118">
        <f>J75</f>
        <v>393.7</v>
      </c>
      <c r="K74" s="118">
        <f>K75</f>
        <v>164.2</v>
      </c>
    </row>
    <row r="75" spans="1:11" ht="47.25" x14ac:dyDescent="0.25">
      <c r="A75" s="116" t="s">
        <v>152</v>
      </c>
      <c r="B75" s="120">
        <v>871</v>
      </c>
      <c r="C75" s="117" t="s">
        <v>10</v>
      </c>
      <c r="D75" s="120">
        <v>13</v>
      </c>
      <c r="E75" s="117" t="s">
        <v>10</v>
      </c>
      <c r="F75" s="120">
        <v>2</v>
      </c>
      <c r="G75" s="117" t="s">
        <v>138</v>
      </c>
      <c r="H75" s="117" t="s">
        <v>181</v>
      </c>
      <c r="I75" s="120">
        <v>240</v>
      </c>
      <c r="J75" s="118">
        <v>393.7</v>
      </c>
      <c r="K75" s="118">
        <v>164.2</v>
      </c>
    </row>
    <row r="76" spans="1:11" ht="63" x14ac:dyDescent="0.25">
      <c r="A76" s="115" t="s">
        <v>153</v>
      </c>
      <c r="B76" s="120">
        <v>871</v>
      </c>
      <c r="C76" s="117" t="s">
        <v>10</v>
      </c>
      <c r="D76" s="120">
        <v>13</v>
      </c>
      <c r="E76" s="117" t="s">
        <v>19</v>
      </c>
      <c r="F76" s="120">
        <v>0</v>
      </c>
      <c r="G76" s="117" t="s">
        <v>138</v>
      </c>
      <c r="H76" s="117" t="s">
        <v>278</v>
      </c>
      <c r="I76" s="120"/>
      <c r="J76" s="118">
        <f>J77</f>
        <v>1100</v>
      </c>
      <c r="K76" s="118">
        <f>K77</f>
        <v>1100</v>
      </c>
    </row>
    <row r="77" spans="1:11" ht="47.25" x14ac:dyDescent="0.25">
      <c r="A77" s="115" t="s">
        <v>154</v>
      </c>
      <c r="B77" s="120">
        <v>871</v>
      </c>
      <c r="C77" s="117" t="s">
        <v>10</v>
      </c>
      <c r="D77" s="120">
        <v>13</v>
      </c>
      <c r="E77" s="117" t="s">
        <v>19</v>
      </c>
      <c r="F77" s="120">
        <v>1</v>
      </c>
      <c r="G77" s="117" t="s">
        <v>138</v>
      </c>
      <c r="H77" s="117" t="s">
        <v>278</v>
      </c>
      <c r="I77" s="120"/>
      <c r="J77" s="118">
        <f>J78+J81+J84+J87+J90+J93</f>
        <v>1100</v>
      </c>
      <c r="K77" s="118">
        <f>K78+K81+K84+K87+K90+K93</f>
        <v>1100</v>
      </c>
    </row>
    <row r="78" spans="1:11" ht="15.75" x14ac:dyDescent="0.25">
      <c r="A78" s="115" t="s">
        <v>232</v>
      </c>
      <c r="B78" s="120">
        <v>871</v>
      </c>
      <c r="C78" s="117" t="s">
        <v>10</v>
      </c>
      <c r="D78" s="120">
        <v>13</v>
      </c>
      <c r="E78" s="117" t="s">
        <v>19</v>
      </c>
      <c r="F78" s="120">
        <v>1</v>
      </c>
      <c r="G78" s="117" t="s">
        <v>10</v>
      </c>
      <c r="H78" s="117" t="s">
        <v>278</v>
      </c>
      <c r="I78" s="120"/>
      <c r="J78" s="118">
        <f>J79</f>
        <v>100</v>
      </c>
      <c r="K78" s="118">
        <f>K79</f>
        <v>100</v>
      </c>
    </row>
    <row r="79" spans="1:11" ht="63" x14ac:dyDescent="0.25">
      <c r="A79" s="116" t="s">
        <v>155</v>
      </c>
      <c r="B79" s="120">
        <v>871</v>
      </c>
      <c r="C79" s="117" t="s">
        <v>10</v>
      </c>
      <c r="D79" s="117" t="s">
        <v>156</v>
      </c>
      <c r="E79" s="117" t="s">
        <v>19</v>
      </c>
      <c r="F79" s="117" t="s">
        <v>157</v>
      </c>
      <c r="G79" s="117" t="s">
        <v>10</v>
      </c>
      <c r="H79" s="117" t="s">
        <v>182</v>
      </c>
      <c r="I79" s="117"/>
      <c r="J79" s="118">
        <f>J80</f>
        <v>100</v>
      </c>
      <c r="K79" s="118">
        <f>K80</f>
        <v>100</v>
      </c>
    </row>
    <row r="80" spans="1:11" ht="47.25" x14ac:dyDescent="0.25">
      <c r="A80" s="116" t="s">
        <v>152</v>
      </c>
      <c r="B80" s="120">
        <v>871</v>
      </c>
      <c r="C80" s="117" t="s">
        <v>10</v>
      </c>
      <c r="D80" s="117" t="s">
        <v>156</v>
      </c>
      <c r="E80" s="117" t="s">
        <v>19</v>
      </c>
      <c r="F80" s="117" t="s">
        <v>157</v>
      </c>
      <c r="G80" s="117" t="s">
        <v>10</v>
      </c>
      <c r="H80" s="117" t="s">
        <v>182</v>
      </c>
      <c r="I80" s="117" t="s">
        <v>158</v>
      </c>
      <c r="J80" s="118">
        <v>100</v>
      </c>
      <c r="K80" s="118">
        <v>100</v>
      </c>
    </row>
    <row r="81" spans="1:11" s="8" customFormat="1" ht="47.25" x14ac:dyDescent="0.25">
      <c r="A81" s="115" t="s">
        <v>241</v>
      </c>
      <c r="B81" s="120">
        <v>871</v>
      </c>
      <c r="C81" s="117" t="s">
        <v>10</v>
      </c>
      <c r="D81" s="120">
        <v>13</v>
      </c>
      <c r="E81" s="117" t="s">
        <v>19</v>
      </c>
      <c r="F81" s="120">
        <v>1</v>
      </c>
      <c r="G81" s="117" t="s">
        <v>12</v>
      </c>
      <c r="H81" s="117" t="s">
        <v>278</v>
      </c>
      <c r="I81" s="120"/>
      <c r="J81" s="118">
        <f>J82</f>
        <v>70</v>
      </c>
      <c r="K81" s="118">
        <f>K82</f>
        <v>70</v>
      </c>
    </row>
    <row r="82" spans="1:11" ht="63" x14ac:dyDescent="0.25">
      <c r="A82" s="116" t="s">
        <v>155</v>
      </c>
      <c r="B82" s="120">
        <v>871</v>
      </c>
      <c r="C82" s="117" t="s">
        <v>10</v>
      </c>
      <c r="D82" s="117" t="s">
        <v>156</v>
      </c>
      <c r="E82" s="117" t="s">
        <v>19</v>
      </c>
      <c r="F82" s="117" t="s">
        <v>157</v>
      </c>
      <c r="G82" s="117" t="s">
        <v>12</v>
      </c>
      <c r="H82" s="117" t="s">
        <v>182</v>
      </c>
      <c r="I82" s="117"/>
      <c r="J82" s="118">
        <f>J83</f>
        <v>70</v>
      </c>
      <c r="K82" s="118">
        <f>K83</f>
        <v>70</v>
      </c>
    </row>
    <row r="83" spans="1:11" ht="47.25" x14ac:dyDescent="0.25">
      <c r="A83" s="116" t="s">
        <v>152</v>
      </c>
      <c r="B83" s="120">
        <v>871</v>
      </c>
      <c r="C83" s="117" t="s">
        <v>10</v>
      </c>
      <c r="D83" s="117" t="s">
        <v>156</v>
      </c>
      <c r="E83" s="117" t="s">
        <v>19</v>
      </c>
      <c r="F83" s="117" t="s">
        <v>157</v>
      </c>
      <c r="G83" s="117" t="s">
        <v>12</v>
      </c>
      <c r="H83" s="117" t="s">
        <v>182</v>
      </c>
      <c r="I83" s="117" t="s">
        <v>158</v>
      </c>
      <c r="J83" s="118">
        <v>70</v>
      </c>
      <c r="K83" s="118">
        <v>70</v>
      </c>
    </row>
    <row r="84" spans="1:11" ht="31.5" x14ac:dyDescent="0.25">
      <c r="A84" s="115" t="s">
        <v>234</v>
      </c>
      <c r="B84" s="120">
        <v>871</v>
      </c>
      <c r="C84" s="117" t="s">
        <v>10</v>
      </c>
      <c r="D84" s="120">
        <v>13</v>
      </c>
      <c r="E84" s="117" t="s">
        <v>19</v>
      </c>
      <c r="F84" s="120">
        <v>1</v>
      </c>
      <c r="G84" s="117" t="s">
        <v>11</v>
      </c>
      <c r="H84" s="117" t="s">
        <v>278</v>
      </c>
      <c r="I84" s="120"/>
      <c r="J84" s="118">
        <f>J85</f>
        <v>600</v>
      </c>
      <c r="K84" s="118">
        <f>K85</f>
        <v>600</v>
      </c>
    </row>
    <row r="85" spans="1:11" ht="63" x14ac:dyDescent="0.25">
      <c r="A85" s="116" t="s">
        <v>155</v>
      </c>
      <c r="B85" s="120">
        <v>871</v>
      </c>
      <c r="C85" s="117" t="s">
        <v>10</v>
      </c>
      <c r="D85" s="117" t="s">
        <v>156</v>
      </c>
      <c r="E85" s="117" t="s">
        <v>19</v>
      </c>
      <c r="F85" s="117" t="s">
        <v>157</v>
      </c>
      <c r="G85" s="117" t="s">
        <v>11</v>
      </c>
      <c r="H85" s="117" t="s">
        <v>182</v>
      </c>
      <c r="I85" s="117"/>
      <c r="J85" s="118">
        <f>J86</f>
        <v>600</v>
      </c>
      <c r="K85" s="118">
        <f>K86</f>
        <v>600</v>
      </c>
    </row>
    <row r="86" spans="1:11" ht="47.25" x14ac:dyDescent="0.25">
      <c r="A86" s="116" t="s">
        <v>152</v>
      </c>
      <c r="B86" s="120">
        <v>871</v>
      </c>
      <c r="C86" s="117" t="s">
        <v>10</v>
      </c>
      <c r="D86" s="117" t="s">
        <v>156</v>
      </c>
      <c r="E86" s="117" t="s">
        <v>19</v>
      </c>
      <c r="F86" s="117" t="s">
        <v>157</v>
      </c>
      <c r="G86" s="117" t="s">
        <v>11</v>
      </c>
      <c r="H86" s="117" t="s">
        <v>182</v>
      </c>
      <c r="I86" s="117" t="s">
        <v>158</v>
      </c>
      <c r="J86" s="118">
        <f>670.7-70.7</f>
        <v>600</v>
      </c>
      <c r="K86" s="118">
        <f>670.7-70.7</f>
        <v>600</v>
      </c>
    </row>
    <row r="87" spans="1:11" ht="15.75" x14ac:dyDescent="0.25">
      <c r="A87" s="115" t="s">
        <v>235</v>
      </c>
      <c r="B87" s="120">
        <v>871</v>
      </c>
      <c r="C87" s="117" t="s">
        <v>10</v>
      </c>
      <c r="D87" s="120">
        <v>13</v>
      </c>
      <c r="E87" s="117" t="s">
        <v>19</v>
      </c>
      <c r="F87" s="120">
        <v>1</v>
      </c>
      <c r="G87" s="117" t="s">
        <v>14</v>
      </c>
      <c r="H87" s="117" t="s">
        <v>278</v>
      </c>
      <c r="I87" s="120"/>
      <c r="J87" s="118">
        <f>J88</f>
        <v>50</v>
      </c>
      <c r="K87" s="118">
        <f>K88</f>
        <v>50</v>
      </c>
    </row>
    <row r="88" spans="1:11" ht="63" x14ac:dyDescent="0.25">
      <c r="A88" s="116" t="s">
        <v>155</v>
      </c>
      <c r="B88" s="120">
        <v>871</v>
      </c>
      <c r="C88" s="117" t="s">
        <v>10</v>
      </c>
      <c r="D88" s="117" t="s">
        <v>156</v>
      </c>
      <c r="E88" s="117" t="s">
        <v>19</v>
      </c>
      <c r="F88" s="117" t="s">
        <v>157</v>
      </c>
      <c r="G88" s="117" t="s">
        <v>14</v>
      </c>
      <c r="H88" s="117" t="s">
        <v>182</v>
      </c>
      <c r="I88" s="117"/>
      <c r="J88" s="118">
        <f>J89</f>
        <v>50</v>
      </c>
      <c r="K88" s="118">
        <f>K89</f>
        <v>50</v>
      </c>
    </row>
    <row r="89" spans="1:11" ht="47.25" x14ac:dyDescent="0.25">
      <c r="A89" s="116" t="s">
        <v>152</v>
      </c>
      <c r="B89" s="120">
        <v>871</v>
      </c>
      <c r="C89" s="117" t="s">
        <v>10</v>
      </c>
      <c r="D89" s="117" t="s">
        <v>156</v>
      </c>
      <c r="E89" s="117" t="s">
        <v>19</v>
      </c>
      <c r="F89" s="117" t="s">
        <v>157</v>
      </c>
      <c r="G89" s="117" t="s">
        <v>14</v>
      </c>
      <c r="H89" s="117" t="s">
        <v>182</v>
      </c>
      <c r="I89" s="117" t="s">
        <v>158</v>
      </c>
      <c r="J89" s="118">
        <v>50</v>
      </c>
      <c r="K89" s="118">
        <v>50</v>
      </c>
    </row>
    <row r="90" spans="1:11" ht="78.75" x14ac:dyDescent="0.25">
      <c r="A90" s="115" t="s">
        <v>320</v>
      </c>
      <c r="B90" s="120">
        <v>871</v>
      </c>
      <c r="C90" s="117" t="s">
        <v>10</v>
      </c>
      <c r="D90" s="120">
        <v>13</v>
      </c>
      <c r="E90" s="117" t="s">
        <v>19</v>
      </c>
      <c r="F90" s="120">
        <v>1</v>
      </c>
      <c r="G90" s="117" t="s">
        <v>15</v>
      </c>
      <c r="H90" s="117" t="s">
        <v>278</v>
      </c>
      <c r="I90" s="120"/>
      <c r="J90" s="118">
        <f>J91</f>
        <v>200</v>
      </c>
      <c r="K90" s="118">
        <f>K91</f>
        <v>200</v>
      </c>
    </row>
    <row r="91" spans="1:11" ht="63" x14ac:dyDescent="0.25">
      <c r="A91" s="116" t="s">
        <v>155</v>
      </c>
      <c r="B91" s="120">
        <v>871</v>
      </c>
      <c r="C91" s="117" t="s">
        <v>10</v>
      </c>
      <c r="D91" s="117" t="s">
        <v>156</v>
      </c>
      <c r="E91" s="117" t="s">
        <v>19</v>
      </c>
      <c r="F91" s="117" t="s">
        <v>157</v>
      </c>
      <c r="G91" s="117" t="s">
        <v>15</v>
      </c>
      <c r="H91" s="117" t="s">
        <v>182</v>
      </c>
      <c r="I91" s="117"/>
      <c r="J91" s="118">
        <f>J92</f>
        <v>200</v>
      </c>
      <c r="K91" s="118">
        <f>K92</f>
        <v>200</v>
      </c>
    </row>
    <row r="92" spans="1:11" ht="47.25" x14ac:dyDescent="0.25">
      <c r="A92" s="116" t="s">
        <v>152</v>
      </c>
      <c r="B92" s="120">
        <v>871</v>
      </c>
      <c r="C92" s="117" t="s">
        <v>10</v>
      </c>
      <c r="D92" s="117" t="s">
        <v>156</v>
      </c>
      <c r="E92" s="117" t="s">
        <v>19</v>
      </c>
      <c r="F92" s="117" t="s">
        <v>157</v>
      </c>
      <c r="G92" s="117" t="s">
        <v>15</v>
      </c>
      <c r="H92" s="117" t="s">
        <v>182</v>
      </c>
      <c r="I92" s="117" t="s">
        <v>158</v>
      </c>
      <c r="J92" s="118">
        <v>200</v>
      </c>
      <c r="K92" s="118">
        <v>200</v>
      </c>
    </row>
    <row r="93" spans="1:11" ht="31.5" x14ac:dyDescent="0.25">
      <c r="A93" s="115" t="s">
        <v>236</v>
      </c>
      <c r="B93" s="120">
        <v>871</v>
      </c>
      <c r="C93" s="117" t="s">
        <v>10</v>
      </c>
      <c r="D93" s="120">
        <v>13</v>
      </c>
      <c r="E93" s="117" t="s">
        <v>19</v>
      </c>
      <c r="F93" s="120">
        <v>1</v>
      </c>
      <c r="G93" s="117" t="s">
        <v>87</v>
      </c>
      <c r="H93" s="117" t="s">
        <v>278</v>
      </c>
      <c r="I93" s="120"/>
      <c r="J93" s="118">
        <f>J94</f>
        <v>80</v>
      </c>
      <c r="K93" s="118">
        <f>K94</f>
        <v>80</v>
      </c>
    </row>
    <row r="94" spans="1:11" ht="63" x14ac:dyDescent="0.25">
      <c r="A94" s="116" t="s">
        <v>155</v>
      </c>
      <c r="B94" s="120">
        <v>871</v>
      </c>
      <c r="C94" s="117" t="s">
        <v>10</v>
      </c>
      <c r="D94" s="117" t="s">
        <v>156</v>
      </c>
      <c r="E94" s="117" t="s">
        <v>19</v>
      </c>
      <c r="F94" s="117" t="s">
        <v>157</v>
      </c>
      <c r="G94" s="117" t="s">
        <v>87</v>
      </c>
      <c r="H94" s="117" t="s">
        <v>182</v>
      </c>
      <c r="I94" s="117"/>
      <c r="J94" s="118">
        <f>J95</f>
        <v>80</v>
      </c>
      <c r="K94" s="118">
        <f>K95</f>
        <v>80</v>
      </c>
    </row>
    <row r="95" spans="1:11" ht="47.25" x14ac:dyDescent="0.25">
      <c r="A95" s="116" t="s">
        <v>152</v>
      </c>
      <c r="B95" s="120">
        <v>871</v>
      </c>
      <c r="C95" s="117" t="s">
        <v>10</v>
      </c>
      <c r="D95" s="117" t="s">
        <v>156</v>
      </c>
      <c r="E95" s="117" t="s">
        <v>19</v>
      </c>
      <c r="F95" s="117" t="s">
        <v>157</v>
      </c>
      <c r="G95" s="117" t="s">
        <v>87</v>
      </c>
      <c r="H95" s="117" t="s">
        <v>182</v>
      </c>
      <c r="I95" s="117" t="s">
        <v>158</v>
      </c>
      <c r="J95" s="118">
        <v>80</v>
      </c>
      <c r="K95" s="118">
        <v>80</v>
      </c>
    </row>
    <row r="96" spans="1:11" ht="47.25" x14ac:dyDescent="0.25">
      <c r="A96" s="115" t="s">
        <v>306</v>
      </c>
      <c r="B96" s="120">
        <v>871</v>
      </c>
      <c r="C96" s="117" t="s">
        <v>10</v>
      </c>
      <c r="D96" s="120">
        <v>13</v>
      </c>
      <c r="E96" s="117" t="s">
        <v>20</v>
      </c>
      <c r="F96" s="120">
        <v>0</v>
      </c>
      <c r="G96" s="117" t="s">
        <v>138</v>
      </c>
      <c r="H96" s="117" t="s">
        <v>278</v>
      </c>
      <c r="I96" s="120"/>
      <c r="J96" s="118">
        <f t="shared" ref="J96:K98" si="4">J97</f>
        <v>192</v>
      </c>
      <c r="K96" s="118">
        <f t="shared" si="4"/>
        <v>196.5</v>
      </c>
    </row>
    <row r="97" spans="1:11" ht="47.25" x14ac:dyDescent="0.25">
      <c r="A97" s="115" t="s">
        <v>159</v>
      </c>
      <c r="B97" s="120">
        <v>871</v>
      </c>
      <c r="C97" s="117" t="s">
        <v>10</v>
      </c>
      <c r="D97" s="120">
        <v>13</v>
      </c>
      <c r="E97" s="117" t="s">
        <v>20</v>
      </c>
      <c r="F97" s="120">
        <v>0</v>
      </c>
      <c r="G97" s="117" t="s">
        <v>138</v>
      </c>
      <c r="H97" s="117" t="s">
        <v>278</v>
      </c>
      <c r="I97" s="120"/>
      <c r="J97" s="118">
        <f t="shared" si="4"/>
        <v>192</v>
      </c>
      <c r="K97" s="118">
        <f t="shared" si="4"/>
        <v>196.5</v>
      </c>
    </row>
    <row r="98" spans="1:11" ht="63" x14ac:dyDescent="0.25">
      <c r="A98" s="116" t="s">
        <v>160</v>
      </c>
      <c r="B98" s="120">
        <v>871</v>
      </c>
      <c r="C98" s="117" t="s">
        <v>10</v>
      </c>
      <c r="D98" s="117" t="s">
        <v>156</v>
      </c>
      <c r="E98" s="117" t="s">
        <v>20</v>
      </c>
      <c r="F98" s="117" t="s">
        <v>161</v>
      </c>
      <c r="G98" s="117" t="s">
        <v>138</v>
      </c>
      <c r="H98" s="117" t="s">
        <v>183</v>
      </c>
      <c r="I98" s="117"/>
      <c r="J98" s="118">
        <f t="shared" si="4"/>
        <v>192</v>
      </c>
      <c r="K98" s="118">
        <f t="shared" si="4"/>
        <v>196.5</v>
      </c>
    </row>
    <row r="99" spans="1:11" ht="47.25" x14ac:dyDescent="0.25">
      <c r="A99" s="116" t="s">
        <v>152</v>
      </c>
      <c r="B99" s="120">
        <v>871</v>
      </c>
      <c r="C99" s="117" t="s">
        <v>10</v>
      </c>
      <c r="D99" s="117" t="s">
        <v>156</v>
      </c>
      <c r="E99" s="117" t="s">
        <v>20</v>
      </c>
      <c r="F99" s="117" t="s">
        <v>161</v>
      </c>
      <c r="G99" s="117" t="s">
        <v>138</v>
      </c>
      <c r="H99" s="117" t="s">
        <v>183</v>
      </c>
      <c r="I99" s="117" t="s">
        <v>158</v>
      </c>
      <c r="J99" s="118">
        <v>192</v>
      </c>
      <c r="K99" s="118">
        <v>196.5</v>
      </c>
    </row>
    <row r="100" spans="1:11" ht="63" x14ac:dyDescent="0.25">
      <c r="A100" s="115" t="s">
        <v>310</v>
      </c>
      <c r="B100" s="120">
        <v>871</v>
      </c>
      <c r="C100" s="117" t="s">
        <v>10</v>
      </c>
      <c r="D100" s="120">
        <v>13</v>
      </c>
      <c r="E100" s="117" t="s">
        <v>51</v>
      </c>
      <c r="F100" s="120">
        <v>0</v>
      </c>
      <c r="G100" s="117" t="s">
        <v>138</v>
      </c>
      <c r="H100" s="117" t="s">
        <v>278</v>
      </c>
      <c r="I100" s="120"/>
      <c r="J100" s="118">
        <f t="shared" ref="J100:K102" si="5">J101</f>
        <v>82</v>
      </c>
      <c r="K100" s="118">
        <f t="shared" si="5"/>
        <v>132</v>
      </c>
    </row>
    <row r="101" spans="1:11" s="8" customFormat="1" ht="31.5" x14ac:dyDescent="0.25">
      <c r="A101" s="116" t="s">
        <v>252</v>
      </c>
      <c r="B101" s="120">
        <v>871</v>
      </c>
      <c r="C101" s="117" t="s">
        <v>10</v>
      </c>
      <c r="D101" s="117" t="s">
        <v>156</v>
      </c>
      <c r="E101" s="117" t="s">
        <v>51</v>
      </c>
      <c r="F101" s="117" t="s">
        <v>161</v>
      </c>
      <c r="G101" s="117" t="s">
        <v>10</v>
      </c>
      <c r="H101" s="117" t="s">
        <v>278</v>
      </c>
      <c r="I101" s="117"/>
      <c r="J101" s="118">
        <f t="shared" si="5"/>
        <v>82</v>
      </c>
      <c r="K101" s="118">
        <f t="shared" si="5"/>
        <v>132</v>
      </c>
    </row>
    <row r="102" spans="1:11" ht="31.5" x14ac:dyDescent="0.25">
      <c r="A102" s="116" t="s">
        <v>252</v>
      </c>
      <c r="B102" s="120">
        <v>871</v>
      </c>
      <c r="C102" s="117" t="s">
        <v>10</v>
      </c>
      <c r="D102" s="117" t="s">
        <v>156</v>
      </c>
      <c r="E102" s="117" t="s">
        <v>51</v>
      </c>
      <c r="F102" s="117" t="s">
        <v>161</v>
      </c>
      <c r="G102" s="117" t="s">
        <v>10</v>
      </c>
      <c r="H102" s="117" t="s">
        <v>253</v>
      </c>
      <c r="I102" s="117"/>
      <c r="J102" s="118">
        <f t="shared" si="5"/>
        <v>82</v>
      </c>
      <c r="K102" s="118">
        <f t="shared" si="5"/>
        <v>132</v>
      </c>
    </row>
    <row r="103" spans="1:11" ht="47.25" x14ac:dyDescent="0.25">
      <c r="A103" s="116" t="s">
        <v>152</v>
      </c>
      <c r="B103" s="120">
        <v>871</v>
      </c>
      <c r="C103" s="117" t="s">
        <v>10</v>
      </c>
      <c r="D103" s="117" t="s">
        <v>156</v>
      </c>
      <c r="E103" s="117" t="s">
        <v>51</v>
      </c>
      <c r="F103" s="117" t="s">
        <v>161</v>
      </c>
      <c r="G103" s="117" t="s">
        <v>10</v>
      </c>
      <c r="H103" s="117" t="s">
        <v>253</v>
      </c>
      <c r="I103" s="117" t="s">
        <v>158</v>
      </c>
      <c r="J103" s="118">
        <v>82</v>
      </c>
      <c r="K103" s="118">
        <v>132</v>
      </c>
    </row>
    <row r="104" spans="1:11" ht="78.75" x14ac:dyDescent="0.25">
      <c r="A104" s="115" t="s">
        <v>325</v>
      </c>
      <c r="B104" s="120">
        <v>871</v>
      </c>
      <c r="C104" s="117" t="s">
        <v>10</v>
      </c>
      <c r="D104" s="120">
        <v>13</v>
      </c>
      <c r="E104" s="117" t="s">
        <v>156</v>
      </c>
      <c r="F104" s="120">
        <v>0</v>
      </c>
      <c r="G104" s="117" t="s">
        <v>138</v>
      </c>
      <c r="H104" s="117" t="s">
        <v>278</v>
      </c>
      <c r="I104" s="120"/>
      <c r="J104" s="118">
        <f>J105+J108+J111+J114+J117</f>
        <v>10</v>
      </c>
      <c r="K104" s="118">
        <f>K105+K108+K111+K114+K117</f>
        <v>25</v>
      </c>
    </row>
    <row r="105" spans="1:11" ht="63" hidden="1" x14ac:dyDescent="0.25">
      <c r="A105" s="115" t="s">
        <v>373</v>
      </c>
      <c r="B105" s="120">
        <v>871</v>
      </c>
      <c r="C105" s="117" t="s">
        <v>10</v>
      </c>
      <c r="D105" s="117" t="s">
        <v>156</v>
      </c>
      <c r="E105" s="117" t="s">
        <v>156</v>
      </c>
      <c r="F105" s="117" t="s">
        <v>161</v>
      </c>
      <c r="G105" s="117" t="s">
        <v>10</v>
      </c>
      <c r="H105" s="117" t="s">
        <v>278</v>
      </c>
      <c r="I105" s="120"/>
      <c r="J105" s="118">
        <f>J106</f>
        <v>0</v>
      </c>
      <c r="K105" s="118">
        <f>K106</f>
        <v>0</v>
      </c>
    </row>
    <row r="106" spans="1:11" ht="31.5" hidden="1" x14ac:dyDescent="0.25">
      <c r="A106" s="116" t="s">
        <v>326</v>
      </c>
      <c r="B106" s="120">
        <v>871</v>
      </c>
      <c r="C106" s="117" t="s">
        <v>10</v>
      </c>
      <c r="D106" s="117" t="s">
        <v>156</v>
      </c>
      <c r="E106" s="117" t="s">
        <v>156</v>
      </c>
      <c r="F106" s="117" t="s">
        <v>161</v>
      </c>
      <c r="G106" s="117" t="s">
        <v>10</v>
      </c>
      <c r="H106" s="117" t="s">
        <v>327</v>
      </c>
      <c r="I106" s="117"/>
      <c r="J106" s="118">
        <f>J107</f>
        <v>0</v>
      </c>
      <c r="K106" s="118">
        <f>K107</f>
        <v>0</v>
      </c>
    </row>
    <row r="107" spans="1:11" ht="47.25" hidden="1" x14ac:dyDescent="0.25">
      <c r="A107" s="116" t="s">
        <v>152</v>
      </c>
      <c r="B107" s="117" t="s">
        <v>24</v>
      </c>
      <c r="C107" s="117" t="s">
        <v>10</v>
      </c>
      <c r="D107" s="117" t="s">
        <v>156</v>
      </c>
      <c r="E107" s="117" t="s">
        <v>156</v>
      </c>
      <c r="F107" s="117" t="s">
        <v>161</v>
      </c>
      <c r="G107" s="117" t="s">
        <v>10</v>
      </c>
      <c r="H107" s="117" t="s">
        <v>327</v>
      </c>
      <c r="I107" s="117" t="s">
        <v>158</v>
      </c>
      <c r="J107" s="118">
        <v>0</v>
      </c>
      <c r="K107" s="118">
        <v>0</v>
      </c>
    </row>
    <row r="108" spans="1:11" ht="63" x14ac:dyDescent="0.25">
      <c r="A108" s="116" t="s">
        <v>374</v>
      </c>
      <c r="B108" s="117" t="s">
        <v>24</v>
      </c>
      <c r="C108" s="117" t="s">
        <v>10</v>
      </c>
      <c r="D108" s="117" t="s">
        <v>156</v>
      </c>
      <c r="E108" s="117" t="s">
        <v>156</v>
      </c>
      <c r="F108" s="117" t="s">
        <v>161</v>
      </c>
      <c r="G108" s="117" t="s">
        <v>12</v>
      </c>
      <c r="H108" s="117" t="s">
        <v>278</v>
      </c>
      <c r="I108" s="117"/>
      <c r="J108" s="118">
        <f>J109</f>
        <v>10</v>
      </c>
      <c r="K108" s="118">
        <f>K109</f>
        <v>25</v>
      </c>
    </row>
    <row r="109" spans="1:11" ht="31.5" x14ac:dyDescent="0.25">
      <c r="A109" s="116" t="s">
        <v>328</v>
      </c>
      <c r="B109" s="117" t="s">
        <v>24</v>
      </c>
      <c r="C109" s="117" t="s">
        <v>10</v>
      </c>
      <c r="D109" s="117" t="s">
        <v>156</v>
      </c>
      <c r="E109" s="117" t="s">
        <v>156</v>
      </c>
      <c r="F109" s="117" t="s">
        <v>161</v>
      </c>
      <c r="G109" s="117" t="s">
        <v>12</v>
      </c>
      <c r="H109" s="117" t="s">
        <v>329</v>
      </c>
      <c r="I109" s="117"/>
      <c r="J109" s="118">
        <f>J110</f>
        <v>10</v>
      </c>
      <c r="K109" s="118">
        <f>K110</f>
        <v>25</v>
      </c>
    </row>
    <row r="110" spans="1:11" ht="47.25" x14ac:dyDescent="0.25">
      <c r="A110" s="116" t="s">
        <v>152</v>
      </c>
      <c r="B110" s="120">
        <v>871</v>
      </c>
      <c r="C110" s="117" t="s">
        <v>10</v>
      </c>
      <c r="D110" s="117" t="s">
        <v>156</v>
      </c>
      <c r="E110" s="117" t="s">
        <v>156</v>
      </c>
      <c r="F110" s="117" t="s">
        <v>161</v>
      </c>
      <c r="G110" s="117" t="s">
        <v>12</v>
      </c>
      <c r="H110" s="117" t="s">
        <v>329</v>
      </c>
      <c r="I110" s="117" t="s">
        <v>158</v>
      </c>
      <c r="J110" s="118">
        <v>10</v>
      </c>
      <c r="K110" s="118">
        <v>25</v>
      </c>
    </row>
    <row r="111" spans="1:11" ht="78.75" hidden="1" x14ac:dyDescent="0.25">
      <c r="A111" s="116" t="s">
        <v>375</v>
      </c>
      <c r="B111" s="120">
        <v>871</v>
      </c>
      <c r="C111" s="117" t="s">
        <v>10</v>
      </c>
      <c r="D111" s="117" t="s">
        <v>156</v>
      </c>
      <c r="E111" s="117" t="s">
        <v>156</v>
      </c>
      <c r="F111" s="117" t="s">
        <v>161</v>
      </c>
      <c r="G111" s="117" t="s">
        <v>11</v>
      </c>
      <c r="H111" s="117" t="s">
        <v>278</v>
      </c>
      <c r="I111" s="117"/>
      <c r="J111" s="118">
        <f>J112</f>
        <v>0</v>
      </c>
      <c r="K111" s="118">
        <f>K112</f>
        <v>0</v>
      </c>
    </row>
    <row r="112" spans="1:11" ht="31.5" hidden="1" x14ac:dyDescent="0.25">
      <c r="A112" s="116" t="s">
        <v>330</v>
      </c>
      <c r="B112" s="120">
        <v>871</v>
      </c>
      <c r="C112" s="117" t="s">
        <v>10</v>
      </c>
      <c r="D112" s="117" t="s">
        <v>156</v>
      </c>
      <c r="E112" s="117" t="s">
        <v>156</v>
      </c>
      <c r="F112" s="117" t="s">
        <v>161</v>
      </c>
      <c r="G112" s="117" t="s">
        <v>11</v>
      </c>
      <c r="H112" s="117" t="s">
        <v>331</v>
      </c>
      <c r="I112" s="117"/>
      <c r="J112" s="118">
        <f>J113</f>
        <v>0</v>
      </c>
      <c r="K112" s="118">
        <f>K113</f>
        <v>0</v>
      </c>
    </row>
    <row r="113" spans="1:11" ht="47.25" hidden="1" x14ac:dyDescent="0.25">
      <c r="A113" s="116" t="s">
        <v>152</v>
      </c>
      <c r="B113" s="120">
        <v>871</v>
      </c>
      <c r="C113" s="117" t="s">
        <v>10</v>
      </c>
      <c r="D113" s="117" t="s">
        <v>156</v>
      </c>
      <c r="E113" s="117" t="s">
        <v>156</v>
      </c>
      <c r="F113" s="117" t="s">
        <v>161</v>
      </c>
      <c r="G113" s="117" t="s">
        <v>11</v>
      </c>
      <c r="H113" s="117" t="s">
        <v>331</v>
      </c>
      <c r="I113" s="117" t="s">
        <v>158</v>
      </c>
      <c r="J113" s="118">
        <v>0</v>
      </c>
      <c r="K113" s="118">
        <v>0</v>
      </c>
    </row>
    <row r="114" spans="1:11" ht="78.75" hidden="1" x14ac:dyDescent="0.25">
      <c r="A114" s="116" t="s">
        <v>376</v>
      </c>
      <c r="B114" s="120">
        <v>871</v>
      </c>
      <c r="C114" s="117" t="s">
        <v>10</v>
      </c>
      <c r="D114" s="117" t="s">
        <v>156</v>
      </c>
      <c r="E114" s="117" t="s">
        <v>156</v>
      </c>
      <c r="F114" s="117" t="s">
        <v>161</v>
      </c>
      <c r="G114" s="117" t="s">
        <v>14</v>
      </c>
      <c r="H114" s="117" t="s">
        <v>278</v>
      </c>
      <c r="I114" s="117"/>
      <c r="J114" s="118">
        <f>J115</f>
        <v>0</v>
      </c>
      <c r="K114" s="118">
        <f>K115</f>
        <v>0</v>
      </c>
    </row>
    <row r="115" spans="1:11" ht="47.25" hidden="1" x14ac:dyDescent="0.25">
      <c r="A115" s="116" t="s">
        <v>378</v>
      </c>
      <c r="B115" s="120">
        <v>871</v>
      </c>
      <c r="C115" s="117" t="s">
        <v>10</v>
      </c>
      <c r="D115" s="117" t="s">
        <v>156</v>
      </c>
      <c r="E115" s="117" t="s">
        <v>156</v>
      </c>
      <c r="F115" s="117" t="s">
        <v>161</v>
      </c>
      <c r="G115" s="117" t="s">
        <v>14</v>
      </c>
      <c r="H115" s="117" t="s">
        <v>377</v>
      </c>
      <c r="I115" s="117"/>
      <c r="J115" s="118">
        <f>J116</f>
        <v>0</v>
      </c>
      <c r="K115" s="118">
        <f>K116</f>
        <v>0</v>
      </c>
    </row>
    <row r="116" spans="1:11" ht="47.25" hidden="1" x14ac:dyDescent="0.25">
      <c r="A116" s="116" t="s">
        <v>152</v>
      </c>
      <c r="B116" s="120">
        <v>871</v>
      </c>
      <c r="C116" s="117" t="s">
        <v>10</v>
      </c>
      <c r="D116" s="117" t="s">
        <v>156</v>
      </c>
      <c r="E116" s="117" t="s">
        <v>156</v>
      </c>
      <c r="F116" s="117" t="s">
        <v>161</v>
      </c>
      <c r="G116" s="117" t="s">
        <v>14</v>
      </c>
      <c r="H116" s="117" t="s">
        <v>377</v>
      </c>
      <c r="I116" s="117" t="s">
        <v>158</v>
      </c>
      <c r="J116" s="118">
        <v>0</v>
      </c>
      <c r="K116" s="118">
        <v>0</v>
      </c>
    </row>
    <row r="117" spans="1:11" ht="78.75" hidden="1" x14ac:dyDescent="0.25">
      <c r="A117" s="116" t="s">
        <v>381</v>
      </c>
      <c r="B117" s="120">
        <v>871</v>
      </c>
      <c r="C117" s="117" t="s">
        <v>10</v>
      </c>
      <c r="D117" s="117" t="s">
        <v>156</v>
      </c>
      <c r="E117" s="117" t="s">
        <v>156</v>
      </c>
      <c r="F117" s="117" t="s">
        <v>161</v>
      </c>
      <c r="G117" s="117" t="s">
        <v>15</v>
      </c>
      <c r="H117" s="117" t="s">
        <v>278</v>
      </c>
      <c r="I117" s="117"/>
      <c r="J117" s="118">
        <f>J118</f>
        <v>0</v>
      </c>
      <c r="K117" s="118">
        <f>K118</f>
        <v>0</v>
      </c>
    </row>
    <row r="118" spans="1:11" ht="47.25" hidden="1" x14ac:dyDescent="0.25">
      <c r="A118" s="116" t="s">
        <v>380</v>
      </c>
      <c r="B118" s="120">
        <v>871</v>
      </c>
      <c r="C118" s="117" t="s">
        <v>10</v>
      </c>
      <c r="D118" s="117" t="s">
        <v>156</v>
      </c>
      <c r="E118" s="117" t="s">
        <v>156</v>
      </c>
      <c r="F118" s="117" t="s">
        <v>161</v>
      </c>
      <c r="G118" s="117" t="s">
        <v>15</v>
      </c>
      <c r="H118" s="117" t="s">
        <v>379</v>
      </c>
      <c r="I118" s="117"/>
      <c r="J118" s="118">
        <f>J119</f>
        <v>0</v>
      </c>
      <c r="K118" s="118">
        <f>K119</f>
        <v>0</v>
      </c>
    </row>
    <row r="119" spans="1:11" ht="47.25" hidden="1" x14ac:dyDescent="0.25">
      <c r="A119" s="116" t="s">
        <v>152</v>
      </c>
      <c r="B119" s="120">
        <v>871</v>
      </c>
      <c r="C119" s="117" t="s">
        <v>10</v>
      </c>
      <c r="D119" s="117" t="s">
        <v>156</v>
      </c>
      <c r="E119" s="117" t="s">
        <v>156</v>
      </c>
      <c r="F119" s="117" t="s">
        <v>161</v>
      </c>
      <c r="G119" s="117" t="s">
        <v>15</v>
      </c>
      <c r="H119" s="117" t="s">
        <v>379</v>
      </c>
      <c r="I119" s="117" t="s">
        <v>158</v>
      </c>
      <c r="J119" s="118">
        <v>0</v>
      </c>
      <c r="K119" s="118">
        <v>0</v>
      </c>
    </row>
    <row r="120" spans="1:11" ht="15.75" x14ac:dyDescent="0.25">
      <c r="A120" s="129" t="s">
        <v>342</v>
      </c>
      <c r="B120" s="120">
        <v>871</v>
      </c>
      <c r="C120" s="117" t="s">
        <v>12</v>
      </c>
      <c r="D120" s="120" t="s">
        <v>7</v>
      </c>
      <c r="E120" s="117" t="s">
        <v>8</v>
      </c>
      <c r="F120" s="120"/>
      <c r="G120" s="117"/>
      <c r="H120" s="117"/>
      <c r="I120" s="120" t="s">
        <v>6</v>
      </c>
      <c r="J120" s="125">
        <f t="shared" ref="J120:K124" si="6">J121</f>
        <v>403.4</v>
      </c>
      <c r="K120" s="125">
        <f t="shared" si="6"/>
        <v>418.2</v>
      </c>
    </row>
    <row r="121" spans="1:11" ht="31.5" x14ac:dyDescent="0.25">
      <c r="A121" s="126" t="s">
        <v>2</v>
      </c>
      <c r="B121" s="120">
        <v>871</v>
      </c>
      <c r="C121" s="117" t="s">
        <v>12</v>
      </c>
      <c r="D121" s="117" t="s">
        <v>11</v>
      </c>
      <c r="E121" s="117" t="s">
        <v>8</v>
      </c>
      <c r="F121" s="120"/>
      <c r="G121" s="117"/>
      <c r="H121" s="117"/>
      <c r="I121" s="120" t="s">
        <v>6</v>
      </c>
      <c r="J121" s="118">
        <f t="shared" si="6"/>
        <v>403.4</v>
      </c>
      <c r="K121" s="118">
        <f t="shared" si="6"/>
        <v>418.2</v>
      </c>
    </row>
    <row r="122" spans="1:11" ht="15.75" x14ac:dyDescent="0.25">
      <c r="A122" s="116" t="s">
        <v>77</v>
      </c>
      <c r="B122" s="120">
        <v>871</v>
      </c>
      <c r="C122" s="117" t="s">
        <v>12</v>
      </c>
      <c r="D122" s="117" t="s">
        <v>11</v>
      </c>
      <c r="E122" s="117" t="s">
        <v>63</v>
      </c>
      <c r="F122" s="120">
        <v>0</v>
      </c>
      <c r="G122" s="117" t="s">
        <v>138</v>
      </c>
      <c r="H122" s="117" t="s">
        <v>278</v>
      </c>
      <c r="I122" s="120"/>
      <c r="J122" s="118">
        <f t="shared" si="6"/>
        <v>403.4</v>
      </c>
      <c r="K122" s="118">
        <f t="shared" si="6"/>
        <v>418.2</v>
      </c>
    </row>
    <row r="123" spans="1:11" ht="15.75" x14ac:dyDescent="0.25">
      <c r="A123" s="116" t="s">
        <v>78</v>
      </c>
      <c r="B123" s="120">
        <v>871</v>
      </c>
      <c r="C123" s="117" t="s">
        <v>12</v>
      </c>
      <c r="D123" s="117" t="s">
        <v>11</v>
      </c>
      <c r="E123" s="117" t="s">
        <v>63</v>
      </c>
      <c r="F123" s="120">
        <v>9</v>
      </c>
      <c r="G123" s="117" t="s">
        <v>138</v>
      </c>
      <c r="H123" s="117" t="s">
        <v>278</v>
      </c>
      <c r="I123" s="120"/>
      <c r="J123" s="118">
        <f t="shared" si="6"/>
        <v>403.4</v>
      </c>
      <c r="K123" s="118">
        <f t="shared" si="6"/>
        <v>418.2</v>
      </c>
    </row>
    <row r="124" spans="1:11" ht="78.75" x14ac:dyDescent="0.25">
      <c r="A124" s="115" t="s">
        <v>79</v>
      </c>
      <c r="B124" s="120">
        <v>871</v>
      </c>
      <c r="C124" s="117" t="s">
        <v>12</v>
      </c>
      <c r="D124" s="117" t="s">
        <v>11</v>
      </c>
      <c r="E124" s="117" t="s">
        <v>63</v>
      </c>
      <c r="F124" s="120">
        <v>9</v>
      </c>
      <c r="G124" s="117" t="s">
        <v>138</v>
      </c>
      <c r="H124" s="117" t="s">
        <v>185</v>
      </c>
      <c r="I124" s="120"/>
      <c r="J124" s="118">
        <f t="shared" si="6"/>
        <v>403.4</v>
      </c>
      <c r="K124" s="118">
        <f t="shared" si="6"/>
        <v>418.2</v>
      </c>
    </row>
    <row r="125" spans="1:11" ht="31.5" x14ac:dyDescent="0.25">
      <c r="A125" s="115" t="s">
        <v>144</v>
      </c>
      <c r="B125" s="120">
        <v>871</v>
      </c>
      <c r="C125" s="117" t="s">
        <v>12</v>
      </c>
      <c r="D125" s="117" t="s">
        <v>11</v>
      </c>
      <c r="E125" s="117" t="s">
        <v>63</v>
      </c>
      <c r="F125" s="120">
        <v>9</v>
      </c>
      <c r="G125" s="117" t="s">
        <v>138</v>
      </c>
      <c r="H125" s="117" t="s">
        <v>185</v>
      </c>
      <c r="I125" s="120">
        <v>120</v>
      </c>
      <c r="J125" s="118">
        <v>403.4</v>
      </c>
      <c r="K125" s="118">
        <v>418.2</v>
      </c>
    </row>
    <row r="126" spans="1:11" ht="31.5" x14ac:dyDescent="0.25">
      <c r="A126" s="129" t="s">
        <v>343</v>
      </c>
      <c r="B126" s="120">
        <v>871</v>
      </c>
      <c r="C126" s="117" t="s">
        <v>11</v>
      </c>
      <c r="D126" s="117"/>
      <c r="E126" s="117"/>
      <c r="F126" s="120"/>
      <c r="G126" s="117"/>
      <c r="H126" s="117"/>
      <c r="I126" s="120"/>
      <c r="J126" s="118">
        <f>J127+J152+J157</f>
        <v>827.8</v>
      </c>
      <c r="K126" s="118">
        <f>K127+K152+K157</f>
        <v>713.8</v>
      </c>
    </row>
    <row r="127" spans="1:11" ht="63" x14ac:dyDescent="0.25">
      <c r="A127" s="115" t="s">
        <v>44</v>
      </c>
      <c r="B127" s="120">
        <v>871</v>
      </c>
      <c r="C127" s="117" t="s">
        <v>11</v>
      </c>
      <c r="D127" s="117" t="s">
        <v>32</v>
      </c>
      <c r="E127" s="117"/>
      <c r="F127" s="120"/>
      <c r="G127" s="117"/>
      <c r="H127" s="117"/>
      <c r="I127" s="120"/>
      <c r="J127" s="118">
        <f>J128+J148</f>
        <v>717.8</v>
      </c>
      <c r="K127" s="118">
        <f>K128+K148</f>
        <v>568.79999999999995</v>
      </c>
    </row>
    <row r="128" spans="1:11" ht="141.75" x14ac:dyDescent="0.25">
      <c r="A128" s="115" t="s">
        <v>313</v>
      </c>
      <c r="B128" s="120">
        <v>871</v>
      </c>
      <c r="C128" s="117" t="s">
        <v>11</v>
      </c>
      <c r="D128" s="117" t="s">
        <v>32</v>
      </c>
      <c r="E128" s="117" t="s">
        <v>12</v>
      </c>
      <c r="F128" s="120">
        <v>0</v>
      </c>
      <c r="G128" s="117" t="s">
        <v>138</v>
      </c>
      <c r="H128" s="117" t="s">
        <v>278</v>
      </c>
      <c r="I128" s="120"/>
      <c r="J128" s="118">
        <f>J129+J140+J143</f>
        <v>717.8</v>
      </c>
      <c r="K128" s="118">
        <f>K129+K140+K143</f>
        <v>568.79999999999995</v>
      </c>
    </row>
    <row r="129" spans="1:11" ht="31.5" x14ac:dyDescent="0.25">
      <c r="A129" s="116" t="s">
        <v>223</v>
      </c>
      <c r="B129" s="120">
        <v>871</v>
      </c>
      <c r="C129" s="117" t="s">
        <v>11</v>
      </c>
      <c r="D129" s="117" t="s">
        <v>32</v>
      </c>
      <c r="E129" s="117" t="s">
        <v>12</v>
      </c>
      <c r="F129" s="120">
        <v>1</v>
      </c>
      <c r="G129" s="117" t="s">
        <v>138</v>
      </c>
      <c r="H129" s="117" t="s">
        <v>278</v>
      </c>
      <c r="I129" s="120"/>
      <c r="J129" s="118">
        <f>J130+J132+J136+J138+J134</f>
        <v>210</v>
      </c>
      <c r="K129" s="118">
        <f>K130+K132+K136+K138+K134</f>
        <v>210</v>
      </c>
    </row>
    <row r="130" spans="1:11" ht="31.5" x14ac:dyDescent="0.25">
      <c r="A130" s="116" t="s">
        <v>81</v>
      </c>
      <c r="B130" s="120">
        <v>871</v>
      </c>
      <c r="C130" s="117" t="s">
        <v>11</v>
      </c>
      <c r="D130" s="117" t="s">
        <v>32</v>
      </c>
      <c r="E130" s="117" t="s">
        <v>12</v>
      </c>
      <c r="F130" s="120">
        <v>1</v>
      </c>
      <c r="G130" s="117" t="s">
        <v>138</v>
      </c>
      <c r="H130" s="117" t="s">
        <v>186</v>
      </c>
      <c r="I130" s="120"/>
      <c r="J130" s="118">
        <f>J131</f>
        <v>70</v>
      </c>
      <c r="K130" s="118">
        <f>K131</f>
        <v>70</v>
      </c>
    </row>
    <row r="131" spans="1:11" ht="47.25" x14ac:dyDescent="0.25">
      <c r="A131" s="116" t="s">
        <v>152</v>
      </c>
      <c r="B131" s="120">
        <v>871</v>
      </c>
      <c r="C131" s="117" t="s">
        <v>11</v>
      </c>
      <c r="D131" s="117" t="s">
        <v>32</v>
      </c>
      <c r="E131" s="117" t="s">
        <v>12</v>
      </c>
      <c r="F131" s="120">
        <v>1</v>
      </c>
      <c r="G131" s="117" t="s">
        <v>138</v>
      </c>
      <c r="H131" s="117" t="s">
        <v>186</v>
      </c>
      <c r="I131" s="120">
        <v>240</v>
      </c>
      <c r="J131" s="118">
        <v>70</v>
      </c>
      <c r="K131" s="118">
        <v>70</v>
      </c>
    </row>
    <row r="132" spans="1:11" ht="31.5" x14ac:dyDescent="0.25">
      <c r="A132" s="116" t="s">
        <v>224</v>
      </c>
      <c r="B132" s="120">
        <v>871</v>
      </c>
      <c r="C132" s="117" t="s">
        <v>11</v>
      </c>
      <c r="D132" s="117" t="s">
        <v>32</v>
      </c>
      <c r="E132" s="117" t="s">
        <v>12</v>
      </c>
      <c r="F132" s="120">
        <v>1</v>
      </c>
      <c r="G132" s="117" t="s">
        <v>138</v>
      </c>
      <c r="H132" s="117" t="s">
        <v>225</v>
      </c>
      <c r="I132" s="120"/>
      <c r="J132" s="118">
        <f>J133</f>
        <v>10</v>
      </c>
      <c r="K132" s="118">
        <f>K133</f>
        <v>10</v>
      </c>
    </row>
    <row r="133" spans="1:11" ht="47.25" x14ac:dyDescent="0.25">
      <c r="A133" s="116" t="s">
        <v>152</v>
      </c>
      <c r="B133" s="120">
        <v>871</v>
      </c>
      <c r="C133" s="117" t="s">
        <v>11</v>
      </c>
      <c r="D133" s="117" t="s">
        <v>32</v>
      </c>
      <c r="E133" s="117" t="s">
        <v>12</v>
      </c>
      <c r="F133" s="120">
        <v>1</v>
      </c>
      <c r="G133" s="117" t="s">
        <v>138</v>
      </c>
      <c r="H133" s="117" t="s">
        <v>225</v>
      </c>
      <c r="I133" s="120">
        <v>240</v>
      </c>
      <c r="J133" s="118">
        <v>10</v>
      </c>
      <c r="K133" s="118">
        <v>10</v>
      </c>
    </row>
    <row r="134" spans="1:11" ht="31.5" hidden="1" x14ac:dyDescent="0.25">
      <c r="A134" s="116" t="s">
        <v>338</v>
      </c>
      <c r="B134" s="120">
        <v>871</v>
      </c>
      <c r="C134" s="117" t="s">
        <v>11</v>
      </c>
      <c r="D134" s="117" t="s">
        <v>32</v>
      </c>
      <c r="E134" s="117" t="s">
        <v>12</v>
      </c>
      <c r="F134" s="120">
        <v>1</v>
      </c>
      <c r="G134" s="117" t="s">
        <v>138</v>
      </c>
      <c r="H134" s="117" t="s">
        <v>356</v>
      </c>
      <c r="I134" s="120"/>
      <c r="J134" s="118">
        <f>J135</f>
        <v>0</v>
      </c>
      <c r="K134" s="118">
        <f>K135</f>
        <v>0</v>
      </c>
    </row>
    <row r="135" spans="1:11" ht="47.25" hidden="1" x14ac:dyDescent="0.25">
      <c r="A135" s="116" t="s">
        <v>152</v>
      </c>
      <c r="B135" s="120">
        <v>871</v>
      </c>
      <c r="C135" s="117" t="s">
        <v>11</v>
      </c>
      <c r="D135" s="117" t="s">
        <v>32</v>
      </c>
      <c r="E135" s="117" t="s">
        <v>12</v>
      </c>
      <c r="F135" s="120">
        <v>1</v>
      </c>
      <c r="G135" s="117" t="s">
        <v>138</v>
      </c>
      <c r="H135" s="117" t="s">
        <v>356</v>
      </c>
      <c r="I135" s="120">
        <v>240</v>
      </c>
      <c r="J135" s="118">
        <v>0</v>
      </c>
      <c r="K135" s="118">
        <v>0</v>
      </c>
    </row>
    <row r="136" spans="1:11" ht="63" x14ac:dyDescent="0.25">
      <c r="A136" s="116" t="s">
        <v>242</v>
      </c>
      <c r="B136" s="120">
        <v>871</v>
      </c>
      <c r="C136" s="117" t="s">
        <v>11</v>
      </c>
      <c r="D136" s="117" t="s">
        <v>32</v>
      </c>
      <c r="E136" s="117" t="s">
        <v>12</v>
      </c>
      <c r="F136" s="120">
        <v>1</v>
      </c>
      <c r="G136" s="117" t="s">
        <v>138</v>
      </c>
      <c r="H136" s="117" t="s">
        <v>226</v>
      </c>
      <c r="I136" s="120"/>
      <c r="J136" s="118">
        <f>J137</f>
        <v>30</v>
      </c>
      <c r="K136" s="118">
        <f>K137</f>
        <v>30</v>
      </c>
    </row>
    <row r="137" spans="1:11" ht="47.25" x14ac:dyDescent="0.25">
      <c r="A137" s="116" t="s">
        <v>152</v>
      </c>
      <c r="B137" s="120">
        <v>871</v>
      </c>
      <c r="C137" s="117" t="s">
        <v>11</v>
      </c>
      <c r="D137" s="117" t="s">
        <v>32</v>
      </c>
      <c r="E137" s="117" t="s">
        <v>12</v>
      </c>
      <c r="F137" s="120">
        <v>1</v>
      </c>
      <c r="G137" s="117" t="s">
        <v>138</v>
      </c>
      <c r="H137" s="117" t="s">
        <v>226</v>
      </c>
      <c r="I137" s="120">
        <v>240</v>
      </c>
      <c r="J137" s="118">
        <v>30</v>
      </c>
      <c r="K137" s="118">
        <v>30</v>
      </c>
    </row>
    <row r="138" spans="1:11" ht="15.75" x14ac:dyDescent="0.25">
      <c r="A138" s="116" t="s">
        <v>337</v>
      </c>
      <c r="B138" s="120">
        <v>871</v>
      </c>
      <c r="C138" s="117" t="s">
        <v>11</v>
      </c>
      <c r="D138" s="117" t="s">
        <v>32</v>
      </c>
      <c r="E138" s="117" t="s">
        <v>12</v>
      </c>
      <c r="F138" s="120">
        <v>1</v>
      </c>
      <c r="G138" s="117" t="s">
        <v>138</v>
      </c>
      <c r="H138" s="117" t="s">
        <v>336</v>
      </c>
      <c r="I138" s="120"/>
      <c r="J138" s="118">
        <f>J139</f>
        <v>100</v>
      </c>
      <c r="K138" s="118">
        <f>K139</f>
        <v>100</v>
      </c>
    </row>
    <row r="139" spans="1:11" ht="47.25" x14ac:dyDescent="0.25">
      <c r="A139" s="116" t="s">
        <v>152</v>
      </c>
      <c r="B139" s="120">
        <v>871</v>
      </c>
      <c r="C139" s="117" t="s">
        <v>11</v>
      </c>
      <c r="D139" s="117" t="s">
        <v>32</v>
      </c>
      <c r="E139" s="117" t="s">
        <v>12</v>
      </c>
      <c r="F139" s="120">
        <v>1</v>
      </c>
      <c r="G139" s="117" t="s">
        <v>138</v>
      </c>
      <c r="H139" s="117" t="s">
        <v>336</v>
      </c>
      <c r="I139" s="120">
        <v>240</v>
      </c>
      <c r="J139" s="118">
        <v>100</v>
      </c>
      <c r="K139" s="118">
        <v>100</v>
      </c>
    </row>
    <row r="140" spans="1:11" ht="78.75" x14ac:dyDescent="0.25">
      <c r="A140" s="127" t="s">
        <v>268</v>
      </c>
      <c r="B140" s="120">
        <v>871</v>
      </c>
      <c r="C140" s="117" t="s">
        <v>11</v>
      </c>
      <c r="D140" s="117" t="s">
        <v>32</v>
      </c>
      <c r="E140" s="117" t="s">
        <v>12</v>
      </c>
      <c r="F140" s="120">
        <v>2</v>
      </c>
      <c r="G140" s="117" t="s">
        <v>138</v>
      </c>
      <c r="H140" s="117" t="s">
        <v>278</v>
      </c>
      <c r="I140" s="120"/>
      <c r="J140" s="118">
        <f>J141</f>
        <v>10</v>
      </c>
      <c r="K140" s="118">
        <f>K141</f>
        <v>10</v>
      </c>
    </row>
    <row r="141" spans="1:11" s="8" customFormat="1" ht="31.5" x14ac:dyDescent="0.25">
      <c r="A141" s="127" t="s">
        <v>269</v>
      </c>
      <c r="B141" s="120">
        <v>871</v>
      </c>
      <c r="C141" s="117" t="s">
        <v>11</v>
      </c>
      <c r="D141" s="117" t="s">
        <v>32</v>
      </c>
      <c r="E141" s="117" t="s">
        <v>12</v>
      </c>
      <c r="F141" s="120">
        <v>2</v>
      </c>
      <c r="G141" s="117" t="s">
        <v>138</v>
      </c>
      <c r="H141" s="117" t="s">
        <v>270</v>
      </c>
      <c r="I141" s="120"/>
      <c r="J141" s="118">
        <f>J142</f>
        <v>10</v>
      </c>
      <c r="K141" s="118">
        <f>K142</f>
        <v>10</v>
      </c>
    </row>
    <row r="142" spans="1:11" ht="47.25" x14ac:dyDescent="0.25">
      <c r="A142" s="116" t="s">
        <v>152</v>
      </c>
      <c r="B142" s="120">
        <v>871</v>
      </c>
      <c r="C142" s="117" t="s">
        <v>11</v>
      </c>
      <c r="D142" s="117" t="s">
        <v>32</v>
      </c>
      <c r="E142" s="117" t="s">
        <v>12</v>
      </c>
      <c r="F142" s="120">
        <v>2</v>
      </c>
      <c r="G142" s="117" t="s">
        <v>138</v>
      </c>
      <c r="H142" s="117" t="s">
        <v>270</v>
      </c>
      <c r="I142" s="120">
        <v>240</v>
      </c>
      <c r="J142" s="118">
        <v>10</v>
      </c>
      <c r="K142" s="118">
        <v>10</v>
      </c>
    </row>
    <row r="143" spans="1:11" ht="94.5" x14ac:dyDescent="0.25">
      <c r="A143" s="116" t="s">
        <v>243</v>
      </c>
      <c r="B143" s="120">
        <v>871</v>
      </c>
      <c r="C143" s="117" t="s">
        <v>11</v>
      </c>
      <c r="D143" s="117" t="s">
        <v>32</v>
      </c>
      <c r="E143" s="117" t="s">
        <v>12</v>
      </c>
      <c r="F143" s="120">
        <v>3</v>
      </c>
      <c r="G143" s="117" t="s">
        <v>138</v>
      </c>
      <c r="H143" s="117" t="s">
        <v>278</v>
      </c>
      <c r="I143" s="120"/>
      <c r="J143" s="118">
        <f>J144+J146</f>
        <v>497.8</v>
      </c>
      <c r="K143" s="118">
        <f>K144+K146</f>
        <v>348.8</v>
      </c>
    </row>
    <row r="144" spans="1:11" ht="47.25" x14ac:dyDescent="0.25">
      <c r="A144" s="116" t="s">
        <v>271</v>
      </c>
      <c r="B144" s="120">
        <v>871</v>
      </c>
      <c r="C144" s="117" t="s">
        <v>11</v>
      </c>
      <c r="D144" s="117" t="s">
        <v>32</v>
      </c>
      <c r="E144" s="117" t="s">
        <v>12</v>
      </c>
      <c r="F144" s="120">
        <v>3</v>
      </c>
      <c r="G144" s="117" t="s">
        <v>138</v>
      </c>
      <c r="H144" s="117" t="s">
        <v>272</v>
      </c>
      <c r="I144" s="120"/>
      <c r="J144" s="118">
        <f>J145</f>
        <v>387.8</v>
      </c>
      <c r="K144" s="118">
        <f>K145</f>
        <v>337.8</v>
      </c>
    </row>
    <row r="145" spans="1:11" ht="47.25" x14ac:dyDescent="0.25">
      <c r="A145" s="116" t="s">
        <v>152</v>
      </c>
      <c r="B145" s="120">
        <v>871</v>
      </c>
      <c r="C145" s="117" t="s">
        <v>11</v>
      </c>
      <c r="D145" s="117" t="s">
        <v>32</v>
      </c>
      <c r="E145" s="117" t="s">
        <v>12</v>
      </c>
      <c r="F145" s="120">
        <v>3</v>
      </c>
      <c r="G145" s="117" t="s">
        <v>138</v>
      </c>
      <c r="H145" s="117" t="s">
        <v>272</v>
      </c>
      <c r="I145" s="120">
        <v>240</v>
      </c>
      <c r="J145" s="118">
        <v>387.8</v>
      </c>
      <c r="K145" s="118">
        <v>337.8</v>
      </c>
    </row>
    <row r="146" spans="1:11" ht="47.25" x14ac:dyDescent="0.25">
      <c r="A146" s="116" t="s">
        <v>244</v>
      </c>
      <c r="B146" s="120">
        <v>871</v>
      </c>
      <c r="C146" s="117" t="s">
        <v>11</v>
      </c>
      <c r="D146" s="117" t="s">
        <v>32</v>
      </c>
      <c r="E146" s="117" t="s">
        <v>12</v>
      </c>
      <c r="F146" s="120">
        <v>3</v>
      </c>
      <c r="G146" s="117" t="s">
        <v>138</v>
      </c>
      <c r="H146" s="117" t="s">
        <v>227</v>
      </c>
      <c r="I146" s="120"/>
      <c r="J146" s="118">
        <f>J147</f>
        <v>110</v>
      </c>
      <c r="K146" s="118">
        <f>K147</f>
        <v>11</v>
      </c>
    </row>
    <row r="147" spans="1:11" ht="47.25" x14ac:dyDescent="0.25">
      <c r="A147" s="116" t="s">
        <v>152</v>
      </c>
      <c r="B147" s="120">
        <v>871</v>
      </c>
      <c r="C147" s="117" t="s">
        <v>11</v>
      </c>
      <c r="D147" s="117" t="s">
        <v>32</v>
      </c>
      <c r="E147" s="117" t="s">
        <v>12</v>
      </c>
      <c r="F147" s="120">
        <v>3</v>
      </c>
      <c r="G147" s="117" t="s">
        <v>138</v>
      </c>
      <c r="H147" s="117" t="s">
        <v>227</v>
      </c>
      <c r="I147" s="120">
        <v>240</v>
      </c>
      <c r="J147" s="118">
        <v>110</v>
      </c>
      <c r="K147" s="118">
        <v>11</v>
      </c>
    </row>
    <row r="148" spans="1:11" ht="47.25" hidden="1" x14ac:dyDescent="0.25">
      <c r="A148" s="116" t="s">
        <v>72</v>
      </c>
      <c r="B148" s="120">
        <v>871</v>
      </c>
      <c r="C148" s="117" t="s">
        <v>11</v>
      </c>
      <c r="D148" s="117" t="s">
        <v>32</v>
      </c>
      <c r="E148" s="117">
        <v>97</v>
      </c>
      <c r="F148" s="120">
        <v>0</v>
      </c>
      <c r="G148" s="117" t="s">
        <v>138</v>
      </c>
      <c r="H148" s="117" t="s">
        <v>278</v>
      </c>
      <c r="I148" s="120"/>
      <c r="J148" s="118">
        <f t="shared" ref="J148:K150" si="7">J149</f>
        <v>0</v>
      </c>
      <c r="K148" s="118">
        <f t="shared" si="7"/>
        <v>0</v>
      </c>
    </row>
    <row r="149" spans="1:11" s="23" customFormat="1" ht="94.5" hidden="1" x14ac:dyDescent="0.25">
      <c r="A149" s="116" t="s">
        <v>71</v>
      </c>
      <c r="B149" s="120">
        <v>871</v>
      </c>
      <c r="C149" s="117" t="s">
        <v>11</v>
      </c>
      <c r="D149" s="117" t="s">
        <v>32</v>
      </c>
      <c r="E149" s="117">
        <v>97</v>
      </c>
      <c r="F149" s="120">
        <v>2</v>
      </c>
      <c r="G149" s="117" t="s">
        <v>138</v>
      </c>
      <c r="H149" s="117" t="s">
        <v>278</v>
      </c>
      <c r="I149" s="120"/>
      <c r="J149" s="118">
        <f t="shared" si="7"/>
        <v>0</v>
      </c>
      <c r="K149" s="118">
        <f t="shared" si="7"/>
        <v>0</v>
      </c>
    </row>
    <row r="150" spans="1:11" ht="78.75" hidden="1" x14ac:dyDescent="0.25">
      <c r="A150" s="116" t="s">
        <v>230</v>
      </c>
      <c r="B150" s="120">
        <v>871</v>
      </c>
      <c r="C150" s="117" t="s">
        <v>11</v>
      </c>
      <c r="D150" s="117" t="s">
        <v>32</v>
      </c>
      <c r="E150" s="117" t="s">
        <v>80</v>
      </c>
      <c r="F150" s="120">
        <v>2</v>
      </c>
      <c r="G150" s="117" t="s">
        <v>138</v>
      </c>
      <c r="H150" s="117" t="s">
        <v>187</v>
      </c>
      <c r="I150" s="120"/>
      <c r="J150" s="118">
        <f t="shared" si="7"/>
        <v>0</v>
      </c>
      <c r="K150" s="118">
        <f t="shared" si="7"/>
        <v>0</v>
      </c>
    </row>
    <row r="151" spans="1:11" ht="15.75" hidden="1" x14ac:dyDescent="0.25">
      <c r="A151" s="121" t="s">
        <v>52</v>
      </c>
      <c r="B151" s="120">
        <v>871</v>
      </c>
      <c r="C151" s="117" t="s">
        <v>11</v>
      </c>
      <c r="D151" s="117" t="s">
        <v>32</v>
      </c>
      <c r="E151" s="117" t="s">
        <v>80</v>
      </c>
      <c r="F151" s="120">
        <v>2</v>
      </c>
      <c r="G151" s="117" t="s">
        <v>138</v>
      </c>
      <c r="H151" s="117" t="s">
        <v>187</v>
      </c>
      <c r="I151" s="120">
        <v>500</v>
      </c>
      <c r="J151" s="118">
        <v>0</v>
      </c>
      <c r="K151" s="118">
        <v>0</v>
      </c>
    </row>
    <row r="152" spans="1:11" ht="15.75" x14ac:dyDescent="0.25">
      <c r="A152" s="116" t="s">
        <v>273</v>
      </c>
      <c r="B152" s="120">
        <v>871</v>
      </c>
      <c r="C152" s="117" t="s">
        <v>11</v>
      </c>
      <c r="D152" s="117" t="s">
        <v>50</v>
      </c>
      <c r="E152" s="117"/>
      <c r="F152" s="120"/>
      <c r="G152" s="117"/>
      <c r="H152" s="117"/>
      <c r="I152" s="120"/>
      <c r="J152" s="118">
        <f t="shared" ref="J152:K155" si="8">J153</f>
        <v>85</v>
      </c>
      <c r="K152" s="118">
        <f t="shared" si="8"/>
        <v>120</v>
      </c>
    </row>
    <row r="153" spans="1:11" ht="141.75" x14ac:dyDescent="0.25">
      <c r="A153" s="116" t="s">
        <v>313</v>
      </c>
      <c r="B153" s="120">
        <v>871</v>
      </c>
      <c r="C153" s="117" t="s">
        <v>11</v>
      </c>
      <c r="D153" s="117" t="s">
        <v>50</v>
      </c>
      <c r="E153" s="117" t="s">
        <v>12</v>
      </c>
      <c r="F153" s="120">
        <v>0</v>
      </c>
      <c r="G153" s="117" t="s">
        <v>138</v>
      </c>
      <c r="H153" s="117" t="s">
        <v>278</v>
      </c>
      <c r="I153" s="120"/>
      <c r="J153" s="118">
        <f t="shared" si="8"/>
        <v>85</v>
      </c>
      <c r="K153" s="118">
        <f t="shared" si="8"/>
        <v>120</v>
      </c>
    </row>
    <row r="154" spans="1:11" ht="31.5" x14ac:dyDescent="0.25">
      <c r="A154" s="116" t="s">
        <v>229</v>
      </c>
      <c r="B154" s="120">
        <v>871</v>
      </c>
      <c r="C154" s="117" t="s">
        <v>11</v>
      </c>
      <c r="D154" s="117" t="s">
        <v>50</v>
      </c>
      <c r="E154" s="117" t="s">
        <v>12</v>
      </c>
      <c r="F154" s="120">
        <v>4</v>
      </c>
      <c r="G154" s="117" t="s">
        <v>138</v>
      </c>
      <c r="H154" s="117" t="s">
        <v>278</v>
      </c>
      <c r="I154" s="120"/>
      <c r="J154" s="118">
        <f t="shared" si="8"/>
        <v>85</v>
      </c>
      <c r="K154" s="118">
        <f t="shared" si="8"/>
        <v>120</v>
      </c>
    </row>
    <row r="155" spans="1:11" ht="31.5" x14ac:dyDescent="0.25">
      <c r="A155" s="116" t="s">
        <v>229</v>
      </c>
      <c r="B155" s="120">
        <v>871</v>
      </c>
      <c r="C155" s="117" t="s">
        <v>11</v>
      </c>
      <c r="D155" s="117" t="s">
        <v>50</v>
      </c>
      <c r="E155" s="117" t="s">
        <v>12</v>
      </c>
      <c r="F155" s="120">
        <v>4</v>
      </c>
      <c r="G155" s="117" t="s">
        <v>138</v>
      </c>
      <c r="H155" s="117" t="s">
        <v>228</v>
      </c>
      <c r="I155" s="120"/>
      <c r="J155" s="118">
        <f t="shared" si="8"/>
        <v>85</v>
      </c>
      <c r="K155" s="118">
        <f t="shared" si="8"/>
        <v>120</v>
      </c>
    </row>
    <row r="156" spans="1:11" ht="47.25" x14ac:dyDescent="0.25">
      <c r="A156" s="116" t="s">
        <v>152</v>
      </c>
      <c r="B156" s="120">
        <v>871</v>
      </c>
      <c r="C156" s="117" t="s">
        <v>11</v>
      </c>
      <c r="D156" s="117" t="s">
        <v>50</v>
      </c>
      <c r="E156" s="117" t="s">
        <v>12</v>
      </c>
      <c r="F156" s="120">
        <v>4</v>
      </c>
      <c r="G156" s="117" t="s">
        <v>138</v>
      </c>
      <c r="H156" s="117" t="s">
        <v>228</v>
      </c>
      <c r="I156" s="120">
        <v>240</v>
      </c>
      <c r="J156" s="118">
        <v>85</v>
      </c>
      <c r="K156" s="118">
        <v>120</v>
      </c>
    </row>
    <row r="157" spans="1:11" ht="47.25" x14ac:dyDescent="0.25">
      <c r="A157" s="116" t="s">
        <v>283</v>
      </c>
      <c r="B157" s="117" t="s">
        <v>24</v>
      </c>
      <c r="C157" s="117" t="s">
        <v>11</v>
      </c>
      <c r="D157" s="117" t="s">
        <v>282</v>
      </c>
      <c r="E157" s="117"/>
      <c r="F157" s="120"/>
      <c r="G157" s="117"/>
      <c r="H157" s="117"/>
      <c r="I157" s="120"/>
      <c r="J157" s="118">
        <f t="shared" ref="J157:K159" si="9">J158</f>
        <v>25</v>
      </c>
      <c r="K157" s="118">
        <f t="shared" si="9"/>
        <v>25</v>
      </c>
    </row>
    <row r="158" spans="1:11" ht="63" x14ac:dyDescent="0.25">
      <c r="A158" s="116" t="s">
        <v>284</v>
      </c>
      <c r="B158" s="117" t="s">
        <v>24</v>
      </c>
      <c r="C158" s="117" t="s">
        <v>11</v>
      </c>
      <c r="D158" s="117" t="s">
        <v>282</v>
      </c>
      <c r="E158" s="117" t="s">
        <v>61</v>
      </c>
      <c r="F158" s="120">
        <v>0</v>
      </c>
      <c r="G158" s="117" t="s">
        <v>138</v>
      </c>
      <c r="H158" s="117" t="s">
        <v>278</v>
      </c>
      <c r="I158" s="120"/>
      <c r="J158" s="118">
        <f t="shared" si="9"/>
        <v>25</v>
      </c>
      <c r="K158" s="118">
        <f t="shared" si="9"/>
        <v>25</v>
      </c>
    </row>
    <row r="159" spans="1:11" ht="31.5" x14ac:dyDescent="0.25">
      <c r="A159" s="116" t="s">
        <v>285</v>
      </c>
      <c r="B159" s="117" t="s">
        <v>24</v>
      </c>
      <c r="C159" s="117" t="s">
        <v>11</v>
      </c>
      <c r="D159" s="117" t="s">
        <v>282</v>
      </c>
      <c r="E159" s="117" t="s">
        <v>61</v>
      </c>
      <c r="F159" s="120">
        <v>0</v>
      </c>
      <c r="G159" s="117" t="s">
        <v>138</v>
      </c>
      <c r="H159" s="117" t="s">
        <v>286</v>
      </c>
      <c r="I159" s="120"/>
      <c r="J159" s="118">
        <f t="shared" si="9"/>
        <v>25</v>
      </c>
      <c r="K159" s="118">
        <f t="shared" si="9"/>
        <v>25</v>
      </c>
    </row>
    <row r="160" spans="1:11" ht="47.25" x14ac:dyDescent="0.25">
      <c r="A160" s="116" t="s">
        <v>152</v>
      </c>
      <c r="B160" s="120">
        <v>871</v>
      </c>
      <c r="C160" s="117" t="s">
        <v>11</v>
      </c>
      <c r="D160" s="117" t="s">
        <v>282</v>
      </c>
      <c r="E160" s="117" t="s">
        <v>61</v>
      </c>
      <c r="F160" s="120">
        <v>0</v>
      </c>
      <c r="G160" s="117" t="s">
        <v>138</v>
      </c>
      <c r="H160" s="117" t="s">
        <v>286</v>
      </c>
      <c r="I160" s="120">
        <v>240</v>
      </c>
      <c r="J160" s="118">
        <v>25</v>
      </c>
      <c r="K160" s="118">
        <v>25</v>
      </c>
    </row>
    <row r="161" spans="1:11" ht="15.75" x14ac:dyDescent="0.25">
      <c r="A161" s="129" t="s">
        <v>344</v>
      </c>
      <c r="B161" s="120">
        <v>871</v>
      </c>
      <c r="C161" s="117" t="s">
        <v>14</v>
      </c>
      <c r="D161" s="120" t="s">
        <v>7</v>
      </c>
      <c r="E161" s="117"/>
      <c r="F161" s="120"/>
      <c r="G161" s="117"/>
      <c r="H161" s="117"/>
      <c r="I161" s="120"/>
      <c r="J161" s="118">
        <f>J162+J177+J182</f>
        <v>8292.2000000000007</v>
      </c>
      <c r="K161" s="118">
        <f>K162+K177+K182</f>
        <v>8292.2000000000007</v>
      </c>
    </row>
    <row r="162" spans="1:11" ht="15.75" x14ac:dyDescent="0.25">
      <c r="A162" s="115" t="s">
        <v>59</v>
      </c>
      <c r="B162" s="117" t="s">
        <v>24</v>
      </c>
      <c r="C162" s="117" t="s">
        <v>14</v>
      </c>
      <c r="D162" s="117" t="s">
        <v>32</v>
      </c>
      <c r="E162" s="117"/>
      <c r="F162" s="120"/>
      <c r="G162" s="117"/>
      <c r="H162" s="117"/>
      <c r="I162" s="120"/>
      <c r="J162" s="118">
        <f>J163</f>
        <v>8191.5</v>
      </c>
      <c r="K162" s="118">
        <f>K163</f>
        <v>8191.5000000000009</v>
      </c>
    </row>
    <row r="163" spans="1:11" ht="47.25" x14ac:dyDescent="0.25">
      <c r="A163" s="115" t="s">
        <v>314</v>
      </c>
      <c r="B163" s="117" t="s">
        <v>24</v>
      </c>
      <c r="C163" s="117" t="s">
        <v>14</v>
      </c>
      <c r="D163" s="117" t="s">
        <v>32</v>
      </c>
      <c r="E163" s="117" t="s">
        <v>11</v>
      </c>
      <c r="F163" s="120">
        <v>0</v>
      </c>
      <c r="G163" s="117" t="s">
        <v>138</v>
      </c>
      <c r="H163" s="117" t="s">
        <v>278</v>
      </c>
      <c r="I163" s="120"/>
      <c r="J163" s="118">
        <f>J164</f>
        <v>8191.5</v>
      </c>
      <c r="K163" s="118">
        <f>K164</f>
        <v>8191.5000000000009</v>
      </c>
    </row>
    <row r="164" spans="1:11" ht="78.75" x14ac:dyDescent="0.25">
      <c r="A164" s="116" t="s">
        <v>322</v>
      </c>
      <c r="B164" s="117" t="s">
        <v>24</v>
      </c>
      <c r="C164" s="117" t="s">
        <v>14</v>
      </c>
      <c r="D164" s="117" t="s">
        <v>32</v>
      </c>
      <c r="E164" s="117" t="s">
        <v>11</v>
      </c>
      <c r="F164" s="120">
        <v>1</v>
      </c>
      <c r="G164" s="117" t="s">
        <v>138</v>
      </c>
      <c r="H164" s="117" t="s">
        <v>278</v>
      </c>
      <c r="I164" s="120"/>
      <c r="J164" s="118">
        <f>J165+J167+J169+J171+J175+J173</f>
        <v>8191.5</v>
      </c>
      <c r="K164" s="118">
        <f>K165+K167+K169+K171+K175+K173</f>
        <v>8191.5000000000009</v>
      </c>
    </row>
    <row r="165" spans="1:11" ht="15.75" x14ac:dyDescent="0.25">
      <c r="A165" s="116" t="s">
        <v>82</v>
      </c>
      <c r="B165" s="117" t="s">
        <v>24</v>
      </c>
      <c r="C165" s="117" t="s">
        <v>14</v>
      </c>
      <c r="D165" s="117" t="s">
        <v>32</v>
      </c>
      <c r="E165" s="117" t="s">
        <v>11</v>
      </c>
      <c r="F165" s="120">
        <v>1</v>
      </c>
      <c r="G165" s="117" t="s">
        <v>138</v>
      </c>
      <c r="H165" s="117" t="s">
        <v>188</v>
      </c>
      <c r="I165" s="120"/>
      <c r="J165" s="118">
        <f>J166</f>
        <v>1159.1999999999998</v>
      </c>
      <c r="K165" s="118">
        <f>K166</f>
        <v>1159.2000000000007</v>
      </c>
    </row>
    <row r="166" spans="1:11" ht="47.25" x14ac:dyDescent="0.25">
      <c r="A166" s="116" t="s">
        <v>152</v>
      </c>
      <c r="B166" s="117" t="s">
        <v>24</v>
      </c>
      <c r="C166" s="117" t="s">
        <v>14</v>
      </c>
      <c r="D166" s="117" t="s">
        <v>32</v>
      </c>
      <c r="E166" s="117" t="s">
        <v>11</v>
      </c>
      <c r="F166" s="120">
        <v>1</v>
      </c>
      <c r="G166" s="117" t="s">
        <v>138</v>
      </c>
      <c r="H166" s="117" t="s">
        <v>188</v>
      </c>
      <c r="I166" s="120">
        <v>240</v>
      </c>
      <c r="J166" s="118">
        <f>4275.3+24.7+1752.3-4893.1</f>
        <v>1159.1999999999998</v>
      </c>
      <c r="K166" s="118">
        <f>4275.3+24.7+1841.1-4981.9</f>
        <v>1159.2000000000007</v>
      </c>
    </row>
    <row r="167" spans="1:11" ht="15.75" hidden="1" x14ac:dyDescent="0.25">
      <c r="A167" s="116" t="s">
        <v>83</v>
      </c>
      <c r="B167" s="117" t="s">
        <v>24</v>
      </c>
      <c r="C167" s="117" t="s">
        <v>14</v>
      </c>
      <c r="D167" s="117" t="s">
        <v>32</v>
      </c>
      <c r="E167" s="117" t="s">
        <v>11</v>
      </c>
      <c r="F167" s="120">
        <v>1</v>
      </c>
      <c r="G167" s="117" t="s">
        <v>138</v>
      </c>
      <c r="H167" s="117" t="s">
        <v>189</v>
      </c>
      <c r="I167" s="120"/>
      <c r="J167" s="118">
        <f>J168</f>
        <v>0</v>
      </c>
      <c r="K167" s="118">
        <f>K168</f>
        <v>0</v>
      </c>
    </row>
    <row r="168" spans="1:11" ht="47.25" hidden="1" x14ac:dyDescent="0.25">
      <c r="A168" s="116" t="s">
        <v>152</v>
      </c>
      <c r="B168" s="117" t="s">
        <v>24</v>
      </c>
      <c r="C168" s="117" t="s">
        <v>14</v>
      </c>
      <c r="D168" s="117" t="s">
        <v>32</v>
      </c>
      <c r="E168" s="117" t="s">
        <v>11</v>
      </c>
      <c r="F168" s="120">
        <v>1</v>
      </c>
      <c r="G168" s="117" t="s">
        <v>138</v>
      </c>
      <c r="H168" s="117" t="s">
        <v>189</v>
      </c>
      <c r="I168" s="120">
        <v>240</v>
      </c>
      <c r="J168" s="118">
        <v>0</v>
      </c>
      <c r="K168" s="118">
        <v>0</v>
      </c>
    </row>
    <row r="169" spans="1:11" ht="15.75" x14ac:dyDescent="0.25">
      <c r="A169" s="116" t="s">
        <v>84</v>
      </c>
      <c r="B169" s="120">
        <v>871</v>
      </c>
      <c r="C169" s="117" t="s">
        <v>14</v>
      </c>
      <c r="D169" s="117" t="s">
        <v>32</v>
      </c>
      <c r="E169" s="117" t="s">
        <v>11</v>
      </c>
      <c r="F169" s="120">
        <v>1</v>
      </c>
      <c r="G169" s="117" t="s">
        <v>138</v>
      </c>
      <c r="H169" s="117" t="s">
        <v>190</v>
      </c>
      <c r="I169" s="120"/>
      <c r="J169" s="118">
        <f>J170</f>
        <v>382.3</v>
      </c>
      <c r="K169" s="118">
        <f>K170</f>
        <v>382.3</v>
      </c>
    </row>
    <row r="170" spans="1:11" ht="47.25" x14ac:dyDescent="0.25">
      <c r="A170" s="116" t="s">
        <v>152</v>
      </c>
      <c r="B170" s="120">
        <v>871</v>
      </c>
      <c r="C170" s="117" t="s">
        <v>14</v>
      </c>
      <c r="D170" s="117" t="s">
        <v>32</v>
      </c>
      <c r="E170" s="117" t="s">
        <v>11</v>
      </c>
      <c r="F170" s="120">
        <v>1</v>
      </c>
      <c r="G170" s="117" t="s">
        <v>138</v>
      </c>
      <c r="H170" s="117" t="s">
        <v>190</v>
      </c>
      <c r="I170" s="120">
        <v>240</v>
      </c>
      <c r="J170" s="118">
        <v>382.3</v>
      </c>
      <c r="K170" s="118">
        <v>382.3</v>
      </c>
    </row>
    <row r="171" spans="1:11" ht="47.25" x14ac:dyDescent="0.25">
      <c r="A171" s="116" t="s">
        <v>124</v>
      </c>
      <c r="B171" s="120">
        <v>871</v>
      </c>
      <c r="C171" s="117" t="s">
        <v>14</v>
      </c>
      <c r="D171" s="117" t="s">
        <v>32</v>
      </c>
      <c r="E171" s="117" t="s">
        <v>11</v>
      </c>
      <c r="F171" s="120">
        <v>1</v>
      </c>
      <c r="G171" s="117" t="s">
        <v>138</v>
      </c>
      <c r="H171" s="117" t="s">
        <v>191</v>
      </c>
      <c r="I171" s="120"/>
      <c r="J171" s="118">
        <f>J172</f>
        <v>50</v>
      </c>
      <c r="K171" s="118">
        <f>K172</f>
        <v>50</v>
      </c>
    </row>
    <row r="172" spans="1:11" ht="47.25" x14ac:dyDescent="0.25">
      <c r="A172" s="116" t="s">
        <v>152</v>
      </c>
      <c r="B172" s="120">
        <v>871</v>
      </c>
      <c r="C172" s="117" t="s">
        <v>14</v>
      </c>
      <c r="D172" s="117" t="s">
        <v>32</v>
      </c>
      <c r="E172" s="117" t="s">
        <v>11</v>
      </c>
      <c r="F172" s="120">
        <v>1</v>
      </c>
      <c r="G172" s="117" t="s">
        <v>138</v>
      </c>
      <c r="H172" s="117" t="s">
        <v>191</v>
      </c>
      <c r="I172" s="120">
        <v>240</v>
      </c>
      <c r="J172" s="118">
        <v>50</v>
      </c>
      <c r="K172" s="118">
        <v>50</v>
      </c>
    </row>
    <row r="173" spans="1:11" ht="31.5" x14ac:dyDescent="0.25">
      <c r="A173" s="116" t="s">
        <v>163</v>
      </c>
      <c r="B173" s="120">
        <v>871</v>
      </c>
      <c r="C173" s="117" t="s">
        <v>14</v>
      </c>
      <c r="D173" s="117" t="s">
        <v>32</v>
      </c>
      <c r="E173" s="117" t="s">
        <v>11</v>
      </c>
      <c r="F173" s="120">
        <v>1</v>
      </c>
      <c r="G173" s="117" t="s">
        <v>138</v>
      </c>
      <c r="H173" s="117" t="s">
        <v>192</v>
      </c>
      <c r="I173" s="120"/>
      <c r="J173" s="118">
        <v>6600</v>
      </c>
      <c r="K173" s="118">
        <v>6600</v>
      </c>
    </row>
    <row r="174" spans="1:11" ht="47.25" x14ac:dyDescent="0.25">
      <c r="A174" s="116" t="s">
        <v>152</v>
      </c>
      <c r="B174" s="120">
        <v>871</v>
      </c>
      <c r="C174" s="117" t="s">
        <v>14</v>
      </c>
      <c r="D174" s="117" t="s">
        <v>32</v>
      </c>
      <c r="E174" s="117" t="s">
        <v>11</v>
      </c>
      <c r="F174" s="120">
        <v>1</v>
      </c>
      <c r="G174" s="117" t="s">
        <v>138</v>
      </c>
      <c r="H174" s="117" t="s">
        <v>192</v>
      </c>
      <c r="I174" s="120">
        <v>240</v>
      </c>
      <c r="J174" s="118">
        <v>6600</v>
      </c>
      <c r="K174" s="118">
        <v>6600</v>
      </c>
    </row>
    <row r="175" spans="1:11" ht="31.5" hidden="1" x14ac:dyDescent="0.25">
      <c r="A175" s="116" t="s">
        <v>114</v>
      </c>
      <c r="B175" s="120">
        <v>871</v>
      </c>
      <c r="C175" s="117" t="s">
        <v>14</v>
      </c>
      <c r="D175" s="117" t="s">
        <v>32</v>
      </c>
      <c r="E175" s="117" t="s">
        <v>11</v>
      </c>
      <c r="F175" s="120">
        <v>1</v>
      </c>
      <c r="G175" s="117" t="s">
        <v>138</v>
      </c>
      <c r="H175" s="117" t="s">
        <v>193</v>
      </c>
      <c r="I175" s="120"/>
      <c r="J175" s="118">
        <f>J176</f>
        <v>0</v>
      </c>
      <c r="K175" s="118">
        <f>K176</f>
        <v>0</v>
      </c>
    </row>
    <row r="176" spans="1:11" s="23" customFormat="1" ht="47.25" hidden="1" x14ac:dyDescent="0.25">
      <c r="A176" s="116" t="s">
        <v>152</v>
      </c>
      <c r="B176" s="120">
        <v>871</v>
      </c>
      <c r="C176" s="117" t="s">
        <v>14</v>
      </c>
      <c r="D176" s="117" t="s">
        <v>32</v>
      </c>
      <c r="E176" s="117" t="s">
        <v>11</v>
      </c>
      <c r="F176" s="120">
        <v>1</v>
      </c>
      <c r="G176" s="117" t="s">
        <v>138</v>
      </c>
      <c r="H176" s="117" t="s">
        <v>193</v>
      </c>
      <c r="I176" s="120">
        <v>240</v>
      </c>
      <c r="J176" s="118">
        <f>2990+786.7-3776.7</f>
        <v>0</v>
      </c>
      <c r="K176" s="118">
        <f>2990+827.1-3817.1</f>
        <v>0</v>
      </c>
    </row>
    <row r="177" spans="1:11" s="23" customFormat="1" ht="15.75" x14ac:dyDescent="0.25">
      <c r="A177" s="116" t="s">
        <v>363</v>
      </c>
      <c r="B177" s="120">
        <v>871</v>
      </c>
      <c r="C177" s="117" t="s">
        <v>14</v>
      </c>
      <c r="D177" s="117" t="s">
        <v>50</v>
      </c>
      <c r="E177" s="117"/>
      <c r="F177" s="117"/>
      <c r="G177" s="117"/>
      <c r="H177" s="117"/>
      <c r="I177" s="120" t="s">
        <v>6</v>
      </c>
      <c r="J177" s="118">
        <f t="shared" ref="J177:K180" si="10">J178</f>
        <v>70.7</v>
      </c>
      <c r="K177" s="118">
        <f t="shared" si="10"/>
        <v>70.7</v>
      </c>
    </row>
    <row r="178" spans="1:11" s="23" customFormat="1" ht="15.75" x14ac:dyDescent="0.25">
      <c r="A178" s="116" t="s">
        <v>77</v>
      </c>
      <c r="B178" s="120">
        <v>871</v>
      </c>
      <c r="C178" s="117" t="s">
        <v>14</v>
      </c>
      <c r="D178" s="117" t="s">
        <v>50</v>
      </c>
      <c r="E178" s="117" t="s">
        <v>63</v>
      </c>
      <c r="F178" s="120">
        <v>0</v>
      </c>
      <c r="G178" s="117" t="s">
        <v>138</v>
      </c>
      <c r="H178" s="117" t="s">
        <v>278</v>
      </c>
      <c r="I178" s="120"/>
      <c r="J178" s="118">
        <f t="shared" si="10"/>
        <v>70.7</v>
      </c>
      <c r="K178" s="118">
        <f t="shared" si="10"/>
        <v>70.7</v>
      </c>
    </row>
    <row r="179" spans="1:11" s="23" customFormat="1" ht="15.75" x14ac:dyDescent="0.25">
      <c r="A179" s="116" t="s">
        <v>78</v>
      </c>
      <c r="B179" s="117" t="s">
        <v>24</v>
      </c>
      <c r="C179" s="117" t="s">
        <v>14</v>
      </c>
      <c r="D179" s="117" t="s">
        <v>50</v>
      </c>
      <c r="E179" s="117" t="s">
        <v>63</v>
      </c>
      <c r="F179" s="120">
        <v>9</v>
      </c>
      <c r="G179" s="117" t="s">
        <v>138</v>
      </c>
      <c r="H179" s="117" t="s">
        <v>278</v>
      </c>
      <c r="I179" s="120"/>
      <c r="J179" s="118">
        <f t="shared" si="10"/>
        <v>70.7</v>
      </c>
      <c r="K179" s="118">
        <f t="shared" si="10"/>
        <v>70.7</v>
      </c>
    </row>
    <row r="180" spans="1:11" s="23" customFormat="1" ht="47.25" x14ac:dyDescent="0.25">
      <c r="A180" s="116" t="s">
        <v>364</v>
      </c>
      <c r="B180" s="117" t="s">
        <v>24</v>
      </c>
      <c r="C180" s="117" t="s">
        <v>14</v>
      </c>
      <c r="D180" s="117" t="s">
        <v>50</v>
      </c>
      <c r="E180" s="117" t="s">
        <v>63</v>
      </c>
      <c r="F180" s="120">
        <v>9</v>
      </c>
      <c r="G180" s="117" t="s">
        <v>138</v>
      </c>
      <c r="H180" s="117" t="s">
        <v>365</v>
      </c>
      <c r="I180" s="120"/>
      <c r="J180" s="118">
        <f t="shared" si="10"/>
        <v>70.7</v>
      </c>
      <c r="K180" s="118">
        <f t="shared" si="10"/>
        <v>70.7</v>
      </c>
    </row>
    <row r="181" spans="1:11" s="23" customFormat="1" ht="47.25" x14ac:dyDescent="0.25">
      <c r="A181" s="116" t="s">
        <v>152</v>
      </c>
      <c r="B181" s="117" t="s">
        <v>24</v>
      </c>
      <c r="C181" s="117" t="s">
        <v>14</v>
      </c>
      <c r="D181" s="117" t="s">
        <v>50</v>
      </c>
      <c r="E181" s="117" t="s">
        <v>63</v>
      </c>
      <c r="F181" s="120">
        <v>9</v>
      </c>
      <c r="G181" s="117" t="s">
        <v>138</v>
      </c>
      <c r="H181" s="117" t="s">
        <v>365</v>
      </c>
      <c r="I181" s="120">
        <v>240</v>
      </c>
      <c r="J181" s="118">
        <v>70.7</v>
      </c>
      <c r="K181" s="118">
        <v>70.7</v>
      </c>
    </row>
    <row r="182" spans="1:11" s="23" customFormat="1" ht="31.5" x14ac:dyDescent="0.25">
      <c r="A182" s="115" t="s">
        <v>60</v>
      </c>
      <c r="B182" s="120">
        <v>871</v>
      </c>
      <c r="C182" s="117" t="s">
        <v>14</v>
      </c>
      <c r="D182" s="117" t="s">
        <v>61</v>
      </c>
      <c r="E182" s="117"/>
      <c r="F182" s="117"/>
      <c r="G182" s="117"/>
      <c r="H182" s="117"/>
      <c r="I182" s="120" t="s">
        <v>6</v>
      </c>
      <c r="J182" s="125">
        <f>J183</f>
        <v>30</v>
      </c>
      <c r="K182" s="125">
        <f>K183</f>
        <v>30</v>
      </c>
    </row>
    <row r="183" spans="1:11" s="23" customFormat="1" ht="63" x14ac:dyDescent="0.25">
      <c r="A183" s="116" t="s">
        <v>315</v>
      </c>
      <c r="B183" s="120">
        <v>871</v>
      </c>
      <c r="C183" s="117" t="s">
        <v>14</v>
      </c>
      <c r="D183" s="117" t="s">
        <v>61</v>
      </c>
      <c r="E183" s="117" t="s">
        <v>14</v>
      </c>
      <c r="F183" s="120">
        <v>0</v>
      </c>
      <c r="G183" s="117" t="s">
        <v>138</v>
      </c>
      <c r="H183" s="117" t="s">
        <v>278</v>
      </c>
      <c r="I183" s="120"/>
      <c r="J183" s="118">
        <f>J184+J186</f>
        <v>30</v>
      </c>
      <c r="K183" s="118">
        <f>K184+K186</f>
        <v>30</v>
      </c>
    </row>
    <row r="184" spans="1:11" s="23" customFormat="1" ht="141.75" x14ac:dyDescent="0.25">
      <c r="A184" s="116" t="s">
        <v>382</v>
      </c>
      <c r="B184" s="117" t="s">
        <v>24</v>
      </c>
      <c r="C184" s="117" t="s">
        <v>14</v>
      </c>
      <c r="D184" s="117" t="s">
        <v>61</v>
      </c>
      <c r="E184" s="117" t="s">
        <v>14</v>
      </c>
      <c r="F184" s="120">
        <v>0</v>
      </c>
      <c r="G184" s="117" t="s">
        <v>138</v>
      </c>
      <c r="H184" s="117" t="s">
        <v>383</v>
      </c>
      <c r="I184" s="120"/>
      <c r="J184" s="118">
        <f>J185</f>
        <v>30</v>
      </c>
      <c r="K184" s="118">
        <f>K185</f>
        <v>30</v>
      </c>
    </row>
    <row r="185" spans="1:11" s="23" customFormat="1" ht="63" x14ac:dyDescent="0.25">
      <c r="A185" s="116" t="s">
        <v>164</v>
      </c>
      <c r="B185" s="117" t="s">
        <v>24</v>
      </c>
      <c r="C185" s="117" t="s">
        <v>14</v>
      </c>
      <c r="D185" s="117" t="s">
        <v>61</v>
      </c>
      <c r="E185" s="117" t="s">
        <v>14</v>
      </c>
      <c r="F185" s="120">
        <v>0</v>
      </c>
      <c r="G185" s="117" t="s">
        <v>138</v>
      </c>
      <c r="H185" s="117" t="s">
        <v>383</v>
      </c>
      <c r="I185" s="120">
        <v>810</v>
      </c>
      <c r="J185" s="118">
        <v>30</v>
      </c>
      <c r="K185" s="118">
        <v>30</v>
      </c>
    </row>
    <row r="186" spans="1:11" ht="15.75" hidden="1" x14ac:dyDescent="0.25">
      <c r="A186" s="116" t="s">
        <v>142</v>
      </c>
      <c r="B186" s="117" t="s">
        <v>24</v>
      </c>
      <c r="C186" s="117" t="s">
        <v>14</v>
      </c>
      <c r="D186" s="117" t="s">
        <v>61</v>
      </c>
      <c r="E186" s="117" t="s">
        <v>14</v>
      </c>
      <c r="F186" s="120">
        <v>0</v>
      </c>
      <c r="G186" s="117" t="s">
        <v>138</v>
      </c>
      <c r="H186" s="117" t="s">
        <v>194</v>
      </c>
      <c r="I186" s="120"/>
      <c r="J186" s="118">
        <f>J187</f>
        <v>0</v>
      </c>
      <c r="K186" s="118">
        <f>K187</f>
        <v>0</v>
      </c>
    </row>
    <row r="187" spans="1:11" ht="63" hidden="1" x14ac:dyDescent="0.25">
      <c r="A187" s="116" t="s">
        <v>164</v>
      </c>
      <c r="B187" s="117" t="s">
        <v>24</v>
      </c>
      <c r="C187" s="117" t="s">
        <v>14</v>
      </c>
      <c r="D187" s="117" t="s">
        <v>61</v>
      </c>
      <c r="E187" s="117" t="s">
        <v>14</v>
      </c>
      <c r="F187" s="120">
        <v>0</v>
      </c>
      <c r="G187" s="117" t="s">
        <v>138</v>
      </c>
      <c r="H187" s="117" t="s">
        <v>194</v>
      </c>
      <c r="I187" s="120">
        <v>810</v>
      </c>
      <c r="J187" s="118"/>
      <c r="K187" s="118">
        <v>0</v>
      </c>
    </row>
    <row r="188" spans="1:11" ht="15.75" x14ac:dyDescent="0.25">
      <c r="A188" s="129" t="s">
        <v>345</v>
      </c>
      <c r="B188" s="117" t="s">
        <v>24</v>
      </c>
      <c r="C188" s="117" t="s">
        <v>15</v>
      </c>
      <c r="D188" s="120" t="s">
        <v>7</v>
      </c>
      <c r="E188" s="117"/>
      <c r="F188" s="120"/>
      <c r="G188" s="117"/>
      <c r="H188" s="117"/>
      <c r="I188" s="120"/>
      <c r="J188" s="118">
        <f>J189+J201+J206+J244</f>
        <v>50223.599999999991</v>
      </c>
      <c r="K188" s="118">
        <f>K189+K201+K206+K244</f>
        <v>51284.5</v>
      </c>
    </row>
    <row r="189" spans="1:11" ht="15.75" x14ac:dyDescent="0.25">
      <c r="A189" s="115" t="s">
        <v>18</v>
      </c>
      <c r="B189" s="117" t="s">
        <v>24</v>
      </c>
      <c r="C189" s="117" t="s">
        <v>15</v>
      </c>
      <c r="D189" s="120" t="s">
        <v>10</v>
      </c>
      <c r="E189" s="117"/>
      <c r="F189" s="120"/>
      <c r="G189" s="117"/>
      <c r="H189" s="117"/>
      <c r="I189" s="120"/>
      <c r="J189" s="118">
        <f>J190+J197</f>
        <v>1441.1</v>
      </c>
      <c r="K189" s="118">
        <f>K190+K197</f>
        <v>1414.1</v>
      </c>
    </row>
    <row r="190" spans="1:11" ht="63" x14ac:dyDescent="0.25">
      <c r="A190" s="116" t="s">
        <v>316</v>
      </c>
      <c r="B190" s="117" t="s">
        <v>24</v>
      </c>
      <c r="C190" s="117" t="s">
        <v>15</v>
      </c>
      <c r="D190" s="117" t="s">
        <v>10</v>
      </c>
      <c r="E190" s="117" t="s">
        <v>15</v>
      </c>
      <c r="F190" s="120">
        <v>0</v>
      </c>
      <c r="G190" s="117" t="s">
        <v>138</v>
      </c>
      <c r="H190" s="117" t="s">
        <v>278</v>
      </c>
      <c r="I190" s="120"/>
      <c r="J190" s="118">
        <f>J191+J194</f>
        <v>100</v>
      </c>
      <c r="K190" s="118">
        <f>K191+K194</f>
        <v>100</v>
      </c>
    </row>
    <row r="191" spans="1:11" ht="31.5" x14ac:dyDescent="0.25">
      <c r="A191" s="116" t="s">
        <v>86</v>
      </c>
      <c r="B191" s="117" t="s">
        <v>24</v>
      </c>
      <c r="C191" s="117" t="s">
        <v>15</v>
      </c>
      <c r="D191" s="117" t="s">
        <v>10</v>
      </c>
      <c r="E191" s="117" t="s">
        <v>15</v>
      </c>
      <c r="F191" s="120">
        <v>1</v>
      </c>
      <c r="G191" s="117" t="s">
        <v>138</v>
      </c>
      <c r="H191" s="117" t="s">
        <v>278</v>
      </c>
      <c r="I191" s="120"/>
      <c r="J191" s="118">
        <f>J192</f>
        <v>100</v>
      </c>
      <c r="K191" s="118">
        <f>K192</f>
        <v>100</v>
      </c>
    </row>
    <row r="192" spans="1:11" ht="15.75" x14ac:dyDescent="0.25">
      <c r="A192" s="116" t="s">
        <v>165</v>
      </c>
      <c r="B192" s="117" t="s">
        <v>24</v>
      </c>
      <c r="C192" s="117" t="s">
        <v>15</v>
      </c>
      <c r="D192" s="117" t="s">
        <v>10</v>
      </c>
      <c r="E192" s="117" t="s">
        <v>15</v>
      </c>
      <c r="F192" s="120">
        <v>1</v>
      </c>
      <c r="G192" s="117" t="s">
        <v>138</v>
      </c>
      <c r="H192" s="117" t="s">
        <v>195</v>
      </c>
      <c r="I192" s="120"/>
      <c r="J192" s="118">
        <f>J193</f>
        <v>100</v>
      </c>
      <c r="K192" s="118">
        <f>K193</f>
        <v>100</v>
      </c>
    </row>
    <row r="193" spans="1:11" ht="47.25" x14ac:dyDescent="0.25">
      <c r="A193" s="116" t="s">
        <v>152</v>
      </c>
      <c r="B193" s="117" t="s">
        <v>24</v>
      </c>
      <c r="C193" s="117" t="s">
        <v>15</v>
      </c>
      <c r="D193" s="117" t="s">
        <v>10</v>
      </c>
      <c r="E193" s="117" t="s">
        <v>15</v>
      </c>
      <c r="F193" s="120">
        <v>1</v>
      </c>
      <c r="G193" s="117" t="s">
        <v>138</v>
      </c>
      <c r="H193" s="117" t="s">
        <v>195</v>
      </c>
      <c r="I193" s="120">
        <v>240</v>
      </c>
      <c r="J193" s="118">
        <v>100</v>
      </c>
      <c r="K193" s="118">
        <v>100</v>
      </c>
    </row>
    <row r="194" spans="1:11" ht="63" hidden="1" x14ac:dyDescent="0.25">
      <c r="A194" s="116" t="s">
        <v>256</v>
      </c>
      <c r="B194" s="117" t="s">
        <v>24</v>
      </c>
      <c r="C194" s="117" t="s">
        <v>15</v>
      </c>
      <c r="D194" s="117" t="s">
        <v>10</v>
      </c>
      <c r="E194" s="117" t="s">
        <v>15</v>
      </c>
      <c r="F194" s="120">
        <v>6</v>
      </c>
      <c r="G194" s="117" t="s">
        <v>138</v>
      </c>
      <c r="H194" s="117" t="s">
        <v>278</v>
      </c>
      <c r="I194" s="120"/>
      <c r="J194" s="118">
        <f>J195</f>
        <v>0</v>
      </c>
      <c r="K194" s="118">
        <f>K195</f>
        <v>0</v>
      </c>
    </row>
    <row r="195" spans="1:11" ht="15.75" hidden="1" x14ac:dyDescent="0.25">
      <c r="A195" s="116" t="s">
        <v>162</v>
      </c>
      <c r="B195" s="117" t="s">
        <v>24</v>
      </c>
      <c r="C195" s="117" t="s">
        <v>15</v>
      </c>
      <c r="D195" s="117" t="s">
        <v>10</v>
      </c>
      <c r="E195" s="117" t="s">
        <v>15</v>
      </c>
      <c r="F195" s="120">
        <v>6</v>
      </c>
      <c r="G195" s="117" t="s">
        <v>138</v>
      </c>
      <c r="H195" s="117" t="s">
        <v>184</v>
      </c>
      <c r="I195" s="120"/>
      <c r="J195" s="118">
        <f>J196</f>
        <v>0</v>
      </c>
      <c r="K195" s="118">
        <f>K196</f>
        <v>0</v>
      </c>
    </row>
    <row r="196" spans="1:11" ht="47.25" hidden="1" x14ac:dyDescent="0.25">
      <c r="A196" s="116" t="s">
        <v>152</v>
      </c>
      <c r="B196" s="117" t="s">
        <v>24</v>
      </c>
      <c r="C196" s="117" t="s">
        <v>15</v>
      </c>
      <c r="D196" s="117" t="s">
        <v>10</v>
      </c>
      <c r="E196" s="117" t="s">
        <v>15</v>
      </c>
      <c r="F196" s="120">
        <v>6</v>
      </c>
      <c r="G196" s="117" t="s">
        <v>138</v>
      </c>
      <c r="H196" s="117" t="s">
        <v>184</v>
      </c>
      <c r="I196" s="120">
        <v>240</v>
      </c>
      <c r="J196" s="118">
        <v>0</v>
      </c>
      <c r="K196" s="118">
        <v>0</v>
      </c>
    </row>
    <row r="197" spans="1:11" s="8" customFormat="1" ht="15.75" x14ac:dyDescent="0.25">
      <c r="A197" s="116" t="s">
        <v>77</v>
      </c>
      <c r="B197" s="117" t="s">
        <v>24</v>
      </c>
      <c r="C197" s="117" t="s">
        <v>15</v>
      </c>
      <c r="D197" s="120" t="s">
        <v>10</v>
      </c>
      <c r="E197" s="117" t="s">
        <v>63</v>
      </c>
      <c r="F197" s="120">
        <v>0</v>
      </c>
      <c r="G197" s="117" t="s">
        <v>138</v>
      </c>
      <c r="H197" s="117" t="s">
        <v>278</v>
      </c>
      <c r="I197" s="120"/>
      <c r="J197" s="118">
        <f t="shared" ref="J197:K199" si="11">J198</f>
        <v>1341.1</v>
      </c>
      <c r="K197" s="118">
        <f t="shared" si="11"/>
        <v>1314.1</v>
      </c>
    </row>
    <row r="198" spans="1:11" ht="15.75" x14ac:dyDescent="0.25">
      <c r="A198" s="116" t="s">
        <v>78</v>
      </c>
      <c r="B198" s="117" t="s">
        <v>24</v>
      </c>
      <c r="C198" s="117" t="s">
        <v>15</v>
      </c>
      <c r="D198" s="120" t="s">
        <v>10</v>
      </c>
      <c r="E198" s="117" t="s">
        <v>63</v>
      </c>
      <c r="F198" s="120">
        <v>9</v>
      </c>
      <c r="G198" s="117" t="s">
        <v>138</v>
      </c>
      <c r="H198" s="117" t="s">
        <v>278</v>
      </c>
      <c r="I198" s="120"/>
      <c r="J198" s="118">
        <f t="shared" si="11"/>
        <v>1341.1</v>
      </c>
      <c r="K198" s="118">
        <f t="shared" si="11"/>
        <v>1314.1</v>
      </c>
    </row>
    <row r="199" spans="1:11" ht="63" x14ac:dyDescent="0.25">
      <c r="A199" s="116" t="s">
        <v>137</v>
      </c>
      <c r="B199" s="117" t="s">
        <v>24</v>
      </c>
      <c r="C199" s="117" t="s">
        <v>15</v>
      </c>
      <c r="D199" s="120" t="s">
        <v>10</v>
      </c>
      <c r="E199" s="117" t="s">
        <v>63</v>
      </c>
      <c r="F199" s="120">
        <v>9</v>
      </c>
      <c r="G199" s="117" t="s">
        <v>138</v>
      </c>
      <c r="H199" s="117" t="s">
        <v>196</v>
      </c>
      <c r="I199" s="120"/>
      <c r="J199" s="118">
        <f t="shared" si="11"/>
        <v>1341.1</v>
      </c>
      <c r="K199" s="118">
        <f t="shared" si="11"/>
        <v>1314.1</v>
      </c>
    </row>
    <row r="200" spans="1:11" ht="47.25" x14ac:dyDescent="0.25">
      <c r="A200" s="116" t="s">
        <v>152</v>
      </c>
      <c r="B200" s="117" t="s">
        <v>24</v>
      </c>
      <c r="C200" s="117" t="s">
        <v>15</v>
      </c>
      <c r="D200" s="120" t="s">
        <v>10</v>
      </c>
      <c r="E200" s="117" t="s">
        <v>63</v>
      </c>
      <c r="F200" s="120">
        <v>9</v>
      </c>
      <c r="G200" s="117" t="s">
        <v>138</v>
      </c>
      <c r="H200" s="117" t="s">
        <v>196</v>
      </c>
      <c r="I200" s="120">
        <v>240</v>
      </c>
      <c r="J200" s="118">
        <v>1341.1</v>
      </c>
      <c r="K200" s="118">
        <v>1314.1</v>
      </c>
    </row>
    <row r="201" spans="1:11" ht="15.75" hidden="1" x14ac:dyDescent="0.25">
      <c r="A201" s="115" t="s">
        <v>48</v>
      </c>
      <c r="B201" s="117" t="s">
        <v>24</v>
      </c>
      <c r="C201" s="117" t="s">
        <v>15</v>
      </c>
      <c r="D201" s="117" t="s">
        <v>12</v>
      </c>
      <c r="E201" s="117"/>
      <c r="F201" s="120"/>
      <c r="G201" s="117"/>
      <c r="H201" s="117"/>
      <c r="I201" s="128"/>
      <c r="J201" s="118">
        <f t="shared" ref="J201:K204" si="12">J202</f>
        <v>0</v>
      </c>
      <c r="K201" s="118">
        <f t="shared" si="12"/>
        <v>0</v>
      </c>
    </row>
    <row r="202" spans="1:11" ht="63" hidden="1" x14ac:dyDescent="0.25">
      <c r="A202" s="116" t="s">
        <v>316</v>
      </c>
      <c r="B202" s="117" t="s">
        <v>24</v>
      </c>
      <c r="C202" s="117" t="s">
        <v>15</v>
      </c>
      <c r="D202" s="117" t="s">
        <v>12</v>
      </c>
      <c r="E202" s="117" t="s">
        <v>15</v>
      </c>
      <c r="F202" s="120">
        <v>0</v>
      </c>
      <c r="G202" s="117" t="s">
        <v>138</v>
      </c>
      <c r="H202" s="117" t="s">
        <v>278</v>
      </c>
      <c r="I202" s="128"/>
      <c r="J202" s="118">
        <f t="shared" si="12"/>
        <v>0</v>
      </c>
      <c r="K202" s="118">
        <f t="shared" si="12"/>
        <v>0</v>
      </c>
    </row>
    <row r="203" spans="1:11" ht="31.5" hidden="1" x14ac:dyDescent="0.25">
      <c r="A203" s="115" t="s">
        <v>134</v>
      </c>
      <c r="B203" s="117" t="s">
        <v>24</v>
      </c>
      <c r="C203" s="117" t="s">
        <v>15</v>
      </c>
      <c r="D203" s="117" t="s">
        <v>12</v>
      </c>
      <c r="E203" s="117" t="s">
        <v>15</v>
      </c>
      <c r="F203" s="120">
        <v>3</v>
      </c>
      <c r="G203" s="117" t="s">
        <v>138</v>
      </c>
      <c r="H203" s="117" t="s">
        <v>278</v>
      </c>
      <c r="I203" s="128"/>
      <c r="J203" s="118">
        <f t="shared" si="12"/>
        <v>0</v>
      </c>
      <c r="K203" s="118">
        <f t="shared" si="12"/>
        <v>0</v>
      </c>
    </row>
    <row r="204" spans="1:11" ht="15.75" hidden="1" x14ac:dyDescent="0.25">
      <c r="A204" s="115" t="s">
        <v>85</v>
      </c>
      <c r="B204" s="117" t="s">
        <v>24</v>
      </c>
      <c r="C204" s="117" t="s">
        <v>15</v>
      </c>
      <c r="D204" s="117" t="s">
        <v>12</v>
      </c>
      <c r="E204" s="117" t="s">
        <v>15</v>
      </c>
      <c r="F204" s="120">
        <v>3</v>
      </c>
      <c r="G204" s="117" t="s">
        <v>138</v>
      </c>
      <c r="H204" s="93">
        <v>29550</v>
      </c>
      <c r="I204" s="128"/>
      <c r="J204" s="118">
        <f t="shared" si="12"/>
        <v>0</v>
      </c>
      <c r="K204" s="118">
        <f t="shared" si="12"/>
        <v>0</v>
      </c>
    </row>
    <row r="205" spans="1:11" ht="47.25" hidden="1" x14ac:dyDescent="0.25">
      <c r="A205" s="116" t="s">
        <v>152</v>
      </c>
      <c r="B205" s="117" t="s">
        <v>24</v>
      </c>
      <c r="C205" s="117" t="s">
        <v>15</v>
      </c>
      <c r="D205" s="117" t="s">
        <v>12</v>
      </c>
      <c r="E205" s="117" t="s">
        <v>15</v>
      </c>
      <c r="F205" s="120">
        <v>3</v>
      </c>
      <c r="G205" s="117" t="s">
        <v>138</v>
      </c>
      <c r="H205" s="93">
        <v>29550</v>
      </c>
      <c r="I205" s="93">
        <v>240</v>
      </c>
      <c r="J205" s="118">
        <v>0</v>
      </c>
      <c r="K205" s="118">
        <v>0</v>
      </c>
    </row>
    <row r="206" spans="1:11" ht="15.75" x14ac:dyDescent="0.25">
      <c r="A206" s="115" t="s">
        <v>3</v>
      </c>
      <c r="B206" s="117" t="s">
        <v>24</v>
      </c>
      <c r="C206" s="117" t="s">
        <v>15</v>
      </c>
      <c r="D206" s="120" t="s">
        <v>11</v>
      </c>
      <c r="E206" s="117" t="s">
        <v>8</v>
      </c>
      <c r="F206" s="120"/>
      <c r="G206" s="117"/>
      <c r="H206" s="117"/>
      <c r="I206" s="120"/>
      <c r="J206" s="125">
        <f>J207+J236</f>
        <v>27563.8</v>
      </c>
      <c r="K206" s="125">
        <f>K207+K236</f>
        <v>28018.6</v>
      </c>
    </row>
    <row r="207" spans="1:11" ht="47.25" x14ac:dyDescent="0.25">
      <c r="A207" s="115" t="s">
        <v>314</v>
      </c>
      <c r="B207" s="117" t="s">
        <v>24</v>
      </c>
      <c r="C207" s="117" t="s">
        <v>15</v>
      </c>
      <c r="D207" s="117" t="s">
        <v>11</v>
      </c>
      <c r="E207" s="117" t="s">
        <v>11</v>
      </c>
      <c r="F207" s="120">
        <v>0</v>
      </c>
      <c r="G207" s="117" t="s">
        <v>138</v>
      </c>
      <c r="H207" s="117" t="s">
        <v>278</v>
      </c>
      <c r="I207" s="120"/>
      <c r="J207" s="118">
        <f>J208+J213</f>
        <v>26383.8</v>
      </c>
      <c r="K207" s="118">
        <f>K208+K213</f>
        <v>26778.6</v>
      </c>
    </row>
    <row r="208" spans="1:11" ht="31.5" x14ac:dyDescent="0.25">
      <c r="A208" s="116" t="s">
        <v>88</v>
      </c>
      <c r="B208" s="117" t="s">
        <v>24</v>
      </c>
      <c r="C208" s="117" t="s">
        <v>15</v>
      </c>
      <c r="D208" s="117" t="s">
        <v>11</v>
      </c>
      <c r="E208" s="117" t="s">
        <v>11</v>
      </c>
      <c r="F208" s="120">
        <v>2</v>
      </c>
      <c r="G208" s="117" t="s">
        <v>138</v>
      </c>
      <c r="H208" s="117" t="s">
        <v>278</v>
      </c>
      <c r="I208" s="120"/>
      <c r="J208" s="118">
        <f>J209+J211</f>
        <v>12783.3</v>
      </c>
      <c r="K208" s="118">
        <f>K209+K211</f>
        <v>13238.1</v>
      </c>
    </row>
    <row r="209" spans="1:11" ht="31.5" x14ac:dyDescent="0.25">
      <c r="A209" s="116" t="s">
        <v>89</v>
      </c>
      <c r="B209" s="117" t="s">
        <v>24</v>
      </c>
      <c r="C209" s="117" t="s">
        <v>15</v>
      </c>
      <c r="D209" s="117" t="s">
        <v>11</v>
      </c>
      <c r="E209" s="117" t="s">
        <v>11</v>
      </c>
      <c r="F209" s="120">
        <v>2</v>
      </c>
      <c r="G209" s="117" t="s">
        <v>138</v>
      </c>
      <c r="H209" s="117" t="s">
        <v>197</v>
      </c>
      <c r="I209" s="120"/>
      <c r="J209" s="118">
        <f>J210</f>
        <v>9283.2999999999993</v>
      </c>
      <c r="K209" s="118">
        <f>K210</f>
        <v>9450.5</v>
      </c>
    </row>
    <row r="210" spans="1:11" ht="47.25" x14ac:dyDescent="0.25">
      <c r="A210" s="116" t="s">
        <v>152</v>
      </c>
      <c r="B210" s="117" t="s">
        <v>24</v>
      </c>
      <c r="C210" s="117" t="s">
        <v>15</v>
      </c>
      <c r="D210" s="117" t="s">
        <v>11</v>
      </c>
      <c r="E210" s="117" t="s">
        <v>11</v>
      </c>
      <c r="F210" s="120">
        <v>2</v>
      </c>
      <c r="G210" s="117" t="s">
        <v>138</v>
      </c>
      <c r="H210" s="117" t="s">
        <v>197</v>
      </c>
      <c r="I210" s="120">
        <v>240</v>
      </c>
      <c r="J210" s="118">
        <v>9283.2999999999993</v>
      </c>
      <c r="K210" s="118">
        <v>9450.5</v>
      </c>
    </row>
    <row r="211" spans="1:11" ht="31.5" x14ac:dyDescent="0.25">
      <c r="A211" s="116" t="s">
        <v>92</v>
      </c>
      <c r="B211" s="117" t="s">
        <v>24</v>
      </c>
      <c r="C211" s="117" t="s">
        <v>15</v>
      </c>
      <c r="D211" s="117" t="s">
        <v>11</v>
      </c>
      <c r="E211" s="117" t="s">
        <v>11</v>
      </c>
      <c r="F211" s="120">
        <v>2</v>
      </c>
      <c r="G211" s="117" t="s">
        <v>138</v>
      </c>
      <c r="H211" s="117" t="s">
        <v>198</v>
      </c>
      <c r="I211" s="120"/>
      <c r="J211" s="118">
        <f>J212</f>
        <v>3500</v>
      </c>
      <c r="K211" s="118">
        <f>K212</f>
        <v>3787.6</v>
      </c>
    </row>
    <row r="212" spans="1:11" ht="47.25" x14ac:dyDescent="0.25">
      <c r="A212" s="116" t="s">
        <v>152</v>
      </c>
      <c r="B212" s="117" t="s">
        <v>24</v>
      </c>
      <c r="C212" s="117" t="s">
        <v>15</v>
      </c>
      <c r="D212" s="117" t="s">
        <v>11</v>
      </c>
      <c r="E212" s="117" t="s">
        <v>11</v>
      </c>
      <c r="F212" s="120">
        <v>2</v>
      </c>
      <c r="G212" s="117" t="s">
        <v>138</v>
      </c>
      <c r="H212" s="117" t="s">
        <v>198</v>
      </c>
      <c r="I212" s="120">
        <v>240</v>
      </c>
      <c r="J212" s="118">
        <v>3500</v>
      </c>
      <c r="K212" s="118">
        <v>3787.6</v>
      </c>
    </row>
    <row r="213" spans="1:11" ht="47.25" x14ac:dyDescent="0.25">
      <c r="A213" s="116" t="s">
        <v>90</v>
      </c>
      <c r="B213" s="117" t="s">
        <v>24</v>
      </c>
      <c r="C213" s="117" t="s">
        <v>15</v>
      </c>
      <c r="D213" s="117" t="s">
        <v>11</v>
      </c>
      <c r="E213" s="117" t="s">
        <v>11</v>
      </c>
      <c r="F213" s="120">
        <v>3</v>
      </c>
      <c r="G213" s="117" t="s">
        <v>138</v>
      </c>
      <c r="H213" s="117" t="s">
        <v>278</v>
      </c>
      <c r="I213" s="120"/>
      <c r="J213" s="118">
        <f>J214+J216+J218+J220+J222+J224+J226+J228+J230+J232+J234</f>
        <v>13600.5</v>
      </c>
      <c r="K213" s="118">
        <f>K214+K216+K218+K220+K222+K224+K226+K228+K230+K232+K234</f>
        <v>13540.5</v>
      </c>
    </row>
    <row r="214" spans="1:11" ht="15.75" hidden="1" x14ac:dyDescent="0.25">
      <c r="A214" s="116" t="s">
        <v>84</v>
      </c>
      <c r="B214" s="117" t="s">
        <v>24</v>
      </c>
      <c r="C214" s="117" t="s">
        <v>15</v>
      </c>
      <c r="D214" s="117" t="s">
        <v>11</v>
      </c>
      <c r="E214" s="117" t="s">
        <v>11</v>
      </c>
      <c r="F214" s="120">
        <v>3</v>
      </c>
      <c r="G214" s="117" t="s">
        <v>138</v>
      </c>
      <c r="H214" s="117" t="s">
        <v>190</v>
      </c>
      <c r="I214" s="120"/>
      <c r="J214" s="118">
        <f>J215</f>
        <v>0</v>
      </c>
      <c r="K214" s="118">
        <f>K215</f>
        <v>0</v>
      </c>
    </row>
    <row r="215" spans="1:11" ht="47.25" hidden="1" x14ac:dyDescent="0.25">
      <c r="A215" s="116" t="s">
        <v>152</v>
      </c>
      <c r="B215" s="117" t="s">
        <v>24</v>
      </c>
      <c r="C215" s="117" t="s">
        <v>15</v>
      </c>
      <c r="D215" s="117" t="s">
        <v>11</v>
      </c>
      <c r="E215" s="117" t="s">
        <v>11</v>
      </c>
      <c r="F215" s="120">
        <v>3</v>
      </c>
      <c r="G215" s="117" t="s">
        <v>138</v>
      </c>
      <c r="H215" s="117" t="s">
        <v>190</v>
      </c>
      <c r="I215" s="120">
        <v>240</v>
      </c>
      <c r="J215" s="118">
        <v>0</v>
      </c>
      <c r="K215" s="118">
        <v>0</v>
      </c>
    </row>
    <row r="216" spans="1:11" ht="15.75" x14ac:dyDescent="0.25">
      <c r="A216" s="116" t="s">
        <v>91</v>
      </c>
      <c r="B216" s="117" t="s">
        <v>24</v>
      </c>
      <c r="C216" s="117" t="s">
        <v>15</v>
      </c>
      <c r="D216" s="117" t="s">
        <v>11</v>
      </c>
      <c r="E216" s="117" t="s">
        <v>11</v>
      </c>
      <c r="F216" s="120">
        <v>3</v>
      </c>
      <c r="G216" s="117" t="s">
        <v>138</v>
      </c>
      <c r="H216" s="117" t="s">
        <v>199</v>
      </c>
      <c r="I216" s="120"/>
      <c r="J216" s="118">
        <f>J217</f>
        <v>800</v>
      </c>
      <c r="K216" s="118">
        <f>K217</f>
        <v>800</v>
      </c>
    </row>
    <row r="217" spans="1:11" ht="47.25" x14ac:dyDescent="0.25">
      <c r="A217" s="116" t="s">
        <v>152</v>
      </c>
      <c r="B217" s="117" t="s">
        <v>24</v>
      </c>
      <c r="C217" s="117" t="s">
        <v>15</v>
      </c>
      <c r="D217" s="117" t="s">
        <v>11</v>
      </c>
      <c r="E217" s="117" t="s">
        <v>11</v>
      </c>
      <c r="F217" s="120">
        <v>3</v>
      </c>
      <c r="G217" s="117" t="s">
        <v>138</v>
      </c>
      <c r="H217" s="117" t="s">
        <v>199</v>
      </c>
      <c r="I217" s="120">
        <v>240</v>
      </c>
      <c r="J217" s="118">
        <v>800</v>
      </c>
      <c r="K217" s="118">
        <v>800</v>
      </c>
    </row>
    <row r="218" spans="1:11" ht="15.75" x14ac:dyDescent="0.25">
      <c r="A218" s="116" t="s">
        <v>93</v>
      </c>
      <c r="B218" s="117" t="s">
        <v>24</v>
      </c>
      <c r="C218" s="117" t="s">
        <v>15</v>
      </c>
      <c r="D218" s="117" t="s">
        <v>11</v>
      </c>
      <c r="E218" s="117" t="s">
        <v>11</v>
      </c>
      <c r="F218" s="120">
        <v>3</v>
      </c>
      <c r="G218" s="117" t="s">
        <v>138</v>
      </c>
      <c r="H218" s="120">
        <v>29220</v>
      </c>
      <c r="I218" s="120"/>
      <c r="J218" s="118">
        <f>J219</f>
        <v>900</v>
      </c>
      <c r="K218" s="118">
        <f>K219</f>
        <v>900</v>
      </c>
    </row>
    <row r="219" spans="1:11" ht="47.25" x14ac:dyDescent="0.25">
      <c r="A219" s="116" t="s">
        <v>152</v>
      </c>
      <c r="B219" s="117" t="s">
        <v>24</v>
      </c>
      <c r="C219" s="117" t="s">
        <v>15</v>
      </c>
      <c r="D219" s="117" t="s">
        <v>11</v>
      </c>
      <c r="E219" s="117" t="s">
        <v>11</v>
      </c>
      <c r="F219" s="120">
        <v>3</v>
      </c>
      <c r="G219" s="117" t="s">
        <v>138</v>
      </c>
      <c r="H219" s="120">
        <v>29220</v>
      </c>
      <c r="I219" s="120">
        <v>240</v>
      </c>
      <c r="J219" s="118">
        <v>900</v>
      </c>
      <c r="K219" s="118">
        <v>900</v>
      </c>
    </row>
    <row r="220" spans="1:11" ht="15.75" x14ac:dyDescent="0.25">
      <c r="A220" s="116" t="s">
        <v>96</v>
      </c>
      <c r="B220" s="120">
        <v>871</v>
      </c>
      <c r="C220" s="117" t="s">
        <v>15</v>
      </c>
      <c r="D220" s="117" t="s">
        <v>11</v>
      </c>
      <c r="E220" s="117" t="s">
        <v>11</v>
      </c>
      <c r="F220" s="120">
        <v>3</v>
      </c>
      <c r="G220" s="117" t="s">
        <v>138</v>
      </c>
      <c r="H220" s="117" t="s">
        <v>200</v>
      </c>
      <c r="I220" s="120"/>
      <c r="J220" s="118">
        <f>J221</f>
        <v>5883.1</v>
      </c>
      <c r="K220" s="118">
        <f>K221</f>
        <v>5971.9</v>
      </c>
    </row>
    <row r="221" spans="1:11" ht="47.25" x14ac:dyDescent="0.25">
      <c r="A221" s="116" t="s">
        <v>152</v>
      </c>
      <c r="B221" s="120">
        <v>871</v>
      </c>
      <c r="C221" s="117" t="s">
        <v>15</v>
      </c>
      <c r="D221" s="117" t="s">
        <v>11</v>
      </c>
      <c r="E221" s="117" t="s">
        <v>11</v>
      </c>
      <c r="F221" s="120">
        <v>3</v>
      </c>
      <c r="G221" s="117" t="s">
        <v>138</v>
      </c>
      <c r="H221" s="117" t="s">
        <v>200</v>
      </c>
      <c r="I221" s="120">
        <v>240</v>
      </c>
      <c r="J221" s="118">
        <f>2000-786.7+4669.8</f>
        <v>5883.1</v>
      </c>
      <c r="K221" s="118">
        <f>2000-827.1+4799</f>
        <v>5971.9</v>
      </c>
    </row>
    <row r="222" spans="1:11" ht="31.5" x14ac:dyDescent="0.25">
      <c r="A222" s="116" t="s">
        <v>94</v>
      </c>
      <c r="B222" s="120">
        <v>871</v>
      </c>
      <c r="C222" s="117" t="s">
        <v>15</v>
      </c>
      <c r="D222" s="117" t="s">
        <v>11</v>
      </c>
      <c r="E222" s="117" t="s">
        <v>11</v>
      </c>
      <c r="F222" s="120">
        <v>3</v>
      </c>
      <c r="G222" s="117" t="s">
        <v>138</v>
      </c>
      <c r="H222" s="120">
        <v>29470</v>
      </c>
      <c r="I222" s="120"/>
      <c r="J222" s="118">
        <f>J223</f>
        <v>100</v>
      </c>
      <c r="K222" s="118">
        <f>K223</f>
        <v>100</v>
      </c>
    </row>
    <row r="223" spans="1:11" ht="47.25" x14ac:dyDescent="0.25">
      <c r="A223" s="116" t="s">
        <v>152</v>
      </c>
      <c r="B223" s="120">
        <v>871</v>
      </c>
      <c r="C223" s="117" t="s">
        <v>15</v>
      </c>
      <c r="D223" s="117" t="s">
        <v>11</v>
      </c>
      <c r="E223" s="117" t="s">
        <v>11</v>
      </c>
      <c r="F223" s="120">
        <v>3</v>
      </c>
      <c r="G223" s="117" t="s">
        <v>138</v>
      </c>
      <c r="H223" s="120">
        <v>29470</v>
      </c>
      <c r="I223" s="120">
        <v>240</v>
      </c>
      <c r="J223" s="118">
        <v>100</v>
      </c>
      <c r="K223" s="118">
        <v>100</v>
      </c>
    </row>
    <row r="224" spans="1:11" ht="31.5" x14ac:dyDescent="0.25">
      <c r="A224" s="116" t="s">
        <v>95</v>
      </c>
      <c r="B224" s="120">
        <v>871</v>
      </c>
      <c r="C224" s="117" t="s">
        <v>15</v>
      </c>
      <c r="D224" s="117" t="s">
        <v>11</v>
      </c>
      <c r="E224" s="117" t="s">
        <v>11</v>
      </c>
      <c r="F224" s="120">
        <v>3</v>
      </c>
      <c r="G224" s="117" t="s">
        <v>138</v>
      </c>
      <c r="H224" s="120">
        <v>29490</v>
      </c>
      <c r="I224" s="120"/>
      <c r="J224" s="118">
        <f>J225</f>
        <v>100</v>
      </c>
      <c r="K224" s="118">
        <f>K225</f>
        <v>100</v>
      </c>
    </row>
    <row r="225" spans="1:11" s="8" customFormat="1" ht="47.25" x14ac:dyDescent="0.25">
      <c r="A225" s="116" t="s">
        <v>152</v>
      </c>
      <c r="B225" s="120">
        <v>871</v>
      </c>
      <c r="C225" s="117" t="s">
        <v>15</v>
      </c>
      <c r="D225" s="117" t="s">
        <v>11</v>
      </c>
      <c r="E225" s="117" t="s">
        <v>11</v>
      </c>
      <c r="F225" s="120">
        <v>3</v>
      </c>
      <c r="G225" s="117" t="s">
        <v>138</v>
      </c>
      <c r="H225" s="120">
        <v>29490</v>
      </c>
      <c r="I225" s="120">
        <v>240</v>
      </c>
      <c r="J225" s="118">
        <v>100</v>
      </c>
      <c r="K225" s="118">
        <v>100</v>
      </c>
    </row>
    <row r="226" spans="1:11" ht="15.75" x14ac:dyDescent="0.25">
      <c r="A226" s="116" t="s">
        <v>115</v>
      </c>
      <c r="B226" s="120">
        <v>871</v>
      </c>
      <c r="C226" s="117" t="s">
        <v>15</v>
      </c>
      <c r="D226" s="117" t="s">
        <v>11</v>
      </c>
      <c r="E226" s="117" t="s">
        <v>11</v>
      </c>
      <c r="F226" s="120">
        <v>3</v>
      </c>
      <c r="G226" s="117" t="s">
        <v>138</v>
      </c>
      <c r="H226" s="117" t="s">
        <v>231</v>
      </c>
      <c r="I226" s="120"/>
      <c r="J226" s="118">
        <f>J227</f>
        <v>800</v>
      </c>
      <c r="K226" s="118">
        <f>K227</f>
        <v>800</v>
      </c>
    </row>
    <row r="227" spans="1:11" ht="47.25" x14ac:dyDescent="0.25">
      <c r="A227" s="116" t="s">
        <v>152</v>
      </c>
      <c r="B227" s="120">
        <v>871</v>
      </c>
      <c r="C227" s="117" t="s">
        <v>15</v>
      </c>
      <c r="D227" s="117" t="s">
        <v>11</v>
      </c>
      <c r="E227" s="117" t="s">
        <v>11</v>
      </c>
      <c r="F227" s="120">
        <v>3</v>
      </c>
      <c r="G227" s="117" t="s">
        <v>138</v>
      </c>
      <c r="H227" s="117" t="s">
        <v>231</v>
      </c>
      <c r="I227" s="120">
        <v>240</v>
      </c>
      <c r="J227" s="118">
        <v>800</v>
      </c>
      <c r="K227" s="118">
        <v>800</v>
      </c>
    </row>
    <row r="228" spans="1:11" ht="31.5" x14ac:dyDescent="0.25">
      <c r="A228" s="116" t="s">
        <v>116</v>
      </c>
      <c r="B228" s="120">
        <v>871</v>
      </c>
      <c r="C228" s="117" t="s">
        <v>15</v>
      </c>
      <c r="D228" s="117" t="s">
        <v>11</v>
      </c>
      <c r="E228" s="117" t="s">
        <v>11</v>
      </c>
      <c r="F228" s="120">
        <v>3</v>
      </c>
      <c r="G228" s="117" t="s">
        <v>138</v>
      </c>
      <c r="H228" s="117" t="s">
        <v>201</v>
      </c>
      <c r="I228" s="120"/>
      <c r="J228" s="118">
        <f>J229</f>
        <v>500</v>
      </c>
      <c r="K228" s="118">
        <f>K229</f>
        <v>500</v>
      </c>
    </row>
    <row r="229" spans="1:11" ht="47.25" x14ac:dyDescent="0.25">
      <c r="A229" s="116" t="s">
        <v>152</v>
      </c>
      <c r="B229" s="120">
        <v>871</v>
      </c>
      <c r="C229" s="117" t="s">
        <v>15</v>
      </c>
      <c r="D229" s="117" t="s">
        <v>11</v>
      </c>
      <c r="E229" s="117" t="s">
        <v>11</v>
      </c>
      <c r="F229" s="120">
        <v>3</v>
      </c>
      <c r="G229" s="117" t="s">
        <v>138</v>
      </c>
      <c r="H229" s="117" t="s">
        <v>201</v>
      </c>
      <c r="I229" s="120">
        <v>240</v>
      </c>
      <c r="J229" s="118">
        <v>500</v>
      </c>
      <c r="K229" s="118">
        <v>500</v>
      </c>
    </row>
    <row r="230" spans="1:11" ht="31.5" hidden="1" x14ac:dyDescent="0.25">
      <c r="A230" s="116" t="s">
        <v>128</v>
      </c>
      <c r="B230" s="120">
        <v>871</v>
      </c>
      <c r="C230" s="117" t="s">
        <v>15</v>
      </c>
      <c r="D230" s="117" t="s">
        <v>11</v>
      </c>
      <c r="E230" s="117" t="s">
        <v>11</v>
      </c>
      <c r="F230" s="120">
        <v>3</v>
      </c>
      <c r="G230" s="117" t="s">
        <v>138</v>
      </c>
      <c r="H230" s="117" t="s">
        <v>202</v>
      </c>
      <c r="I230" s="120"/>
      <c r="J230" s="118">
        <f>J231</f>
        <v>0</v>
      </c>
      <c r="K230" s="118">
        <f>K231</f>
        <v>0</v>
      </c>
    </row>
    <row r="231" spans="1:11" ht="47.25" hidden="1" x14ac:dyDescent="0.25">
      <c r="A231" s="116" t="s">
        <v>152</v>
      </c>
      <c r="B231" s="120">
        <v>871</v>
      </c>
      <c r="C231" s="117" t="s">
        <v>15</v>
      </c>
      <c r="D231" s="117" t="s">
        <v>11</v>
      </c>
      <c r="E231" s="117" t="s">
        <v>11</v>
      </c>
      <c r="F231" s="120">
        <v>3</v>
      </c>
      <c r="G231" s="117" t="s">
        <v>138</v>
      </c>
      <c r="H231" s="117" t="s">
        <v>202</v>
      </c>
      <c r="I231" s="120">
        <v>240</v>
      </c>
      <c r="J231" s="118">
        <v>0</v>
      </c>
      <c r="K231" s="118">
        <v>0</v>
      </c>
    </row>
    <row r="232" spans="1:11" ht="15.75" hidden="1" x14ac:dyDescent="0.25">
      <c r="A232" s="116" t="s">
        <v>166</v>
      </c>
      <c r="B232" s="120">
        <v>871</v>
      </c>
      <c r="C232" s="117" t="s">
        <v>15</v>
      </c>
      <c r="D232" s="117" t="s">
        <v>11</v>
      </c>
      <c r="E232" s="117" t="s">
        <v>11</v>
      </c>
      <c r="F232" s="120">
        <v>3</v>
      </c>
      <c r="G232" s="117" t="s">
        <v>138</v>
      </c>
      <c r="H232" s="117" t="s">
        <v>203</v>
      </c>
      <c r="I232" s="120"/>
      <c r="J232" s="118">
        <f>J233</f>
        <v>0</v>
      </c>
      <c r="K232" s="118">
        <f>K233</f>
        <v>0</v>
      </c>
    </row>
    <row r="233" spans="1:11" ht="47.25" hidden="1" x14ac:dyDescent="0.25">
      <c r="A233" s="116" t="s">
        <v>152</v>
      </c>
      <c r="B233" s="120">
        <v>871</v>
      </c>
      <c r="C233" s="117" t="s">
        <v>15</v>
      </c>
      <c r="D233" s="117" t="s">
        <v>11</v>
      </c>
      <c r="E233" s="117" t="s">
        <v>11</v>
      </c>
      <c r="F233" s="120">
        <v>3</v>
      </c>
      <c r="G233" s="117" t="s">
        <v>138</v>
      </c>
      <c r="H233" s="117" t="s">
        <v>203</v>
      </c>
      <c r="I233" s="120">
        <v>240</v>
      </c>
      <c r="J233" s="118">
        <v>0</v>
      </c>
      <c r="K233" s="118">
        <v>0</v>
      </c>
    </row>
    <row r="234" spans="1:11" ht="31.5" x14ac:dyDescent="0.25">
      <c r="A234" s="116" t="s">
        <v>129</v>
      </c>
      <c r="B234" s="120">
        <v>871</v>
      </c>
      <c r="C234" s="117" t="s">
        <v>15</v>
      </c>
      <c r="D234" s="117" t="s">
        <v>11</v>
      </c>
      <c r="E234" s="117" t="s">
        <v>11</v>
      </c>
      <c r="F234" s="120">
        <v>3</v>
      </c>
      <c r="G234" s="117" t="s">
        <v>138</v>
      </c>
      <c r="H234" s="117" t="s">
        <v>204</v>
      </c>
      <c r="I234" s="120"/>
      <c r="J234" s="118">
        <f>J235</f>
        <v>4517.3999999999996</v>
      </c>
      <c r="K234" s="118">
        <f>K235</f>
        <v>4368.6000000000004</v>
      </c>
    </row>
    <row r="235" spans="1:11" s="8" customFormat="1" ht="47.25" x14ac:dyDescent="0.25">
      <c r="A235" s="116" t="s">
        <v>152</v>
      </c>
      <c r="B235" s="120">
        <v>871</v>
      </c>
      <c r="C235" s="117" t="s">
        <v>15</v>
      </c>
      <c r="D235" s="117" t="s">
        <v>11</v>
      </c>
      <c r="E235" s="117" t="s">
        <v>11</v>
      </c>
      <c r="F235" s="120">
        <v>3</v>
      </c>
      <c r="G235" s="117" t="s">
        <v>138</v>
      </c>
      <c r="H235" s="117" t="s">
        <v>204</v>
      </c>
      <c r="I235" s="120">
        <v>240</v>
      </c>
      <c r="J235" s="118">
        <f>3474.4-24.7-2932.3+4000</f>
        <v>4517.3999999999996</v>
      </c>
      <c r="K235" s="118">
        <f>3474.4-24.7-3081.1+4000</f>
        <v>4368.6000000000004</v>
      </c>
    </row>
    <row r="236" spans="1:11" ht="78.75" x14ac:dyDescent="0.25">
      <c r="A236" s="116" t="s">
        <v>385</v>
      </c>
      <c r="B236" s="120">
        <v>871</v>
      </c>
      <c r="C236" s="117" t="s">
        <v>15</v>
      </c>
      <c r="D236" s="117" t="s">
        <v>11</v>
      </c>
      <c r="E236" s="117" t="s">
        <v>282</v>
      </c>
      <c r="F236" s="120">
        <v>0</v>
      </c>
      <c r="G236" s="117" t="s">
        <v>138</v>
      </c>
      <c r="H236" s="117" t="s">
        <v>278</v>
      </c>
      <c r="I236" s="120"/>
      <c r="J236" s="118">
        <f>J237</f>
        <v>1180</v>
      </c>
      <c r="K236" s="118">
        <f>K237</f>
        <v>1240</v>
      </c>
    </row>
    <row r="237" spans="1:11" ht="63" x14ac:dyDescent="0.25">
      <c r="A237" s="116" t="s">
        <v>392</v>
      </c>
      <c r="B237" s="120">
        <v>871</v>
      </c>
      <c r="C237" s="117" t="s">
        <v>15</v>
      </c>
      <c r="D237" s="117" t="s">
        <v>11</v>
      </c>
      <c r="E237" s="117" t="s">
        <v>282</v>
      </c>
      <c r="F237" s="120">
        <v>1</v>
      </c>
      <c r="G237" s="117" t="s">
        <v>138</v>
      </c>
      <c r="H237" s="117" t="s">
        <v>278</v>
      </c>
      <c r="I237" s="120"/>
      <c r="J237" s="118">
        <f>J238+J241</f>
        <v>1180</v>
      </c>
      <c r="K237" s="118">
        <f>K238+K241</f>
        <v>1240</v>
      </c>
    </row>
    <row r="238" spans="1:11" ht="31.5" x14ac:dyDescent="0.25">
      <c r="A238" s="116" t="s">
        <v>386</v>
      </c>
      <c r="B238" s="120">
        <v>871</v>
      </c>
      <c r="C238" s="117" t="s">
        <v>15</v>
      </c>
      <c r="D238" s="117" t="s">
        <v>11</v>
      </c>
      <c r="E238" s="117" t="s">
        <v>282</v>
      </c>
      <c r="F238" s="120">
        <v>1</v>
      </c>
      <c r="G238" s="117" t="s">
        <v>10</v>
      </c>
      <c r="H238" s="117" t="s">
        <v>278</v>
      </c>
      <c r="I238" s="120"/>
      <c r="J238" s="118">
        <f>J239</f>
        <v>786.7</v>
      </c>
      <c r="K238" s="118">
        <f>K239</f>
        <v>827.1</v>
      </c>
    </row>
    <row r="239" spans="1:11" ht="126" x14ac:dyDescent="0.25">
      <c r="A239" s="116" t="s">
        <v>390</v>
      </c>
      <c r="B239" s="120">
        <v>871</v>
      </c>
      <c r="C239" s="117" t="s">
        <v>15</v>
      </c>
      <c r="D239" s="117" t="s">
        <v>11</v>
      </c>
      <c r="E239" s="117" t="s">
        <v>282</v>
      </c>
      <c r="F239" s="120">
        <v>1</v>
      </c>
      <c r="G239" s="117" t="s">
        <v>10</v>
      </c>
      <c r="H239" s="117" t="s">
        <v>384</v>
      </c>
      <c r="I239" s="120"/>
      <c r="J239" s="118">
        <f>J240</f>
        <v>786.7</v>
      </c>
      <c r="K239" s="118">
        <f>K240</f>
        <v>827.1</v>
      </c>
    </row>
    <row r="240" spans="1:11" ht="47.25" x14ac:dyDescent="0.25">
      <c r="A240" s="116" t="s">
        <v>152</v>
      </c>
      <c r="B240" s="120">
        <v>871</v>
      </c>
      <c r="C240" s="117" t="s">
        <v>15</v>
      </c>
      <c r="D240" s="117" t="s">
        <v>11</v>
      </c>
      <c r="E240" s="117" t="s">
        <v>282</v>
      </c>
      <c r="F240" s="120">
        <v>1</v>
      </c>
      <c r="G240" s="117" t="s">
        <v>10</v>
      </c>
      <c r="H240" s="117" t="s">
        <v>384</v>
      </c>
      <c r="I240" s="120">
        <v>240</v>
      </c>
      <c r="J240" s="118">
        <v>786.7</v>
      </c>
      <c r="K240" s="118">
        <v>827.1</v>
      </c>
    </row>
    <row r="241" spans="1:11" ht="31.5" x14ac:dyDescent="0.25">
      <c r="A241" s="116" t="s">
        <v>388</v>
      </c>
      <c r="B241" s="120">
        <v>871</v>
      </c>
      <c r="C241" s="117" t="s">
        <v>15</v>
      </c>
      <c r="D241" s="117" t="s">
        <v>11</v>
      </c>
      <c r="E241" s="117" t="s">
        <v>282</v>
      </c>
      <c r="F241" s="120">
        <v>0</v>
      </c>
      <c r="G241" s="117" t="s">
        <v>12</v>
      </c>
      <c r="H241" s="117" t="s">
        <v>278</v>
      </c>
      <c r="I241" s="120"/>
      <c r="J241" s="118">
        <f>J242</f>
        <v>393.3</v>
      </c>
      <c r="K241" s="118">
        <f>K242</f>
        <v>412.9</v>
      </c>
    </row>
    <row r="242" spans="1:11" ht="126" x14ac:dyDescent="0.25">
      <c r="A242" s="116" t="s">
        <v>390</v>
      </c>
      <c r="B242" s="120">
        <v>871</v>
      </c>
      <c r="C242" s="117" t="s">
        <v>15</v>
      </c>
      <c r="D242" s="117" t="s">
        <v>11</v>
      </c>
      <c r="E242" s="117" t="s">
        <v>282</v>
      </c>
      <c r="F242" s="120">
        <v>0</v>
      </c>
      <c r="G242" s="117" t="s">
        <v>12</v>
      </c>
      <c r="H242" s="117" t="s">
        <v>384</v>
      </c>
      <c r="I242" s="120"/>
      <c r="J242" s="118">
        <f>J243</f>
        <v>393.3</v>
      </c>
      <c r="K242" s="118">
        <f>K243</f>
        <v>412.9</v>
      </c>
    </row>
    <row r="243" spans="1:11" ht="47.25" x14ac:dyDescent="0.25">
      <c r="A243" s="116" t="s">
        <v>152</v>
      </c>
      <c r="B243" s="120">
        <v>871</v>
      </c>
      <c r="C243" s="117" t="s">
        <v>15</v>
      </c>
      <c r="D243" s="117" t="s">
        <v>11</v>
      </c>
      <c r="E243" s="117" t="s">
        <v>282</v>
      </c>
      <c r="F243" s="120">
        <v>0</v>
      </c>
      <c r="G243" s="117" t="s">
        <v>12</v>
      </c>
      <c r="H243" s="117" t="s">
        <v>384</v>
      </c>
      <c r="I243" s="120">
        <v>240</v>
      </c>
      <c r="J243" s="118">
        <v>393.3</v>
      </c>
      <c r="K243" s="118">
        <v>412.9</v>
      </c>
    </row>
    <row r="244" spans="1:11" ht="31.5" x14ac:dyDescent="0.25">
      <c r="A244" s="116" t="s">
        <v>257</v>
      </c>
      <c r="B244" s="120">
        <v>871</v>
      </c>
      <c r="C244" s="117" t="s">
        <v>15</v>
      </c>
      <c r="D244" s="117" t="s">
        <v>15</v>
      </c>
      <c r="E244" s="117" t="s">
        <v>138</v>
      </c>
      <c r="F244" s="120">
        <v>0</v>
      </c>
      <c r="G244" s="117" t="s">
        <v>138</v>
      </c>
      <c r="H244" s="117" t="s">
        <v>278</v>
      </c>
      <c r="I244" s="120"/>
      <c r="J244" s="118">
        <f>J245+J251</f>
        <v>21218.699999999997</v>
      </c>
      <c r="K244" s="118">
        <f>K245+K251</f>
        <v>21851.8</v>
      </c>
    </row>
    <row r="245" spans="1:11" ht="47.25" x14ac:dyDescent="0.25">
      <c r="A245" s="115" t="s">
        <v>314</v>
      </c>
      <c r="B245" s="120">
        <v>871</v>
      </c>
      <c r="C245" s="117" t="s">
        <v>15</v>
      </c>
      <c r="D245" s="117" t="s">
        <v>15</v>
      </c>
      <c r="E245" s="117" t="s">
        <v>11</v>
      </c>
      <c r="F245" s="120">
        <v>0</v>
      </c>
      <c r="G245" s="117" t="s">
        <v>138</v>
      </c>
      <c r="H245" s="117" t="s">
        <v>278</v>
      </c>
      <c r="I245" s="120"/>
      <c r="J245" s="118">
        <f>J246</f>
        <v>20648.699999999997</v>
      </c>
      <c r="K245" s="118">
        <f>K246</f>
        <v>21301.8</v>
      </c>
    </row>
    <row r="246" spans="1:11" ht="15.75" x14ac:dyDescent="0.25">
      <c r="A246" s="116" t="s">
        <v>97</v>
      </c>
      <c r="B246" s="120">
        <v>871</v>
      </c>
      <c r="C246" s="117" t="s">
        <v>15</v>
      </c>
      <c r="D246" s="117" t="s">
        <v>15</v>
      </c>
      <c r="E246" s="117" t="s">
        <v>11</v>
      </c>
      <c r="F246" s="120">
        <v>4</v>
      </c>
      <c r="G246" s="117" t="s">
        <v>138</v>
      </c>
      <c r="H246" s="117" t="s">
        <v>278</v>
      </c>
      <c r="I246" s="120"/>
      <c r="J246" s="118">
        <f>J247</f>
        <v>20648.699999999997</v>
      </c>
      <c r="K246" s="118">
        <f>K247</f>
        <v>21301.8</v>
      </c>
    </row>
    <row r="247" spans="1:11" ht="47.25" x14ac:dyDescent="0.25">
      <c r="A247" s="116" t="s">
        <v>98</v>
      </c>
      <c r="B247" s="120">
        <v>871</v>
      </c>
      <c r="C247" s="117" t="s">
        <v>15</v>
      </c>
      <c r="D247" s="117" t="s">
        <v>15</v>
      </c>
      <c r="E247" s="117" t="s">
        <v>11</v>
      </c>
      <c r="F247" s="120">
        <v>4</v>
      </c>
      <c r="G247" s="117" t="s">
        <v>138</v>
      </c>
      <c r="H247" s="117" t="s">
        <v>205</v>
      </c>
      <c r="I247" s="120"/>
      <c r="J247" s="118">
        <f>SUM(J248:J250)</f>
        <v>20648.699999999997</v>
      </c>
      <c r="K247" s="118">
        <f>SUM(K248:K250)</f>
        <v>21301.8</v>
      </c>
    </row>
    <row r="248" spans="1:11" ht="31.5" x14ac:dyDescent="0.25">
      <c r="A248" s="115" t="s">
        <v>143</v>
      </c>
      <c r="B248" s="120">
        <v>871</v>
      </c>
      <c r="C248" s="117" t="s">
        <v>15</v>
      </c>
      <c r="D248" s="117" t="s">
        <v>15</v>
      </c>
      <c r="E248" s="117" t="s">
        <v>11</v>
      </c>
      <c r="F248" s="120">
        <v>4</v>
      </c>
      <c r="G248" s="117" t="s">
        <v>138</v>
      </c>
      <c r="H248" s="117" t="s">
        <v>205</v>
      </c>
      <c r="I248" s="120">
        <v>110</v>
      </c>
      <c r="J248" s="118">
        <v>16539.599999999999</v>
      </c>
      <c r="K248" s="118">
        <v>17201.099999999999</v>
      </c>
    </row>
    <row r="249" spans="1:11" ht="47.25" x14ac:dyDescent="0.25">
      <c r="A249" s="116" t="s">
        <v>152</v>
      </c>
      <c r="B249" s="120">
        <v>871</v>
      </c>
      <c r="C249" s="117" t="s">
        <v>15</v>
      </c>
      <c r="D249" s="117" t="s">
        <v>15</v>
      </c>
      <c r="E249" s="117" t="s">
        <v>11</v>
      </c>
      <c r="F249" s="120">
        <v>4</v>
      </c>
      <c r="G249" s="117" t="s">
        <v>138</v>
      </c>
      <c r="H249" s="117" t="s">
        <v>205</v>
      </c>
      <c r="I249" s="120">
        <v>240</v>
      </c>
      <c r="J249" s="118">
        <v>4062.1</v>
      </c>
      <c r="K249" s="118">
        <v>4053.7</v>
      </c>
    </row>
    <row r="250" spans="1:11" ht="15.75" x14ac:dyDescent="0.25">
      <c r="A250" s="115" t="s">
        <v>145</v>
      </c>
      <c r="B250" s="120">
        <v>871</v>
      </c>
      <c r="C250" s="117" t="s">
        <v>15</v>
      </c>
      <c r="D250" s="117" t="s">
        <v>15</v>
      </c>
      <c r="E250" s="117" t="s">
        <v>11</v>
      </c>
      <c r="F250" s="120">
        <v>4</v>
      </c>
      <c r="G250" s="117" t="s">
        <v>138</v>
      </c>
      <c r="H250" s="117" t="s">
        <v>205</v>
      </c>
      <c r="I250" s="120">
        <v>850</v>
      </c>
      <c r="J250" s="118">
        <v>47</v>
      </c>
      <c r="K250" s="118">
        <v>47</v>
      </c>
    </row>
    <row r="251" spans="1:11" ht="63" x14ac:dyDescent="0.25">
      <c r="A251" s="115" t="s">
        <v>153</v>
      </c>
      <c r="B251" s="120">
        <v>871</v>
      </c>
      <c r="C251" s="117" t="s">
        <v>15</v>
      </c>
      <c r="D251" s="117" t="s">
        <v>15</v>
      </c>
      <c r="E251" s="117" t="s">
        <v>19</v>
      </c>
      <c r="F251" s="120">
        <v>0</v>
      </c>
      <c r="G251" s="117" t="s">
        <v>138</v>
      </c>
      <c r="H251" s="117" t="s">
        <v>278</v>
      </c>
      <c r="I251" s="120"/>
      <c r="J251" s="118">
        <f>J252</f>
        <v>570</v>
      </c>
      <c r="K251" s="118">
        <f>K252</f>
        <v>550</v>
      </c>
    </row>
    <row r="252" spans="1:11" ht="31.5" x14ac:dyDescent="0.25">
      <c r="A252" s="115" t="s">
        <v>167</v>
      </c>
      <c r="B252" s="117" t="s">
        <v>24</v>
      </c>
      <c r="C252" s="117" t="s">
        <v>15</v>
      </c>
      <c r="D252" s="117" t="s">
        <v>15</v>
      </c>
      <c r="E252" s="117" t="s">
        <v>19</v>
      </c>
      <c r="F252" s="120">
        <v>2</v>
      </c>
      <c r="G252" s="117" t="s">
        <v>138</v>
      </c>
      <c r="H252" s="117" t="s">
        <v>278</v>
      </c>
      <c r="I252" s="120"/>
      <c r="J252" s="118">
        <f>J253+J256+J259</f>
        <v>570</v>
      </c>
      <c r="K252" s="118">
        <f>K253+K256+K259</f>
        <v>550</v>
      </c>
    </row>
    <row r="253" spans="1:11" ht="15.75" x14ac:dyDescent="0.25">
      <c r="A253" s="115" t="s">
        <v>232</v>
      </c>
      <c r="B253" s="117" t="s">
        <v>24</v>
      </c>
      <c r="C253" s="117" t="s">
        <v>15</v>
      </c>
      <c r="D253" s="117" t="s">
        <v>15</v>
      </c>
      <c r="E253" s="117" t="s">
        <v>19</v>
      </c>
      <c r="F253" s="120">
        <v>2</v>
      </c>
      <c r="G253" s="117" t="s">
        <v>10</v>
      </c>
      <c r="H253" s="117" t="s">
        <v>278</v>
      </c>
      <c r="I253" s="120"/>
      <c r="J253" s="118">
        <f>J254</f>
        <v>50</v>
      </c>
      <c r="K253" s="118">
        <f>K254</f>
        <v>50</v>
      </c>
    </row>
    <row r="254" spans="1:11" ht="63" x14ac:dyDescent="0.25">
      <c r="A254" s="116" t="s">
        <v>155</v>
      </c>
      <c r="B254" s="117" t="s">
        <v>24</v>
      </c>
      <c r="C254" s="117" t="s">
        <v>15</v>
      </c>
      <c r="D254" s="117" t="s">
        <v>15</v>
      </c>
      <c r="E254" s="117" t="s">
        <v>19</v>
      </c>
      <c r="F254" s="117" t="s">
        <v>135</v>
      </c>
      <c r="G254" s="117" t="s">
        <v>10</v>
      </c>
      <c r="H254" s="117" t="s">
        <v>182</v>
      </c>
      <c r="I254" s="117"/>
      <c r="J254" s="118">
        <f>J255</f>
        <v>50</v>
      </c>
      <c r="K254" s="118">
        <f>K255</f>
        <v>50</v>
      </c>
    </row>
    <row r="255" spans="1:11" s="8" customFormat="1" ht="47.25" x14ac:dyDescent="0.25">
      <c r="A255" s="116" t="s">
        <v>152</v>
      </c>
      <c r="B255" s="117" t="s">
        <v>24</v>
      </c>
      <c r="C255" s="117" t="s">
        <v>15</v>
      </c>
      <c r="D255" s="117" t="s">
        <v>15</v>
      </c>
      <c r="E255" s="117" t="s">
        <v>19</v>
      </c>
      <c r="F255" s="117" t="s">
        <v>135</v>
      </c>
      <c r="G255" s="117" t="s">
        <v>10</v>
      </c>
      <c r="H255" s="117" t="s">
        <v>182</v>
      </c>
      <c r="I255" s="117" t="s">
        <v>158</v>
      </c>
      <c r="J255" s="118">
        <v>50</v>
      </c>
      <c r="K255" s="118">
        <v>50</v>
      </c>
    </row>
    <row r="256" spans="1:11" ht="15.75" x14ac:dyDescent="0.25">
      <c r="A256" s="115" t="s">
        <v>233</v>
      </c>
      <c r="B256" s="117" t="s">
        <v>24</v>
      </c>
      <c r="C256" s="117" t="s">
        <v>15</v>
      </c>
      <c r="D256" s="117" t="s">
        <v>15</v>
      </c>
      <c r="E256" s="117" t="s">
        <v>19</v>
      </c>
      <c r="F256" s="120">
        <v>2</v>
      </c>
      <c r="G256" s="117" t="s">
        <v>12</v>
      </c>
      <c r="H256" s="117"/>
      <c r="I256" s="120"/>
      <c r="J256" s="118">
        <f>J257</f>
        <v>500</v>
      </c>
      <c r="K256" s="118">
        <f>K257</f>
        <v>500</v>
      </c>
    </row>
    <row r="257" spans="1:11" ht="63" x14ac:dyDescent="0.25">
      <c r="A257" s="116" t="s">
        <v>155</v>
      </c>
      <c r="B257" s="117" t="s">
        <v>24</v>
      </c>
      <c r="C257" s="117" t="s">
        <v>15</v>
      </c>
      <c r="D257" s="117" t="s">
        <v>15</v>
      </c>
      <c r="E257" s="117" t="s">
        <v>19</v>
      </c>
      <c r="F257" s="117" t="s">
        <v>135</v>
      </c>
      <c r="G257" s="117" t="s">
        <v>12</v>
      </c>
      <c r="H257" s="117" t="s">
        <v>182</v>
      </c>
      <c r="I257" s="117"/>
      <c r="J257" s="118">
        <f>J258</f>
        <v>500</v>
      </c>
      <c r="K257" s="118">
        <f>K258</f>
        <v>500</v>
      </c>
    </row>
    <row r="258" spans="1:11" ht="47.25" x14ac:dyDescent="0.25">
      <c r="A258" s="116" t="s">
        <v>152</v>
      </c>
      <c r="B258" s="117" t="s">
        <v>24</v>
      </c>
      <c r="C258" s="117" t="s">
        <v>15</v>
      </c>
      <c r="D258" s="117" t="s">
        <v>15</v>
      </c>
      <c r="E258" s="117" t="s">
        <v>19</v>
      </c>
      <c r="F258" s="117" t="s">
        <v>135</v>
      </c>
      <c r="G258" s="117" t="s">
        <v>12</v>
      </c>
      <c r="H258" s="117" t="s">
        <v>182</v>
      </c>
      <c r="I258" s="117" t="s">
        <v>158</v>
      </c>
      <c r="J258" s="118">
        <v>500</v>
      </c>
      <c r="K258" s="118">
        <v>500</v>
      </c>
    </row>
    <row r="259" spans="1:11" ht="31.5" x14ac:dyDescent="0.25">
      <c r="A259" s="115" t="s">
        <v>236</v>
      </c>
      <c r="B259" s="117" t="s">
        <v>24</v>
      </c>
      <c r="C259" s="117" t="s">
        <v>15</v>
      </c>
      <c r="D259" s="117" t="s">
        <v>15</v>
      </c>
      <c r="E259" s="117" t="s">
        <v>19</v>
      </c>
      <c r="F259" s="117" t="s">
        <v>135</v>
      </c>
      <c r="G259" s="117" t="s">
        <v>11</v>
      </c>
      <c r="H259" s="117" t="s">
        <v>278</v>
      </c>
      <c r="I259" s="117"/>
      <c r="J259" s="118">
        <f>J260</f>
        <v>20</v>
      </c>
      <c r="K259" s="118">
        <f>K260</f>
        <v>0</v>
      </c>
    </row>
    <row r="260" spans="1:11" s="8" customFormat="1" ht="63" x14ac:dyDescent="0.25">
      <c r="A260" s="116" t="s">
        <v>155</v>
      </c>
      <c r="B260" s="117" t="s">
        <v>24</v>
      </c>
      <c r="C260" s="117" t="s">
        <v>15</v>
      </c>
      <c r="D260" s="117" t="s">
        <v>15</v>
      </c>
      <c r="E260" s="117" t="s">
        <v>19</v>
      </c>
      <c r="F260" s="117" t="s">
        <v>135</v>
      </c>
      <c r="G260" s="117" t="s">
        <v>11</v>
      </c>
      <c r="H260" s="117" t="s">
        <v>182</v>
      </c>
      <c r="I260" s="117"/>
      <c r="J260" s="118">
        <f>J261</f>
        <v>20</v>
      </c>
      <c r="K260" s="118">
        <f>K261</f>
        <v>0</v>
      </c>
    </row>
    <row r="261" spans="1:11" ht="47.25" x14ac:dyDescent="0.25">
      <c r="A261" s="116" t="s">
        <v>152</v>
      </c>
      <c r="B261" s="117" t="s">
        <v>24</v>
      </c>
      <c r="C261" s="117" t="s">
        <v>15</v>
      </c>
      <c r="D261" s="117" t="s">
        <v>15</v>
      </c>
      <c r="E261" s="117" t="s">
        <v>19</v>
      </c>
      <c r="F261" s="117" t="s">
        <v>135</v>
      </c>
      <c r="G261" s="117" t="s">
        <v>11</v>
      </c>
      <c r="H261" s="117" t="s">
        <v>182</v>
      </c>
      <c r="I261" s="117" t="s">
        <v>158</v>
      </c>
      <c r="J261" s="118">
        <v>20</v>
      </c>
      <c r="K261" s="118">
        <v>0</v>
      </c>
    </row>
    <row r="262" spans="1:11" ht="15.75" x14ac:dyDescent="0.25">
      <c r="A262" s="129" t="s">
        <v>346</v>
      </c>
      <c r="B262" s="117" t="s">
        <v>24</v>
      </c>
      <c r="C262" s="117" t="s">
        <v>19</v>
      </c>
      <c r="D262" s="117"/>
      <c r="E262" s="117"/>
      <c r="F262" s="120"/>
      <c r="G262" s="117"/>
      <c r="H262" s="117"/>
      <c r="I262" s="120"/>
      <c r="J262" s="125">
        <f>J263+J267</f>
        <v>195</v>
      </c>
      <c r="K262" s="125">
        <f>K263+K267</f>
        <v>195</v>
      </c>
    </row>
    <row r="263" spans="1:11" ht="31.5" x14ac:dyDescent="0.25">
      <c r="A263" s="126" t="s">
        <v>41</v>
      </c>
      <c r="B263" s="117" t="s">
        <v>24</v>
      </c>
      <c r="C263" s="117" t="s">
        <v>19</v>
      </c>
      <c r="D263" s="117" t="s">
        <v>15</v>
      </c>
      <c r="E263" s="117"/>
      <c r="F263" s="120"/>
      <c r="G263" s="117"/>
      <c r="H263" s="117"/>
      <c r="I263" s="120"/>
      <c r="J263" s="118">
        <f t="shared" ref="J263:K265" si="13">J264</f>
        <v>30</v>
      </c>
      <c r="K263" s="118">
        <f t="shared" si="13"/>
        <v>30</v>
      </c>
    </row>
    <row r="264" spans="1:11" ht="141.75" x14ac:dyDescent="0.25">
      <c r="A264" s="115" t="s">
        <v>351</v>
      </c>
      <c r="B264" s="117" t="s">
        <v>24</v>
      </c>
      <c r="C264" s="117" t="s">
        <v>19</v>
      </c>
      <c r="D264" s="117" t="s">
        <v>15</v>
      </c>
      <c r="E264" s="117" t="s">
        <v>362</v>
      </c>
      <c r="F264" s="120">
        <v>0</v>
      </c>
      <c r="G264" s="117" t="s">
        <v>138</v>
      </c>
      <c r="H264" s="117" t="s">
        <v>278</v>
      </c>
      <c r="I264" s="120"/>
      <c r="J264" s="118">
        <f t="shared" si="13"/>
        <v>30</v>
      </c>
      <c r="K264" s="118">
        <f t="shared" si="13"/>
        <v>30</v>
      </c>
    </row>
    <row r="265" spans="1:11" ht="31.5" x14ac:dyDescent="0.25">
      <c r="A265" s="116" t="s">
        <v>352</v>
      </c>
      <c r="B265" s="117" t="s">
        <v>24</v>
      </c>
      <c r="C265" s="117" t="s">
        <v>19</v>
      </c>
      <c r="D265" s="117" t="s">
        <v>15</v>
      </c>
      <c r="E265" s="117" t="s">
        <v>362</v>
      </c>
      <c r="F265" s="120">
        <v>0</v>
      </c>
      <c r="G265" s="117" t="s">
        <v>138</v>
      </c>
      <c r="H265" s="117" t="s">
        <v>368</v>
      </c>
      <c r="I265" s="120"/>
      <c r="J265" s="118">
        <f t="shared" si="13"/>
        <v>30</v>
      </c>
      <c r="K265" s="118">
        <f t="shared" si="13"/>
        <v>30</v>
      </c>
    </row>
    <row r="266" spans="1:11" ht="47.25" x14ac:dyDescent="0.25">
      <c r="A266" s="116" t="s">
        <v>152</v>
      </c>
      <c r="B266" s="117" t="s">
        <v>24</v>
      </c>
      <c r="C266" s="117" t="s">
        <v>19</v>
      </c>
      <c r="D266" s="117" t="s">
        <v>15</v>
      </c>
      <c r="E266" s="117" t="s">
        <v>362</v>
      </c>
      <c r="F266" s="120">
        <v>0</v>
      </c>
      <c r="G266" s="117" t="s">
        <v>138</v>
      </c>
      <c r="H266" s="117" t="s">
        <v>368</v>
      </c>
      <c r="I266" s="120">
        <v>240</v>
      </c>
      <c r="J266" s="118">
        <v>30</v>
      </c>
      <c r="K266" s="118">
        <v>30</v>
      </c>
    </row>
    <row r="267" spans="1:11" ht="15.75" x14ac:dyDescent="0.25">
      <c r="A267" s="115" t="s">
        <v>100</v>
      </c>
      <c r="B267" s="117" t="s">
        <v>24</v>
      </c>
      <c r="C267" s="117" t="s">
        <v>19</v>
      </c>
      <c r="D267" s="117" t="s">
        <v>19</v>
      </c>
      <c r="E267" s="117"/>
      <c r="F267" s="120"/>
      <c r="G267" s="117"/>
      <c r="H267" s="117"/>
      <c r="I267" s="120"/>
      <c r="J267" s="125">
        <f>J268</f>
        <v>165</v>
      </c>
      <c r="K267" s="125">
        <f>K268</f>
        <v>165</v>
      </c>
    </row>
    <row r="268" spans="1:11" ht="78.75" x14ac:dyDescent="0.25">
      <c r="A268" s="116" t="s">
        <v>317</v>
      </c>
      <c r="B268" s="117" t="s">
        <v>24</v>
      </c>
      <c r="C268" s="117" t="s">
        <v>19</v>
      </c>
      <c r="D268" s="117" t="s">
        <v>19</v>
      </c>
      <c r="E268" s="117" t="s">
        <v>87</v>
      </c>
      <c r="F268" s="120">
        <v>0</v>
      </c>
      <c r="G268" s="117" t="s">
        <v>138</v>
      </c>
      <c r="H268" s="117" t="s">
        <v>278</v>
      </c>
      <c r="I268" s="120"/>
      <c r="J268" s="125">
        <f>J269</f>
        <v>165</v>
      </c>
      <c r="K268" s="125">
        <f>K269</f>
        <v>165</v>
      </c>
    </row>
    <row r="269" spans="1:11" ht="15.75" x14ac:dyDescent="0.25">
      <c r="A269" s="115" t="s">
        <v>100</v>
      </c>
      <c r="B269" s="117" t="s">
        <v>24</v>
      </c>
      <c r="C269" s="117" t="s">
        <v>19</v>
      </c>
      <c r="D269" s="117" t="s">
        <v>19</v>
      </c>
      <c r="E269" s="117" t="s">
        <v>87</v>
      </c>
      <c r="F269" s="120">
        <v>1</v>
      </c>
      <c r="G269" s="117" t="s">
        <v>138</v>
      </c>
      <c r="H269" s="117" t="s">
        <v>278</v>
      </c>
      <c r="I269" s="120"/>
      <c r="J269" s="125">
        <f>J270+J272</f>
        <v>165</v>
      </c>
      <c r="K269" s="125">
        <f>K270+K272</f>
        <v>165</v>
      </c>
    </row>
    <row r="270" spans="1:11" ht="31.5" x14ac:dyDescent="0.25">
      <c r="A270" s="115" t="s">
        <v>101</v>
      </c>
      <c r="B270" s="117" t="s">
        <v>24</v>
      </c>
      <c r="C270" s="117" t="s">
        <v>19</v>
      </c>
      <c r="D270" s="117" t="s">
        <v>19</v>
      </c>
      <c r="E270" s="117" t="s">
        <v>87</v>
      </c>
      <c r="F270" s="120">
        <v>1</v>
      </c>
      <c r="G270" s="117" t="s">
        <v>138</v>
      </c>
      <c r="H270" s="117" t="s">
        <v>206</v>
      </c>
      <c r="I270" s="120"/>
      <c r="J270" s="125">
        <f>J271</f>
        <v>100</v>
      </c>
      <c r="K270" s="125">
        <f>K271</f>
        <v>100</v>
      </c>
    </row>
    <row r="271" spans="1:11" ht="31.5" x14ac:dyDescent="0.25">
      <c r="A271" s="115" t="s">
        <v>143</v>
      </c>
      <c r="B271" s="117" t="s">
        <v>24</v>
      </c>
      <c r="C271" s="117" t="s">
        <v>19</v>
      </c>
      <c r="D271" s="117" t="s">
        <v>19</v>
      </c>
      <c r="E271" s="117" t="s">
        <v>87</v>
      </c>
      <c r="F271" s="120">
        <v>1</v>
      </c>
      <c r="G271" s="117" t="s">
        <v>138</v>
      </c>
      <c r="H271" s="117" t="s">
        <v>206</v>
      </c>
      <c r="I271" s="120">
        <v>110</v>
      </c>
      <c r="J271" s="125">
        <v>100</v>
      </c>
      <c r="K271" s="125">
        <v>100</v>
      </c>
    </row>
    <row r="272" spans="1:11" ht="15.75" x14ac:dyDescent="0.25">
      <c r="A272" s="115" t="s">
        <v>99</v>
      </c>
      <c r="B272" s="117" t="s">
        <v>24</v>
      </c>
      <c r="C272" s="117" t="s">
        <v>19</v>
      </c>
      <c r="D272" s="117" t="s">
        <v>19</v>
      </c>
      <c r="E272" s="117" t="s">
        <v>87</v>
      </c>
      <c r="F272" s="120">
        <v>1</v>
      </c>
      <c r="G272" s="117" t="s">
        <v>138</v>
      </c>
      <c r="H272" s="117" t="s">
        <v>207</v>
      </c>
      <c r="I272" s="120"/>
      <c r="J272" s="125">
        <f>J273</f>
        <v>65</v>
      </c>
      <c r="K272" s="125">
        <f>K273</f>
        <v>65</v>
      </c>
    </row>
    <row r="273" spans="1:30" ht="47.25" x14ac:dyDescent="0.25">
      <c r="A273" s="116" t="s">
        <v>152</v>
      </c>
      <c r="B273" s="117" t="s">
        <v>24</v>
      </c>
      <c r="C273" s="117" t="s">
        <v>19</v>
      </c>
      <c r="D273" s="117" t="s">
        <v>19</v>
      </c>
      <c r="E273" s="117" t="s">
        <v>87</v>
      </c>
      <c r="F273" s="120">
        <v>1</v>
      </c>
      <c r="G273" s="117" t="s">
        <v>138</v>
      </c>
      <c r="H273" s="117" t="s">
        <v>207</v>
      </c>
      <c r="I273" s="120">
        <v>240</v>
      </c>
      <c r="J273" s="125">
        <v>65</v>
      </c>
      <c r="K273" s="125">
        <v>65</v>
      </c>
    </row>
    <row r="274" spans="1:30" ht="15.75" x14ac:dyDescent="0.25">
      <c r="A274" s="129" t="s">
        <v>347</v>
      </c>
      <c r="B274" s="117" t="s">
        <v>24</v>
      </c>
      <c r="C274" s="117" t="s">
        <v>20</v>
      </c>
      <c r="D274" s="117"/>
      <c r="E274" s="117"/>
      <c r="F274" s="120"/>
      <c r="G274" s="117"/>
      <c r="H274" s="117"/>
      <c r="I274" s="120"/>
      <c r="J274" s="125">
        <f>J275+J308</f>
        <v>17476.199999999997</v>
      </c>
      <c r="K274" s="125">
        <f>K275+K308</f>
        <v>15795.300000000001</v>
      </c>
    </row>
    <row r="275" spans="1:30" ht="15.75" x14ac:dyDescent="0.25">
      <c r="A275" s="115" t="s">
        <v>21</v>
      </c>
      <c r="B275" s="117" t="s">
        <v>24</v>
      </c>
      <c r="C275" s="117" t="s">
        <v>20</v>
      </c>
      <c r="D275" s="120" t="s">
        <v>10</v>
      </c>
      <c r="E275" s="117" t="s">
        <v>8</v>
      </c>
      <c r="F275" s="120"/>
      <c r="G275" s="117"/>
      <c r="H275" s="117"/>
      <c r="I275" s="120" t="s">
        <v>6</v>
      </c>
      <c r="J275" s="125">
        <f>J300+J276+J285+J293</f>
        <v>16198.199999999999</v>
      </c>
      <c r="K275" s="125">
        <f>K300+K276+K285+K293</f>
        <v>14797.300000000001</v>
      </c>
      <c r="L275" s="30"/>
      <c r="M275" s="30"/>
      <c r="N275" s="30"/>
      <c r="O275" s="30"/>
      <c r="P275" s="30"/>
      <c r="Q275" s="30"/>
      <c r="R275" s="30"/>
      <c r="S275" s="30"/>
      <c r="T275" s="30"/>
      <c r="U275" s="30"/>
      <c r="V275" s="30"/>
      <c r="W275" s="30"/>
      <c r="X275" s="30"/>
      <c r="Y275" s="30"/>
      <c r="Z275" s="30"/>
      <c r="AA275" s="30"/>
      <c r="AB275" s="30"/>
      <c r="AC275" s="30"/>
      <c r="AD275" s="30"/>
    </row>
    <row r="276" spans="1:30" ht="78.75" x14ac:dyDescent="0.25">
      <c r="A276" s="116" t="s">
        <v>317</v>
      </c>
      <c r="B276" s="117" t="s">
        <v>24</v>
      </c>
      <c r="C276" s="117" t="s">
        <v>20</v>
      </c>
      <c r="D276" s="117" t="s">
        <v>10</v>
      </c>
      <c r="E276" s="117" t="s">
        <v>87</v>
      </c>
      <c r="F276" s="120">
        <v>0</v>
      </c>
      <c r="G276" s="117" t="s">
        <v>138</v>
      </c>
      <c r="H276" s="117" t="s">
        <v>278</v>
      </c>
      <c r="I276" s="120"/>
      <c r="J276" s="125">
        <f>J277+J282</f>
        <v>14265.699999999999</v>
      </c>
      <c r="K276" s="125">
        <f>K277+K282</f>
        <v>13840.2</v>
      </c>
    </row>
    <row r="277" spans="1:30" ht="15.75" x14ac:dyDescent="0.25">
      <c r="A277" s="116" t="s">
        <v>102</v>
      </c>
      <c r="B277" s="117" t="s">
        <v>24</v>
      </c>
      <c r="C277" s="117" t="s">
        <v>20</v>
      </c>
      <c r="D277" s="117" t="s">
        <v>10</v>
      </c>
      <c r="E277" s="117" t="s">
        <v>87</v>
      </c>
      <c r="F277" s="120">
        <v>2</v>
      </c>
      <c r="G277" s="117" t="s">
        <v>138</v>
      </c>
      <c r="H277" s="117" t="s">
        <v>278</v>
      </c>
      <c r="I277" s="120"/>
      <c r="J277" s="125">
        <f>J278</f>
        <v>4397.8999999999996</v>
      </c>
      <c r="K277" s="125">
        <f>K278</f>
        <v>3746.6000000000004</v>
      </c>
    </row>
    <row r="278" spans="1:30" ht="47.25" x14ac:dyDescent="0.25">
      <c r="A278" s="116" t="s">
        <v>98</v>
      </c>
      <c r="B278" s="117" t="s">
        <v>24</v>
      </c>
      <c r="C278" s="117" t="s">
        <v>20</v>
      </c>
      <c r="D278" s="117" t="s">
        <v>10</v>
      </c>
      <c r="E278" s="117" t="s">
        <v>87</v>
      </c>
      <c r="F278" s="120">
        <v>2</v>
      </c>
      <c r="G278" s="117" t="s">
        <v>138</v>
      </c>
      <c r="H278" s="117" t="s">
        <v>205</v>
      </c>
      <c r="I278" s="120"/>
      <c r="J278" s="125">
        <f>SUM(J279:J281)</f>
        <v>4397.8999999999996</v>
      </c>
      <c r="K278" s="125">
        <f>SUM(K279:K281)</f>
        <v>3746.6000000000004</v>
      </c>
    </row>
    <row r="279" spans="1:30" ht="31.5" x14ac:dyDescent="0.25">
      <c r="A279" s="115" t="s">
        <v>143</v>
      </c>
      <c r="B279" s="117" t="s">
        <v>24</v>
      </c>
      <c r="C279" s="117" t="s">
        <v>20</v>
      </c>
      <c r="D279" s="117" t="s">
        <v>10</v>
      </c>
      <c r="E279" s="117" t="s">
        <v>87</v>
      </c>
      <c r="F279" s="120">
        <v>2</v>
      </c>
      <c r="G279" s="117" t="s">
        <v>138</v>
      </c>
      <c r="H279" s="117" t="s">
        <v>205</v>
      </c>
      <c r="I279" s="120">
        <v>110</v>
      </c>
      <c r="J279" s="125">
        <v>2196.9</v>
      </c>
      <c r="K279" s="125">
        <v>2196.9</v>
      </c>
    </row>
    <row r="280" spans="1:30" ht="47.25" x14ac:dyDescent="0.25">
      <c r="A280" s="116" t="s">
        <v>152</v>
      </c>
      <c r="B280" s="117" t="s">
        <v>24</v>
      </c>
      <c r="C280" s="117" t="s">
        <v>20</v>
      </c>
      <c r="D280" s="117" t="s">
        <v>10</v>
      </c>
      <c r="E280" s="117" t="s">
        <v>87</v>
      </c>
      <c r="F280" s="120">
        <v>2</v>
      </c>
      <c r="G280" s="117" t="s">
        <v>138</v>
      </c>
      <c r="H280" s="117" t="s">
        <v>205</v>
      </c>
      <c r="I280" s="120">
        <v>240</v>
      </c>
      <c r="J280" s="125">
        <f>2191-10</f>
        <v>2181</v>
      </c>
      <c r="K280" s="125">
        <v>1529.7</v>
      </c>
    </row>
    <row r="281" spans="1:30" ht="15.75" x14ac:dyDescent="0.25">
      <c r="A281" s="115" t="s">
        <v>145</v>
      </c>
      <c r="B281" s="117" t="s">
        <v>24</v>
      </c>
      <c r="C281" s="117" t="s">
        <v>20</v>
      </c>
      <c r="D281" s="117" t="s">
        <v>10</v>
      </c>
      <c r="E281" s="117" t="s">
        <v>87</v>
      </c>
      <c r="F281" s="120">
        <v>2</v>
      </c>
      <c r="G281" s="117" t="s">
        <v>138</v>
      </c>
      <c r="H281" s="117" t="s">
        <v>205</v>
      </c>
      <c r="I281" s="120">
        <v>850</v>
      </c>
      <c r="J281" s="125">
        <v>20</v>
      </c>
      <c r="K281" s="125">
        <v>20</v>
      </c>
    </row>
    <row r="282" spans="1:30" ht="31.5" x14ac:dyDescent="0.25">
      <c r="A282" s="116" t="s">
        <v>332</v>
      </c>
      <c r="B282" s="117" t="s">
        <v>24</v>
      </c>
      <c r="C282" s="117" t="s">
        <v>20</v>
      </c>
      <c r="D282" s="117" t="s">
        <v>10</v>
      </c>
      <c r="E282" s="117" t="s">
        <v>87</v>
      </c>
      <c r="F282" s="120">
        <v>5</v>
      </c>
      <c r="G282" s="117" t="s">
        <v>138</v>
      </c>
      <c r="H282" s="117" t="s">
        <v>278</v>
      </c>
      <c r="I282" s="120"/>
      <c r="J282" s="125">
        <f>J283</f>
        <v>9867.7999999999993</v>
      </c>
      <c r="K282" s="125">
        <f>K283</f>
        <v>10093.6</v>
      </c>
    </row>
    <row r="283" spans="1:30" ht="47.25" x14ac:dyDescent="0.25">
      <c r="A283" s="116" t="s">
        <v>98</v>
      </c>
      <c r="B283" s="117" t="s">
        <v>24</v>
      </c>
      <c r="C283" s="117" t="s">
        <v>20</v>
      </c>
      <c r="D283" s="117" t="s">
        <v>10</v>
      </c>
      <c r="E283" s="117" t="s">
        <v>87</v>
      </c>
      <c r="F283" s="120">
        <v>5</v>
      </c>
      <c r="G283" s="117" t="s">
        <v>138</v>
      </c>
      <c r="H283" s="117" t="s">
        <v>205</v>
      </c>
      <c r="I283" s="120"/>
      <c r="J283" s="125">
        <f>J284</f>
        <v>9867.7999999999993</v>
      </c>
      <c r="K283" s="125">
        <f>K284</f>
        <v>10093.6</v>
      </c>
    </row>
    <row r="284" spans="1:30" ht="15.75" x14ac:dyDescent="0.25">
      <c r="A284" s="115" t="s">
        <v>333</v>
      </c>
      <c r="B284" s="117" t="s">
        <v>24</v>
      </c>
      <c r="C284" s="117" t="s">
        <v>20</v>
      </c>
      <c r="D284" s="117" t="s">
        <v>10</v>
      </c>
      <c r="E284" s="117" t="s">
        <v>87</v>
      </c>
      <c r="F284" s="120">
        <v>5</v>
      </c>
      <c r="G284" s="117" t="s">
        <v>138</v>
      </c>
      <c r="H284" s="117" t="s">
        <v>205</v>
      </c>
      <c r="I284" s="120">
        <v>620</v>
      </c>
      <c r="J284" s="125">
        <v>9867.7999999999993</v>
      </c>
      <c r="K284" s="125">
        <v>10093.6</v>
      </c>
    </row>
    <row r="285" spans="1:30" ht="63" x14ac:dyDescent="0.25">
      <c r="A285" s="115" t="s">
        <v>153</v>
      </c>
      <c r="B285" s="117" t="s">
        <v>24</v>
      </c>
      <c r="C285" s="117" t="s">
        <v>20</v>
      </c>
      <c r="D285" s="117" t="s">
        <v>10</v>
      </c>
      <c r="E285" s="117" t="s">
        <v>19</v>
      </c>
      <c r="F285" s="120">
        <v>0</v>
      </c>
      <c r="G285" s="117" t="s">
        <v>138</v>
      </c>
      <c r="H285" s="117" t="s">
        <v>278</v>
      </c>
      <c r="I285" s="120"/>
      <c r="J285" s="118">
        <f>J286</f>
        <v>26.5</v>
      </c>
      <c r="K285" s="118">
        <f>K286</f>
        <v>26.5</v>
      </c>
    </row>
    <row r="286" spans="1:30" ht="31.5" x14ac:dyDescent="0.25">
      <c r="A286" s="115" t="s">
        <v>168</v>
      </c>
      <c r="B286" s="117" t="s">
        <v>24</v>
      </c>
      <c r="C286" s="117" t="s">
        <v>20</v>
      </c>
      <c r="D286" s="117" t="s">
        <v>10</v>
      </c>
      <c r="E286" s="117" t="s">
        <v>19</v>
      </c>
      <c r="F286" s="120">
        <v>3</v>
      </c>
      <c r="G286" s="117" t="s">
        <v>138</v>
      </c>
      <c r="H286" s="117" t="s">
        <v>278</v>
      </c>
      <c r="I286" s="120"/>
      <c r="J286" s="118">
        <f>J288+J290</f>
        <v>26.5</v>
      </c>
      <c r="K286" s="118">
        <f>K288+K290</f>
        <v>26.5</v>
      </c>
    </row>
    <row r="287" spans="1:30" ht="15.75" x14ac:dyDescent="0.25">
      <c r="A287" s="115" t="s">
        <v>232</v>
      </c>
      <c r="B287" s="117" t="s">
        <v>24</v>
      </c>
      <c r="C287" s="117" t="s">
        <v>20</v>
      </c>
      <c r="D287" s="117" t="s">
        <v>10</v>
      </c>
      <c r="E287" s="117" t="s">
        <v>19</v>
      </c>
      <c r="F287" s="120">
        <v>3</v>
      </c>
      <c r="G287" s="117" t="s">
        <v>10</v>
      </c>
      <c r="H287" s="117" t="s">
        <v>278</v>
      </c>
      <c r="I287" s="120"/>
      <c r="J287" s="118">
        <f>J288</f>
        <v>16.5</v>
      </c>
      <c r="K287" s="118">
        <f>K288</f>
        <v>16.5</v>
      </c>
    </row>
    <row r="288" spans="1:30" ht="63" x14ac:dyDescent="0.25">
      <c r="A288" s="116" t="s">
        <v>155</v>
      </c>
      <c r="B288" s="117" t="s">
        <v>24</v>
      </c>
      <c r="C288" s="117" t="s">
        <v>20</v>
      </c>
      <c r="D288" s="117" t="s">
        <v>10</v>
      </c>
      <c r="E288" s="117" t="s">
        <v>19</v>
      </c>
      <c r="F288" s="117" t="s">
        <v>169</v>
      </c>
      <c r="G288" s="117" t="s">
        <v>10</v>
      </c>
      <c r="H288" s="117" t="s">
        <v>182</v>
      </c>
      <c r="I288" s="117"/>
      <c r="J288" s="118">
        <f>J289</f>
        <v>16.5</v>
      </c>
      <c r="K288" s="118">
        <f>K289</f>
        <v>16.5</v>
      </c>
    </row>
    <row r="289" spans="1:11" ht="47.25" x14ac:dyDescent="0.25">
      <c r="A289" s="116" t="s">
        <v>152</v>
      </c>
      <c r="B289" s="117" t="s">
        <v>24</v>
      </c>
      <c r="C289" s="117" t="s">
        <v>20</v>
      </c>
      <c r="D289" s="117" t="s">
        <v>10</v>
      </c>
      <c r="E289" s="117" t="s">
        <v>19</v>
      </c>
      <c r="F289" s="117" t="s">
        <v>169</v>
      </c>
      <c r="G289" s="117" t="s">
        <v>10</v>
      </c>
      <c r="H289" s="117" t="s">
        <v>182</v>
      </c>
      <c r="I289" s="117" t="s">
        <v>158</v>
      </c>
      <c r="J289" s="118">
        <v>16.5</v>
      </c>
      <c r="K289" s="118">
        <v>16.5</v>
      </c>
    </row>
    <row r="290" spans="1:11" ht="31.5" x14ac:dyDescent="0.25">
      <c r="A290" s="115" t="s">
        <v>236</v>
      </c>
      <c r="B290" s="117" t="s">
        <v>24</v>
      </c>
      <c r="C290" s="117" t="s">
        <v>20</v>
      </c>
      <c r="D290" s="117" t="s">
        <v>10</v>
      </c>
      <c r="E290" s="117" t="s">
        <v>19</v>
      </c>
      <c r="F290" s="120">
        <v>3</v>
      </c>
      <c r="G290" s="117" t="s">
        <v>12</v>
      </c>
      <c r="H290" s="117" t="s">
        <v>278</v>
      </c>
      <c r="I290" s="120"/>
      <c r="J290" s="118">
        <f>J291</f>
        <v>10</v>
      </c>
      <c r="K290" s="118">
        <f>K291</f>
        <v>10</v>
      </c>
    </row>
    <row r="291" spans="1:11" ht="63" x14ac:dyDescent="0.25">
      <c r="A291" s="116" t="s">
        <v>155</v>
      </c>
      <c r="B291" s="117" t="s">
        <v>24</v>
      </c>
      <c r="C291" s="117" t="s">
        <v>20</v>
      </c>
      <c r="D291" s="117" t="s">
        <v>10</v>
      </c>
      <c r="E291" s="117" t="s">
        <v>19</v>
      </c>
      <c r="F291" s="117" t="s">
        <v>169</v>
      </c>
      <c r="G291" s="117" t="s">
        <v>12</v>
      </c>
      <c r="H291" s="117" t="s">
        <v>182</v>
      </c>
      <c r="I291" s="117"/>
      <c r="J291" s="118">
        <f>J292</f>
        <v>10</v>
      </c>
      <c r="K291" s="118">
        <f>K292</f>
        <v>10</v>
      </c>
    </row>
    <row r="292" spans="1:11" ht="47.25" x14ac:dyDescent="0.25">
      <c r="A292" s="116" t="s">
        <v>152</v>
      </c>
      <c r="B292" s="117" t="s">
        <v>24</v>
      </c>
      <c r="C292" s="117" t="s">
        <v>20</v>
      </c>
      <c r="D292" s="117" t="s">
        <v>10</v>
      </c>
      <c r="E292" s="117" t="s">
        <v>19</v>
      </c>
      <c r="F292" s="117" t="s">
        <v>169</v>
      </c>
      <c r="G292" s="117" t="s">
        <v>12</v>
      </c>
      <c r="H292" s="117" t="s">
        <v>182</v>
      </c>
      <c r="I292" s="117" t="s">
        <v>158</v>
      </c>
      <c r="J292" s="118">
        <v>10</v>
      </c>
      <c r="K292" s="118">
        <v>10</v>
      </c>
    </row>
    <row r="293" spans="1:11" ht="78.75" x14ac:dyDescent="0.25">
      <c r="A293" s="115" t="s">
        <v>307</v>
      </c>
      <c r="B293" s="117" t="s">
        <v>24</v>
      </c>
      <c r="C293" s="117" t="s">
        <v>20</v>
      </c>
      <c r="D293" s="117" t="s">
        <v>10</v>
      </c>
      <c r="E293" s="117" t="s">
        <v>50</v>
      </c>
      <c r="F293" s="120">
        <v>0</v>
      </c>
      <c r="G293" s="117" t="s">
        <v>138</v>
      </c>
      <c r="H293" s="117" t="s">
        <v>278</v>
      </c>
      <c r="I293" s="120"/>
      <c r="J293" s="118">
        <f>J294+J297</f>
        <v>1000</v>
      </c>
      <c r="K293" s="118">
        <f>K294+K297</f>
        <v>0</v>
      </c>
    </row>
    <row r="294" spans="1:11" ht="15.75" x14ac:dyDescent="0.25">
      <c r="A294" s="116" t="s">
        <v>258</v>
      </c>
      <c r="B294" s="117" t="s">
        <v>24</v>
      </c>
      <c r="C294" s="117" t="s">
        <v>20</v>
      </c>
      <c r="D294" s="117" t="s">
        <v>10</v>
      </c>
      <c r="E294" s="117" t="s">
        <v>50</v>
      </c>
      <c r="F294" s="117" t="s">
        <v>161</v>
      </c>
      <c r="G294" s="117" t="s">
        <v>10</v>
      </c>
      <c r="H294" s="117" t="s">
        <v>278</v>
      </c>
      <c r="I294" s="117"/>
      <c r="J294" s="118">
        <f>J295</f>
        <v>900</v>
      </c>
      <c r="K294" s="118">
        <f>K295</f>
        <v>0</v>
      </c>
    </row>
    <row r="295" spans="1:11" ht="31.5" x14ac:dyDescent="0.25">
      <c r="A295" s="116" t="s">
        <v>259</v>
      </c>
      <c r="B295" s="117" t="s">
        <v>24</v>
      </c>
      <c r="C295" s="117" t="s">
        <v>20</v>
      </c>
      <c r="D295" s="117" t="s">
        <v>10</v>
      </c>
      <c r="E295" s="117" t="s">
        <v>50</v>
      </c>
      <c r="F295" s="117" t="s">
        <v>161</v>
      </c>
      <c r="G295" s="117" t="s">
        <v>10</v>
      </c>
      <c r="H295" s="117" t="s">
        <v>260</v>
      </c>
      <c r="I295" s="117"/>
      <c r="J295" s="118">
        <f>J296</f>
        <v>900</v>
      </c>
      <c r="K295" s="118">
        <f>K296</f>
        <v>0</v>
      </c>
    </row>
    <row r="296" spans="1:11" ht="47.25" x14ac:dyDescent="0.25">
      <c r="A296" s="116" t="s">
        <v>152</v>
      </c>
      <c r="B296" s="117" t="s">
        <v>24</v>
      </c>
      <c r="C296" s="117" t="s">
        <v>20</v>
      </c>
      <c r="D296" s="117" t="s">
        <v>10</v>
      </c>
      <c r="E296" s="117" t="s">
        <v>50</v>
      </c>
      <c r="F296" s="117" t="s">
        <v>161</v>
      </c>
      <c r="G296" s="117" t="s">
        <v>10</v>
      </c>
      <c r="H296" s="117" t="s">
        <v>260</v>
      </c>
      <c r="I296" s="117" t="s">
        <v>158</v>
      </c>
      <c r="J296" s="118">
        <v>900</v>
      </c>
      <c r="K296" s="118">
        <v>0</v>
      </c>
    </row>
    <row r="297" spans="1:11" ht="31.5" x14ac:dyDescent="0.25">
      <c r="A297" s="116" t="s">
        <v>261</v>
      </c>
      <c r="B297" s="117" t="s">
        <v>24</v>
      </c>
      <c r="C297" s="117" t="s">
        <v>20</v>
      </c>
      <c r="D297" s="117" t="s">
        <v>10</v>
      </c>
      <c r="E297" s="117" t="s">
        <v>50</v>
      </c>
      <c r="F297" s="117" t="s">
        <v>161</v>
      </c>
      <c r="G297" s="117" t="s">
        <v>12</v>
      </c>
      <c r="H297" s="117" t="s">
        <v>278</v>
      </c>
      <c r="I297" s="117"/>
      <c r="J297" s="118">
        <f>J298</f>
        <v>100</v>
      </c>
      <c r="K297" s="118">
        <f>K298</f>
        <v>0</v>
      </c>
    </row>
    <row r="298" spans="1:11" ht="31.5" x14ac:dyDescent="0.25">
      <c r="A298" s="116" t="s">
        <v>259</v>
      </c>
      <c r="B298" s="117" t="s">
        <v>24</v>
      </c>
      <c r="C298" s="117" t="s">
        <v>20</v>
      </c>
      <c r="D298" s="117" t="s">
        <v>10</v>
      </c>
      <c r="E298" s="117" t="s">
        <v>50</v>
      </c>
      <c r="F298" s="117" t="s">
        <v>161</v>
      </c>
      <c r="G298" s="117" t="s">
        <v>12</v>
      </c>
      <c r="H298" s="117" t="s">
        <v>260</v>
      </c>
      <c r="I298" s="117"/>
      <c r="J298" s="118">
        <f>J299</f>
        <v>100</v>
      </c>
      <c r="K298" s="118">
        <f>K299</f>
        <v>0</v>
      </c>
    </row>
    <row r="299" spans="1:11" ht="47.25" x14ac:dyDescent="0.25">
      <c r="A299" s="116" t="s">
        <v>152</v>
      </c>
      <c r="B299" s="117" t="s">
        <v>24</v>
      </c>
      <c r="C299" s="117" t="s">
        <v>20</v>
      </c>
      <c r="D299" s="117" t="s">
        <v>10</v>
      </c>
      <c r="E299" s="117" t="s">
        <v>50</v>
      </c>
      <c r="F299" s="117" t="s">
        <v>161</v>
      </c>
      <c r="G299" s="117" t="s">
        <v>12</v>
      </c>
      <c r="H299" s="117" t="s">
        <v>260</v>
      </c>
      <c r="I299" s="117" t="s">
        <v>158</v>
      </c>
      <c r="J299" s="118">
        <v>100</v>
      </c>
      <c r="K299" s="118">
        <v>0</v>
      </c>
    </row>
    <row r="300" spans="1:11" ht="15.75" x14ac:dyDescent="0.25">
      <c r="A300" s="116" t="s">
        <v>77</v>
      </c>
      <c r="B300" s="117" t="s">
        <v>24</v>
      </c>
      <c r="C300" s="117" t="s">
        <v>20</v>
      </c>
      <c r="D300" s="117" t="s">
        <v>10</v>
      </c>
      <c r="E300" s="117" t="s">
        <v>63</v>
      </c>
      <c r="F300" s="120">
        <v>0</v>
      </c>
      <c r="G300" s="117" t="s">
        <v>161</v>
      </c>
      <c r="H300" s="117" t="s">
        <v>278</v>
      </c>
      <c r="I300" s="120"/>
      <c r="J300" s="125">
        <f>J301</f>
        <v>906</v>
      </c>
      <c r="K300" s="125">
        <f>K301</f>
        <v>930.6</v>
      </c>
    </row>
    <row r="301" spans="1:11" ht="15.75" x14ac:dyDescent="0.25">
      <c r="A301" s="116" t="s">
        <v>78</v>
      </c>
      <c r="B301" s="117" t="s">
        <v>24</v>
      </c>
      <c r="C301" s="117" t="s">
        <v>20</v>
      </c>
      <c r="D301" s="117" t="s">
        <v>10</v>
      </c>
      <c r="E301" s="117" t="s">
        <v>63</v>
      </c>
      <c r="F301" s="120">
        <v>9</v>
      </c>
      <c r="G301" s="117" t="s">
        <v>161</v>
      </c>
      <c r="H301" s="117" t="s">
        <v>278</v>
      </c>
      <c r="I301" s="120"/>
      <c r="J301" s="125">
        <f>J302+J304+J307</f>
        <v>906</v>
      </c>
      <c r="K301" s="125">
        <f>K302+K304+K307</f>
        <v>930.6</v>
      </c>
    </row>
    <row r="302" spans="1:11" ht="110.25" x14ac:dyDescent="0.25">
      <c r="A302" s="116" t="s">
        <v>57</v>
      </c>
      <c r="B302" s="117" t="s">
        <v>24</v>
      </c>
      <c r="C302" s="117" t="s">
        <v>20</v>
      </c>
      <c r="D302" s="117" t="s">
        <v>10</v>
      </c>
      <c r="E302" s="117" t="s">
        <v>63</v>
      </c>
      <c r="F302" s="120">
        <v>9</v>
      </c>
      <c r="G302" s="117" t="s">
        <v>138</v>
      </c>
      <c r="H302" s="117" t="s">
        <v>209</v>
      </c>
      <c r="I302" s="120"/>
      <c r="J302" s="125">
        <f>J303</f>
        <v>385.9</v>
      </c>
      <c r="K302" s="125">
        <f>K303</f>
        <v>400</v>
      </c>
    </row>
    <row r="303" spans="1:11" ht="47.25" x14ac:dyDescent="0.25">
      <c r="A303" s="116" t="s">
        <v>262</v>
      </c>
      <c r="B303" s="117" t="s">
        <v>24</v>
      </c>
      <c r="C303" s="117" t="s">
        <v>20</v>
      </c>
      <c r="D303" s="117" t="s">
        <v>10</v>
      </c>
      <c r="E303" s="117" t="s">
        <v>63</v>
      </c>
      <c r="F303" s="120">
        <v>9</v>
      </c>
      <c r="G303" s="117" t="s">
        <v>138</v>
      </c>
      <c r="H303" s="117" t="s">
        <v>209</v>
      </c>
      <c r="I303" s="120">
        <v>110</v>
      </c>
      <c r="J303" s="125">
        <v>385.9</v>
      </c>
      <c r="K303" s="125">
        <v>400</v>
      </c>
    </row>
    <row r="304" spans="1:11" ht="31.5" x14ac:dyDescent="0.25">
      <c r="A304" s="116" t="s">
        <v>334</v>
      </c>
      <c r="B304" s="117" t="s">
        <v>24</v>
      </c>
      <c r="C304" s="117" t="s">
        <v>20</v>
      </c>
      <c r="D304" s="117" t="s">
        <v>10</v>
      </c>
      <c r="E304" s="117" t="s">
        <v>63</v>
      </c>
      <c r="F304" s="120">
        <v>9</v>
      </c>
      <c r="G304" s="117" t="s">
        <v>138</v>
      </c>
      <c r="H304" s="117" t="s">
        <v>409</v>
      </c>
      <c r="I304" s="120"/>
      <c r="J304" s="125">
        <f>J305</f>
        <v>520.1</v>
      </c>
      <c r="K304" s="125">
        <f>K305</f>
        <v>530.6</v>
      </c>
    </row>
    <row r="305" spans="1:11" ht="15.75" x14ac:dyDescent="0.25">
      <c r="A305" s="115" t="s">
        <v>333</v>
      </c>
      <c r="B305" s="117" t="s">
        <v>24</v>
      </c>
      <c r="C305" s="117" t="s">
        <v>20</v>
      </c>
      <c r="D305" s="117" t="s">
        <v>10</v>
      </c>
      <c r="E305" s="117" t="s">
        <v>63</v>
      </c>
      <c r="F305" s="120">
        <v>9</v>
      </c>
      <c r="G305" s="117" t="s">
        <v>138</v>
      </c>
      <c r="H305" s="117" t="s">
        <v>409</v>
      </c>
      <c r="I305" s="120">
        <v>620</v>
      </c>
      <c r="J305" s="125">
        <v>520.1</v>
      </c>
      <c r="K305" s="125">
        <v>530.6</v>
      </c>
    </row>
    <row r="306" spans="1:11" s="8" customFormat="1" ht="47.25" hidden="1" x14ac:dyDescent="0.25">
      <c r="A306" s="129" t="s">
        <v>263</v>
      </c>
      <c r="B306" s="117" t="s">
        <v>24</v>
      </c>
      <c r="C306" s="117" t="s">
        <v>20</v>
      </c>
      <c r="D306" s="117" t="s">
        <v>10</v>
      </c>
      <c r="E306" s="117" t="s">
        <v>63</v>
      </c>
      <c r="F306" s="120">
        <v>9</v>
      </c>
      <c r="G306" s="117" t="s">
        <v>138</v>
      </c>
      <c r="H306" s="117" t="s">
        <v>264</v>
      </c>
      <c r="I306" s="120"/>
      <c r="J306" s="125">
        <f>J307</f>
        <v>0</v>
      </c>
      <c r="K306" s="125">
        <f>K307</f>
        <v>0</v>
      </c>
    </row>
    <row r="307" spans="1:11" ht="31.5" hidden="1" x14ac:dyDescent="0.25">
      <c r="A307" s="115" t="s">
        <v>143</v>
      </c>
      <c r="B307" s="117" t="s">
        <v>24</v>
      </c>
      <c r="C307" s="117" t="s">
        <v>20</v>
      </c>
      <c r="D307" s="117" t="s">
        <v>10</v>
      </c>
      <c r="E307" s="117" t="s">
        <v>63</v>
      </c>
      <c r="F307" s="120">
        <v>9</v>
      </c>
      <c r="G307" s="117" t="s">
        <v>138</v>
      </c>
      <c r="H307" s="117" t="s">
        <v>264</v>
      </c>
      <c r="I307" s="120">
        <v>110</v>
      </c>
      <c r="J307" s="125">
        <v>0</v>
      </c>
      <c r="K307" s="125">
        <v>0</v>
      </c>
    </row>
    <row r="308" spans="1:11" ht="31.5" x14ac:dyDescent="0.25">
      <c r="A308" s="115" t="s">
        <v>46</v>
      </c>
      <c r="B308" s="117" t="s">
        <v>24</v>
      </c>
      <c r="C308" s="117" t="s">
        <v>20</v>
      </c>
      <c r="D308" s="117" t="s">
        <v>14</v>
      </c>
      <c r="E308" s="117"/>
      <c r="F308" s="120"/>
      <c r="G308" s="117"/>
      <c r="H308" s="117"/>
      <c r="I308" s="120"/>
      <c r="J308" s="118">
        <f>J309</f>
        <v>1278</v>
      </c>
      <c r="K308" s="118">
        <f>K309</f>
        <v>998</v>
      </c>
    </row>
    <row r="309" spans="1:11" ht="78.75" x14ac:dyDescent="0.25">
      <c r="A309" s="116" t="s">
        <v>317</v>
      </c>
      <c r="B309" s="117" t="s">
        <v>24</v>
      </c>
      <c r="C309" s="117" t="s">
        <v>20</v>
      </c>
      <c r="D309" s="117" t="s">
        <v>14</v>
      </c>
      <c r="E309" s="117" t="s">
        <v>87</v>
      </c>
      <c r="F309" s="120">
        <v>0</v>
      </c>
      <c r="G309" s="117" t="s">
        <v>138</v>
      </c>
      <c r="H309" s="117" t="s">
        <v>278</v>
      </c>
      <c r="I309" s="120"/>
      <c r="J309" s="118">
        <f>J310</f>
        <v>1278</v>
      </c>
      <c r="K309" s="118">
        <f>K310</f>
        <v>998</v>
      </c>
    </row>
    <row r="310" spans="1:11" ht="15.75" x14ac:dyDescent="0.25">
      <c r="A310" s="116" t="s">
        <v>103</v>
      </c>
      <c r="B310" s="117" t="s">
        <v>24</v>
      </c>
      <c r="C310" s="117" t="s">
        <v>20</v>
      </c>
      <c r="D310" s="117" t="s">
        <v>14</v>
      </c>
      <c r="E310" s="117" t="s">
        <v>87</v>
      </c>
      <c r="F310" s="120">
        <v>3</v>
      </c>
      <c r="G310" s="117" t="s">
        <v>138</v>
      </c>
      <c r="H310" s="117" t="s">
        <v>278</v>
      </c>
      <c r="I310" s="120"/>
      <c r="J310" s="118">
        <f>J311+J313+J315</f>
        <v>1278</v>
      </c>
      <c r="K310" s="118">
        <f>K311+K313+K315</f>
        <v>998</v>
      </c>
    </row>
    <row r="311" spans="1:11" s="8" customFormat="1" ht="31.5" x14ac:dyDescent="0.25">
      <c r="A311" s="116" t="s">
        <v>104</v>
      </c>
      <c r="B311" s="117" t="s">
        <v>24</v>
      </c>
      <c r="C311" s="117" t="s">
        <v>20</v>
      </c>
      <c r="D311" s="117" t="s">
        <v>14</v>
      </c>
      <c r="E311" s="117" t="s">
        <v>87</v>
      </c>
      <c r="F311" s="120">
        <v>3</v>
      </c>
      <c r="G311" s="117" t="s">
        <v>138</v>
      </c>
      <c r="H311" s="117" t="s">
        <v>210</v>
      </c>
      <c r="I311" s="120"/>
      <c r="J311" s="118">
        <f>J312</f>
        <v>100</v>
      </c>
      <c r="K311" s="118">
        <f>K312</f>
        <v>100</v>
      </c>
    </row>
    <row r="312" spans="1:11" ht="15.75" x14ac:dyDescent="0.25">
      <c r="A312" s="116" t="s">
        <v>410</v>
      </c>
      <c r="B312" s="117" t="s">
        <v>24</v>
      </c>
      <c r="C312" s="117" t="s">
        <v>20</v>
      </c>
      <c r="D312" s="117" t="s">
        <v>14</v>
      </c>
      <c r="E312" s="117" t="s">
        <v>87</v>
      </c>
      <c r="F312" s="120">
        <v>3</v>
      </c>
      <c r="G312" s="117" t="s">
        <v>138</v>
      </c>
      <c r="H312" s="117" t="s">
        <v>210</v>
      </c>
      <c r="I312" s="120">
        <v>350</v>
      </c>
      <c r="J312" s="118">
        <v>100</v>
      </c>
      <c r="K312" s="118">
        <v>100</v>
      </c>
    </row>
    <row r="313" spans="1:11" ht="31.5" x14ac:dyDescent="0.25">
      <c r="A313" s="116" t="s">
        <v>105</v>
      </c>
      <c r="B313" s="117" t="s">
        <v>24</v>
      </c>
      <c r="C313" s="117" t="s">
        <v>20</v>
      </c>
      <c r="D313" s="117" t="s">
        <v>14</v>
      </c>
      <c r="E313" s="117" t="s">
        <v>87</v>
      </c>
      <c r="F313" s="120">
        <v>3</v>
      </c>
      <c r="G313" s="117" t="s">
        <v>138</v>
      </c>
      <c r="H313" s="117" t="s">
        <v>211</v>
      </c>
      <c r="I313" s="120"/>
      <c r="J313" s="118">
        <f>J314</f>
        <v>500</v>
      </c>
      <c r="K313" s="118">
        <f>K314</f>
        <v>500</v>
      </c>
    </row>
    <row r="314" spans="1:11" ht="47.25" x14ac:dyDescent="0.25">
      <c r="A314" s="116" t="s">
        <v>152</v>
      </c>
      <c r="B314" s="117" t="s">
        <v>24</v>
      </c>
      <c r="C314" s="117" t="s">
        <v>20</v>
      </c>
      <c r="D314" s="117" t="s">
        <v>14</v>
      </c>
      <c r="E314" s="117" t="s">
        <v>87</v>
      </c>
      <c r="F314" s="120">
        <v>3</v>
      </c>
      <c r="G314" s="117" t="s">
        <v>138</v>
      </c>
      <c r="H314" s="117" t="s">
        <v>211</v>
      </c>
      <c r="I314" s="120">
        <v>240</v>
      </c>
      <c r="J314" s="118">
        <v>500</v>
      </c>
      <c r="K314" s="118">
        <v>500</v>
      </c>
    </row>
    <row r="315" spans="1:11" ht="15.75" x14ac:dyDescent="0.25">
      <c r="A315" s="116" t="s">
        <v>99</v>
      </c>
      <c r="B315" s="117" t="s">
        <v>24</v>
      </c>
      <c r="C315" s="117" t="s">
        <v>20</v>
      </c>
      <c r="D315" s="117" t="s">
        <v>14</v>
      </c>
      <c r="E315" s="117" t="s">
        <v>87</v>
      </c>
      <c r="F315" s="120">
        <v>3</v>
      </c>
      <c r="G315" s="117" t="s">
        <v>138</v>
      </c>
      <c r="H315" s="117" t="s">
        <v>207</v>
      </c>
      <c r="I315" s="120"/>
      <c r="J315" s="118">
        <f>J316</f>
        <v>678</v>
      </c>
      <c r="K315" s="118">
        <f>K316</f>
        <v>398</v>
      </c>
    </row>
    <row r="316" spans="1:11" ht="47.25" x14ac:dyDescent="0.25">
      <c r="A316" s="116" t="s">
        <v>152</v>
      </c>
      <c r="B316" s="117" t="s">
        <v>24</v>
      </c>
      <c r="C316" s="117" t="s">
        <v>20</v>
      </c>
      <c r="D316" s="117" t="s">
        <v>14</v>
      </c>
      <c r="E316" s="117" t="s">
        <v>87</v>
      </c>
      <c r="F316" s="120">
        <v>3</v>
      </c>
      <c r="G316" s="117" t="s">
        <v>138</v>
      </c>
      <c r="H316" s="117" t="s">
        <v>207</v>
      </c>
      <c r="I316" s="120">
        <v>240</v>
      </c>
      <c r="J316" s="118">
        <v>678</v>
      </c>
      <c r="K316" s="118">
        <v>398</v>
      </c>
    </row>
    <row r="317" spans="1:11" ht="15.75" x14ac:dyDescent="0.25">
      <c r="A317" s="129" t="s">
        <v>348</v>
      </c>
      <c r="B317" s="117" t="s">
        <v>24</v>
      </c>
      <c r="C317" s="117">
        <v>10</v>
      </c>
      <c r="D317" s="117"/>
      <c r="E317" s="117"/>
      <c r="F317" s="120"/>
      <c r="G317" s="117"/>
      <c r="H317" s="117"/>
      <c r="I317" s="120"/>
      <c r="J317" s="118">
        <f>J318</f>
        <v>550</v>
      </c>
      <c r="K317" s="118">
        <f>K318</f>
        <v>550</v>
      </c>
    </row>
    <row r="318" spans="1:11" ht="15.75" x14ac:dyDescent="0.25">
      <c r="A318" s="115" t="s">
        <v>55</v>
      </c>
      <c r="B318" s="117" t="s">
        <v>24</v>
      </c>
      <c r="C318" s="117" t="s">
        <v>50</v>
      </c>
      <c r="D318" s="117" t="s">
        <v>11</v>
      </c>
      <c r="E318" s="117"/>
      <c r="F318" s="117"/>
      <c r="G318" s="117"/>
      <c r="H318" s="117"/>
      <c r="I318" s="120"/>
      <c r="J318" s="118">
        <f>J319+J323</f>
        <v>550</v>
      </c>
      <c r="K318" s="118">
        <f>K319+K323</f>
        <v>550</v>
      </c>
    </row>
    <row r="319" spans="1:11" ht="31.5" x14ac:dyDescent="0.25">
      <c r="A319" s="116" t="s">
        <v>107</v>
      </c>
      <c r="B319" s="117" t="s">
        <v>24</v>
      </c>
      <c r="C319" s="117" t="s">
        <v>50</v>
      </c>
      <c r="D319" s="117" t="s">
        <v>11</v>
      </c>
      <c r="E319" s="117" t="s">
        <v>106</v>
      </c>
      <c r="F319" s="120">
        <v>0</v>
      </c>
      <c r="G319" s="117" t="s">
        <v>138</v>
      </c>
      <c r="H319" s="117" t="s">
        <v>278</v>
      </c>
      <c r="I319" s="120"/>
      <c r="J319" s="118">
        <f t="shared" ref="J319:K321" si="14">J320</f>
        <v>500</v>
      </c>
      <c r="K319" s="118">
        <f t="shared" si="14"/>
        <v>500</v>
      </c>
    </row>
    <row r="320" spans="1:11" ht="31.5" x14ac:dyDescent="0.25">
      <c r="A320" s="116" t="s">
        <v>108</v>
      </c>
      <c r="B320" s="117" t="s">
        <v>24</v>
      </c>
      <c r="C320" s="117" t="s">
        <v>50</v>
      </c>
      <c r="D320" s="117" t="s">
        <v>11</v>
      </c>
      <c r="E320" s="117" t="s">
        <v>106</v>
      </c>
      <c r="F320" s="120">
        <v>3</v>
      </c>
      <c r="G320" s="117" t="s">
        <v>138</v>
      </c>
      <c r="H320" s="117" t="s">
        <v>278</v>
      </c>
      <c r="I320" s="120"/>
      <c r="J320" s="118">
        <f t="shared" si="14"/>
        <v>500</v>
      </c>
      <c r="K320" s="118">
        <f t="shared" si="14"/>
        <v>500</v>
      </c>
    </row>
    <row r="321" spans="1:11" ht="47.25" x14ac:dyDescent="0.25">
      <c r="A321" s="116" t="s">
        <v>109</v>
      </c>
      <c r="B321" s="117" t="s">
        <v>24</v>
      </c>
      <c r="C321" s="117" t="s">
        <v>50</v>
      </c>
      <c r="D321" s="117" t="s">
        <v>11</v>
      </c>
      <c r="E321" s="117" t="s">
        <v>106</v>
      </c>
      <c r="F321" s="120">
        <v>3</v>
      </c>
      <c r="G321" s="117" t="s">
        <v>138</v>
      </c>
      <c r="H321" s="117" t="s">
        <v>212</v>
      </c>
      <c r="I321" s="120"/>
      <c r="J321" s="118">
        <f t="shared" si="14"/>
        <v>500</v>
      </c>
      <c r="K321" s="118">
        <f t="shared" si="14"/>
        <v>500</v>
      </c>
    </row>
    <row r="322" spans="1:11" ht="63" x14ac:dyDescent="0.25">
      <c r="A322" s="116" t="s">
        <v>164</v>
      </c>
      <c r="B322" s="117" t="s">
        <v>24</v>
      </c>
      <c r="C322" s="117" t="s">
        <v>50</v>
      </c>
      <c r="D322" s="117" t="s">
        <v>11</v>
      </c>
      <c r="E322" s="117" t="s">
        <v>106</v>
      </c>
      <c r="F322" s="120">
        <v>3</v>
      </c>
      <c r="G322" s="117" t="s">
        <v>138</v>
      </c>
      <c r="H322" s="117" t="s">
        <v>212</v>
      </c>
      <c r="I322" s="120">
        <v>810</v>
      </c>
      <c r="J322" s="118">
        <v>500</v>
      </c>
      <c r="K322" s="118">
        <v>500</v>
      </c>
    </row>
    <row r="323" spans="1:11" ht="15.75" x14ac:dyDescent="0.25">
      <c r="A323" s="116" t="s">
        <v>77</v>
      </c>
      <c r="B323" s="117" t="s">
        <v>24</v>
      </c>
      <c r="C323" s="117" t="s">
        <v>50</v>
      </c>
      <c r="D323" s="117" t="s">
        <v>11</v>
      </c>
      <c r="E323" s="117" t="s">
        <v>63</v>
      </c>
      <c r="F323" s="120">
        <v>0</v>
      </c>
      <c r="G323" s="117" t="s">
        <v>138</v>
      </c>
      <c r="H323" s="117" t="s">
        <v>278</v>
      </c>
      <c r="I323" s="120"/>
      <c r="J323" s="118">
        <f t="shared" ref="J323:K325" si="15">J324</f>
        <v>50</v>
      </c>
      <c r="K323" s="118">
        <f t="shared" si="15"/>
        <v>50</v>
      </c>
    </row>
    <row r="324" spans="1:11" ht="15.75" x14ac:dyDescent="0.25">
      <c r="A324" s="116" t="s">
        <v>78</v>
      </c>
      <c r="B324" s="117" t="s">
        <v>24</v>
      </c>
      <c r="C324" s="117" t="s">
        <v>50</v>
      </c>
      <c r="D324" s="117" t="s">
        <v>11</v>
      </c>
      <c r="E324" s="117" t="s">
        <v>63</v>
      </c>
      <c r="F324" s="120">
        <v>9</v>
      </c>
      <c r="G324" s="117" t="s">
        <v>138</v>
      </c>
      <c r="H324" s="117" t="s">
        <v>278</v>
      </c>
      <c r="I324" s="120"/>
      <c r="J324" s="118">
        <f t="shared" si="15"/>
        <v>50</v>
      </c>
      <c r="K324" s="118">
        <f t="shared" si="15"/>
        <v>50</v>
      </c>
    </row>
    <row r="325" spans="1:11" ht="15.75" x14ac:dyDescent="0.25">
      <c r="A325" s="116" t="s">
        <v>265</v>
      </c>
      <c r="B325" s="117" t="s">
        <v>24</v>
      </c>
      <c r="C325" s="117" t="s">
        <v>50</v>
      </c>
      <c r="D325" s="117" t="s">
        <v>11</v>
      </c>
      <c r="E325" s="117" t="s">
        <v>63</v>
      </c>
      <c r="F325" s="120">
        <v>9</v>
      </c>
      <c r="G325" s="117" t="s">
        <v>138</v>
      </c>
      <c r="H325" s="117" t="s">
        <v>208</v>
      </c>
      <c r="I325" s="120"/>
      <c r="J325" s="125">
        <f t="shared" si="15"/>
        <v>50</v>
      </c>
      <c r="K325" s="125">
        <f t="shared" si="15"/>
        <v>50</v>
      </c>
    </row>
    <row r="326" spans="1:11" ht="31.5" x14ac:dyDescent="0.25">
      <c r="A326" s="116" t="s">
        <v>148</v>
      </c>
      <c r="B326" s="117" t="s">
        <v>24</v>
      </c>
      <c r="C326" s="117" t="s">
        <v>50</v>
      </c>
      <c r="D326" s="117" t="s">
        <v>11</v>
      </c>
      <c r="E326" s="117" t="s">
        <v>63</v>
      </c>
      <c r="F326" s="120">
        <v>9</v>
      </c>
      <c r="G326" s="117" t="s">
        <v>138</v>
      </c>
      <c r="H326" s="117" t="s">
        <v>208</v>
      </c>
      <c r="I326" s="120">
        <v>310</v>
      </c>
      <c r="J326" s="125">
        <v>50</v>
      </c>
      <c r="K326" s="125">
        <v>50</v>
      </c>
    </row>
    <row r="327" spans="1:11" ht="15.75" x14ac:dyDescent="0.25">
      <c r="A327" s="129" t="s">
        <v>349</v>
      </c>
      <c r="B327" s="117" t="s">
        <v>24</v>
      </c>
      <c r="C327" s="117">
        <v>11</v>
      </c>
      <c r="D327" s="117"/>
      <c r="E327" s="117"/>
      <c r="F327" s="120"/>
      <c r="G327" s="117"/>
      <c r="H327" s="117"/>
      <c r="I327" s="120"/>
      <c r="J327" s="118">
        <f t="shared" ref="J327:K329" si="16">J328</f>
        <v>3095</v>
      </c>
      <c r="K327" s="118">
        <f t="shared" si="16"/>
        <v>3095</v>
      </c>
    </row>
    <row r="328" spans="1:11" ht="31.5" x14ac:dyDescent="0.25">
      <c r="A328" s="115" t="s">
        <v>47</v>
      </c>
      <c r="B328" s="117" t="s">
        <v>24</v>
      </c>
      <c r="C328" s="117">
        <v>11</v>
      </c>
      <c r="D328" s="117" t="s">
        <v>15</v>
      </c>
      <c r="E328" s="117"/>
      <c r="F328" s="120"/>
      <c r="G328" s="117"/>
      <c r="H328" s="117"/>
      <c r="I328" s="120"/>
      <c r="J328" s="118">
        <f t="shared" si="16"/>
        <v>3095</v>
      </c>
      <c r="K328" s="118">
        <f t="shared" si="16"/>
        <v>3095</v>
      </c>
    </row>
    <row r="329" spans="1:11" ht="78.75" x14ac:dyDescent="0.25">
      <c r="A329" s="116" t="s">
        <v>317</v>
      </c>
      <c r="B329" s="117" t="s">
        <v>24</v>
      </c>
      <c r="C329" s="117" t="s">
        <v>51</v>
      </c>
      <c r="D329" s="117" t="s">
        <v>15</v>
      </c>
      <c r="E329" s="117" t="s">
        <v>87</v>
      </c>
      <c r="F329" s="120">
        <v>0</v>
      </c>
      <c r="G329" s="117" t="s">
        <v>138</v>
      </c>
      <c r="H329" s="117" t="s">
        <v>278</v>
      </c>
      <c r="I329" s="120"/>
      <c r="J329" s="118">
        <f t="shared" si="16"/>
        <v>3095</v>
      </c>
      <c r="K329" s="118">
        <f t="shared" si="16"/>
        <v>3095</v>
      </c>
    </row>
    <row r="330" spans="1:11" s="8" customFormat="1" ht="78.75" x14ac:dyDescent="0.25">
      <c r="A330" s="116" t="s">
        <v>110</v>
      </c>
      <c r="B330" s="117" t="s">
        <v>24</v>
      </c>
      <c r="C330" s="117" t="s">
        <v>51</v>
      </c>
      <c r="D330" s="117" t="s">
        <v>15</v>
      </c>
      <c r="E330" s="117" t="s">
        <v>87</v>
      </c>
      <c r="F330" s="120">
        <v>4</v>
      </c>
      <c r="G330" s="117" t="s">
        <v>138</v>
      </c>
      <c r="H330" s="117" t="s">
        <v>278</v>
      </c>
      <c r="I330" s="120"/>
      <c r="J330" s="118">
        <f>J331+J333+J335</f>
        <v>3095</v>
      </c>
      <c r="K330" s="118">
        <f>K331+K333+K335</f>
        <v>3095</v>
      </c>
    </row>
    <row r="331" spans="1:11" s="8" customFormat="1" ht="15.75" x14ac:dyDescent="0.25">
      <c r="A331" s="116" t="s">
        <v>111</v>
      </c>
      <c r="B331" s="117" t="s">
        <v>24</v>
      </c>
      <c r="C331" s="117" t="s">
        <v>51</v>
      </c>
      <c r="D331" s="117" t="s">
        <v>15</v>
      </c>
      <c r="E331" s="117" t="s">
        <v>87</v>
      </c>
      <c r="F331" s="120">
        <v>4</v>
      </c>
      <c r="G331" s="117" t="s">
        <v>138</v>
      </c>
      <c r="H331" s="117" t="s">
        <v>213</v>
      </c>
      <c r="I331" s="120"/>
      <c r="J331" s="118">
        <f>J332</f>
        <v>275</v>
      </c>
      <c r="K331" s="118">
        <f>K332</f>
        <v>275</v>
      </c>
    </row>
    <row r="332" spans="1:11" s="8" customFormat="1" ht="47.25" x14ac:dyDescent="0.25">
      <c r="A332" s="116" t="s">
        <v>152</v>
      </c>
      <c r="B332" s="117" t="s">
        <v>24</v>
      </c>
      <c r="C332" s="117" t="s">
        <v>51</v>
      </c>
      <c r="D332" s="117" t="s">
        <v>15</v>
      </c>
      <c r="E332" s="117" t="s">
        <v>87</v>
      </c>
      <c r="F332" s="120">
        <v>4</v>
      </c>
      <c r="G332" s="117" t="s">
        <v>138</v>
      </c>
      <c r="H332" s="117" t="s">
        <v>213</v>
      </c>
      <c r="I332" s="120">
        <v>240</v>
      </c>
      <c r="J332" s="118">
        <v>275</v>
      </c>
      <c r="K332" s="118">
        <v>275</v>
      </c>
    </row>
    <row r="333" spans="1:11" s="8" customFormat="1" ht="15.75" x14ac:dyDescent="0.25">
      <c r="A333" s="116" t="s">
        <v>96</v>
      </c>
      <c r="B333" s="117" t="s">
        <v>24</v>
      </c>
      <c r="C333" s="117" t="s">
        <v>51</v>
      </c>
      <c r="D333" s="117" t="s">
        <v>15</v>
      </c>
      <c r="E333" s="117" t="s">
        <v>87</v>
      </c>
      <c r="F333" s="120">
        <v>4</v>
      </c>
      <c r="G333" s="117" t="s">
        <v>138</v>
      </c>
      <c r="H333" s="117" t="s">
        <v>200</v>
      </c>
      <c r="I333" s="120"/>
      <c r="J333" s="118">
        <f>J334</f>
        <v>1320</v>
      </c>
      <c r="K333" s="118">
        <f>K334</f>
        <v>1320</v>
      </c>
    </row>
    <row r="334" spans="1:11" s="8" customFormat="1" ht="47.25" x14ac:dyDescent="0.25">
      <c r="A334" s="116" t="s">
        <v>152</v>
      </c>
      <c r="B334" s="117" t="s">
        <v>24</v>
      </c>
      <c r="C334" s="117" t="s">
        <v>51</v>
      </c>
      <c r="D334" s="117" t="s">
        <v>15</v>
      </c>
      <c r="E334" s="117" t="s">
        <v>87</v>
      </c>
      <c r="F334" s="120">
        <v>4</v>
      </c>
      <c r="G334" s="117" t="s">
        <v>138</v>
      </c>
      <c r="H334" s="117" t="s">
        <v>200</v>
      </c>
      <c r="I334" s="120">
        <v>240</v>
      </c>
      <c r="J334" s="118">
        <v>1320</v>
      </c>
      <c r="K334" s="118">
        <v>1320</v>
      </c>
    </row>
    <row r="335" spans="1:11" s="8" customFormat="1" ht="31.5" x14ac:dyDescent="0.25">
      <c r="A335" s="116" t="s">
        <v>112</v>
      </c>
      <c r="B335" s="117" t="s">
        <v>24</v>
      </c>
      <c r="C335" s="117" t="s">
        <v>51</v>
      </c>
      <c r="D335" s="117" t="s">
        <v>15</v>
      </c>
      <c r="E335" s="117" t="s">
        <v>87</v>
      </c>
      <c r="F335" s="120">
        <v>4</v>
      </c>
      <c r="G335" s="117" t="s">
        <v>138</v>
      </c>
      <c r="H335" s="117" t="s">
        <v>214</v>
      </c>
      <c r="I335" s="120"/>
      <c r="J335" s="118">
        <f>J336</f>
        <v>1500</v>
      </c>
      <c r="K335" s="118">
        <f>K336</f>
        <v>1500</v>
      </c>
    </row>
    <row r="336" spans="1:11" s="8" customFormat="1" ht="47.25" x14ac:dyDescent="0.25">
      <c r="A336" s="116" t="s">
        <v>152</v>
      </c>
      <c r="B336" s="117" t="s">
        <v>24</v>
      </c>
      <c r="C336" s="117" t="s">
        <v>51</v>
      </c>
      <c r="D336" s="117" t="s">
        <v>15</v>
      </c>
      <c r="E336" s="117" t="s">
        <v>87</v>
      </c>
      <c r="F336" s="120">
        <v>4</v>
      </c>
      <c r="G336" s="117" t="s">
        <v>138</v>
      </c>
      <c r="H336" s="117" t="s">
        <v>214</v>
      </c>
      <c r="I336" s="120">
        <v>240</v>
      </c>
      <c r="J336" s="118">
        <v>1500</v>
      </c>
      <c r="K336" s="118">
        <v>1500</v>
      </c>
    </row>
    <row r="337" spans="1:11" s="8" customFormat="1" ht="15.75" x14ac:dyDescent="0.25">
      <c r="A337" s="129" t="s">
        <v>350</v>
      </c>
      <c r="B337" s="117" t="s">
        <v>24</v>
      </c>
      <c r="C337" s="117" t="s">
        <v>61</v>
      </c>
      <c r="D337" s="117"/>
      <c r="E337" s="117"/>
      <c r="F337" s="120"/>
      <c r="G337" s="117"/>
      <c r="H337" s="117"/>
      <c r="I337" s="120"/>
      <c r="J337" s="118">
        <f t="shared" ref="J337:K341" si="17">J338</f>
        <v>350</v>
      </c>
      <c r="K337" s="118">
        <f t="shared" si="17"/>
        <v>350</v>
      </c>
    </row>
    <row r="338" spans="1:11" s="8" customFormat="1" ht="15.75" x14ac:dyDescent="0.25">
      <c r="A338" s="115" t="s">
        <v>267</v>
      </c>
      <c r="B338" s="117" t="s">
        <v>24</v>
      </c>
      <c r="C338" s="117" t="s">
        <v>61</v>
      </c>
      <c r="D338" s="117" t="s">
        <v>12</v>
      </c>
      <c r="E338" s="117"/>
      <c r="F338" s="120"/>
      <c r="G338" s="117"/>
      <c r="H338" s="117"/>
      <c r="I338" s="120"/>
      <c r="J338" s="118">
        <f t="shared" si="17"/>
        <v>350</v>
      </c>
      <c r="K338" s="118">
        <f t="shared" si="17"/>
        <v>350</v>
      </c>
    </row>
    <row r="339" spans="1:11" s="8" customFormat="1" ht="63" x14ac:dyDescent="0.25">
      <c r="A339" s="116" t="s">
        <v>310</v>
      </c>
      <c r="B339" s="117" t="s">
        <v>24</v>
      </c>
      <c r="C339" s="117" t="s">
        <v>61</v>
      </c>
      <c r="D339" s="117" t="s">
        <v>12</v>
      </c>
      <c r="E339" s="117" t="s">
        <v>51</v>
      </c>
      <c r="F339" s="120">
        <v>0</v>
      </c>
      <c r="G339" s="117" t="s">
        <v>138</v>
      </c>
      <c r="H339" s="117" t="s">
        <v>278</v>
      </c>
      <c r="I339" s="120"/>
      <c r="J339" s="118">
        <f t="shared" si="17"/>
        <v>350</v>
      </c>
      <c r="K339" s="118">
        <f t="shared" si="17"/>
        <v>350</v>
      </c>
    </row>
    <row r="340" spans="1:11" s="8" customFormat="1" ht="31.5" x14ac:dyDescent="0.25">
      <c r="A340" s="116" t="s">
        <v>252</v>
      </c>
      <c r="B340" s="117" t="s">
        <v>24</v>
      </c>
      <c r="C340" s="117" t="s">
        <v>61</v>
      </c>
      <c r="D340" s="117" t="s">
        <v>12</v>
      </c>
      <c r="E340" s="117" t="s">
        <v>51</v>
      </c>
      <c r="F340" s="117" t="s">
        <v>161</v>
      </c>
      <c r="G340" s="117" t="s">
        <v>10</v>
      </c>
      <c r="H340" s="117" t="s">
        <v>278</v>
      </c>
      <c r="I340" s="117"/>
      <c r="J340" s="118">
        <f t="shared" si="17"/>
        <v>350</v>
      </c>
      <c r="K340" s="118">
        <f t="shared" si="17"/>
        <v>350</v>
      </c>
    </row>
    <row r="341" spans="1:11" s="8" customFormat="1" ht="31.5" x14ac:dyDescent="0.25">
      <c r="A341" s="116" t="s">
        <v>252</v>
      </c>
      <c r="B341" s="117" t="s">
        <v>24</v>
      </c>
      <c r="C341" s="117" t="s">
        <v>61</v>
      </c>
      <c r="D341" s="117" t="s">
        <v>12</v>
      </c>
      <c r="E341" s="117" t="s">
        <v>51</v>
      </c>
      <c r="F341" s="117" t="s">
        <v>161</v>
      </c>
      <c r="G341" s="117" t="s">
        <v>10</v>
      </c>
      <c r="H341" s="117" t="s">
        <v>253</v>
      </c>
      <c r="I341" s="117"/>
      <c r="J341" s="118">
        <f t="shared" si="17"/>
        <v>350</v>
      </c>
      <c r="K341" s="118">
        <f t="shared" si="17"/>
        <v>350</v>
      </c>
    </row>
    <row r="342" spans="1:11" s="8" customFormat="1" ht="47.25" x14ac:dyDescent="0.25">
      <c r="A342" s="116" t="s">
        <v>152</v>
      </c>
      <c r="B342" s="117" t="s">
        <v>24</v>
      </c>
      <c r="C342" s="117" t="s">
        <v>61</v>
      </c>
      <c r="D342" s="117" t="s">
        <v>12</v>
      </c>
      <c r="E342" s="117" t="s">
        <v>51</v>
      </c>
      <c r="F342" s="117" t="s">
        <v>161</v>
      </c>
      <c r="G342" s="117" t="s">
        <v>10</v>
      </c>
      <c r="H342" s="117" t="s">
        <v>253</v>
      </c>
      <c r="I342" s="117" t="s">
        <v>158</v>
      </c>
      <c r="J342" s="118">
        <v>350</v>
      </c>
      <c r="K342" s="118">
        <v>350</v>
      </c>
    </row>
    <row r="343" spans="1:11" s="8" customFormat="1" ht="31.5" x14ac:dyDescent="0.25">
      <c r="A343" s="106" t="s">
        <v>341</v>
      </c>
      <c r="B343" s="107">
        <v>872</v>
      </c>
      <c r="C343" s="108" t="s">
        <v>249</v>
      </c>
      <c r="D343" s="108" t="s">
        <v>249</v>
      </c>
      <c r="E343" s="109" t="s">
        <v>249</v>
      </c>
      <c r="F343" s="110" t="s">
        <v>249</v>
      </c>
      <c r="G343" s="111" t="s">
        <v>249</v>
      </c>
      <c r="H343" s="112" t="s">
        <v>249</v>
      </c>
      <c r="I343" s="110"/>
      <c r="J343" s="113">
        <f>J344</f>
        <v>869.5</v>
      </c>
      <c r="K343" s="113">
        <f>K344</f>
        <v>875.59999999999991</v>
      </c>
    </row>
    <row r="344" spans="1:11" s="8" customFormat="1" ht="15.75" x14ac:dyDescent="0.25">
      <c r="A344" s="134" t="s">
        <v>340</v>
      </c>
      <c r="B344" s="117" t="s">
        <v>62</v>
      </c>
      <c r="C344" s="117" t="s">
        <v>10</v>
      </c>
      <c r="D344" s="120" t="s">
        <v>7</v>
      </c>
      <c r="E344" s="117" t="s">
        <v>8</v>
      </c>
      <c r="F344" s="120"/>
      <c r="G344" s="117"/>
      <c r="H344" s="117"/>
      <c r="I344" s="120" t="s">
        <v>6</v>
      </c>
      <c r="J344" s="125">
        <f>J345+J353</f>
        <v>869.5</v>
      </c>
      <c r="K344" s="125">
        <f>K345+K353</f>
        <v>875.59999999999991</v>
      </c>
    </row>
    <row r="345" spans="1:11" s="8" customFormat="1" ht="78.75" x14ac:dyDescent="0.25">
      <c r="A345" s="134" t="s">
        <v>34</v>
      </c>
      <c r="B345" s="117" t="s">
        <v>62</v>
      </c>
      <c r="C345" s="117" t="s">
        <v>10</v>
      </c>
      <c r="D345" s="117" t="s">
        <v>11</v>
      </c>
      <c r="E345" s="117" t="s">
        <v>8</v>
      </c>
      <c r="F345" s="120"/>
      <c r="G345" s="117"/>
      <c r="H345" s="117"/>
      <c r="I345" s="120" t="s">
        <v>6</v>
      </c>
      <c r="J345" s="125">
        <f>J346</f>
        <v>569.5</v>
      </c>
      <c r="K345" s="125">
        <f>K346</f>
        <v>575.59999999999991</v>
      </c>
    </row>
    <row r="346" spans="1:11" s="8" customFormat="1" ht="31.5" x14ac:dyDescent="0.25">
      <c r="A346" s="115" t="s">
        <v>65</v>
      </c>
      <c r="B346" s="117" t="s">
        <v>62</v>
      </c>
      <c r="C346" s="117" t="s">
        <v>10</v>
      </c>
      <c r="D346" s="117" t="s">
        <v>11</v>
      </c>
      <c r="E346" s="117">
        <v>91</v>
      </c>
      <c r="F346" s="120">
        <v>0</v>
      </c>
      <c r="G346" s="117" t="s">
        <v>161</v>
      </c>
      <c r="H346" s="117" t="s">
        <v>278</v>
      </c>
      <c r="I346" s="120" t="s">
        <v>6</v>
      </c>
      <c r="J346" s="125">
        <f>J347</f>
        <v>569.5</v>
      </c>
      <c r="K346" s="125">
        <f>K347</f>
        <v>575.59999999999991</v>
      </c>
    </row>
    <row r="347" spans="1:11" s="8" customFormat="1" ht="31.5" x14ac:dyDescent="0.25">
      <c r="A347" s="115" t="s">
        <v>66</v>
      </c>
      <c r="B347" s="117" t="s">
        <v>62</v>
      </c>
      <c r="C347" s="117" t="s">
        <v>10</v>
      </c>
      <c r="D347" s="117" t="s">
        <v>11</v>
      </c>
      <c r="E347" s="117">
        <v>91</v>
      </c>
      <c r="F347" s="120">
        <v>1</v>
      </c>
      <c r="G347" s="117" t="s">
        <v>138</v>
      </c>
      <c r="H347" s="117" t="s">
        <v>278</v>
      </c>
      <c r="I347" s="120"/>
      <c r="J347" s="125">
        <f>J348+J350</f>
        <v>569.5</v>
      </c>
      <c r="K347" s="125">
        <f>K348+K350</f>
        <v>575.59999999999991</v>
      </c>
    </row>
    <row r="348" spans="1:11" s="8" customFormat="1" ht="78.75" x14ac:dyDescent="0.25">
      <c r="A348" s="115" t="s">
        <v>67</v>
      </c>
      <c r="B348" s="117" t="s">
        <v>62</v>
      </c>
      <c r="C348" s="117" t="s">
        <v>10</v>
      </c>
      <c r="D348" s="117" t="s">
        <v>11</v>
      </c>
      <c r="E348" s="117">
        <v>91</v>
      </c>
      <c r="F348" s="120">
        <v>1</v>
      </c>
      <c r="G348" s="117" t="s">
        <v>138</v>
      </c>
      <c r="H348" s="117" t="s">
        <v>150</v>
      </c>
      <c r="I348" s="120"/>
      <c r="J348" s="125">
        <f>J349</f>
        <v>556.20000000000005</v>
      </c>
      <c r="K348" s="125">
        <f>K349</f>
        <v>562.29999999999995</v>
      </c>
    </row>
    <row r="349" spans="1:11" s="8" customFormat="1" ht="31.5" x14ac:dyDescent="0.25">
      <c r="A349" s="115" t="s">
        <v>144</v>
      </c>
      <c r="B349" s="117" t="s">
        <v>62</v>
      </c>
      <c r="C349" s="117" t="s">
        <v>10</v>
      </c>
      <c r="D349" s="117" t="s">
        <v>11</v>
      </c>
      <c r="E349" s="117">
        <v>91</v>
      </c>
      <c r="F349" s="120">
        <v>1</v>
      </c>
      <c r="G349" s="117" t="s">
        <v>138</v>
      </c>
      <c r="H349" s="117" t="s">
        <v>150</v>
      </c>
      <c r="I349" s="120">
        <v>120</v>
      </c>
      <c r="J349" s="118">
        <v>556.20000000000005</v>
      </c>
      <c r="K349" s="118">
        <v>562.29999999999995</v>
      </c>
    </row>
    <row r="350" spans="1:11" s="8" customFormat="1" ht="78.75" x14ac:dyDescent="0.25">
      <c r="A350" s="115" t="s">
        <v>68</v>
      </c>
      <c r="B350" s="117" t="s">
        <v>62</v>
      </c>
      <c r="C350" s="117" t="s">
        <v>10</v>
      </c>
      <c r="D350" s="117" t="s">
        <v>11</v>
      </c>
      <c r="E350" s="117">
        <v>91</v>
      </c>
      <c r="F350" s="120">
        <v>1</v>
      </c>
      <c r="G350" s="117" t="s">
        <v>138</v>
      </c>
      <c r="H350" s="117" t="s">
        <v>149</v>
      </c>
      <c r="I350" s="120"/>
      <c r="J350" s="118">
        <f>J351+J352</f>
        <v>13.3</v>
      </c>
      <c r="K350" s="118">
        <f>K351+K352</f>
        <v>13.3</v>
      </c>
    </row>
    <row r="351" spans="1:11" ht="47.25" x14ac:dyDescent="0.25">
      <c r="A351" s="116" t="s">
        <v>152</v>
      </c>
      <c r="B351" s="117" t="s">
        <v>62</v>
      </c>
      <c r="C351" s="117" t="s">
        <v>10</v>
      </c>
      <c r="D351" s="117" t="s">
        <v>11</v>
      </c>
      <c r="E351" s="117">
        <v>91</v>
      </c>
      <c r="F351" s="120">
        <v>1</v>
      </c>
      <c r="G351" s="117" t="s">
        <v>138</v>
      </c>
      <c r="H351" s="117" t="s">
        <v>149</v>
      </c>
      <c r="I351" s="120">
        <v>240</v>
      </c>
      <c r="J351" s="118">
        <v>3.3</v>
      </c>
      <c r="K351" s="118">
        <v>3.3</v>
      </c>
    </row>
    <row r="352" spans="1:11" ht="15.75" x14ac:dyDescent="0.25">
      <c r="A352" s="116" t="s">
        <v>145</v>
      </c>
      <c r="B352" s="117" t="s">
        <v>62</v>
      </c>
      <c r="C352" s="117" t="s">
        <v>10</v>
      </c>
      <c r="D352" s="117" t="s">
        <v>11</v>
      </c>
      <c r="E352" s="117">
        <v>91</v>
      </c>
      <c r="F352" s="120">
        <v>1</v>
      </c>
      <c r="G352" s="117" t="s">
        <v>138</v>
      </c>
      <c r="H352" s="117" t="s">
        <v>149</v>
      </c>
      <c r="I352" s="120">
        <v>850</v>
      </c>
      <c r="J352" s="118">
        <v>10</v>
      </c>
      <c r="K352" s="118">
        <v>10</v>
      </c>
    </row>
    <row r="353" spans="1:11" ht="15.75" x14ac:dyDescent="0.25">
      <c r="A353" s="116" t="s">
        <v>22</v>
      </c>
      <c r="B353" s="117" t="s">
        <v>62</v>
      </c>
      <c r="C353" s="117" t="s">
        <v>10</v>
      </c>
      <c r="D353" s="117" t="s">
        <v>156</v>
      </c>
      <c r="E353" s="117"/>
      <c r="F353" s="117"/>
      <c r="G353" s="117"/>
      <c r="H353" s="117"/>
      <c r="I353" s="117"/>
      <c r="J353" s="118">
        <f>J354</f>
        <v>300</v>
      </c>
      <c r="K353" s="118">
        <f>K354</f>
        <v>300</v>
      </c>
    </row>
    <row r="354" spans="1:11" ht="31.5" x14ac:dyDescent="0.25">
      <c r="A354" s="115" t="s">
        <v>65</v>
      </c>
      <c r="B354" s="117" t="s">
        <v>62</v>
      </c>
      <c r="C354" s="117" t="s">
        <v>10</v>
      </c>
      <c r="D354" s="120">
        <v>13</v>
      </c>
      <c r="E354" s="117" t="s">
        <v>125</v>
      </c>
      <c r="F354" s="120">
        <v>0</v>
      </c>
      <c r="G354" s="117" t="s">
        <v>138</v>
      </c>
      <c r="H354" s="117" t="s">
        <v>278</v>
      </c>
      <c r="I354" s="120"/>
      <c r="J354" s="118">
        <f>J355</f>
        <v>300</v>
      </c>
      <c r="K354" s="118">
        <f>K355</f>
        <v>300</v>
      </c>
    </row>
    <row r="355" spans="1:11" s="8" customFormat="1" ht="31.5" x14ac:dyDescent="0.25">
      <c r="A355" s="115" t="s">
        <v>66</v>
      </c>
      <c r="B355" s="117" t="s">
        <v>62</v>
      </c>
      <c r="C355" s="117" t="s">
        <v>10</v>
      </c>
      <c r="D355" s="120">
        <v>13</v>
      </c>
      <c r="E355" s="120">
        <v>91</v>
      </c>
      <c r="F355" s="120">
        <v>1</v>
      </c>
      <c r="G355" s="117" t="s">
        <v>138</v>
      </c>
      <c r="H355" s="117" t="s">
        <v>278</v>
      </c>
      <c r="I355" s="120"/>
      <c r="J355" s="118">
        <f>J356+J358</f>
        <v>300</v>
      </c>
      <c r="K355" s="118">
        <f>K356+K358</f>
        <v>300</v>
      </c>
    </row>
    <row r="356" spans="1:11" ht="63" x14ac:dyDescent="0.25">
      <c r="A356" s="115" t="s">
        <v>170</v>
      </c>
      <c r="B356" s="117" t="s">
        <v>62</v>
      </c>
      <c r="C356" s="117" t="s">
        <v>10</v>
      </c>
      <c r="D356" s="120">
        <v>13</v>
      </c>
      <c r="E356" s="120">
        <v>91</v>
      </c>
      <c r="F356" s="120">
        <v>1</v>
      </c>
      <c r="G356" s="117" t="s">
        <v>138</v>
      </c>
      <c r="H356" s="117" t="s">
        <v>215</v>
      </c>
      <c r="I356" s="120"/>
      <c r="J356" s="118">
        <f>J357</f>
        <v>100</v>
      </c>
      <c r="K356" s="118">
        <f>K357</f>
        <v>100</v>
      </c>
    </row>
    <row r="357" spans="1:11" ht="47.25" x14ac:dyDescent="0.25">
      <c r="A357" s="115" t="s">
        <v>152</v>
      </c>
      <c r="B357" s="117" t="s">
        <v>62</v>
      </c>
      <c r="C357" s="117" t="s">
        <v>10</v>
      </c>
      <c r="D357" s="120">
        <v>13</v>
      </c>
      <c r="E357" s="120">
        <v>91</v>
      </c>
      <c r="F357" s="120">
        <v>1</v>
      </c>
      <c r="G357" s="117" t="s">
        <v>138</v>
      </c>
      <c r="H357" s="117" t="s">
        <v>215</v>
      </c>
      <c r="I357" s="120">
        <v>240</v>
      </c>
      <c r="J357" s="118">
        <v>100</v>
      </c>
      <c r="K357" s="118">
        <v>100</v>
      </c>
    </row>
    <row r="358" spans="1:11" ht="31.5" x14ac:dyDescent="0.25">
      <c r="A358" s="116" t="s">
        <v>126</v>
      </c>
      <c r="B358" s="117" t="s">
        <v>62</v>
      </c>
      <c r="C358" s="117" t="s">
        <v>10</v>
      </c>
      <c r="D358" s="120">
        <v>13</v>
      </c>
      <c r="E358" s="117" t="s">
        <v>125</v>
      </c>
      <c r="F358" s="120">
        <v>1</v>
      </c>
      <c r="G358" s="117" t="s">
        <v>138</v>
      </c>
      <c r="H358" s="117" t="s">
        <v>216</v>
      </c>
      <c r="I358" s="120"/>
      <c r="J358" s="118">
        <f>J359</f>
        <v>200</v>
      </c>
      <c r="K358" s="118">
        <f>K359</f>
        <v>200</v>
      </c>
    </row>
    <row r="359" spans="1:11" ht="47.25" x14ac:dyDescent="0.25">
      <c r="A359" s="116" t="s">
        <v>152</v>
      </c>
      <c r="B359" s="117" t="s">
        <v>62</v>
      </c>
      <c r="C359" s="117" t="s">
        <v>10</v>
      </c>
      <c r="D359" s="120">
        <v>13</v>
      </c>
      <c r="E359" s="117" t="s">
        <v>125</v>
      </c>
      <c r="F359" s="120">
        <v>1</v>
      </c>
      <c r="G359" s="117" t="s">
        <v>138</v>
      </c>
      <c r="H359" s="117" t="s">
        <v>216</v>
      </c>
      <c r="I359" s="120">
        <v>240</v>
      </c>
      <c r="J359" s="118">
        <v>200</v>
      </c>
      <c r="K359" s="118">
        <v>200</v>
      </c>
    </row>
    <row r="360" spans="1:11" ht="15.75" x14ac:dyDescent="0.25">
      <c r="A360" s="130" t="s">
        <v>250</v>
      </c>
      <c r="B360" s="93"/>
      <c r="C360" s="131"/>
      <c r="D360" s="93"/>
      <c r="E360" s="131"/>
      <c r="F360" s="93"/>
      <c r="G360" s="131"/>
      <c r="H360" s="132"/>
      <c r="I360" s="132"/>
      <c r="J360" s="125">
        <f>J18+J343</f>
        <v>95178.099999999991</v>
      </c>
      <c r="K360" s="125">
        <f>K18+K343</f>
        <v>93792.700000000012</v>
      </c>
    </row>
    <row r="361" spans="1:11" x14ac:dyDescent="0.25">
      <c r="A361" s="14"/>
      <c r="I361" s="11" t="s">
        <v>10</v>
      </c>
      <c r="J361" s="32">
        <f>J19+J344</f>
        <v>13764.899999999998</v>
      </c>
      <c r="K361" s="32">
        <f>K19+K344</f>
        <v>13098.699999999999</v>
      </c>
    </row>
    <row r="362" spans="1:11" x14ac:dyDescent="0.25">
      <c r="A362" s="14"/>
      <c r="I362" s="11" t="s">
        <v>12</v>
      </c>
      <c r="J362" s="17">
        <f>J120</f>
        <v>403.4</v>
      </c>
      <c r="K362" s="17">
        <f>K120</f>
        <v>418.2</v>
      </c>
    </row>
    <row r="363" spans="1:11" x14ac:dyDescent="0.25">
      <c r="A363" s="14"/>
      <c r="I363" s="11" t="s">
        <v>11</v>
      </c>
      <c r="J363" s="17">
        <f>J126</f>
        <v>827.8</v>
      </c>
      <c r="K363" s="17">
        <f>K126</f>
        <v>713.8</v>
      </c>
    </row>
    <row r="364" spans="1:11" x14ac:dyDescent="0.25">
      <c r="A364" s="14"/>
      <c r="I364" s="11" t="s">
        <v>14</v>
      </c>
      <c r="J364" s="17">
        <f>J161</f>
        <v>8292.2000000000007</v>
      </c>
      <c r="K364" s="17">
        <f>K161</f>
        <v>8292.2000000000007</v>
      </c>
    </row>
    <row r="365" spans="1:11" x14ac:dyDescent="0.25">
      <c r="A365" s="14"/>
      <c r="I365" s="11" t="s">
        <v>15</v>
      </c>
      <c r="J365" s="17">
        <f>J188</f>
        <v>50223.599999999991</v>
      </c>
      <c r="K365" s="17">
        <f>K188</f>
        <v>51284.5</v>
      </c>
    </row>
    <row r="366" spans="1:11" x14ac:dyDescent="0.25">
      <c r="A366" s="14"/>
      <c r="I366" s="11" t="s">
        <v>19</v>
      </c>
      <c r="J366" s="17">
        <f>J262</f>
        <v>195</v>
      </c>
      <c r="K366" s="17">
        <f>K262</f>
        <v>195</v>
      </c>
    </row>
    <row r="367" spans="1:11" x14ac:dyDescent="0.25">
      <c r="A367" s="14"/>
      <c r="I367" s="11" t="s">
        <v>20</v>
      </c>
      <c r="J367" s="17">
        <f>J274</f>
        <v>17476.199999999997</v>
      </c>
      <c r="K367" s="17">
        <f>K274</f>
        <v>15795.300000000001</v>
      </c>
    </row>
    <row r="368" spans="1:11" x14ac:dyDescent="0.25">
      <c r="A368" s="14"/>
      <c r="I368" s="11" t="s">
        <v>50</v>
      </c>
      <c r="J368" s="17">
        <f>J317</f>
        <v>550</v>
      </c>
      <c r="K368" s="17">
        <f>K317</f>
        <v>550</v>
      </c>
    </row>
    <row r="369" spans="1:30" x14ac:dyDescent="0.25">
      <c r="A369" s="14"/>
      <c r="I369" s="11" t="s">
        <v>51</v>
      </c>
      <c r="J369" s="17">
        <f>J327</f>
        <v>3095</v>
      </c>
      <c r="K369" s="17">
        <f>K327</f>
        <v>3095</v>
      </c>
    </row>
    <row r="370" spans="1:30" s="10" customFormat="1" x14ac:dyDescent="0.25">
      <c r="A370" s="14"/>
      <c r="C370" s="11"/>
      <c r="E370" s="11"/>
      <c r="G370" s="11"/>
      <c r="H370" s="11"/>
      <c r="I370" s="11" t="s">
        <v>61</v>
      </c>
      <c r="J370" s="17">
        <f>J337</f>
        <v>350</v>
      </c>
      <c r="K370" s="17">
        <f>K337</f>
        <v>350</v>
      </c>
      <c r="L370" s="9"/>
      <c r="M370" s="9"/>
      <c r="N370" s="9"/>
      <c r="O370" s="9"/>
      <c r="P370" s="9"/>
      <c r="Q370" s="9"/>
      <c r="R370" s="9"/>
      <c r="S370" s="9"/>
      <c r="T370" s="9"/>
      <c r="U370" s="9"/>
      <c r="V370" s="9"/>
      <c r="W370" s="9"/>
      <c r="X370" s="9"/>
      <c r="Y370" s="9"/>
      <c r="Z370" s="9"/>
      <c r="AA370" s="9"/>
      <c r="AB370" s="9"/>
      <c r="AC370" s="9"/>
      <c r="AD370" s="9"/>
    </row>
    <row r="371" spans="1:30" s="10" customFormat="1" x14ac:dyDescent="0.25">
      <c r="A371" s="14"/>
      <c r="C371" s="11"/>
      <c r="E371" s="11"/>
      <c r="G371" s="11"/>
      <c r="H371" s="11"/>
      <c r="I371" s="11" t="s">
        <v>63</v>
      </c>
      <c r="J371" s="17">
        <v>2450</v>
      </c>
      <c r="K371" s="9">
        <v>4940</v>
      </c>
      <c r="L371" s="9"/>
      <c r="M371" s="9"/>
      <c r="N371" s="9"/>
      <c r="O371" s="9"/>
      <c r="P371" s="9"/>
      <c r="Q371" s="9"/>
      <c r="R371" s="9"/>
      <c r="S371" s="9"/>
      <c r="T371" s="9"/>
      <c r="U371" s="9"/>
      <c r="V371" s="9"/>
      <c r="W371" s="9"/>
      <c r="X371" s="9"/>
      <c r="Y371" s="9"/>
      <c r="Z371" s="9"/>
      <c r="AA371" s="9"/>
      <c r="AB371" s="9"/>
      <c r="AC371" s="9"/>
      <c r="AD371" s="9"/>
    </row>
    <row r="372" spans="1:30" s="10" customFormat="1" x14ac:dyDescent="0.25">
      <c r="A372" s="14"/>
      <c r="C372" s="11"/>
      <c r="E372" s="11"/>
      <c r="G372" s="11"/>
      <c r="H372" s="11"/>
      <c r="I372" s="10" t="s">
        <v>354</v>
      </c>
      <c r="J372" s="17">
        <f>SUM(J361:J371)</f>
        <v>97628.099999999991</v>
      </c>
      <c r="K372" s="17">
        <f>SUM(K361:K371)</f>
        <v>98732.7</v>
      </c>
      <c r="L372" s="9"/>
      <c r="M372" s="9"/>
      <c r="N372" s="9"/>
      <c r="O372" s="9"/>
      <c r="P372" s="9"/>
      <c r="Q372" s="9"/>
      <c r="R372" s="9"/>
      <c r="S372" s="9"/>
      <c r="T372" s="9"/>
      <c r="U372" s="9"/>
      <c r="V372" s="9"/>
      <c r="W372" s="9"/>
      <c r="X372" s="9"/>
      <c r="Y372" s="9"/>
      <c r="Z372" s="9"/>
      <c r="AA372" s="9"/>
      <c r="AB372" s="9"/>
      <c r="AC372" s="9"/>
      <c r="AD372" s="9"/>
    </row>
    <row r="373" spans="1:30" s="10" customFormat="1" x14ac:dyDescent="0.25">
      <c r="A373" s="14"/>
      <c r="C373" s="11"/>
      <c r="E373" s="11"/>
      <c r="G373" s="11"/>
      <c r="H373" s="11"/>
      <c r="I373" s="10" t="s">
        <v>136</v>
      </c>
      <c r="J373" s="17">
        <v>97628.1</v>
      </c>
      <c r="K373" s="9">
        <v>98732.7</v>
      </c>
      <c r="L373" s="9"/>
      <c r="M373" s="9"/>
      <c r="N373" s="9"/>
      <c r="O373" s="9"/>
      <c r="P373" s="9"/>
      <c r="Q373" s="9"/>
      <c r="R373" s="9"/>
      <c r="S373" s="9"/>
      <c r="T373" s="9"/>
      <c r="U373" s="9"/>
      <c r="V373" s="9"/>
      <c r="W373" s="9"/>
      <c r="X373" s="9"/>
      <c r="Y373" s="9"/>
      <c r="Z373" s="9"/>
      <c r="AA373" s="9"/>
      <c r="AB373" s="9"/>
      <c r="AC373" s="9"/>
      <c r="AD373" s="9"/>
    </row>
    <row r="374" spans="1:30" s="10" customFormat="1" x14ac:dyDescent="0.25">
      <c r="A374" s="14"/>
      <c r="C374" s="11"/>
      <c r="E374" s="11"/>
      <c r="G374" s="11"/>
      <c r="H374" s="11"/>
      <c r="J374" s="17">
        <f>J373-J372</f>
        <v>0</v>
      </c>
      <c r="K374" s="17">
        <f>K373-K372</f>
        <v>0</v>
      </c>
      <c r="L374" s="9"/>
      <c r="M374" s="9"/>
      <c r="N374" s="9"/>
      <c r="O374" s="9"/>
      <c r="P374" s="9"/>
      <c r="Q374" s="9"/>
      <c r="R374" s="9"/>
      <c r="S374" s="9"/>
      <c r="T374" s="9"/>
      <c r="U374" s="9"/>
      <c r="V374" s="9"/>
      <c r="W374" s="9"/>
      <c r="X374" s="9"/>
      <c r="Y374" s="9"/>
      <c r="Z374" s="9"/>
      <c r="AA374" s="9"/>
      <c r="AB374" s="9"/>
      <c r="AC374" s="9"/>
      <c r="AD374" s="9"/>
    </row>
    <row r="375" spans="1:30" s="10" customFormat="1" x14ac:dyDescent="0.25">
      <c r="A375" s="14"/>
      <c r="C375" s="11"/>
      <c r="E375" s="11"/>
      <c r="G375" s="11"/>
      <c r="H375" s="11"/>
      <c r="I375" s="10" t="s">
        <v>139</v>
      </c>
      <c r="J375" s="17">
        <f>J21+J65+J76+J98+J100+J104+J128+J153+J157+J163+J183+J190+J207+J236+J245+J251+J264+J268+J276+J285+J293+J309+J329+J339</f>
        <v>81835.7</v>
      </c>
      <c r="K375" s="17">
        <f>K21+K65+K76+K98+K100+K104+K128+K153+K157+K163+K183+K190+K207+K236+K245+K251+K264+K268+K276+K285+K293+K309+K329+K339</f>
        <v>80960.599999999991</v>
      </c>
      <c r="L375" s="9"/>
      <c r="M375" s="9"/>
      <c r="N375" s="9"/>
      <c r="O375" s="9"/>
      <c r="P375" s="9"/>
      <c r="Q375" s="9"/>
      <c r="R375" s="9"/>
      <c r="S375" s="9"/>
      <c r="T375" s="9"/>
      <c r="U375" s="9"/>
      <c r="V375" s="9"/>
      <c r="W375" s="9"/>
      <c r="X375" s="9"/>
      <c r="Y375" s="9"/>
      <c r="Z375" s="9"/>
      <c r="AA375" s="9"/>
      <c r="AB375" s="9"/>
      <c r="AC375" s="9"/>
      <c r="AD375" s="9"/>
    </row>
    <row r="376" spans="1:30" s="10" customFormat="1" x14ac:dyDescent="0.25">
      <c r="A376" s="14"/>
      <c r="C376" s="11"/>
      <c r="E376" s="11"/>
      <c r="G376" s="11"/>
      <c r="H376" s="11"/>
      <c r="J376" s="17"/>
      <c r="K376" s="9"/>
      <c r="L376" s="9"/>
      <c r="M376" s="9"/>
      <c r="N376" s="9"/>
      <c r="O376" s="9"/>
      <c r="P376" s="9"/>
      <c r="Q376" s="9"/>
      <c r="R376" s="9"/>
      <c r="S376" s="9"/>
      <c r="T376" s="9"/>
      <c r="U376" s="9"/>
      <c r="V376" s="9"/>
      <c r="W376" s="9"/>
      <c r="X376" s="9"/>
      <c r="Y376" s="9"/>
      <c r="Z376" s="9"/>
      <c r="AA376" s="9"/>
      <c r="AB376" s="9"/>
      <c r="AC376" s="9"/>
      <c r="AD376" s="9"/>
    </row>
    <row r="377" spans="1:30" s="10" customFormat="1" x14ac:dyDescent="0.25">
      <c r="A377" s="14"/>
      <c r="C377" s="11"/>
      <c r="E377" s="11"/>
      <c r="G377" s="11"/>
      <c r="H377" s="11"/>
      <c r="J377" s="17"/>
      <c r="K377" s="9"/>
      <c r="L377" s="9"/>
      <c r="M377" s="9"/>
      <c r="N377" s="9"/>
      <c r="O377" s="9"/>
      <c r="P377" s="9"/>
      <c r="Q377" s="9"/>
      <c r="R377" s="9"/>
      <c r="S377" s="9"/>
      <c r="T377" s="9"/>
      <c r="U377" s="9"/>
      <c r="V377" s="9"/>
      <c r="W377" s="9"/>
      <c r="X377" s="9"/>
      <c r="Y377" s="9"/>
      <c r="Z377" s="9"/>
      <c r="AA377" s="9"/>
      <c r="AB377" s="9"/>
      <c r="AC377" s="9"/>
      <c r="AD377" s="9"/>
    </row>
    <row r="378" spans="1:30" s="10" customFormat="1" x14ac:dyDescent="0.25">
      <c r="A378" s="14"/>
      <c r="C378" s="11"/>
      <c r="E378" s="11"/>
      <c r="G378" s="11"/>
      <c r="H378" s="11"/>
      <c r="J378" s="17"/>
      <c r="K378" s="9"/>
      <c r="L378" s="9"/>
      <c r="M378" s="9"/>
      <c r="N378" s="9"/>
      <c r="O378" s="9"/>
      <c r="P378" s="9"/>
      <c r="Q378" s="9"/>
      <c r="R378" s="9"/>
      <c r="S378" s="9"/>
      <c r="T378" s="9"/>
      <c r="U378" s="9"/>
      <c r="V378" s="9"/>
      <c r="W378" s="9"/>
      <c r="X378" s="9"/>
      <c r="Y378" s="9"/>
      <c r="Z378" s="9"/>
      <c r="AA378" s="9"/>
      <c r="AB378" s="9"/>
      <c r="AC378" s="9"/>
      <c r="AD378" s="9"/>
    </row>
    <row r="379" spans="1:30" s="10" customFormat="1" x14ac:dyDescent="0.25">
      <c r="A379" s="14"/>
      <c r="C379" s="11"/>
      <c r="E379" s="11"/>
      <c r="G379" s="11"/>
      <c r="H379" s="11"/>
      <c r="J379" s="17"/>
      <c r="K379" s="9"/>
      <c r="L379" s="9"/>
      <c r="M379" s="9"/>
      <c r="N379" s="9"/>
      <c r="O379" s="9"/>
      <c r="P379" s="9"/>
      <c r="Q379" s="9"/>
      <c r="R379" s="9"/>
      <c r="S379" s="9"/>
      <c r="T379" s="9"/>
      <c r="U379" s="9"/>
      <c r="V379" s="9"/>
      <c r="W379" s="9"/>
      <c r="X379" s="9"/>
      <c r="Y379" s="9"/>
      <c r="Z379" s="9"/>
      <c r="AA379" s="9"/>
      <c r="AB379" s="9"/>
      <c r="AC379" s="9"/>
      <c r="AD379" s="9"/>
    </row>
    <row r="380" spans="1:30" s="10" customFormat="1" x14ac:dyDescent="0.25">
      <c r="A380" s="14"/>
      <c r="C380" s="11"/>
      <c r="E380" s="11"/>
      <c r="G380" s="11"/>
      <c r="H380" s="11"/>
      <c r="J380" s="17"/>
      <c r="K380" s="9"/>
      <c r="L380" s="9"/>
      <c r="M380" s="9"/>
      <c r="N380" s="9"/>
      <c r="O380" s="9"/>
      <c r="P380" s="9"/>
      <c r="Q380" s="9"/>
      <c r="R380" s="9"/>
      <c r="S380" s="9"/>
      <c r="T380" s="9"/>
      <c r="U380" s="9"/>
      <c r="V380" s="9"/>
      <c r="W380" s="9"/>
      <c r="X380" s="9"/>
      <c r="Y380" s="9"/>
      <c r="Z380" s="9"/>
      <c r="AA380" s="9"/>
      <c r="AB380" s="9"/>
      <c r="AC380" s="9"/>
      <c r="AD380" s="9"/>
    </row>
    <row r="381" spans="1:30" s="10" customFormat="1" x14ac:dyDescent="0.25">
      <c r="A381" s="14"/>
      <c r="C381" s="11"/>
      <c r="E381" s="11"/>
      <c r="G381" s="11"/>
      <c r="H381" s="11"/>
      <c r="J381" s="17"/>
      <c r="K381" s="9"/>
      <c r="L381" s="9"/>
      <c r="M381" s="9"/>
      <c r="N381" s="9"/>
      <c r="O381" s="9"/>
      <c r="P381" s="9"/>
      <c r="Q381" s="9"/>
      <c r="R381" s="9"/>
      <c r="S381" s="9"/>
      <c r="T381" s="9"/>
      <c r="U381" s="9"/>
      <c r="V381" s="9"/>
      <c r="W381" s="9"/>
      <c r="X381" s="9"/>
      <c r="Y381" s="9"/>
      <c r="Z381" s="9"/>
      <c r="AA381" s="9"/>
      <c r="AB381" s="9"/>
      <c r="AC381" s="9"/>
      <c r="AD381" s="9"/>
    </row>
    <row r="382" spans="1:30" s="10" customFormat="1" x14ac:dyDescent="0.25">
      <c r="A382" s="14"/>
      <c r="C382" s="11"/>
      <c r="E382" s="11"/>
      <c r="G382" s="11"/>
      <c r="H382" s="11"/>
      <c r="J382" s="17"/>
      <c r="K382" s="9"/>
      <c r="L382" s="9"/>
      <c r="M382" s="9"/>
      <c r="N382" s="9"/>
      <c r="O382" s="9"/>
      <c r="P382" s="9"/>
      <c r="Q382" s="9"/>
      <c r="R382" s="9"/>
      <c r="S382" s="9"/>
      <c r="T382" s="9"/>
      <c r="U382" s="9"/>
      <c r="V382" s="9"/>
      <c r="W382" s="9"/>
      <c r="X382" s="9"/>
      <c r="Y382" s="9"/>
      <c r="Z382" s="9"/>
      <c r="AA382" s="9"/>
      <c r="AB382" s="9"/>
      <c r="AC382" s="9"/>
      <c r="AD382" s="9"/>
    </row>
    <row r="383" spans="1:30" s="10" customFormat="1" x14ac:dyDescent="0.25">
      <c r="A383" s="14"/>
      <c r="C383" s="11"/>
      <c r="E383" s="11"/>
      <c r="G383" s="11"/>
      <c r="H383" s="11"/>
      <c r="J383" s="17"/>
      <c r="K383" s="9"/>
      <c r="L383" s="9"/>
      <c r="M383" s="9"/>
      <c r="N383" s="9"/>
      <c r="O383" s="9"/>
      <c r="P383" s="9"/>
      <c r="Q383" s="9"/>
      <c r="R383" s="9"/>
      <c r="S383" s="9"/>
      <c r="T383" s="9"/>
      <c r="U383" s="9"/>
      <c r="V383" s="9"/>
      <c r="W383" s="9"/>
      <c r="X383" s="9"/>
      <c r="Y383" s="9"/>
      <c r="Z383" s="9"/>
      <c r="AA383" s="9"/>
      <c r="AB383" s="9"/>
      <c r="AC383" s="9"/>
      <c r="AD383" s="9"/>
    </row>
    <row r="384" spans="1:30" s="10" customFormat="1" x14ac:dyDescent="0.25">
      <c r="A384" s="14"/>
      <c r="C384" s="11"/>
      <c r="E384" s="11"/>
      <c r="G384" s="11"/>
      <c r="H384" s="11"/>
      <c r="J384" s="17"/>
      <c r="K384" s="9"/>
      <c r="L384" s="9"/>
      <c r="M384" s="9"/>
      <c r="N384" s="9"/>
      <c r="O384" s="9"/>
      <c r="P384" s="9"/>
      <c r="Q384" s="9"/>
      <c r="R384" s="9"/>
      <c r="S384" s="9"/>
      <c r="T384" s="9"/>
      <c r="U384" s="9"/>
      <c r="V384" s="9"/>
      <c r="W384" s="9"/>
      <c r="X384" s="9"/>
      <c r="Y384" s="9"/>
      <c r="Z384" s="9"/>
      <c r="AA384" s="9"/>
      <c r="AB384" s="9"/>
      <c r="AC384" s="9"/>
      <c r="AD384" s="9"/>
    </row>
    <row r="385" spans="1:30" s="10" customFormat="1" x14ac:dyDescent="0.25">
      <c r="A385" s="14"/>
      <c r="C385" s="11"/>
      <c r="E385" s="11"/>
      <c r="G385" s="11"/>
      <c r="H385" s="11"/>
      <c r="J385" s="17"/>
      <c r="K385" s="9"/>
      <c r="L385" s="9"/>
      <c r="M385" s="9"/>
      <c r="N385" s="9"/>
      <c r="O385" s="9"/>
      <c r="P385" s="9"/>
      <c r="Q385" s="9"/>
      <c r="R385" s="9"/>
      <c r="S385" s="9"/>
      <c r="T385" s="9"/>
      <c r="U385" s="9"/>
      <c r="V385" s="9"/>
      <c r="W385" s="9"/>
      <c r="X385" s="9"/>
      <c r="Y385" s="9"/>
      <c r="Z385" s="9"/>
      <c r="AA385" s="9"/>
      <c r="AB385" s="9"/>
      <c r="AC385" s="9"/>
      <c r="AD385" s="9"/>
    </row>
    <row r="386" spans="1:30" s="10" customFormat="1" x14ac:dyDescent="0.25">
      <c r="A386" s="14"/>
      <c r="C386" s="11"/>
      <c r="E386" s="11"/>
      <c r="G386" s="11"/>
      <c r="H386" s="11"/>
      <c r="J386" s="17"/>
      <c r="K386" s="9"/>
      <c r="L386" s="9"/>
      <c r="M386" s="9"/>
      <c r="N386" s="9"/>
      <c r="O386" s="9"/>
      <c r="P386" s="9"/>
      <c r="Q386" s="9"/>
      <c r="R386" s="9"/>
      <c r="S386" s="9"/>
      <c r="T386" s="9"/>
      <c r="U386" s="9"/>
      <c r="V386" s="9"/>
      <c r="W386" s="9"/>
      <c r="X386" s="9"/>
      <c r="Y386" s="9"/>
      <c r="Z386" s="9"/>
      <c r="AA386" s="9"/>
      <c r="AB386" s="9"/>
      <c r="AC386" s="9"/>
      <c r="AD386" s="9"/>
    </row>
    <row r="387" spans="1:30" s="10" customFormat="1" x14ac:dyDescent="0.25">
      <c r="A387" s="14"/>
      <c r="C387" s="11"/>
      <c r="E387" s="11"/>
      <c r="G387" s="11"/>
      <c r="H387" s="11"/>
      <c r="J387" s="17"/>
      <c r="K387" s="9"/>
      <c r="L387" s="9"/>
      <c r="M387" s="9"/>
      <c r="N387" s="9"/>
      <c r="O387" s="9"/>
      <c r="P387" s="9"/>
      <c r="Q387" s="9"/>
      <c r="R387" s="9"/>
      <c r="S387" s="9"/>
      <c r="T387" s="9"/>
      <c r="U387" s="9"/>
      <c r="V387" s="9"/>
      <c r="W387" s="9"/>
      <c r="X387" s="9"/>
      <c r="Y387" s="9"/>
      <c r="Z387" s="9"/>
      <c r="AA387" s="9"/>
      <c r="AB387" s="9"/>
      <c r="AC387" s="9"/>
      <c r="AD387" s="9"/>
    </row>
    <row r="388" spans="1:30" s="10" customFormat="1" x14ac:dyDescent="0.25">
      <c r="A388" s="14"/>
      <c r="C388" s="11"/>
      <c r="E388" s="11"/>
      <c r="G388" s="11"/>
      <c r="H388" s="11"/>
      <c r="J388" s="17"/>
      <c r="K388" s="9"/>
      <c r="L388" s="9"/>
      <c r="M388" s="9"/>
      <c r="N388" s="9"/>
      <c r="O388" s="9"/>
      <c r="P388" s="9"/>
      <c r="Q388" s="9"/>
      <c r="R388" s="9"/>
      <c r="S388" s="9"/>
      <c r="T388" s="9"/>
      <c r="U388" s="9"/>
      <c r="V388" s="9"/>
      <c r="W388" s="9"/>
      <c r="X388" s="9"/>
      <c r="Y388" s="9"/>
      <c r="Z388" s="9"/>
      <c r="AA388" s="9"/>
      <c r="AB388" s="9"/>
      <c r="AC388" s="9"/>
      <c r="AD388" s="9"/>
    </row>
    <row r="389" spans="1:30" s="10" customFormat="1" x14ac:dyDescent="0.25">
      <c r="A389" s="14"/>
      <c r="C389" s="11"/>
      <c r="E389" s="11"/>
      <c r="G389" s="11"/>
      <c r="H389" s="11"/>
      <c r="J389" s="17"/>
      <c r="K389" s="9"/>
      <c r="L389" s="9"/>
      <c r="M389" s="9"/>
      <c r="N389" s="9"/>
      <c r="O389" s="9"/>
      <c r="P389" s="9"/>
      <c r="Q389" s="9"/>
      <c r="R389" s="9"/>
      <c r="S389" s="9"/>
      <c r="T389" s="9"/>
      <c r="U389" s="9"/>
      <c r="V389" s="9"/>
      <c r="W389" s="9"/>
      <c r="X389" s="9"/>
      <c r="Y389" s="9"/>
      <c r="Z389" s="9"/>
      <c r="AA389" s="9"/>
      <c r="AB389" s="9"/>
      <c r="AC389" s="9"/>
      <c r="AD389" s="9"/>
    </row>
    <row r="390" spans="1:30" s="10" customFormat="1" x14ac:dyDescent="0.25">
      <c r="A390" s="14"/>
      <c r="C390" s="11"/>
      <c r="E390" s="11"/>
      <c r="G390" s="11"/>
      <c r="H390" s="11"/>
      <c r="J390" s="17"/>
      <c r="K390" s="9"/>
      <c r="L390" s="9"/>
      <c r="M390" s="9"/>
      <c r="N390" s="9"/>
      <c r="O390" s="9"/>
      <c r="P390" s="9"/>
      <c r="Q390" s="9"/>
      <c r="R390" s="9"/>
      <c r="S390" s="9"/>
      <c r="T390" s="9"/>
      <c r="U390" s="9"/>
      <c r="V390" s="9"/>
      <c r="W390" s="9"/>
      <c r="X390" s="9"/>
      <c r="Y390" s="9"/>
      <c r="Z390" s="9"/>
      <c r="AA390" s="9"/>
      <c r="AB390" s="9"/>
      <c r="AC390" s="9"/>
      <c r="AD390" s="9"/>
    </row>
    <row r="391" spans="1:30" s="10" customFormat="1" x14ac:dyDescent="0.25">
      <c r="A391" s="14"/>
      <c r="C391" s="11"/>
      <c r="E391" s="11"/>
      <c r="G391" s="11"/>
      <c r="H391" s="11"/>
      <c r="J391" s="17"/>
      <c r="K391" s="9"/>
      <c r="L391" s="9"/>
      <c r="M391" s="9"/>
      <c r="N391" s="9"/>
      <c r="O391" s="9"/>
      <c r="P391" s="9"/>
      <c r="Q391" s="9"/>
      <c r="R391" s="9"/>
      <c r="S391" s="9"/>
      <c r="T391" s="9"/>
      <c r="U391" s="9"/>
      <c r="V391" s="9"/>
      <c r="W391" s="9"/>
      <c r="X391" s="9"/>
      <c r="Y391" s="9"/>
      <c r="Z391" s="9"/>
      <c r="AA391" s="9"/>
      <c r="AB391" s="9"/>
      <c r="AC391" s="9"/>
      <c r="AD391" s="9"/>
    </row>
    <row r="392" spans="1:30" s="10" customFormat="1" x14ac:dyDescent="0.25">
      <c r="A392" s="14"/>
      <c r="C392" s="11"/>
      <c r="E392" s="11"/>
      <c r="G392" s="11"/>
      <c r="H392" s="11"/>
      <c r="J392" s="17"/>
      <c r="K392" s="9"/>
      <c r="L392" s="9"/>
      <c r="M392" s="9"/>
      <c r="N392" s="9"/>
      <c r="O392" s="9"/>
      <c r="P392" s="9"/>
      <c r="Q392" s="9"/>
      <c r="R392" s="9"/>
      <c r="S392" s="9"/>
      <c r="T392" s="9"/>
      <c r="U392" s="9"/>
      <c r="V392" s="9"/>
      <c r="W392" s="9"/>
      <c r="X392" s="9"/>
      <c r="Y392" s="9"/>
      <c r="Z392" s="9"/>
      <c r="AA392" s="9"/>
      <c r="AB392" s="9"/>
      <c r="AC392" s="9"/>
      <c r="AD392" s="9"/>
    </row>
    <row r="393" spans="1:30" s="10" customFormat="1" x14ac:dyDescent="0.25">
      <c r="A393" s="14"/>
      <c r="C393" s="11"/>
      <c r="E393" s="11"/>
      <c r="G393" s="11"/>
      <c r="H393" s="11"/>
      <c r="J393" s="17"/>
      <c r="K393" s="9"/>
      <c r="L393" s="9"/>
      <c r="M393" s="9"/>
      <c r="N393" s="9"/>
      <c r="O393" s="9"/>
      <c r="P393" s="9"/>
      <c r="Q393" s="9"/>
      <c r="R393" s="9"/>
      <c r="S393" s="9"/>
      <c r="T393" s="9"/>
      <c r="U393" s="9"/>
      <c r="V393" s="9"/>
      <c r="W393" s="9"/>
      <c r="X393" s="9"/>
      <c r="Y393" s="9"/>
      <c r="Z393" s="9"/>
      <c r="AA393" s="9"/>
      <c r="AB393" s="9"/>
      <c r="AC393" s="9"/>
      <c r="AD393" s="9"/>
    </row>
    <row r="394" spans="1:30" s="10" customFormat="1" x14ac:dyDescent="0.25">
      <c r="A394" s="14"/>
      <c r="C394" s="11"/>
      <c r="E394" s="11"/>
      <c r="G394" s="11"/>
      <c r="H394" s="11"/>
      <c r="J394" s="17"/>
      <c r="K394" s="9"/>
      <c r="L394" s="9"/>
      <c r="M394" s="9"/>
      <c r="N394" s="9"/>
      <c r="O394" s="9"/>
      <c r="P394" s="9"/>
      <c r="Q394" s="9"/>
      <c r="R394" s="9"/>
      <c r="S394" s="9"/>
      <c r="T394" s="9"/>
      <c r="U394" s="9"/>
      <c r="V394" s="9"/>
      <c r="W394" s="9"/>
      <c r="X394" s="9"/>
      <c r="Y394" s="9"/>
      <c r="Z394" s="9"/>
      <c r="AA394" s="9"/>
      <c r="AB394" s="9"/>
      <c r="AC394" s="9"/>
      <c r="AD394" s="9"/>
    </row>
    <row r="395" spans="1:30" s="10" customFormat="1" x14ac:dyDescent="0.25">
      <c r="A395" s="14"/>
      <c r="C395" s="11"/>
      <c r="E395" s="11"/>
      <c r="G395" s="11"/>
      <c r="H395" s="11"/>
      <c r="J395" s="17"/>
      <c r="K395" s="9"/>
      <c r="L395" s="9"/>
      <c r="M395" s="9"/>
      <c r="N395" s="9"/>
      <c r="O395" s="9"/>
      <c r="P395" s="9"/>
      <c r="Q395" s="9"/>
      <c r="R395" s="9"/>
      <c r="S395" s="9"/>
      <c r="T395" s="9"/>
      <c r="U395" s="9"/>
      <c r="V395" s="9"/>
      <c r="W395" s="9"/>
      <c r="X395" s="9"/>
      <c r="Y395" s="9"/>
      <c r="Z395" s="9"/>
      <c r="AA395" s="9"/>
      <c r="AB395" s="9"/>
      <c r="AC395" s="9"/>
      <c r="AD395" s="9"/>
    </row>
    <row r="396" spans="1:30" s="10" customFormat="1" x14ac:dyDescent="0.25">
      <c r="A396" s="14"/>
      <c r="C396" s="11"/>
      <c r="E396" s="11"/>
      <c r="G396" s="11"/>
      <c r="H396" s="11"/>
      <c r="J396" s="17"/>
      <c r="K396" s="9"/>
      <c r="L396" s="9"/>
      <c r="M396" s="9"/>
      <c r="N396" s="9"/>
      <c r="O396" s="9"/>
      <c r="P396" s="9"/>
      <c r="Q396" s="9"/>
      <c r="R396" s="9"/>
      <c r="S396" s="9"/>
      <c r="T396" s="9"/>
      <c r="U396" s="9"/>
      <c r="V396" s="9"/>
      <c r="W396" s="9"/>
      <c r="X396" s="9"/>
      <c r="Y396" s="9"/>
      <c r="Z396" s="9"/>
      <c r="AA396" s="9"/>
      <c r="AB396" s="9"/>
      <c r="AC396" s="9"/>
      <c r="AD396" s="9"/>
    </row>
    <row r="397" spans="1:30" s="10" customFormat="1" x14ac:dyDescent="0.25">
      <c r="A397" s="14"/>
      <c r="C397" s="11"/>
      <c r="E397" s="11"/>
      <c r="G397" s="11"/>
      <c r="H397" s="11"/>
      <c r="J397" s="17"/>
      <c r="K397" s="9"/>
      <c r="L397" s="9"/>
      <c r="M397" s="9"/>
      <c r="N397" s="9"/>
      <c r="O397" s="9"/>
      <c r="P397" s="9"/>
      <c r="Q397" s="9"/>
      <c r="R397" s="9"/>
      <c r="S397" s="9"/>
      <c r="T397" s="9"/>
      <c r="U397" s="9"/>
      <c r="V397" s="9"/>
      <c r="W397" s="9"/>
      <c r="X397" s="9"/>
      <c r="Y397" s="9"/>
      <c r="Z397" s="9"/>
      <c r="AA397" s="9"/>
      <c r="AB397" s="9"/>
      <c r="AC397" s="9"/>
      <c r="AD397" s="9"/>
    </row>
    <row r="398" spans="1:30" s="10" customFormat="1" x14ac:dyDescent="0.25">
      <c r="A398" s="14"/>
      <c r="C398" s="11"/>
      <c r="E398" s="11"/>
      <c r="G398" s="11"/>
      <c r="H398" s="11"/>
      <c r="J398" s="17"/>
      <c r="K398" s="9"/>
      <c r="L398" s="9"/>
      <c r="M398" s="9"/>
      <c r="N398" s="9"/>
      <c r="O398" s="9"/>
      <c r="P398" s="9"/>
      <c r="Q398" s="9"/>
      <c r="R398" s="9"/>
      <c r="S398" s="9"/>
      <c r="T398" s="9"/>
      <c r="U398" s="9"/>
      <c r="V398" s="9"/>
      <c r="W398" s="9"/>
      <c r="X398" s="9"/>
      <c r="Y398" s="9"/>
      <c r="Z398" s="9"/>
      <c r="AA398" s="9"/>
      <c r="AB398" s="9"/>
      <c r="AC398" s="9"/>
      <c r="AD398" s="9"/>
    </row>
    <row r="399" spans="1:30" s="10" customFormat="1" x14ac:dyDescent="0.25">
      <c r="A399" s="14"/>
      <c r="C399" s="11"/>
      <c r="E399" s="11"/>
      <c r="G399" s="11"/>
      <c r="H399" s="11"/>
      <c r="J399" s="17"/>
      <c r="K399" s="9"/>
      <c r="L399" s="9"/>
      <c r="M399" s="9"/>
      <c r="N399" s="9"/>
      <c r="O399" s="9"/>
      <c r="P399" s="9"/>
      <c r="Q399" s="9"/>
      <c r="R399" s="9"/>
      <c r="S399" s="9"/>
      <c r="T399" s="9"/>
      <c r="U399" s="9"/>
      <c r="V399" s="9"/>
      <c r="W399" s="9"/>
      <c r="X399" s="9"/>
      <c r="Y399" s="9"/>
      <c r="Z399" s="9"/>
      <c r="AA399" s="9"/>
      <c r="AB399" s="9"/>
      <c r="AC399" s="9"/>
      <c r="AD399" s="9"/>
    </row>
    <row r="400" spans="1:30" s="10" customFormat="1" x14ac:dyDescent="0.25">
      <c r="A400" s="14"/>
      <c r="C400" s="11"/>
      <c r="E400" s="11"/>
      <c r="G400" s="11"/>
      <c r="H400" s="11"/>
      <c r="J400" s="17"/>
      <c r="K400" s="9"/>
      <c r="L400" s="9"/>
      <c r="M400" s="9"/>
      <c r="N400" s="9"/>
      <c r="O400" s="9"/>
      <c r="P400" s="9"/>
      <c r="Q400" s="9"/>
      <c r="R400" s="9"/>
      <c r="S400" s="9"/>
      <c r="T400" s="9"/>
      <c r="U400" s="9"/>
      <c r="V400" s="9"/>
      <c r="W400" s="9"/>
      <c r="X400" s="9"/>
      <c r="Y400" s="9"/>
      <c r="Z400" s="9"/>
      <c r="AA400" s="9"/>
      <c r="AB400" s="9"/>
      <c r="AC400" s="9"/>
      <c r="AD400" s="9"/>
    </row>
    <row r="401" spans="1:30" s="10" customFormat="1" x14ac:dyDescent="0.25">
      <c r="A401" s="14"/>
      <c r="C401" s="11"/>
      <c r="E401" s="11"/>
      <c r="G401" s="11"/>
      <c r="H401" s="11"/>
      <c r="J401" s="17"/>
      <c r="K401" s="9"/>
      <c r="L401" s="9"/>
      <c r="M401" s="9"/>
      <c r="N401" s="9"/>
      <c r="O401" s="9"/>
      <c r="P401" s="9"/>
      <c r="Q401" s="9"/>
      <c r="R401" s="9"/>
      <c r="S401" s="9"/>
      <c r="T401" s="9"/>
      <c r="U401" s="9"/>
      <c r="V401" s="9"/>
      <c r="W401" s="9"/>
      <c r="X401" s="9"/>
      <c r="Y401" s="9"/>
      <c r="Z401" s="9"/>
      <c r="AA401" s="9"/>
      <c r="AB401" s="9"/>
      <c r="AC401" s="9"/>
      <c r="AD401" s="9"/>
    </row>
    <row r="402" spans="1:30" s="10" customFormat="1" x14ac:dyDescent="0.25">
      <c r="A402" s="14"/>
      <c r="C402" s="11"/>
      <c r="E402" s="11"/>
      <c r="G402" s="11"/>
      <c r="H402" s="11"/>
      <c r="J402" s="17"/>
      <c r="K402" s="9"/>
      <c r="L402" s="9"/>
      <c r="M402" s="9"/>
      <c r="N402" s="9"/>
      <c r="O402" s="9"/>
      <c r="P402" s="9"/>
      <c r="Q402" s="9"/>
      <c r="R402" s="9"/>
      <c r="S402" s="9"/>
      <c r="T402" s="9"/>
      <c r="U402" s="9"/>
      <c r="V402" s="9"/>
      <c r="W402" s="9"/>
      <c r="X402" s="9"/>
      <c r="Y402" s="9"/>
      <c r="Z402" s="9"/>
      <c r="AA402" s="9"/>
      <c r="AB402" s="9"/>
      <c r="AC402" s="9"/>
      <c r="AD402" s="9"/>
    </row>
    <row r="403" spans="1:30" s="10" customFormat="1" x14ac:dyDescent="0.25">
      <c r="A403" s="14"/>
      <c r="C403" s="11"/>
      <c r="E403" s="11"/>
      <c r="G403" s="11"/>
      <c r="H403" s="11"/>
      <c r="J403" s="17"/>
      <c r="K403" s="9"/>
      <c r="L403" s="9"/>
      <c r="M403" s="9"/>
      <c r="N403" s="9"/>
      <c r="O403" s="9"/>
      <c r="P403" s="9"/>
      <c r="Q403" s="9"/>
      <c r="R403" s="9"/>
      <c r="S403" s="9"/>
      <c r="T403" s="9"/>
      <c r="U403" s="9"/>
      <c r="V403" s="9"/>
      <c r="W403" s="9"/>
      <c r="X403" s="9"/>
      <c r="Y403" s="9"/>
      <c r="Z403" s="9"/>
      <c r="AA403" s="9"/>
      <c r="AB403" s="9"/>
      <c r="AC403" s="9"/>
      <c r="AD403" s="9"/>
    </row>
    <row r="404" spans="1:30" s="10" customFormat="1" x14ac:dyDescent="0.25">
      <c r="A404" s="14"/>
      <c r="C404" s="11"/>
      <c r="E404" s="11"/>
      <c r="G404" s="11"/>
      <c r="H404" s="11"/>
      <c r="J404" s="17"/>
      <c r="K404" s="9"/>
      <c r="L404" s="9"/>
      <c r="M404" s="9"/>
      <c r="N404" s="9"/>
      <c r="O404" s="9"/>
      <c r="P404" s="9"/>
      <c r="Q404" s="9"/>
      <c r="R404" s="9"/>
      <c r="S404" s="9"/>
      <c r="T404" s="9"/>
      <c r="U404" s="9"/>
      <c r="V404" s="9"/>
      <c r="W404" s="9"/>
      <c r="X404" s="9"/>
      <c r="Y404" s="9"/>
      <c r="Z404" s="9"/>
      <c r="AA404" s="9"/>
      <c r="AB404" s="9"/>
      <c r="AC404" s="9"/>
      <c r="AD404" s="9"/>
    </row>
    <row r="405" spans="1:30" s="10" customFormat="1" x14ac:dyDescent="0.25">
      <c r="A405" s="14"/>
      <c r="C405" s="11"/>
      <c r="E405" s="11"/>
      <c r="G405" s="11"/>
      <c r="H405" s="11"/>
      <c r="J405" s="17"/>
      <c r="K405" s="9"/>
      <c r="L405" s="9"/>
      <c r="M405" s="9"/>
      <c r="N405" s="9"/>
      <c r="O405" s="9"/>
      <c r="P405" s="9"/>
      <c r="Q405" s="9"/>
      <c r="R405" s="9"/>
      <c r="S405" s="9"/>
      <c r="T405" s="9"/>
      <c r="U405" s="9"/>
      <c r="V405" s="9"/>
      <c r="W405" s="9"/>
      <c r="X405" s="9"/>
      <c r="Y405" s="9"/>
      <c r="Z405" s="9"/>
      <c r="AA405" s="9"/>
      <c r="AB405" s="9"/>
      <c r="AC405" s="9"/>
      <c r="AD405" s="9"/>
    </row>
    <row r="406" spans="1:30" s="10" customFormat="1" x14ac:dyDescent="0.25">
      <c r="A406" s="14"/>
      <c r="C406" s="11"/>
      <c r="E406" s="11"/>
      <c r="G406" s="11"/>
      <c r="H406" s="11"/>
      <c r="J406" s="17"/>
      <c r="K406" s="9"/>
      <c r="L406" s="9"/>
      <c r="M406" s="9"/>
      <c r="N406" s="9"/>
      <c r="O406" s="9"/>
      <c r="P406" s="9"/>
      <c r="Q406" s="9"/>
      <c r="R406" s="9"/>
      <c r="S406" s="9"/>
      <c r="T406" s="9"/>
      <c r="U406" s="9"/>
      <c r="V406" s="9"/>
      <c r="W406" s="9"/>
      <c r="X406" s="9"/>
      <c r="Y406" s="9"/>
      <c r="Z406" s="9"/>
      <c r="AA406" s="9"/>
      <c r="AB406" s="9"/>
      <c r="AC406" s="9"/>
      <c r="AD406" s="9"/>
    </row>
    <row r="407" spans="1:30" s="10" customFormat="1" x14ac:dyDescent="0.25">
      <c r="A407" s="14"/>
      <c r="C407" s="11"/>
      <c r="E407" s="11"/>
      <c r="G407" s="11"/>
      <c r="H407" s="11"/>
      <c r="J407" s="17"/>
      <c r="K407" s="9"/>
      <c r="L407" s="9"/>
      <c r="M407" s="9"/>
      <c r="N407" s="9"/>
      <c r="O407" s="9"/>
      <c r="P407" s="9"/>
      <c r="Q407" s="9"/>
      <c r="R407" s="9"/>
      <c r="S407" s="9"/>
      <c r="T407" s="9"/>
      <c r="U407" s="9"/>
      <c r="V407" s="9"/>
      <c r="W407" s="9"/>
      <c r="X407" s="9"/>
      <c r="Y407" s="9"/>
      <c r="Z407" s="9"/>
      <c r="AA407" s="9"/>
      <c r="AB407" s="9"/>
      <c r="AC407" s="9"/>
      <c r="AD407" s="9"/>
    </row>
    <row r="408" spans="1:30" s="10" customFormat="1" x14ac:dyDescent="0.25">
      <c r="A408" s="14"/>
      <c r="C408" s="11"/>
      <c r="E408" s="11"/>
      <c r="G408" s="11"/>
      <c r="H408" s="11"/>
      <c r="J408" s="17"/>
      <c r="K408" s="9"/>
      <c r="L408" s="9"/>
      <c r="M408" s="9"/>
      <c r="N408" s="9"/>
      <c r="O408" s="9"/>
      <c r="P408" s="9"/>
      <c r="Q408" s="9"/>
      <c r="R408" s="9"/>
      <c r="S408" s="9"/>
      <c r="T408" s="9"/>
      <c r="U408" s="9"/>
      <c r="V408" s="9"/>
      <c r="W408" s="9"/>
      <c r="X408" s="9"/>
      <c r="Y408" s="9"/>
      <c r="Z408" s="9"/>
      <c r="AA408" s="9"/>
      <c r="AB408" s="9"/>
      <c r="AC408" s="9"/>
      <c r="AD408" s="9"/>
    </row>
    <row r="409" spans="1:30" s="10" customFormat="1" x14ac:dyDescent="0.25">
      <c r="A409" s="14"/>
      <c r="C409" s="11"/>
      <c r="E409" s="11"/>
      <c r="G409" s="11"/>
      <c r="H409" s="11"/>
      <c r="J409" s="17"/>
      <c r="K409" s="9"/>
      <c r="L409" s="9"/>
      <c r="M409" s="9"/>
      <c r="N409" s="9"/>
      <c r="O409" s="9"/>
      <c r="P409" s="9"/>
      <c r="Q409" s="9"/>
      <c r="R409" s="9"/>
      <c r="S409" s="9"/>
      <c r="T409" s="9"/>
      <c r="U409" s="9"/>
      <c r="V409" s="9"/>
      <c r="W409" s="9"/>
      <c r="X409" s="9"/>
      <c r="Y409" s="9"/>
      <c r="Z409" s="9"/>
      <c r="AA409" s="9"/>
      <c r="AB409" s="9"/>
      <c r="AC409" s="9"/>
      <c r="AD409" s="9"/>
    </row>
    <row r="410" spans="1:30" s="10" customFormat="1" x14ac:dyDescent="0.25">
      <c r="A410" s="14"/>
      <c r="C410" s="11"/>
      <c r="E410" s="11"/>
      <c r="G410" s="11"/>
      <c r="H410" s="11"/>
      <c r="J410" s="17"/>
      <c r="K410" s="9"/>
      <c r="L410" s="9"/>
      <c r="M410" s="9"/>
      <c r="N410" s="9"/>
      <c r="O410" s="9"/>
      <c r="P410" s="9"/>
      <c r="Q410" s="9"/>
      <c r="R410" s="9"/>
      <c r="S410" s="9"/>
      <c r="T410" s="9"/>
      <c r="U410" s="9"/>
      <c r="V410" s="9"/>
      <c r="W410" s="9"/>
      <c r="X410" s="9"/>
      <c r="Y410" s="9"/>
      <c r="Z410" s="9"/>
      <c r="AA410" s="9"/>
      <c r="AB410" s="9"/>
      <c r="AC410" s="9"/>
      <c r="AD410" s="9"/>
    </row>
    <row r="411" spans="1:30" s="10" customFormat="1" x14ac:dyDescent="0.25">
      <c r="A411" s="14"/>
      <c r="C411" s="11"/>
      <c r="E411" s="11"/>
      <c r="G411" s="11"/>
      <c r="H411" s="11"/>
      <c r="J411" s="17"/>
      <c r="K411" s="9"/>
      <c r="L411" s="9"/>
      <c r="M411" s="9"/>
      <c r="N411" s="9"/>
      <c r="O411" s="9"/>
      <c r="P411" s="9"/>
      <c r="Q411" s="9"/>
      <c r="R411" s="9"/>
      <c r="S411" s="9"/>
      <c r="T411" s="9"/>
      <c r="U411" s="9"/>
      <c r="V411" s="9"/>
      <c r="W411" s="9"/>
      <c r="X411" s="9"/>
      <c r="Y411" s="9"/>
      <c r="Z411" s="9"/>
      <c r="AA411" s="9"/>
      <c r="AB411" s="9"/>
      <c r="AC411" s="9"/>
      <c r="AD411" s="9"/>
    </row>
  </sheetData>
  <autoFilter ref="A18:K375"/>
  <mergeCells count="3">
    <mergeCell ref="E17:H17"/>
    <mergeCell ref="A14:K14"/>
    <mergeCell ref="J16:K16"/>
  </mergeCells>
  <pageMargins left="0.55118110236220474" right="0.27559055118110237" top="0.55118110236220474" bottom="0.31496062992125984" header="0.27559055118110237" footer="0.15748031496062992"/>
  <pageSetup paperSize="9" scale="89" fitToHeight="22"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I179"/>
  <sheetViews>
    <sheetView view="pageBreakPreview" topLeftCell="A64" zoomScaleNormal="100" zoomScaleSheetLayoutView="100" workbookViewId="0">
      <selection activeCell="A87" sqref="A87"/>
    </sheetView>
  </sheetViews>
  <sheetFormatPr defaultRowHeight="12.75" x14ac:dyDescent="0.2"/>
  <cols>
    <col min="1" max="1" width="50.28515625" style="2" customWidth="1"/>
    <col min="2" max="2" width="4.28515625" style="15" customWidth="1"/>
    <col min="3" max="3" width="3.5703125" style="2" customWidth="1"/>
    <col min="4" max="4" width="3.85546875" style="2" customWidth="1"/>
    <col min="5" max="5" width="8.42578125" style="15" customWidth="1"/>
    <col min="6" max="6" width="9" style="2" customWidth="1"/>
    <col min="7" max="7" width="5.85546875" style="1" customWidth="1"/>
    <col min="8" max="8" width="5.140625" style="1" customWidth="1"/>
    <col min="9" max="9" width="11" style="149" customWidth="1"/>
    <col min="10" max="16384" width="9.140625" style="1"/>
  </cols>
  <sheetData>
    <row r="1" spans="1:9" ht="15.75" x14ac:dyDescent="0.25">
      <c r="I1" s="140" t="s">
        <v>33</v>
      </c>
    </row>
    <row r="2" spans="1:9" ht="15.75" x14ac:dyDescent="0.25">
      <c r="I2" s="140" t="s">
        <v>42</v>
      </c>
    </row>
    <row r="3" spans="1:9" ht="15.75" x14ac:dyDescent="0.25">
      <c r="I3" s="140" t="s">
        <v>366</v>
      </c>
    </row>
    <row r="4" spans="1:9" ht="15.75" x14ac:dyDescent="0.25">
      <c r="I4" s="140" t="s">
        <v>367</v>
      </c>
    </row>
    <row r="5" spans="1:9" ht="15.75" x14ac:dyDescent="0.25">
      <c r="I5" s="140" t="s">
        <v>324</v>
      </c>
    </row>
    <row r="6" spans="1:9" ht="15.75" x14ac:dyDescent="0.25">
      <c r="I6" s="140" t="str">
        <f>'Прил 1'!I6</f>
        <v>от "____" июля 2018 года №_____</v>
      </c>
    </row>
    <row r="8" spans="1:9" ht="15.75" x14ac:dyDescent="0.25">
      <c r="I8" s="140" t="s">
        <v>141</v>
      </c>
    </row>
    <row r="9" spans="1:9" ht="15.75" x14ac:dyDescent="0.25">
      <c r="I9" s="140" t="s">
        <v>42</v>
      </c>
    </row>
    <row r="10" spans="1:9" ht="15.75" x14ac:dyDescent="0.25">
      <c r="I10" s="140" t="s">
        <v>49</v>
      </c>
    </row>
    <row r="11" spans="1:9" ht="15.75" x14ac:dyDescent="0.25">
      <c r="I11" s="140" t="s">
        <v>324</v>
      </c>
    </row>
    <row r="12" spans="1:9" ht="15.75" x14ac:dyDescent="0.25">
      <c r="I12" s="140" t="s">
        <v>414</v>
      </c>
    </row>
    <row r="13" spans="1:9" ht="14.25" customHeight="1" x14ac:dyDescent="0.2">
      <c r="I13" s="144"/>
    </row>
    <row r="14" spans="1:9" ht="129" customHeight="1" x14ac:dyDescent="0.3">
      <c r="A14" s="202" t="s">
        <v>357</v>
      </c>
      <c r="B14" s="202"/>
      <c r="C14" s="202"/>
      <c r="D14" s="202"/>
      <c r="E14" s="202"/>
      <c r="F14" s="202"/>
      <c r="G14" s="202"/>
      <c r="H14" s="202"/>
      <c r="I14" s="202"/>
    </row>
    <row r="15" spans="1:9" ht="15" customHeight="1" x14ac:dyDescent="0.25">
      <c r="A15" s="33"/>
      <c r="B15" s="34"/>
      <c r="C15" s="34"/>
      <c r="D15" s="34"/>
      <c r="E15" s="137"/>
      <c r="F15" s="35"/>
      <c r="G15" s="35"/>
      <c r="H15" s="35"/>
      <c r="I15" s="145"/>
    </row>
    <row r="16" spans="1:9" ht="15.75" x14ac:dyDescent="0.25">
      <c r="A16" s="33"/>
      <c r="B16" s="34"/>
      <c r="C16" s="34"/>
      <c r="D16" s="34"/>
      <c r="E16" s="137"/>
      <c r="F16" s="35"/>
      <c r="G16" s="35"/>
      <c r="H16" s="35"/>
      <c r="I16" s="146" t="s">
        <v>248</v>
      </c>
    </row>
    <row r="17" spans="1:9" ht="82.5" customHeight="1" x14ac:dyDescent="0.2">
      <c r="A17" s="36" t="s">
        <v>4</v>
      </c>
      <c r="B17" s="198" t="s">
        <v>5</v>
      </c>
      <c r="C17" s="198"/>
      <c r="D17" s="198"/>
      <c r="E17" s="198"/>
      <c r="F17" s="37" t="s">
        <v>287</v>
      </c>
      <c r="G17" s="37" t="s">
        <v>288</v>
      </c>
      <c r="H17" s="37" t="s">
        <v>289</v>
      </c>
      <c r="I17" s="142" t="s">
        <v>237</v>
      </c>
    </row>
    <row r="18" spans="1:9" ht="63" x14ac:dyDescent="0.2">
      <c r="A18" s="51" t="s">
        <v>75</v>
      </c>
      <c r="B18" s="45" t="s">
        <v>10</v>
      </c>
      <c r="C18" s="38" t="s">
        <v>161</v>
      </c>
      <c r="D18" s="45" t="s">
        <v>138</v>
      </c>
      <c r="E18" s="45" t="s">
        <v>278</v>
      </c>
      <c r="F18" s="39" t="s">
        <v>249</v>
      </c>
      <c r="G18" s="40" t="s">
        <v>249</v>
      </c>
      <c r="H18" s="40" t="s">
        <v>249</v>
      </c>
      <c r="I18" s="147">
        <f>I19+I23</f>
        <v>4112.3</v>
      </c>
    </row>
    <row r="19" spans="1:9" ht="15.75" x14ac:dyDescent="0.2">
      <c r="A19" s="52" t="s">
        <v>118</v>
      </c>
      <c r="B19" s="46" t="s">
        <v>10</v>
      </c>
      <c r="C19" s="41" t="s">
        <v>157</v>
      </c>
      <c r="D19" s="46" t="s">
        <v>138</v>
      </c>
      <c r="E19" s="46" t="s">
        <v>278</v>
      </c>
      <c r="F19" s="42" t="s">
        <v>249</v>
      </c>
      <c r="G19" s="43" t="s">
        <v>249</v>
      </c>
      <c r="H19" s="43" t="s">
        <v>249</v>
      </c>
      <c r="I19" s="143">
        <f>SUM(I20:I22)</f>
        <v>3709.1</v>
      </c>
    </row>
    <row r="20" spans="1:9" ht="15.75" x14ac:dyDescent="0.2">
      <c r="A20" s="52" t="s">
        <v>74</v>
      </c>
      <c r="B20" s="46" t="s">
        <v>10</v>
      </c>
      <c r="C20" s="41" t="s">
        <v>157</v>
      </c>
      <c r="D20" s="46" t="s">
        <v>138</v>
      </c>
      <c r="E20" s="46">
        <v>29060</v>
      </c>
      <c r="F20" s="42">
        <v>240</v>
      </c>
      <c r="G20" s="43">
        <v>1</v>
      </c>
      <c r="H20" s="43">
        <v>13</v>
      </c>
      <c r="I20" s="143">
        <f>'Прил 3'!J68</f>
        <v>3121.2</v>
      </c>
    </row>
    <row r="21" spans="1:9" ht="31.5" x14ac:dyDescent="0.2">
      <c r="A21" s="52" t="s">
        <v>255</v>
      </c>
      <c r="B21" s="46" t="s">
        <v>10</v>
      </c>
      <c r="C21" s="41" t="s">
        <v>157</v>
      </c>
      <c r="D21" s="46" t="s">
        <v>138</v>
      </c>
      <c r="E21" s="46">
        <v>29270</v>
      </c>
      <c r="F21" s="42">
        <v>240</v>
      </c>
      <c r="G21" s="43">
        <v>1</v>
      </c>
      <c r="H21" s="43">
        <v>13</v>
      </c>
      <c r="I21" s="143">
        <f>'Прил 3'!J70</f>
        <v>272.3</v>
      </c>
    </row>
    <row r="22" spans="1:9" ht="15.75" x14ac:dyDescent="0.2">
      <c r="A22" s="52" t="s">
        <v>76</v>
      </c>
      <c r="B22" s="46" t="s">
        <v>10</v>
      </c>
      <c r="C22" s="41" t="s">
        <v>157</v>
      </c>
      <c r="D22" s="46" t="s">
        <v>138</v>
      </c>
      <c r="E22" s="46">
        <v>29290</v>
      </c>
      <c r="F22" s="42">
        <v>240</v>
      </c>
      <c r="G22" s="43">
        <v>1</v>
      </c>
      <c r="H22" s="43">
        <v>13</v>
      </c>
      <c r="I22" s="143">
        <f>'Прил 3'!J72</f>
        <v>315.60000000000002</v>
      </c>
    </row>
    <row r="23" spans="1:9" ht="47.25" x14ac:dyDescent="0.2">
      <c r="A23" s="52" t="s">
        <v>140</v>
      </c>
      <c r="B23" s="46" t="s">
        <v>10</v>
      </c>
      <c r="C23" s="41">
        <v>2</v>
      </c>
      <c r="D23" s="46" t="s">
        <v>138</v>
      </c>
      <c r="E23" s="46" t="s">
        <v>278</v>
      </c>
      <c r="F23" s="42"/>
      <c r="G23" s="43"/>
      <c r="H23" s="43"/>
      <c r="I23" s="143">
        <f>I24</f>
        <v>403.2</v>
      </c>
    </row>
    <row r="24" spans="1:9" ht="30.75" customHeight="1" x14ac:dyDescent="0.2">
      <c r="A24" s="52" t="s">
        <v>132</v>
      </c>
      <c r="B24" s="46" t="s">
        <v>10</v>
      </c>
      <c r="C24" s="41">
        <v>2</v>
      </c>
      <c r="D24" s="46" t="s">
        <v>138</v>
      </c>
      <c r="E24" s="46">
        <v>29070</v>
      </c>
      <c r="F24" s="42">
        <v>240</v>
      </c>
      <c r="G24" s="43">
        <v>1</v>
      </c>
      <c r="H24" s="43">
        <v>13</v>
      </c>
      <c r="I24" s="143">
        <f>'Прил 3'!J75</f>
        <v>403.2</v>
      </c>
    </row>
    <row r="25" spans="1:9" ht="141.75" x14ac:dyDescent="0.2">
      <c r="A25" s="52" t="s">
        <v>313</v>
      </c>
      <c r="B25" s="46" t="s">
        <v>12</v>
      </c>
      <c r="C25" s="41" t="s">
        <v>161</v>
      </c>
      <c r="D25" s="46" t="s">
        <v>138</v>
      </c>
      <c r="E25" s="46" t="s">
        <v>278</v>
      </c>
      <c r="F25" s="42" t="s">
        <v>249</v>
      </c>
      <c r="G25" s="43" t="s">
        <v>249</v>
      </c>
      <c r="H25" s="43" t="s">
        <v>249</v>
      </c>
      <c r="I25" s="143">
        <f>I26+I32+I34+I37</f>
        <v>365.5</v>
      </c>
    </row>
    <row r="26" spans="1:9" ht="47.25" x14ac:dyDescent="0.2">
      <c r="A26" s="52" t="s">
        <v>290</v>
      </c>
      <c r="B26" s="46" t="s">
        <v>12</v>
      </c>
      <c r="C26" s="41" t="s">
        <v>157</v>
      </c>
      <c r="D26" s="46" t="s">
        <v>138</v>
      </c>
      <c r="E26" s="46" t="s">
        <v>278</v>
      </c>
      <c r="F26" s="42" t="s">
        <v>249</v>
      </c>
      <c r="G26" s="43" t="s">
        <v>249</v>
      </c>
      <c r="H26" s="43" t="s">
        <v>249</v>
      </c>
      <c r="I26" s="143">
        <f>SUM(I27:I31)</f>
        <v>144.5</v>
      </c>
    </row>
    <row r="27" spans="1:9" ht="27.75" hidden="1" customHeight="1" x14ac:dyDescent="0.2">
      <c r="A27" s="52" t="s">
        <v>81</v>
      </c>
      <c r="B27" s="46" t="s">
        <v>12</v>
      </c>
      <c r="C27" s="41">
        <v>1</v>
      </c>
      <c r="D27" s="46" t="s">
        <v>138</v>
      </c>
      <c r="E27" s="46">
        <v>29080</v>
      </c>
      <c r="F27" s="42">
        <v>240</v>
      </c>
      <c r="G27" s="43">
        <v>3</v>
      </c>
      <c r="H27" s="43">
        <v>9</v>
      </c>
      <c r="I27" s="143">
        <f>'Прил 3'!J137</f>
        <v>0</v>
      </c>
    </row>
    <row r="28" spans="1:9" ht="31.5" hidden="1" x14ac:dyDescent="0.2">
      <c r="A28" s="52" t="s">
        <v>224</v>
      </c>
      <c r="B28" s="46" t="s">
        <v>12</v>
      </c>
      <c r="C28" s="41">
        <v>1</v>
      </c>
      <c r="D28" s="46" t="s">
        <v>138</v>
      </c>
      <c r="E28" s="46">
        <v>29320</v>
      </c>
      <c r="F28" s="42">
        <v>240</v>
      </c>
      <c r="G28" s="43">
        <v>3</v>
      </c>
      <c r="H28" s="43">
        <v>9</v>
      </c>
      <c r="I28" s="143">
        <f>'Прил 3'!J139</f>
        <v>0</v>
      </c>
    </row>
    <row r="29" spans="1:9" ht="31.5" hidden="1" x14ac:dyDescent="0.2">
      <c r="A29" s="52" t="s">
        <v>338</v>
      </c>
      <c r="B29" s="46" t="s">
        <v>12</v>
      </c>
      <c r="C29" s="41">
        <v>1</v>
      </c>
      <c r="D29" s="46" t="s">
        <v>138</v>
      </c>
      <c r="E29" s="46">
        <v>29510</v>
      </c>
      <c r="F29" s="42">
        <v>240</v>
      </c>
      <c r="G29" s="43">
        <v>3</v>
      </c>
      <c r="H29" s="43">
        <v>9</v>
      </c>
      <c r="I29" s="143">
        <f>'Прил 3'!J141</f>
        <v>0</v>
      </c>
    </row>
    <row r="30" spans="1:9" ht="47.25" x14ac:dyDescent="0.2">
      <c r="A30" s="52" t="s">
        <v>242</v>
      </c>
      <c r="B30" s="46" t="s">
        <v>12</v>
      </c>
      <c r="C30" s="41">
        <v>1</v>
      </c>
      <c r="D30" s="46" t="s">
        <v>138</v>
      </c>
      <c r="E30" s="46">
        <v>29560</v>
      </c>
      <c r="F30" s="42">
        <v>240</v>
      </c>
      <c r="G30" s="43">
        <v>3</v>
      </c>
      <c r="H30" s="43">
        <v>9</v>
      </c>
      <c r="I30" s="143">
        <f>'Прил 3'!J143</f>
        <v>30</v>
      </c>
    </row>
    <row r="31" spans="1:9" ht="15.75" x14ac:dyDescent="0.2">
      <c r="A31" s="52" t="s">
        <v>337</v>
      </c>
      <c r="B31" s="46" t="s">
        <v>12</v>
      </c>
      <c r="C31" s="41">
        <v>1</v>
      </c>
      <c r="D31" s="46" t="s">
        <v>138</v>
      </c>
      <c r="E31" s="46">
        <v>29580</v>
      </c>
      <c r="F31" s="42">
        <v>240</v>
      </c>
      <c r="G31" s="43">
        <v>3</v>
      </c>
      <c r="H31" s="43">
        <v>9</v>
      </c>
      <c r="I31" s="143">
        <f>'Прил 3'!J145</f>
        <v>114.5</v>
      </c>
    </row>
    <row r="32" spans="1:9" ht="78.75" hidden="1" x14ac:dyDescent="0.2">
      <c r="A32" s="52" t="s">
        <v>291</v>
      </c>
      <c r="B32" s="46" t="s">
        <v>12</v>
      </c>
      <c r="C32" s="41">
        <v>2</v>
      </c>
      <c r="D32" s="46" t="s">
        <v>138</v>
      </c>
      <c r="E32" s="46" t="s">
        <v>278</v>
      </c>
      <c r="F32" s="42"/>
      <c r="G32" s="43"/>
      <c r="H32" s="43"/>
      <c r="I32" s="143">
        <f>I33</f>
        <v>0</v>
      </c>
    </row>
    <row r="33" spans="1:9" ht="35.25" hidden="1" customHeight="1" x14ac:dyDescent="0.2">
      <c r="A33" s="52" t="s">
        <v>269</v>
      </c>
      <c r="B33" s="46" t="s">
        <v>12</v>
      </c>
      <c r="C33" s="41">
        <v>2</v>
      </c>
      <c r="D33" s="46" t="s">
        <v>138</v>
      </c>
      <c r="E33" s="46">
        <v>29030</v>
      </c>
      <c r="F33" s="42">
        <v>240</v>
      </c>
      <c r="G33" s="43">
        <v>3</v>
      </c>
      <c r="H33" s="43">
        <v>9</v>
      </c>
      <c r="I33" s="143">
        <f>'Прил 3'!J148</f>
        <v>0</v>
      </c>
    </row>
    <row r="34" spans="1:9" ht="78.75" x14ac:dyDescent="0.2">
      <c r="A34" s="52" t="s">
        <v>245</v>
      </c>
      <c r="B34" s="46" t="s">
        <v>12</v>
      </c>
      <c r="C34" s="41">
        <v>3</v>
      </c>
      <c r="D34" s="46" t="s">
        <v>138</v>
      </c>
      <c r="E34" s="46" t="s">
        <v>278</v>
      </c>
      <c r="F34" s="42"/>
      <c r="G34" s="43"/>
      <c r="H34" s="43"/>
      <c r="I34" s="143">
        <f>SUM(I35:I36)</f>
        <v>91</v>
      </c>
    </row>
    <row r="35" spans="1:9" ht="47.25" x14ac:dyDescent="0.2">
      <c r="A35" s="52" t="s">
        <v>271</v>
      </c>
      <c r="B35" s="46" t="s">
        <v>12</v>
      </c>
      <c r="C35" s="41">
        <v>3</v>
      </c>
      <c r="D35" s="46" t="s">
        <v>138</v>
      </c>
      <c r="E35" s="46">
        <v>29520</v>
      </c>
      <c r="F35" s="42">
        <v>240</v>
      </c>
      <c r="G35" s="43">
        <v>3</v>
      </c>
      <c r="H35" s="43">
        <v>9</v>
      </c>
      <c r="I35" s="143">
        <f>'Прил 3'!J151</f>
        <v>41</v>
      </c>
    </row>
    <row r="36" spans="1:9" ht="47.25" x14ac:dyDescent="0.2">
      <c r="A36" s="52" t="s">
        <v>244</v>
      </c>
      <c r="B36" s="46" t="s">
        <v>12</v>
      </c>
      <c r="C36" s="41">
        <v>3</v>
      </c>
      <c r="D36" s="46" t="s">
        <v>138</v>
      </c>
      <c r="E36" s="46">
        <v>29540</v>
      </c>
      <c r="F36" s="42">
        <v>240</v>
      </c>
      <c r="G36" s="43">
        <v>3</v>
      </c>
      <c r="H36" s="43">
        <v>9</v>
      </c>
      <c r="I36" s="143">
        <f>'Прил 3'!J153</f>
        <v>50</v>
      </c>
    </row>
    <row r="37" spans="1:9" ht="31.5" x14ac:dyDescent="0.2">
      <c r="A37" s="52" t="s">
        <v>238</v>
      </c>
      <c r="B37" s="46" t="s">
        <v>12</v>
      </c>
      <c r="C37" s="41">
        <v>4</v>
      </c>
      <c r="D37" s="46" t="s">
        <v>138</v>
      </c>
      <c r="E37" s="46" t="s">
        <v>278</v>
      </c>
      <c r="F37" s="42"/>
      <c r="G37" s="43"/>
      <c r="H37" s="43"/>
      <c r="I37" s="143">
        <f>SUM(I38:I38)</f>
        <v>130</v>
      </c>
    </row>
    <row r="38" spans="1:9" ht="39.75" customHeight="1" x14ac:dyDescent="0.2">
      <c r="A38" s="52" t="s">
        <v>229</v>
      </c>
      <c r="B38" s="46" t="s">
        <v>12</v>
      </c>
      <c r="C38" s="41">
        <v>4</v>
      </c>
      <c r="D38" s="46" t="s">
        <v>138</v>
      </c>
      <c r="E38" s="46">
        <v>29530</v>
      </c>
      <c r="F38" s="42">
        <v>240</v>
      </c>
      <c r="G38" s="43">
        <v>3</v>
      </c>
      <c r="H38" s="43">
        <v>10</v>
      </c>
      <c r="I38" s="143">
        <f>'Прил 3'!J162</f>
        <v>130</v>
      </c>
    </row>
    <row r="39" spans="1:9" ht="47.25" x14ac:dyDescent="0.2">
      <c r="A39" s="52" t="s">
        <v>314</v>
      </c>
      <c r="B39" s="46" t="s">
        <v>11</v>
      </c>
      <c r="C39" s="41" t="s">
        <v>161</v>
      </c>
      <c r="D39" s="46" t="s">
        <v>138</v>
      </c>
      <c r="E39" s="46" t="s">
        <v>278</v>
      </c>
      <c r="F39" s="42" t="s">
        <v>249</v>
      </c>
      <c r="G39" s="43" t="s">
        <v>249</v>
      </c>
      <c r="H39" s="43" t="s">
        <v>249</v>
      </c>
      <c r="I39" s="143">
        <f>I40+I47+I51+I64</f>
        <v>71873.100000000006</v>
      </c>
    </row>
    <row r="40" spans="1:9" ht="78.75" x14ac:dyDescent="0.2">
      <c r="A40" s="52" t="s">
        <v>292</v>
      </c>
      <c r="B40" s="46" t="s">
        <v>11</v>
      </c>
      <c r="C40" s="41" t="s">
        <v>157</v>
      </c>
      <c r="D40" s="46" t="s">
        <v>138</v>
      </c>
      <c r="E40" s="46" t="s">
        <v>278</v>
      </c>
      <c r="F40" s="42" t="s">
        <v>249</v>
      </c>
      <c r="G40" s="43" t="s">
        <v>249</v>
      </c>
      <c r="H40" s="43" t="s">
        <v>249</v>
      </c>
      <c r="I40" s="143">
        <f>SUM(I41:I46)</f>
        <v>15311.7</v>
      </c>
    </row>
    <row r="41" spans="1:9" ht="15.75" x14ac:dyDescent="0.2">
      <c r="A41" s="52" t="s">
        <v>82</v>
      </c>
      <c r="B41" s="46" t="s">
        <v>11</v>
      </c>
      <c r="C41" s="41">
        <v>1</v>
      </c>
      <c r="D41" s="46" t="s">
        <v>138</v>
      </c>
      <c r="E41" s="46">
        <v>29100</v>
      </c>
      <c r="F41" s="42">
        <v>240</v>
      </c>
      <c r="G41" s="43">
        <v>4</v>
      </c>
      <c r="H41" s="43">
        <v>9</v>
      </c>
      <c r="I41" s="143">
        <f>'Прил 3'!J172</f>
        <v>5367.0000000000009</v>
      </c>
    </row>
    <row r="42" spans="1:9" ht="15.75" x14ac:dyDescent="0.2">
      <c r="A42" s="52" t="s">
        <v>83</v>
      </c>
      <c r="B42" s="46" t="s">
        <v>11</v>
      </c>
      <c r="C42" s="41">
        <v>1</v>
      </c>
      <c r="D42" s="46" t="s">
        <v>138</v>
      </c>
      <c r="E42" s="46">
        <v>29110</v>
      </c>
      <c r="F42" s="42">
        <v>240</v>
      </c>
      <c r="G42" s="43">
        <v>4</v>
      </c>
      <c r="H42" s="43">
        <v>9</v>
      </c>
      <c r="I42" s="143">
        <f>'Прил 3'!J174</f>
        <v>1100</v>
      </c>
    </row>
    <row r="43" spans="1:9" ht="15" customHeight="1" x14ac:dyDescent="0.2">
      <c r="A43" s="52" t="s">
        <v>84</v>
      </c>
      <c r="B43" s="46" t="s">
        <v>11</v>
      </c>
      <c r="C43" s="41">
        <v>1</v>
      </c>
      <c r="D43" s="46" t="s">
        <v>138</v>
      </c>
      <c r="E43" s="46">
        <v>29120</v>
      </c>
      <c r="F43" s="42">
        <v>240</v>
      </c>
      <c r="G43" s="43">
        <v>4</v>
      </c>
      <c r="H43" s="43">
        <v>9</v>
      </c>
      <c r="I43" s="143">
        <f>'Прил 3'!J176</f>
        <v>474.4</v>
      </c>
    </row>
    <row r="44" spans="1:9" ht="47.25" x14ac:dyDescent="0.2">
      <c r="A44" s="52" t="s">
        <v>124</v>
      </c>
      <c r="B44" s="46" t="s">
        <v>11</v>
      </c>
      <c r="C44" s="41">
        <v>1</v>
      </c>
      <c r="D44" s="46" t="s">
        <v>138</v>
      </c>
      <c r="E44" s="46">
        <v>29130</v>
      </c>
      <c r="F44" s="42">
        <v>240</v>
      </c>
      <c r="G44" s="43">
        <v>4</v>
      </c>
      <c r="H44" s="43">
        <v>9</v>
      </c>
      <c r="I44" s="143">
        <f>'Прил 3'!J178</f>
        <v>50</v>
      </c>
    </row>
    <row r="45" spans="1:9" ht="15.75" x14ac:dyDescent="0.2">
      <c r="A45" s="52" t="s">
        <v>163</v>
      </c>
      <c r="B45" s="46" t="s">
        <v>11</v>
      </c>
      <c r="C45" s="41">
        <v>1</v>
      </c>
      <c r="D45" s="46" t="s">
        <v>138</v>
      </c>
      <c r="E45" s="46">
        <v>29330</v>
      </c>
      <c r="F45" s="42">
        <v>240</v>
      </c>
      <c r="G45" s="43">
        <v>4</v>
      </c>
      <c r="H45" s="43">
        <v>9</v>
      </c>
      <c r="I45" s="143">
        <f>'Прил 3'!J180</f>
        <v>6600</v>
      </c>
    </row>
    <row r="46" spans="1:9" ht="31.5" x14ac:dyDescent="0.2">
      <c r="A46" s="52" t="s">
        <v>114</v>
      </c>
      <c r="B46" s="46" t="s">
        <v>11</v>
      </c>
      <c r="C46" s="41">
        <v>1</v>
      </c>
      <c r="D46" s="46" t="s">
        <v>138</v>
      </c>
      <c r="E46" s="46">
        <v>29590</v>
      </c>
      <c r="F46" s="42">
        <v>240</v>
      </c>
      <c r="G46" s="43">
        <v>4</v>
      </c>
      <c r="H46" s="43">
        <v>9</v>
      </c>
      <c r="I46" s="143">
        <f>'Прил 3'!J182</f>
        <v>1720.3000000000002</v>
      </c>
    </row>
    <row r="47" spans="1:9" ht="42" customHeight="1" x14ac:dyDescent="0.2">
      <c r="A47" s="52" t="s">
        <v>119</v>
      </c>
      <c r="B47" s="46" t="s">
        <v>11</v>
      </c>
      <c r="C47" s="41">
        <v>2</v>
      </c>
      <c r="D47" s="46" t="s">
        <v>138</v>
      </c>
      <c r="E47" s="46" t="s">
        <v>278</v>
      </c>
      <c r="F47" s="42"/>
      <c r="G47" s="43"/>
      <c r="H47" s="43"/>
      <c r="I47" s="143">
        <f>SUM(I48:I50)</f>
        <v>11842.1</v>
      </c>
    </row>
    <row r="48" spans="1:9" ht="15.75" x14ac:dyDescent="0.25">
      <c r="A48" s="116" t="s">
        <v>416</v>
      </c>
      <c r="B48" s="46" t="s">
        <v>11</v>
      </c>
      <c r="C48" s="41">
        <v>2</v>
      </c>
      <c r="D48" s="46" t="s">
        <v>138</v>
      </c>
      <c r="E48" s="46" t="s">
        <v>411</v>
      </c>
      <c r="F48" s="42">
        <v>240</v>
      </c>
      <c r="G48" s="43">
        <v>5</v>
      </c>
      <c r="H48" s="43">
        <v>3</v>
      </c>
      <c r="I48" s="143">
        <f>'Прил 3'!J224</f>
        <v>50</v>
      </c>
    </row>
    <row r="49" spans="1:9" ht="33.75" customHeight="1" x14ac:dyDescent="0.2">
      <c r="A49" s="52" t="s">
        <v>89</v>
      </c>
      <c r="B49" s="46" t="s">
        <v>11</v>
      </c>
      <c r="C49" s="46" t="s">
        <v>135</v>
      </c>
      <c r="D49" s="46" t="s">
        <v>138</v>
      </c>
      <c r="E49" s="46" t="s">
        <v>197</v>
      </c>
      <c r="F49" s="46" t="s">
        <v>158</v>
      </c>
      <c r="G49" s="46" t="s">
        <v>15</v>
      </c>
      <c r="H49" s="46" t="s">
        <v>11</v>
      </c>
      <c r="I49" s="143">
        <f>'Прил 3'!J226</f>
        <v>8892.1</v>
      </c>
    </row>
    <row r="50" spans="1:9" ht="31.5" x14ac:dyDescent="0.2">
      <c r="A50" s="52" t="s">
        <v>92</v>
      </c>
      <c r="B50" s="46" t="s">
        <v>11</v>
      </c>
      <c r="C50" s="46" t="s">
        <v>135</v>
      </c>
      <c r="D50" s="46" t="s">
        <v>138</v>
      </c>
      <c r="E50" s="46" t="s">
        <v>198</v>
      </c>
      <c r="F50" s="46" t="s">
        <v>158</v>
      </c>
      <c r="G50" s="46" t="s">
        <v>15</v>
      </c>
      <c r="H50" s="46" t="s">
        <v>11</v>
      </c>
      <c r="I50" s="143">
        <f>'Прил 3'!J228</f>
        <v>2900</v>
      </c>
    </row>
    <row r="51" spans="1:9" ht="47.25" x14ac:dyDescent="0.2">
      <c r="A51" s="52" t="s">
        <v>120</v>
      </c>
      <c r="B51" s="46" t="s">
        <v>11</v>
      </c>
      <c r="C51" s="41">
        <v>3</v>
      </c>
      <c r="D51" s="46" t="s">
        <v>138</v>
      </c>
      <c r="E51" s="46" t="s">
        <v>278</v>
      </c>
      <c r="F51" s="42"/>
      <c r="G51" s="43"/>
      <c r="H51" s="43"/>
      <c r="I51" s="143">
        <f>SUM(I52:I63)</f>
        <v>23656.9</v>
      </c>
    </row>
    <row r="52" spans="1:9" ht="15" customHeight="1" x14ac:dyDescent="0.2">
      <c r="A52" s="52" t="s">
        <v>84</v>
      </c>
      <c r="B52" s="46" t="s">
        <v>11</v>
      </c>
      <c r="C52" s="46" t="s">
        <v>169</v>
      </c>
      <c r="D52" s="46" t="s">
        <v>138</v>
      </c>
      <c r="E52" s="46" t="s">
        <v>190</v>
      </c>
      <c r="F52" s="46" t="s">
        <v>158</v>
      </c>
      <c r="G52" s="46" t="s">
        <v>15</v>
      </c>
      <c r="H52" s="46" t="s">
        <v>11</v>
      </c>
      <c r="I52" s="143">
        <f>'Прил 3'!J231</f>
        <v>1000</v>
      </c>
    </row>
    <row r="53" spans="1:9" ht="15.75" x14ac:dyDescent="0.2">
      <c r="A53" s="52" t="s">
        <v>91</v>
      </c>
      <c r="B53" s="46" t="s">
        <v>11</v>
      </c>
      <c r="C53" s="46" t="s">
        <v>169</v>
      </c>
      <c r="D53" s="46" t="s">
        <v>138</v>
      </c>
      <c r="E53" s="46" t="s">
        <v>199</v>
      </c>
      <c r="F53" s="46" t="s">
        <v>158</v>
      </c>
      <c r="G53" s="46" t="s">
        <v>15</v>
      </c>
      <c r="H53" s="46" t="s">
        <v>11</v>
      </c>
      <c r="I53" s="143">
        <f>'Прил 3'!J233</f>
        <v>1000</v>
      </c>
    </row>
    <row r="54" spans="1:9" ht="15.75" x14ac:dyDescent="0.2">
      <c r="A54" s="52" t="s">
        <v>93</v>
      </c>
      <c r="B54" s="46" t="s">
        <v>11</v>
      </c>
      <c r="C54" s="46" t="s">
        <v>169</v>
      </c>
      <c r="D54" s="46" t="s">
        <v>138</v>
      </c>
      <c r="E54" s="46" t="s">
        <v>293</v>
      </c>
      <c r="F54" s="46" t="s">
        <v>158</v>
      </c>
      <c r="G54" s="46" t="s">
        <v>15</v>
      </c>
      <c r="H54" s="46" t="s">
        <v>11</v>
      </c>
      <c r="I54" s="143">
        <f>'Прил 3'!J235</f>
        <v>750</v>
      </c>
    </row>
    <row r="55" spans="1:9" ht="15.75" x14ac:dyDescent="0.2">
      <c r="A55" s="52" t="s">
        <v>96</v>
      </c>
      <c r="B55" s="46" t="s">
        <v>11</v>
      </c>
      <c r="C55" s="46" t="s">
        <v>169</v>
      </c>
      <c r="D55" s="46" t="s">
        <v>138</v>
      </c>
      <c r="E55" s="46" t="s">
        <v>200</v>
      </c>
      <c r="F55" s="46" t="s">
        <v>158</v>
      </c>
      <c r="G55" s="46" t="s">
        <v>15</v>
      </c>
      <c r="H55" s="46" t="s">
        <v>11</v>
      </c>
      <c r="I55" s="143">
        <f>'Прил 3'!J237</f>
        <v>11669</v>
      </c>
    </row>
    <row r="56" spans="1:9" ht="15.75" hidden="1" x14ac:dyDescent="0.2">
      <c r="A56" s="52" t="s">
        <v>94</v>
      </c>
      <c r="B56" s="46" t="s">
        <v>11</v>
      </c>
      <c r="C56" s="46" t="s">
        <v>169</v>
      </c>
      <c r="D56" s="46" t="s">
        <v>138</v>
      </c>
      <c r="E56" s="46" t="s">
        <v>318</v>
      </c>
      <c r="F56" s="46" t="s">
        <v>158</v>
      </c>
      <c r="G56" s="46" t="s">
        <v>15</v>
      </c>
      <c r="H56" s="46" t="s">
        <v>11</v>
      </c>
      <c r="I56" s="143">
        <f>'Прил 3'!J239</f>
        <v>0</v>
      </c>
    </row>
    <row r="57" spans="1:9" ht="31.5" x14ac:dyDescent="0.2">
      <c r="A57" s="52" t="s">
        <v>95</v>
      </c>
      <c r="B57" s="46" t="s">
        <v>11</v>
      </c>
      <c r="C57" s="46" t="s">
        <v>169</v>
      </c>
      <c r="D57" s="46" t="s">
        <v>138</v>
      </c>
      <c r="E57" s="46" t="s">
        <v>294</v>
      </c>
      <c r="F57" s="46" t="s">
        <v>158</v>
      </c>
      <c r="G57" s="46" t="s">
        <v>15</v>
      </c>
      <c r="H57" s="46" t="s">
        <v>11</v>
      </c>
      <c r="I57" s="143">
        <f>'Прил 3'!J241</f>
        <v>100</v>
      </c>
    </row>
    <row r="58" spans="1:9" ht="15.75" x14ac:dyDescent="0.25">
      <c r="A58" s="115" t="s">
        <v>408</v>
      </c>
      <c r="B58" s="46" t="s">
        <v>11</v>
      </c>
      <c r="C58" s="46" t="s">
        <v>169</v>
      </c>
      <c r="D58" s="46" t="s">
        <v>138</v>
      </c>
      <c r="E58" s="46" t="s">
        <v>407</v>
      </c>
      <c r="F58" s="46" t="s">
        <v>158</v>
      </c>
      <c r="G58" s="46" t="s">
        <v>15</v>
      </c>
      <c r="H58" s="46" t="s">
        <v>10</v>
      </c>
      <c r="I58" s="143">
        <f>'Прил 3'!J203</f>
        <v>15</v>
      </c>
    </row>
    <row r="59" spans="1:9" ht="15.75" x14ac:dyDescent="0.2">
      <c r="A59" s="52" t="s">
        <v>115</v>
      </c>
      <c r="B59" s="46" t="s">
        <v>11</v>
      </c>
      <c r="C59" s="46" t="s">
        <v>169</v>
      </c>
      <c r="D59" s="46" t="s">
        <v>138</v>
      </c>
      <c r="E59" s="46" t="s">
        <v>231</v>
      </c>
      <c r="F59" s="46" t="s">
        <v>158</v>
      </c>
      <c r="G59" s="46" t="s">
        <v>15</v>
      </c>
      <c r="H59" s="46" t="s">
        <v>11</v>
      </c>
      <c r="I59" s="143">
        <f>'Прил 3'!J243</f>
        <v>5680</v>
      </c>
    </row>
    <row r="60" spans="1:9" ht="31.5" x14ac:dyDescent="0.2">
      <c r="A60" s="52" t="s">
        <v>116</v>
      </c>
      <c r="B60" s="46" t="s">
        <v>11</v>
      </c>
      <c r="C60" s="46" t="s">
        <v>169</v>
      </c>
      <c r="D60" s="46" t="s">
        <v>138</v>
      </c>
      <c r="E60" s="46" t="s">
        <v>201</v>
      </c>
      <c r="F60" s="46" t="s">
        <v>158</v>
      </c>
      <c r="G60" s="46" t="s">
        <v>15</v>
      </c>
      <c r="H60" s="46" t="s">
        <v>11</v>
      </c>
      <c r="I60" s="143">
        <f>'Прил 3'!J245</f>
        <v>716.2</v>
      </c>
    </row>
    <row r="61" spans="1:9" ht="31.5" x14ac:dyDescent="0.2">
      <c r="A61" s="52" t="s">
        <v>128</v>
      </c>
      <c r="B61" s="46" t="s">
        <v>11</v>
      </c>
      <c r="C61" s="46" t="s">
        <v>169</v>
      </c>
      <c r="D61" s="46" t="s">
        <v>138</v>
      </c>
      <c r="E61" s="46" t="s">
        <v>202</v>
      </c>
      <c r="F61" s="46" t="s">
        <v>158</v>
      </c>
      <c r="G61" s="46" t="s">
        <v>15</v>
      </c>
      <c r="H61" s="46" t="s">
        <v>11</v>
      </c>
      <c r="I61" s="143">
        <f>'Прил 3'!J247</f>
        <v>1620</v>
      </c>
    </row>
    <row r="62" spans="1:9" ht="15.75" hidden="1" x14ac:dyDescent="0.2">
      <c r="A62" s="52" t="s">
        <v>166</v>
      </c>
      <c r="B62" s="46" t="s">
        <v>11</v>
      </c>
      <c r="C62" s="46" t="s">
        <v>169</v>
      </c>
      <c r="D62" s="46" t="s">
        <v>138</v>
      </c>
      <c r="E62" s="46" t="s">
        <v>203</v>
      </c>
      <c r="F62" s="46" t="s">
        <v>158</v>
      </c>
      <c r="G62" s="46" t="s">
        <v>15</v>
      </c>
      <c r="H62" s="46" t="s">
        <v>11</v>
      </c>
      <c r="I62" s="143">
        <f>'Прил 3'!J249</f>
        <v>0</v>
      </c>
    </row>
    <row r="63" spans="1:9" ht="36" customHeight="1" x14ac:dyDescent="0.2">
      <c r="A63" s="52" t="s">
        <v>129</v>
      </c>
      <c r="B63" s="46" t="s">
        <v>11</v>
      </c>
      <c r="C63" s="46" t="s">
        <v>169</v>
      </c>
      <c r="D63" s="46" t="s">
        <v>138</v>
      </c>
      <c r="E63" s="46" t="s">
        <v>204</v>
      </c>
      <c r="F63" s="46" t="s">
        <v>158</v>
      </c>
      <c r="G63" s="46" t="s">
        <v>15</v>
      </c>
      <c r="H63" s="46" t="s">
        <v>11</v>
      </c>
      <c r="I63" s="143">
        <f>'Прил 3'!J251</f>
        <v>1106.7000000000003</v>
      </c>
    </row>
    <row r="64" spans="1:9" ht="36.75" customHeight="1" x14ac:dyDescent="0.2">
      <c r="A64" s="52" t="s">
        <v>295</v>
      </c>
      <c r="B64" s="46" t="s">
        <v>11</v>
      </c>
      <c r="C64" s="41">
        <v>4</v>
      </c>
      <c r="D64" s="46" t="s">
        <v>138</v>
      </c>
      <c r="E64" s="46" t="s">
        <v>278</v>
      </c>
      <c r="F64" s="42"/>
      <c r="G64" s="43"/>
      <c r="H64" s="43"/>
      <c r="I64" s="143">
        <f>SUM(I65:I67)</f>
        <v>21062.400000000001</v>
      </c>
    </row>
    <row r="65" spans="1:9" ht="31.5" x14ac:dyDescent="0.2">
      <c r="A65" s="52" t="s">
        <v>98</v>
      </c>
      <c r="B65" s="46" t="s">
        <v>11</v>
      </c>
      <c r="C65" s="46" t="s">
        <v>239</v>
      </c>
      <c r="D65" s="46" t="s">
        <v>138</v>
      </c>
      <c r="E65" s="46" t="s">
        <v>205</v>
      </c>
      <c r="F65" s="46" t="s">
        <v>296</v>
      </c>
      <c r="G65" s="46" t="s">
        <v>15</v>
      </c>
      <c r="H65" s="46" t="s">
        <v>15</v>
      </c>
      <c r="I65" s="143">
        <f>'Прил 3'!J267</f>
        <v>16375.8</v>
      </c>
    </row>
    <row r="66" spans="1:9" ht="31.5" x14ac:dyDescent="0.2">
      <c r="A66" s="52" t="s">
        <v>98</v>
      </c>
      <c r="B66" s="46" t="s">
        <v>11</v>
      </c>
      <c r="C66" s="46" t="s">
        <v>239</v>
      </c>
      <c r="D66" s="46" t="s">
        <v>138</v>
      </c>
      <c r="E66" s="46" t="s">
        <v>205</v>
      </c>
      <c r="F66" s="46" t="s">
        <v>158</v>
      </c>
      <c r="G66" s="46" t="s">
        <v>15</v>
      </c>
      <c r="H66" s="46" t="s">
        <v>15</v>
      </c>
      <c r="I66" s="143">
        <f>'Прил 3'!J268</f>
        <v>4639.6000000000004</v>
      </c>
    </row>
    <row r="67" spans="1:9" ht="32.25" customHeight="1" x14ac:dyDescent="0.2">
      <c r="A67" s="52" t="s">
        <v>98</v>
      </c>
      <c r="B67" s="46" t="s">
        <v>11</v>
      </c>
      <c r="C67" s="46" t="s">
        <v>239</v>
      </c>
      <c r="D67" s="46" t="s">
        <v>138</v>
      </c>
      <c r="E67" s="46" t="s">
        <v>205</v>
      </c>
      <c r="F67" s="46" t="s">
        <v>297</v>
      </c>
      <c r="G67" s="46" t="s">
        <v>15</v>
      </c>
      <c r="H67" s="46" t="s">
        <v>15</v>
      </c>
      <c r="I67" s="143">
        <f>'Прил 3'!J269</f>
        <v>47</v>
      </c>
    </row>
    <row r="68" spans="1:9" ht="31.5" x14ac:dyDescent="0.2">
      <c r="A68" s="52" t="s">
        <v>133</v>
      </c>
      <c r="B68" s="46" t="s">
        <v>14</v>
      </c>
      <c r="C68" s="41" t="s">
        <v>161</v>
      </c>
      <c r="D68" s="46" t="s">
        <v>138</v>
      </c>
      <c r="E68" s="46" t="s">
        <v>278</v>
      </c>
      <c r="F68" s="42" t="s">
        <v>249</v>
      </c>
      <c r="G68" s="43" t="s">
        <v>249</v>
      </c>
      <c r="H68" s="43" t="s">
        <v>249</v>
      </c>
      <c r="I68" s="143">
        <f>SUM(I69:I70)</f>
        <v>137</v>
      </c>
    </row>
    <row r="69" spans="1:9" ht="126" x14ac:dyDescent="0.25">
      <c r="A69" s="116" t="s">
        <v>382</v>
      </c>
      <c r="B69" s="46" t="s">
        <v>14</v>
      </c>
      <c r="C69" s="41">
        <v>0</v>
      </c>
      <c r="D69" s="46" t="s">
        <v>138</v>
      </c>
      <c r="E69" s="46">
        <v>29480</v>
      </c>
      <c r="F69" s="42">
        <v>810</v>
      </c>
      <c r="G69" s="43">
        <v>4</v>
      </c>
      <c r="H69" s="43">
        <v>12</v>
      </c>
      <c r="I69" s="143">
        <f>'Прил 3'!J195</f>
        <v>100</v>
      </c>
    </row>
    <row r="70" spans="1:9" ht="15" customHeight="1" x14ac:dyDescent="0.2">
      <c r="A70" s="52" t="s">
        <v>142</v>
      </c>
      <c r="B70" s="46" t="s">
        <v>14</v>
      </c>
      <c r="C70" s="41">
        <v>0</v>
      </c>
      <c r="D70" s="46" t="s">
        <v>138</v>
      </c>
      <c r="E70" s="46">
        <v>29910</v>
      </c>
      <c r="F70" s="42">
        <v>810</v>
      </c>
      <c r="G70" s="43">
        <v>4</v>
      </c>
      <c r="H70" s="43">
        <v>12</v>
      </c>
      <c r="I70" s="143">
        <f>'Прил 3'!J197</f>
        <v>37</v>
      </c>
    </row>
    <row r="71" spans="1:9" ht="63" x14ac:dyDescent="0.2">
      <c r="A71" s="52" t="s">
        <v>316</v>
      </c>
      <c r="B71" s="46" t="s">
        <v>15</v>
      </c>
      <c r="C71" s="41" t="s">
        <v>161</v>
      </c>
      <c r="D71" s="46" t="s">
        <v>138</v>
      </c>
      <c r="E71" s="46" t="s">
        <v>278</v>
      </c>
      <c r="F71" s="42" t="s">
        <v>249</v>
      </c>
      <c r="G71" s="43" t="s">
        <v>249</v>
      </c>
      <c r="H71" s="43" t="s">
        <v>249</v>
      </c>
      <c r="I71" s="143">
        <f>I72+I74+I76</f>
        <v>12365.2</v>
      </c>
    </row>
    <row r="72" spans="1:9" ht="31.5" x14ac:dyDescent="0.2">
      <c r="A72" s="52" t="s">
        <v>121</v>
      </c>
      <c r="B72" s="46" t="s">
        <v>15</v>
      </c>
      <c r="C72" s="41" t="s">
        <v>157</v>
      </c>
      <c r="D72" s="46" t="s">
        <v>138</v>
      </c>
      <c r="E72" s="46" t="s">
        <v>278</v>
      </c>
      <c r="F72" s="42" t="s">
        <v>249</v>
      </c>
      <c r="G72" s="43" t="s">
        <v>249</v>
      </c>
      <c r="H72" s="43" t="s">
        <v>249</v>
      </c>
      <c r="I72" s="143">
        <f>I73</f>
        <v>142</v>
      </c>
    </row>
    <row r="73" spans="1:9" ht="15.75" x14ac:dyDescent="0.2">
      <c r="A73" s="52" t="s">
        <v>165</v>
      </c>
      <c r="B73" s="46" t="s">
        <v>15</v>
      </c>
      <c r="C73" s="41">
        <v>1</v>
      </c>
      <c r="D73" s="46" t="s">
        <v>138</v>
      </c>
      <c r="E73" s="46">
        <v>29420</v>
      </c>
      <c r="F73" s="42">
        <v>240</v>
      </c>
      <c r="G73" s="43">
        <v>5</v>
      </c>
      <c r="H73" s="43">
        <v>1</v>
      </c>
      <c r="I73" s="143">
        <f>'Прил 3'!J207</f>
        <v>142</v>
      </c>
    </row>
    <row r="74" spans="1:9" ht="47.25" hidden="1" x14ac:dyDescent="0.2">
      <c r="A74" s="52" t="s">
        <v>358</v>
      </c>
      <c r="B74" s="46" t="s">
        <v>15</v>
      </c>
      <c r="C74" s="41">
        <v>3</v>
      </c>
      <c r="D74" s="46" t="s">
        <v>138</v>
      </c>
      <c r="E74" s="46" t="s">
        <v>278</v>
      </c>
      <c r="F74" s="42"/>
      <c r="G74" s="43"/>
      <c r="H74" s="43"/>
      <c r="I74" s="143">
        <f>I75</f>
        <v>0</v>
      </c>
    </row>
    <row r="75" spans="1:9" ht="15.75" hidden="1" x14ac:dyDescent="0.2">
      <c r="A75" s="52" t="s">
        <v>85</v>
      </c>
      <c r="B75" s="46" t="s">
        <v>15</v>
      </c>
      <c r="C75" s="41">
        <v>3</v>
      </c>
      <c r="D75" s="46" t="s">
        <v>138</v>
      </c>
      <c r="E75" s="46">
        <v>29550</v>
      </c>
      <c r="F75" s="42">
        <v>240</v>
      </c>
      <c r="G75" s="43">
        <v>5</v>
      </c>
      <c r="H75" s="43">
        <v>2</v>
      </c>
      <c r="I75" s="143"/>
    </row>
    <row r="76" spans="1:9" ht="63" x14ac:dyDescent="0.2">
      <c r="A76" s="52" t="s">
        <v>359</v>
      </c>
      <c r="B76" s="46" t="s">
        <v>15</v>
      </c>
      <c r="C76" s="41">
        <v>6</v>
      </c>
      <c r="D76" s="46" t="s">
        <v>138</v>
      </c>
      <c r="E76" s="46" t="s">
        <v>278</v>
      </c>
      <c r="F76" s="42"/>
      <c r="G76" s="43"/>
      <c r="H76" s="43"/>
      <c r="I76" s="143">
        <f>I77</f>
        <v>12223.2</v>
      </c>
    </row>
    <row r="77" spans="1:9" ht="15.75" x14ac:dyDescent="0.2">
      <c r="A77" s="52" t="s">
        <v>162</v>
      </c>
      <c r="B77" s="46" t="s">
        <v>15</v>
      </c>
      <c r="C77" s="41">
        <v>6</v>
      </c>
      <c r="D77" s="46" t="s">
        <v>138</v>
      </c>
      <c r="E77" s="46">
        <v>29800</v>
      </c>
      <c r="F77" s="42">
        <v>410</v>
      </c>
      <c r="G77" s="43">
        <v>5</v>
      </c>
      <c r="H77" s="43">
        <v>1</v>
      </c>
      <c r="I77" s="143">
        <f>'Прил 3'!J210</f>
        <v>12223.2</v>
      </c>
    </row>
    <row r="78" spans="1:9" ht="63" x14ac:dyDescent="0.2">
      <c r="A78" s="52" t="s">
        <v>317</v>
      </c>
      <c r="B78" s="46" t="s">
        <v>87</v>
      </c>
      <c r="C78" s="41" t="s">
        <v>161</v>
      </c>
      <c r="D78" s="46" t="s">
        <v>138</v>
      </c>
      <c r="E78" s="46" t="s">
        <v>278</v>
      </c>
      <c r="F78" s="42" t="s">
        <v>249</v>
      </c>
      <c r="G78" s="43" t="s">
        <v>249</v>
      </c>
      <c r="H78" s="43" t="s">
        <v>249</v>
      </c>
      <c r="I78" s="143">
        <f>I79+I82+I86+I90+I94</f>
        <v>16696.599999999999</v>
      </c>
    </row>
    <row r="79" spans="1:9" ht="15.75" x14ac:dyDescent="0.2">
      <c r="A79" s="52" t="s">
        <v>122</v>
      </c>
      <c r="B79" s="46" t="s">
        <v>87</v>
      </c>
      <c r="C79" s="41" t="s">
        <v>157</v>
      </c>
      <c r="D79" s="46" t="s">
        <v>138</v>
      </c>
      <c r="E79" s="46" t="s">
        <v>278</v>
      </c>
      <c r="F79" s="42" t="s">
        <v>249</v>
      </c>
      <c r="G79" s="43" t="s">
        <v>249</v>
      </c>
      <c r="H79" s="43" t="s">
        <v>249</v>
      </c>
      <c r="I79" s="143">
        <f>SUM(I80:I81)</f>
        <v>165</v>
      </c>
    </row>
    <row r="80" spans="1:9" ht="31.5" x14ac:dyDescent="0.2">
      <c r="A80" s="52" t="s">
        <v>98</v>
      </c>
      <c r="B80" s="46" t="s">
        <v>87</v>
      </c>
      <c r="C80" s="41">
        <v>1</v>
      </c>
      <c r="D80" s="46" t="s">
        <v>138</v>
      </c>
      <c r="E80" s="46">
        <v>29240</v>
      </c>
      <c r="F80" s="42">
        <v>110</v>
      </c>
      <c r="G80" s="43">
        <v>7</v>
      </c>
      <c r="H80" s="43">
        <v>7</v>
      </c>
      <c r="I80" s="143">
        <f>'Прил 3'!J290</f>
        <v>100</v>
      </c>
    </row>
    <row r="81" spans="1:9" ht="15.75" x14ac:dyDescent="0.2">
      <c r="A81" s="52" t="s">
        <v>99</v>
      </c>
      <c r="B81" s="46" t="s">
        <v>87</v>
      </c>
      <c r="C81" s="41">
        <v>1</v>
      </c>
      <c r="D81" s="46" t="s">
        <v>138</v>
      </c>
      <c r="E81" s="46">
        <v>29260</v>
      </c>
      <c r="F81" s="42">
        <v>244</v>
      </c>
      <c r="G81" s="43">
        <v>7</v>
      </c>
      <c r="H81" s="43">
        <v>7</v>
      </c>
      <c r="I81" s="143">
        <f>'Прил 3'!J292</f>
        <v>65</v>
      </c>
    </row>
    <row r="82" spans="1:9" ht="31.5" x14ac:dyDescent="0.2">
      <c r="A82" s="52" t="s">
        <v>298</v>
      </c>
      <c r="B82" s="46" t="s">
        <v>87</v>
      </c>
      <c r="C82" s="41">
        <v>2</v>
      </c>
      <c r="D82" s="46" t="s">
        <v>138</v>
      </c>
      <c r="E82" s="46" t="s">
        <v>278</v>
      </c>
      <c r="F82" s="42" t="s">
        <v>249</v>
      </c>
      <c r="G82" s="43" t="s">
        <v>249</v>
      </c>
      <c r="H82" s="43" t="s">
        <v>249</v>
      </c>
      <c r="I82" s="143">
        <f>SUM(I83:I85)</f>
        <v>3417.3</v>
      </c>
    </row>
    <row r="83" spans="1:9" ht="31.5" x14ac:dyDescent="0.2">
      <c r="A83" s="52" t="s">
        <v>98</v>
      </c>
      <c r="B83" s="46" t="s">
        <v>87</v>
      </c>
      <c r="C83" s="41">
        <v>2</v>
      </c>
      <c r="D83" s="46" t="s">
        <v>138</v>
      </c>
      <c r="E83" s="46" t="s">
        <v>205</v>
      </c>
      <c r="F83" s="42">
        <v>110</v>
      </c>
      <c r="G83" s="43">
        <v>8</v>
      </c>
      <c r="H83" s="43">
        <v>1</v>
      </c>
      <c r="I83" s="143">
        <f>'Прил 3'!J298</f>
        <v>1867.3</v>
      </c>
    </row>
    <row r="84" spans="1:9" ht="31.5" x14ac:dyDescent="0.2">
      <c r="A84" s="52" t="s">
        <v>98</v>
      </c>
      <c r="B84" s="46" t="s">
        <v>87</v>
      </c>
      <c r="C84" s="41">
        <v>2</v>
      </c>
      <c r="D84" s="46" t="s">
        <v>138</v>
      </c>
      <c r="E84" s="46" t="s">
        <v>205</v>
      </c>
      <c r="F84" s="42">
        <v>240</v>
      </c>
      <c r="G84" s="43">
        <v>8</v>
      </c>
      <c r="H84" s="43">
        <v>1</v>
      </c>
      <c r="I84" s="143">
        <f>'Прил 3'!J299</f>
        <v>1530</v>
      </c>
    </row>
    <row r="85" spans="1:9" ht="29.25" customHeight="1" x14ac:dyDescent="0.2">
      <c r="A85" s="52" t="s">
        <v>98</v>
      </c>
      <c r="B85" s="46" t="s">
        <v>87</v>
      </c>
      <c r="C85" s="41">
        <v>2</v>
      </c>
      <c r="D85" s="46" t="s">
        <v>138</v>
      </c>
      <c r="E85" s="46" t="s">
        <v>205</v>
      </c>
      <c r="F85" s="42">
        <v>850</v>
      </c>
      <c r="G85" s="43">
        <v>8</v>
      </c>
      <c r="H85" s="43">
        <v>1</v>
      </c>
      <c r="I85" s="143">
        <f>'Прил 3'!J300</f>
        <v>20</v>
      </c>
    </row>
    <row r="86" spans="1:9" ht="30.75" customHeight="1" x14ac:dyDescent="0.2">
      <c r="A86" s="52" t="s">
        <v>123</v>
      </c>
      <c r="B86" s="46" t="s">
        <v>87</v>
      </c>
      <c r="C86" s="41">
        <v>3</v>
      </c>
      <c r="D86" s="46" t="s">
        <v>138</v>
      </c>
      <c r="E86" s="46" t="s">
        <v>278</v>
      </c>
      <c r="F86" s="42" t="s">
        <v>249</v>
      </c>
      <c r="G86" s="43" t="s">
        <v>249</v>
      </c>
      <c r="H86" s="43" t="s">
        <v>249</v>
      </c>
      <c r="I86" s="143">
        <f>SUM(I87:I89)</f>
        <v>998</v>
      </c>
    </row>
    <row r="87" spans="1:9" ht="15.75" x14ac:dyDescent="0.2">
      <c r="A87" s="52" t="s">
        <v>410</v>
      </c>
      <c r="B87" s="46" t="s">
        <v>87</v>
      </c>
      <c r="C87" s="41">
        <v>3</v>
      </c>
      <c r="D87" s="46" t="s">
        <v>138</v>
      </c>
      <c r="E87" s="46">
        <v>29020</v>
      </c>
      <c r="F87" s="42">
        <v>350</v>
      </c>
      <c r="G87" s="43">
        <v>8</v>
      </c>
      <c r="H87" s="43">
        <v>4</v>
      </c>
      <c r="I87" s="143">
        <f>'Прил 3'!J333</f>
        <v>100</v>
      </c>
    </row>
    <row r="88" spans="1:9" ht="15.75" x14ac:dyDescent="0.2">
      <c r="A88" s="52" t="s">
        <v>105</v>
      </c>
      <c r="B88" s="46" t="s">
        <v>87</v>
      </c>
      <c r="C88" s="41">
        <v>3</v>
      </c>
      <c r="D88" s="46" t="s">
        <v>138</v>
      </c>
      <c r="E88" s="46">
        <v>29250</v>
      </c>
      <c r="F88" s="42">
        <v>240</v>
      </c>
      <c r="G88" s="43">
        <v>8</v>
      </c>
      <c r="H88" s="43">
        <v>4</v>
      </c>
      <c r="I88" s="143">
        <f>'Прил 3'!J335</f>
        <v>500</v>
      </c>
    </row>
    <row r="89" spans="1:9" ht="33" customHeight="1" x14ac:dyDescent="0.2">
      <c r="A89" s="52" t="s">
        <v>99</v>
      </c>
      <c r="B89" s="46" t="s">
        <v>87</v>
      </c>
      <c r="C89" s="41">
        <v>3</v>
      </c>
      <c r="D89" s="46" t="s">
        <v>138</v>
      </c>
      <c r="E89" s="46">
        <v>29260</v>
      </c>
      <c r="F89" s="42">
        <v>240</v>
      </c>
      <c r="G89" s="43">
        <v>8</v>
      </c>
      <c r="H89" s="43">
        <v>4</v>
      </c>
      <c r="I89" s="143">
        <f>'Прил 3'!J337</f>
        <v>398</v>
      </c>
    </row>
    <row r="90" spans="1:9" ht="63" x14ac:dyDescent="0.2">
      <c r="A90" s="52" t="s">
        <v>246</v>
      </c>
      <c r="B90" s="46" t="s">
        <v>87</v>
      </c>
      <c r="C90" s="41">
        <v>4</v>
      </c>
      <c r="D90" s="46" t="s">
        <v>138</v>
      </c>
      <c r="E90" s="46" t="s">
        <v>278</v>
      </c>
      <c r="F90" s="42" t="s">
        <v>249</v>
      </c>
      <c r="G90" s="43" t="s">
        <v>249</v>
      </c>
      <c r="H90" s="43" t="s">
        <v>249</v>
      </c>
      <c r="I90" s="143">
        <f>SUM(I91:I93)</f>
        <v>3135</v>
      </c>
    </row>
    <row r="91" spans="1:9" ht="15.75" x14ac:dyDescent="0.2">
      <c r="A91" s="52" t="s">
        <v>111</v>
      </c>
      <c r="B91" s="46" t="s">
        <v>87</v>
      </c>
      <c r="C91" s="41">
        <v>4</v>
      </c>
      <c r="D91" s="46" t="s">
        <v>138</v>
      </c>
      <c r="E91" s="46">
        <v>29230</v>
      </c>
      <c r="F91" s="42">
        <v>240</v>
      </c>
      <c r="G91" s="43">
        <v>11</v>
      </c>
      <c r="H91" s="43">
        <v>5</v>
      </c>
      <c r="I91" s="143">
        <f>'Прил 3'!J353</f>
        <v>275</v>
      </c>
    </row>
    <row r="92" spans="1:9" ht="15" customHeight="1" x14ac:dyDescent="0.2">
      <c r="A92" s="52" t="s">
        <v>96</v>
      </c>
      <c r="B92" s="46" t="s">
        <v>87</v>
      </c>
      <c r="C92" s="41">
        <v>4</v>
      </c>
      <c r="D92" s="46" t="s">
        <v>138</v>
      </c>
      <c r="E92" s="46">
        <v>29370</v>
      </c>
      <c r="F92" s="42">
        <v>240</v>
      </c>
      <c r="G92" s="43">
        <v>11</v>
      </c>
      <c r="H92" s="43">
        <v>5</v>
      </c>
      <c r="I92" s="143">
        <f>'Прил 3'!J355</f>
        <v>1360</v>
      </c>
    </row>
    <row r="93" spans="1:9" ht="15.75" x14ac:dyDescent="0.2">
      <c r="A93" s="52" t="s">
        <v>112</v>
      </c>
      <c r="B93" s="46" t="s">
        <v>87</v>
      </c>
      <c r="C93" s="41">
        <v>4</v>
      </c>
      <c r="D93" s="46" t="s">
        <v>138</v>
      </c>
      <c r="E93" s="46">
        <v>29570</v>
      </c>
      <c r="F93" s="42">
        <v>240</v>
      </c>
      <c r="G93" s="43">
        <v>11</v>
      </c>
      <c r="H93" s="43">
        <v>5</v>
      </c>
      <c r="I93" s="143">
        <f>'Прил 3'!J357</f>
        <v>1500</v>
      </c>
    </row>
    <row r="94" spans="1:9" ht="31.5" x14ac:dyDescent="0.2">
      <c r="A94" s="52" t="s">
        <v>360</v>
      </c>
      <c r="B94" s="46" t="s">
        <v>87</v>
      </c>
      <c r="C94" s="41">
        <v>5</v>
      </c>
      <c r="D94" s="46" t="s">
        <v>138</v>
      </c>
      <c r="E94" s="46" t="s">
        <v>278</v>
      </c>
      <c r="F94" s="42"/>
      <c r="G94" s="43"/>
      <c r="H94" s="43"/>
      <c r="I94" s="143">
        <f>SUM(I95:I96)</f>
        <v>8981.2999999999993</v>
      </c>
    </row>
    <row r="95" spans="1:9" ht="31.5" x14ac:dyDescent="0.2">
      <c r="A95" s="52" t="s">
        <v>98</v>
      </c>
      <c r="B95" s="46" t="s">
        <v>87</v>
      </c>
      <c r="C95" s="41">
        <v>5</v>
      </c>
      <c r="D95" s="46" t="s">
        <v>138</v>
      </c>
      <c r="E95" s="46" t="s">
        <v>205</v>
      </c>
      <c r="F95" s="42">
        <v>620</v>
      </c>
      <c r="G95" s="43">
        <v>8</v>
      </c>
      <c r="H95" s="43">
        <v>1</v>
      </c>
      <c r="I95" s="143">
        <f>'Прил 3'!J303</f>
        <v>8888.5</v>
      </c>
    </row>
    <row r="96" spans="1:9" ht="110.25" x14ac:dyDescent="0.2">
      <c r="A96" s="52" t="s">
        <v>396</v>
      </c>
      <c r="B96" s="46" t="s">
        <v>87</v>
      </c>
      <c r="C96" s="41">
        <v>5</v>
      </c>
      <c r="D96" s="46" t="s">
        <v>138</v>
      </c>
      <c r="E96" s="46" t="s">
        <v>394</v>
      </c>
      <c r="F96" s="42">
        <v>540</v>
      </c>
      <c r="G96" s="43">
        <v>8</v>
      </c>
      <c r="H96" s="43">
        <v>1</v>
      </c>
      <c r="I96" s="143">
        <f>'Прил 3'!J305</f>
        <v>92.8</v>
      </c>
    </row>
    <row r="97" spans="1:9" ht="63" x14ac:dyDescent="0.2">
      <c r="A97" s="52" t="s">
        <v>153</v>
      </c>
      <c r="B97" s="46" t="s">
        <v>19</v>
      </c>
      <c r="C97" s="41" t="s">
        <v>161</v>
      </c>
      <c r="D97" s="46" t="s">
        <v>138</v>
      </c>
      <c r="E97" s="46" t="s">
        <v>278</v>
      </c>
      <c r="F97" s="42" t="s">
        <v>249</v>
      </c>
      <c r="G97" s="43" t="s">
        <v>249</v>
      </c>
      <c r="H97" s="43" t="s">
        <v>249</v>
      </c>
      <c r="I97" s="143">
        <f>I98+I111+I118</f>
        <v>1629.8</v>
      </c>
    </row>
    <row r="98" spans="1:9" ht="47.25" x14ac:dyDescent="0.2">
      <c r="A98" s="52" t="s">
        <v>240</v>
      </c>
      <c r="B98" s="46" t="s">
        <v>19</v>
      </c>
      <c r="C98" s="41" t="s">
        <v>157</v>
      </c>
      <c r="D98" s="46" t="s">
        <v>138</v>
      </c>
      <c r="E98" s="46" t="s">
        <v>278</v>
      </c>
      <c r="F98" s="42" t="s">
        <v>249</v>
      </c>
      <c r="G98" s="43" t="s">
        <v>249</v>
      </c>
      <c r="H98" s="43" t="s">
        <v>249</v>
      </c>
      <c r="I98" s="143">
        <f>I99+I101+I103+I105+I107+I109</f>
        <v>972.09999999999991</v>
      </c>
    </row>
    <row r="99" spans="1:9" ht="31.5" x14ac:dyDescent="0.2">
      <c r="A99" s="52" t="s">
        <v>299</v>
      </c>
      <c r="B99" s="46" t="s">
        <v>19</v>
      </c>
      <c r="C99" s="41">
        <v>1</v>
      </c>
      <c r="D99" s="46" t="s">
        <v>10</v>
      </c>
      <c r="E99" s="46" t="s">
        <v>278</v>
      </c>
      <c r="F99" s="42"/>
      <c r="G99" s="43"/>
      <c r="H99" s="43"/>
      <c r="I99" s="143">
        <f>I100</f>
        <v>200</v>
      </c>
    </row>
    <row r="100" spans="1:9" ht="47.25" x14ac:dyDescent="0.2">
      <c r="A100" s="52" t="s">
        <v>155</v>
      </c>
      <c r="B100" s="46" t="s">
        <v>19</v>
      </c>
      <c r="C100" s="41">
        <v>1</v>
      </c>
      <c r="D100" s="46" t="s">
        <v>10</v>
      </c>
      <c r="E100" s="46" t="s">
        <v>182</v>
      </c>
      <c r="F100" s="42">
        <v>240</v>
      </c>
      <c r="G100" s="43">
        <v>1</v>
      </c>
      <c r="H100" s="43">
        <v>13</v>
      </c>
      <c r="I100" s="143">
        <f>'Прил 3'!J80</f>
        <v>200</v>
      </c>
    </row>
    <row r="101" spans="1:9" ht="31.5" x14ac:dyDescent="0.2">
      <c r="A101" s="52" t="s">
        <v>300</v>
      </c>
      <c r="B101" s="46" t="s">
        <v>19</v>
      </c>
      <c r="C101" s="41">
        <v>1</v>
      </c>
      <c r="D101" s="46" t="s">
        <v>12</v>
      </c>
      <c r="E101" s="46" t="s">
        <v>278</v>
      </c>
      <c r="F101" s="42"/>
      <c r="G101" s="43"/>
      <c r="H101" s="43"/>
      <c r="I101" s="143">
        <f>I102</f>
        <v>35</v>
      </c>
    </row>
    <row r="102" spans="1:9" ht="47.25" x14ac:dyDescent="0.2">
      <c r="A102" s="52" t="s">
        <v>155</v>
      </c>
      <c r="B102" s="46" t="s">
        <v>19</v>
      </c>
      <c r="C102" s="41">
        <v>1</v>
      </c>
      <c r="D102" s="46" t="s">
        <v>12</v>
      </c>
      <c r="E102" s="46" t="s">
        <v>182</v>
      </c>
      <c r="F102" s="42">
        <v>240</v>
      </c>
      <c r="G102" s="43">
        <v>1</v>
      </c>
      <c r="H102" s="43">
        <v>13</v>
      </c>
      <c r="I102" s="143">
        <f>'Прил 3'!J83</f>
        <v>35</v>
      </c>
    </row>
    <row r="103" spans="1:9" ht="31.5" x14ac:dyDescent="0.2">
      <c r="A103" s="52" t="s">
        <v>301</v>
      </c>
      <c r="B103" s="46" t="s">
        <v>19</v>
      </c>
      <c r="C103" s="41">
        <v>1</v>
      </c>
      <c r="D103" s="46" t="s">
        <v>11</v>
      </c>
      <c r="E103" s="46" t="s">
        <v>278</v>
      </c>
      <c r="F103" s="42"/>
      <c r="G103" s="43"/>
      <c r="H103" s="43"/>
      <c r="I103" s="143">
        <f>I104</f>
        <v>557.09999999999991</v>
      </c>
    </row>
    <row r="104" spans="1:9" ht="47.25" x14ac:dyDescent="0.2">
      <c r="A104" s="52" t="s">
        <v>155</v>
      </c>
      <c r="B104" s="46" t="s">
        <v>19</v>
      </c>
      <c r="C104" s="41">
        <v>1</v>
      </c>
      <c r="D104" s="46" t="s">
        <v>11</v>
      </c>
      <c r="E104" s="46" t="s">
        <v>182</v>
      </c>
      <c r="F104" s="42">
        <v>240</v>
      </c>
      <c r="G104" s="43">
        <v>1</v>
      </c>
      <c r="H104" s="43">
        <v>13</v>
      </c>
      <c r="I104" s="143">
        <f>'Прил 3'!J86</f>
        <v>557.09999999999991</v>
      </c>
    </row>
    <row r="105" spans="1:9" ht="31.5" x14ac:dyDescent="0.2">
      <c r="A105" s="52" t="s">
        <v>302</v>
      </c>
      <c r="B105" s="46" t="s">
        <v>19</v>
      </c>
      <c r="C105" s="41">
        <v>1</v>
      </c>
      <c r="D105" s="46" t="s">
        <v>14</v>
      </c>
      <c r="E105" s="46" t="s">
        <v>278</v>
      </c>
      <c r="F105" s="42"/>
      <c r="G105" s="43"/>
      <c r="H105" s="43"/>
      <c r="I105" s="143">
        <f>I106</f>
        <v>50</v>
      </c>
    </row>
    <row r="106" spans="1:9" ht="47.25" x14ac:dyDescent="0.2">
      <c r="A106" s="52" t="s">
        <v>155</v>
      </c>
      <c r="B106" s="46" t="s">
        <v>19</v>
      </c>
      <c r="C106" s="41">
        <v>1</v>
      </c>
      <c r="D106" s="46" t="s">
        <v>14</v>
      </c>
      <c r="E106" s="46" t="s">
        <v>182</v>
      </c>
      <c r="F106" s="42">
        <v>240</v>
      </c>
      <c r="G106" s="43">
        <v>1</v>
      </c>
      <c r="H106" s="43">
        <v>13</v>
      </c>
      <c r="I106" s="143">
        <f>'Прил 3'!J89</f>
        <v>50</v>
      </c>
    </row>
    <row r="107" spans="1:9" ht="78.75" x14ac:dyDescent="0.2">
      <c r="A107" s="52" t="s">
        <v>321</v>
      </c>
      <c r="B107" s="46" t="s">
        <v>19</v>
      </c>
      <c r="C107" s="41">
        <v>1</v>
      </c>
      <c r="D107" s="46" t="s">
        <v>15</v>
      </c>
      <c r="E107" s="46" t="s">
        <v>278</v>
      </c>
      <c r="F107" s="42"/>
      <c r="G107" s="43"/>
      <c r="H107" s="43"/>
      <c r="I107" s="143">
        <f>I108</f>
        <v>50</v>
      </c>
    </row>
    <row r="108" spans="1:9" ht="47.25" x14ac:dyDescent="0.2">
      <c r="A108" s="52" t="s">
        <v>155</v>
      </c>
      <c r="B108" s="46" t="s">
        <v>19</v>
      </c>
      <c r="C108" s="41">
        <v>1</v>
      </c>
      <c r="D108" s="46" t="s">
        <v>15</v>
      </c>
      <c r="E108" s="46" t="s">
        <v>182</v>
      </c>
      <c r="F108" s="42">
        <v>240</v>
      </c>
      <c r="G108" s="43">
        <v>1</v>
      </c>
      <c r="H108" s="43">
        <v>13</v>
      </c>
      <c r="I108" s="143">
        <f>'Прил 3'!J92</f>
        <v>50</v>
      </c>
    </row>
    <row r="109" spans="1:9" ht="31.5" x14ac:dyDescent="0.2">
      <c r="A109" s="52" t="s">
        <v>303</v>
      </c>
      <c r="B109" s="46" t="s">
        <v>19</v>
      </c>
      <c r="C109" s="41">
        <v>1</v>
      </c>
      <c r="D109" s="46" t="s">
        <v>87</v>
      </c>
      <c r="E109" s="46" t="s">
        <v>278</v>
      </c>
      <c r="F109" s="42"/>
      <c r="G109" s="43"/>
      <c r="H109" s="43"/>
      <c r="I109" s="143">
        <f>I110</f>
        <v>80</v>
      </c>
    </row>
    <row r="110" spans="1:9" ht="47.25" x14ac:dyDescent="0.2">
      <c r="A110" s="52" t="s">
        <v>155</v>
      </c>
      <c r="B110" s="46" t="s">
        <v>19</v>
      </c>
      <c r="C110" s="41">
        <v>1</v>
      </c>
      <c r="D110" s="46" t="s">
        <v>87</v>
      </c>
      <c r="E110" s="46" t="s">
        <v>182</v>
      </c>
      <c r="F110" s="42">
        <v>240</v>
      </c>
      <c r="G110" s="43">
        <v>1</v>
      </c>
      <c r="H110" s="43">
        <v>13</v>
      </c>
      <c r="I110" s="143">
        <f>'Прил 3'!J95</f>
        <v>80</v>
      </c>
    </row>
    <row r="111" spans="1:9" ht="31.5" x14ac:dyDescent="0.2">
      <c r="A111" s="52" t="s">
        <v>304</v>
      </c>
      <c r="B111" s="46" t="s">
        <v>19</v>
      </c>
      <c r="C111" s="46">
        <v>2</v>
      </c>
      <c r="D111" s="46" t="s">
        <v>138</v>
      </c>
      <c r="E111" s="46" t="s">
        <v>278</v>
      </c>
      <c r="F111" s="42" t="s">
        <v>249</v>
      </c>
      <c r="G111" s="43" t="s">
        <v>249</v>
      </c>
      <c r="H111" s="43" t="s">
        <v>249</v>
      </c>
      <c r="I111" s="143">
        <f>I112+I114+I116</f>
        <v>566</v>
      </c>
    </row>
    <row r="112" spans="1:9" ht="31.5" x14ac:dyDescent="0.2">
      <c r="A112" s="52" t="s">
        <v>299</v>
      </c>
      <c r="B112" s="46" t="s">
        <v>19</v>
      </c>
      <c r="C112" s="46" t="s">
        <v>135</v>
      </c>
      <c r="D112" s="46" t="s">
        <v>10</v>
      </c>
      <c r="E112" s="46" t="s">
        <v>278</v>
      </c>
      <c r="F112" s="42"/>
      <c r="G112" s="43"/>
      <c r="H112" s="43"/>
      <c r="I112" s="143">
        <f>I113</f>
        <v>50</v>
      </c>
    </row>
    <row r="113" spans="1:9" ht="47.25" x14ac:dyDescent="0.2">
      <c r="A113" s="52" t="s">
        <v>155</v>
      </c>
      <c r="B113" s="46" t="s">
        <v>19</v>
      </c>
      <c r="C113" s="46" t="s">
        <v>135</v>
      </c>
      <c r="D113" s="46" t="s">
        <v>10</v>
      </c>
      <c r="E113" s="46" t="s">
        <v>182</v>
      </c>
      <c r="F113" s="42">
        <v>240</v>
      </c>
      <c r="G113" s="43">
        <v>5</v>
      </c>
      <c r="H113" s="43">
        <v>5</v>
      </c>
      <c r="I113" s="143">
        <f>'Прил 3'!J274</f>
        <v>50</v>
      </c>
    </row>
    <row r="114" spans="1:9" ht="15.75" x14ac:dyDescent="0.2">
      <c r="A114" s="52" t="s">
        <v>305</v>
      </c>
      <c r="B114" s="46" t="s">
        <v>19</v>
      </c>
      <c r="C114" s="46" t="s">
        <v>135</v>
      </c>
      <c r="D114" s="46" t="s">
        <v>12</v>
      </c>
      <c r="E114" s="46" t="s">
        <v>278</v>
      </c>
      <c r="F114" s="42"/>
      <c r="G114" s="43"/>
      <c r="H114" s="43"/>
      <c r="I114" s="143">
        <f>I115</f>
        <v>466</v>
      </c>
    </row>
    <row r="115" spans="1:9" ht="47.25" x14ac:dyDescent="0.2">
      <c r="A115" s="52" t="s">
        <v>155</v>
      </c>
      <c r="B115" s="46" t="s">
        <v>19</v>
      </c>
      <c r="C115" s="46" t="s">
        <v>135</v>
      </c>
      <c r="D115" s="46" t="s">
        <v>12</v>
      </c>
      <c r="E115" s="46" t="s">
        <v>182</v>
      </c>
      <c r="F115" s="42">
        <v>240</v>
      </c>
      <c r="G115" s="43">
        <v>5</v>
      </c>
      <c r="H115" s="43">
        <v>5</v>
      </c>
      <c r="I115" s="143">
        <f>'Прил 3'!J277</f>
        <v>466</v>
      </c>
    </row>
    <row r="116" spans="1:9" ht="36" customHeight="1" x14ac:dyDescent="0.2">
      <c r="A116" s="52" t="s">
        <v>303</v>
      </c>
      <c r="B116" s="46" t="s">
        <v>19</v>
      </c>
      <c r="C116" s="41">
        <v>2</v>
      </c>
      <c r="D116" s="46" t="s">
        <v>11</v>
      </c>
      <c r="E116" s="46" t="s">
        <v>278</v>
      </c>
      <c r="F116" s="42"/>
      <c r="G116" s="43"/>
      <c r="H116" s="43"/>
      <c r="I116" s="143">
        <f>I117</f>
        <v>50</v>
      </c>
    </row>
    <row r="117" spans="1:9" ht="47.25" x14ac:dyDescent="0.2">
      <c r="A117" s="52" t="s">
        <v>155</v>
      </c>
      <c r="B117" s="46" t="s">
        <v>19</v>
      </c>
      <c r="C117" s="41">
        <v>2</v>
      </c>
      <c r="D117" s="46" t="s">
        <v>11</v>
      </c>
      <c r="E117" s="46" t="s">
        <v>182</v>
      </c>
      <c r="F117" s="42">
        <v>240</v>
      </c>
      <c r="G117" s="43">
        <v>5</v>
      </c>
      <c r="H117" s="43">
        <v>5</v>
      </c>
      <c r="I117" s="143">
        <f>'Прил 3'!J280</f>
        <v>50</v>
      </c>
    </row>
    <row r="118" spans="1:9" ht="31.5" x14ac:dyDescent="0.2">
      <c r="A118" s="52" t="s">
        <v>304</v>
      </c>
      <c r="B118" s="46" t="s">
        <v>19</v>
      </c>
      <c r="C118" s="46" t="s">
        <v>169</v>
      </c>
      <c r="D118" s="46" t="s">
        <v>138</v>
      </c>
      <c r="E118" s="46" t="s">
        <v>278</v>
      </c>
      <c r="F118" s="42" t="s">
        <v>249</v>
      </c>
      <c r="G118" s="43" t="s">
        <v>249</v>
      </c>
      <c r="H118" s="43" t="s">
        <v>249</v>
      </c>
      <c r="I118" s="143">
        <f>I119+I121</f>
        <v>91.7</v>
      </c>
    </row>
    <row r="119" spans="1:9" ht="31.5" x14ac:dyDescent="0.2">
      <c r="A119" s="52" t="s">
        <v>299</v>
      </c>
      <c r="B119" s="46" t="s">
        <v>19</v>
      </c>
      <c r="C119" s="46" t="s">
        <v>169</v>
      </c>
      <c r="D119" s="46" t="s">
        <v>10</v>
      </c>
      <c r="E119" s="46" t="s">
        <v>278</v>
      </c>
      <c r="F119" s="42"/>
      <c r="G119" s="43"/>
      <c r="H119" s="43"/>
      <c r="I119" s="143">
        <f>I120</f>
        <v>81.7</v>
      </c>
    </row>
    <row r="120" spans="1:9" ht="47.25" x14ac:dyDescent="0.2">
      <c r="A120" s="52" t="s">
        <v>155</v>
      </c>
      <c r="B120" s="46" t="s">
        <v>19</v>
      </c>
      <c r="C120" s="46" t="s">
        <v>169</v>
      </c>
      <c r="D120" s="46" t="s">
        <v>10</v>
      </c>
      <c r="E120" s="46" t="s">
        <v>182</v>
      </c>
      <c r="F120" s="42">
        <v>240</v>
      </c>
      <c r="G120" s="43">
        <v>8</v>
      </c>
      <c r="H120" s="43">
        <v>1</v>
      </c>
      <c r="I120" s="143">
        <f>'Прил 3'!J310</f>
        <v>81.7</v>
      </c>
    </row>
    <row r="121" spans="1:9" ht="31.5" x14ac:dyDescent="0.2">
      <c r="A121" s="52" t="s">
        <v>303</v>
      </c>
      <c r="B121" s="46" t="s">
        <v>19</v>
      </c>
      <c r="C121" s="41">
        <v>3</v>
      </c>
      <c r="D121" s="46" t="s">
        <v>12</v>
      </c>
      <c r="E121" s="46" t="s">
        <v>278</v>
      </c>
      <c r="F121" s="42"/>
      <c r="G121" s="43"/>
      <c r="H121" s="43"/>
      <c r="I121" s="143">
        <f>I122</f>
        <v>10</v>
      </c>
    </row>
    <row r="122" spans="1:9" ht="47.25" x14ac:dyDescent="0.2">
      <c r="A122" s="52" t="s">
        <v>155</v>
      </c>
      <c r="B122" s="46" t="s">
        <v>19</v>
      </c>
      <c r="C122" s="41">
        <v>3</v>
      </c>
      <c r="D122" s="46" t="s">
        <v>12</v>
      </c>
      <c r="E122" s="46" t="s">
        <v>182</v>
      </c>
      <c r="F122" s="42">
        <v>240</v>
      </c>
      <c r="G122" s="43">
        <v>8</v>
      </c>
      <c r="H122" s="43">
        <v>1</v>
      </c>
      <c r="I122" s="143">
        <f>'Прил 3'!J313</f>
        <v>10</v>
      </c>
    </row>
    <row r="123" spans="1:9" ht="47.25" x14ac:dyDescent="0.2">
      <c r="A123" s="52" t="s">
        <v>306</v>
      </c>
      <c r="B123" s="46" t="s">
        <v>20</v>
      </c>
      <c r="C123" s="41" t="s">
        <v>161</v>
      </c>
      <c r="D123" s="46" t="s">
        <v>138</v>
      </c>
      <c r="E123" s="46" t="s">
        <v>278</v>
      </c>
      <c r="F123" s="42" t="s">
        <v>249</v>
      </c>
      <c r="G123" s="43" t="s">
        <v>249</v>
      </c>
      <c r="H123" s="43" t="s">
        <v>249</v>
      </c>
      <c r="I123" s="143">
        <f>I124</f>
        <v>138.80000000000001</v>
      </c>
    </row>
    <row r="124" spans="1:9" ht="47.25" x14ac:dyDescent="0.2">
      <c r="A124" s="52" t="s">
        <v>160</v>
      </c>
      <c r="B124" s="46" t="s">
        <v>20</v>
      </c>
      <c r="C124" s="41">
        <v>0</v>
      </c>
      <c r="D124" s="46" t="s">
        <v>138</v>
      </c>
      <c r="E124" s="46">
        <v>29010</v>
      </c>
      <c r="F124" s="42">
        <v>240</v>
      </c>
      <c r="G124" s="43">
        <v>1</v>
      </c>
      <c r="H124" s="43">
        <v>13</v>
      </c>
      <c r="I124" s="143">
        <f>'Прил 3'!J99</f>
        <v>138.80000000000001</v>
      </c>
    </row>
    <row r="125" spans="1:9" ht="63" x14ac:dyDescent="0.2">
      <c r="A125" s="52" t="s">
        <v>307</v>
      </c>
      <c r="B125" s="46" t="s">
        <v>50</v>
      </c>
      <c r="C125" s="41" t="s">
        <v>161</v>
      </c>
      <c r="D125" s="46" t="s">
        <v>138</v>
      </c>
      <c r="E125" s="46" t="s">
        <v>278</v>
      </c>
      <c r="F125" s="42" t="s">
        <v>249</v>
      </c>
      <c r="G125" s="43" t="s">
        <v>249</v>
      </c>
      <c r="H125" s="43" t="s">
        <v>249</v>
      </c>
      <c r="I125" s="143">
        <f>I126+I128</f>
        <v>340</v>
      </c>
    </row>
    <row r="126" spans="1:9" ht="31.5" x14ac:dyDescent="0.2">
      <c r="A126" s="52" t="s">
        <v>308</v>
      </c>
      <c r="B126" s="46" t="s">
        <v>50</v>
      </c>
      <c r="C126" s="41">
        <v>0</v>
      </c>
      <c r="D126" s="46" t="s">
        <v>10</v>
      </c>
      <c r="E126" s="46" t="s">
        <v>278</v>
      </c>
      <c r="F126" s="42"/>
      <c r="G126" s="43"/>
      <c r="H126" s="43"/>
      <c r="I126" s="143">
        <f>I127</f>
        <v>340</v>
      </c>
    </row>
    <row r="127" spans="1:9" ht="31.5" x14ac:dyDescent="0.2">
      <c r="A127" s="52" t="s">
        <v>259</v>
      </c>
      <c r="B127" s="46" t="s">
        <v>50</v>
      </c>
      <c r="C127" s="41">
        <v>0</v>
      </c>
      <c r="D127" s="46" t="s">
        <v>10</v>
      </c>
      <c r="E127" s="46" t="s">
        <v>260</v>
      </c>
      <c r="F127" s="42">
        <v>240</v>
      </c>
      <c r="G127" s="43">
        <v>8</v>
      </c>
      <c r="H127" s="43">
        <v>1</v>
      </c>
      <c r="I127" s="143">
        <f>'Прил 3'!J317</f>
        <v>340</v>
      </c>
    </row>
    <row r="128" spans="1:9" ht="31.5" hidden="1" x14ac:dyDescent="0.2">
      <c r="A128" s="52" t="s">
        <v>309</v>
      </c>
      <c r="B128" s="46" t="s">
        <v>50</v>
      </c>
      <c r="C128" s="41">
        <v>0</v>
      </c>
      <c r="D128" s="46" t="s">
        <v>12</v>
      </c>
      <c r="E128" s="46" t="s">
        <v>278</v>
      </c>
      <c r="F128" s="42"/>
      <c r="G128" s="43"/>
      <c r="H128" s="43"/>
      <c r="I128" s="143">
        <f>I129</f>
        <v>0</v>
      </c>
    </row>
    <row r="129" spans="1:9" ht="31.5" hidden="1" x14ac:dyDescent="0.2">
      <c r="A129" s="52" t="s">
        <v>259</v>
      </c>
      <c r="B129" s="46" t="s">
        <v>50</v>
      </c>
      <c r="C129" s="41">
        <v>0</v>
      </c>
      <c r="D129" s="46" t="s">
        <v>12</v>
      </c>
      <c r="E129" s="46" t="s">
        <v>260</v>
      </c>
      <c r="F129" s="42">
        <v>240</v>
      </c>
      <c r="G129" s="43">
        <v>8</v>
      </c>
      <c r="H129" s="43">
        <v>1</v>
      </c>
      <c r="I129" s="143">
        <f>'Прил 3'!J320</f>
        <v>0</v>
      </c>
    </row>
    <row r="130" spans="1:9" ht="63" x14ac:dyDescent="0.2">
      <c r="A130" s="52" t="s">
        <v>310</v>
      </c>
      <c r="B130" s="46" t="s">
        <v>51</v>
      </c>
      <c r="C130" s="41" t="s">
        <v>161</v>
      </c>
      <c r="D130" s="46" t="s">
        <v>138</v>
      </c>
      <c r="E130" s="46" t="s">
        <v>278</v>
      </c>
      <c r="F130" s="42" t="s">
        <v>249</v>
      </c>
      <c r="G130" s="43" t="s">
        <v>249</v>
      </c>
      <c r="H130" s="43" t="s">
        <v>249</v>
      </c>
      <c r="I130" s="143">
        <f>I131</f>
        <v>442</v>
      </c>
    </row>
    <row r="131" spans="1:9" ht="31.5" x14ac:dyDescent="0.2">
      <c r="A131" s="52" t="s">
        <v>311</v>
      </c>
      <c r="B131" s="46" t="s">
        <v>51</v>
      </c>
      <c r="C131" s="41">
        <v>0</v>
      </c>
      <c r="D131" s="46" t="s">
        <v>10</v>
      </c>
      <c r="E131" s="46" t="s">
        <v>278</v>
      </c>
      <c r="F131" s="42" t="s">
        <v>249</v>
      </c>
      <c r="G131" s="43" t="s">
        <v>249</v>
      </c>
      <c r="H131" s="43" t="s">
        <v>249</v>
      </c>
      <c r="I131" s="143">
        <f>SUM(I132:I134)</f>
        <v>442</v>
      </c>
    </row>
    <row r="132" spans="1:9" ht="31.5" x14ac:dyDescent="0.2">
      <c r="A132" s="52" t="s">
        <v>252</v>
      </c>
      <c r="B132" s="46" t="s">
        <v>51</v>
      </c>
      <c r="C132" s="41">
        <v>0</v>
      </c>
      <c r="D132" s="46" t="s">
        <v>10</v>
      </c>
      <c r="E132" s="46">
        <v>26910</v>
      </c>
      <c r="F132" s="42">
        <v>240</v>
      </c>
      <c r="G132" s="43">
        <v>1</v>
      </c>
      <c r="H132" s="43">
        <v>4</v>
      </c>
      <c r="I132" s="143">
        <f>'Прил 3'!J24</f>
        <v>100</v>
      </c>
    </row>
    <row r="133" spans="1:9" ht="31.5" x14ac:dyDescent="0.2">
      <c r="A133" s="52" t="s">
        <v>252</v>
      </c>
      <c r="B133" s="46" t="s">
        <v>51</v>
      </c>
      <c r="C133" s="41">
        <v>0</v>
      </c>
      <c r="D133" s="46" t="s">
        <v>10</v>
      </c>
      <c r="E133" s="46">
        <v>26910</v>
      </c>
      <c r="F133" s="42">
        <v>240</v>
      </c>
      <c r="G133" s="43">
        <v>1</v>
      </c>
      <c r="H133" s="43">
        <v>13</v>
      </c>
      <c r="I133" s="143">
        <f>'Прил 3'!J103</f>
        <v>92</v>
      </c>
    </row>
    <row r="134" spans="1:9" ht="31.5" x14ac:dyDescent="0.2">
      <c r="A134" s="52" t="s">
        <v>252</v>
      </c>
      <c r="B134" s="46" t="s">
        <v>51</v>
      </c>
      <c r="C134" s="41">
        <v>0</v>
      </c>
      <c r="D134" s="46" t="s">
        <v>10</v>
      </c>
      <c r="E134" s="46">
        <v>26910</v>
      </c>
      <c r="F134" s="42">
        <v>240</v>
      </c>
      <c r="G134" s="43">
        <v>12</v>
      </c>
      <c r="H134" s="43">
        <v>2</v>
      </c>
      <c r="I134" s="143">
        <f>'Прил 3'!J363</f>
        <v>250</v>
      </c>
    </row>
    <row r="135" spans="1:9" ht="63" x14ac:dyDescent="0.2">
      <c r="A135" s="52" t="s">
        <v>312</v>
      </c>
      <c r="B135" s="46" t="s">
        <v>61</v>
      </c>
      <c r="C135" s="41">
        <v>0</v>
      </c>
      <c r="D135" s="46" t="s">
        <v>138</v>
      </c>
      <c r="E135" s="46" t="s">
        <v>278</v>
      </c>
      <c r="F135" s="42"/>
      <c r="G135" s="43"/>
      <c r="H135" s="43"/>
      <c r="I135" s="143">
        <f>I136</f>
        <v>5</v>
      </c>
    </row>
    <row r="136" spans="1:9" ht="31.5" x14ac:dyDescent="0.2">
      <c r="A136" s="52" t="s">
        <v>285</v>
      </c>
      <c r="B136" s="46" t="s">
        <v>61</v>
      </c>
      <c r="C136" s="41">
        <v>0</v>
      </c>
      <c r="D136" s="46" t="s">
        <v>138</v>
      </c>
      <c r="E136" s="46" t="s">
        <v>286</v>
      </c>
      <c r="F136" s="42">
        <v>240</v>
      </c>
      <c r="G136" s="43">
        <v>3</v>
      </c>
      <c r="H136" s="43">
        <v>14</v>
      </c>
      <c r="I136" s="143">
        <f>'Прил 3'!J166</f>
        <v>5</v>
      </c>
    </row>
    <row r="137" spans="1:9" ht="63" x14ac:dyDescent="0.2">
      <c r="A137" s="52" t="s">
        <v>325</v>
      </c>
      <c r="B137" s="46" t="s">
        <v>156</v>
      </c>
      <c r="C137" s="41" t="s">
        <v>161</v>
      </c>
      <c r="D137" s="46" t="s">
        <v>138</v>
      </c>
      <c r="E137" s="46" t="s">
        <v>278</v>
      </c>
      <c r="F137" s="42"/>
      <c r="G137" s="43"/>
      <c r="H137" s="43"/>
      <c r="I137" s="143">
        <f>I138+I140+I142+I144+I146</f>
        <v>110</v>
      </c>
    </row>
    <row r="138" spans="1:9" ht="63" hidden="1" x14ac:dyDescent="0.2">
      <c r="A138" s="52" t="s">
        <v>373</v>
      </c>
      <c r="B138" s="46" t="s">
        <v>156</v>
      </c>
      <c r="C138" s="41">
        <v>0</v>
      </c>
      <c r="D138" s="46" t="s">
        <v>10</v>
      </c>
      <c r="E138" s="46" t="s">
        <v>278</v>
      </c>
      <c r="F138" s="42"/>
      <c r="G138" s="43"/>
      <c r="H138" s="43"/>
      <c r="I138" s="143">
        <f>I139</f>
        <v>0</v>
      </c>
    </row>
    <row r="139" spans="1:9" ht="31.5" hidden="1" x14ac:dyDescent="0.2">
      <c r="A139" s="52" t="s">
        <v>326</v>
      </c>
      <c r="B139" s="46" t="s">
        <v>156</v>
      </c>
      <c r="C139" s="41">
        <v>0</v>
      </c>
      <c r="D139" s="46" t="s">
        <v>10</v>
      </c>
      <c r="E139" s="46" t="s">
        <v>327</v>
      </c>
      <c r="F139" s="42">
        <v>240</v>
      </c>
      <c r="G139" s="43">
        <v>1</v>
      </c>
      <c r="H139" s="43">
        <v>13</v>
      </c>
      <c r="I139" s="143">
        <f>'Прил 3'!J107</f>
        <v>0</v>
      </c>
    </row>
    <row r="140" spans="1:9" ht="63" hidden="1" x14ac:dyDescent="0.2">
      <c r="A140" s="52" t="s">
        <v>374</v>
      </c>
      <c r="B140" s="46" t="s">
        <v>156</v>
      </c>
      <c r="C140" s="41">
        <v>0</v>
      </c>
      <c r="D140" s="46" t="s">
        <v>12</v>
      </c>
      <c r="E140" s="46" t="s">
        <v>278</v>
      </c>
      <c r="F140" s="42"/>
      <c r="G140" s="43"/>
      <c r="H140" s="43"/>
      <c r="I140" s="143">
        <f>I141</f>
        <v>0</v>
      </c>
    </row>
    <row r="141" spans="1:9" ht="31.5" hidden="1" x14ac:dyDescent="0.25">
      <c r="A141" s="116" t="s">
        <v>328</v>
      </c>
      <c r="B141" s="46" t="s">
        <v>156</v>
      </c>
      <c r="C141" s="41">
        <v>0</v>
      </c>
      <c r="D141" s="46" t="s">
        <v>12</v>
      </c>
      <c r="E141" s="46" t="s">
        <v>329</v>
      </c>
      <c r="F141" s="42">
        <v>240</v>
      </c>
      <c r="G141" s="43">
        <v>1</v>
      </c>
      <c r="H141" s="43">
        <v>13</v>
      </c>
      <c r="I141" s="143">
        <f>'Прил 3'!J110</f>
        <v>0</v>
      </c>
    </row>
    <row r="142" spans="1:9" ht="78.75" hidden="1" x14ac:dyDescent="0.25">
      <c r="A142" s="116" t="s">
        <v>375</v>
      </c>
      <c r="B142" s="46" t="s">
        <v>156</v>
      </c>
      <c r="C142" s="41">
        <v>0</v>
      </c>
      <c r="D142" s="46" t="s">
        <v>11</v>
      </c>
      <c r="E142" s="46" t="s">
        <v>278</v>
      </c>
      <c r="F142" s="42"/>
      <c r="G142" s="43"/>
      <c r="H142" s="43"/>
      <c r="I142" s="143">
        <f>I143</f>
        <v>0</v>
      </c>
    </row>
    <row r="143" spans="1:9" ht="31.5" hidden="1" x14ac:dyDescent="0.25">
      <c r="A143" s="116" t="s">
        <v>330</v>
      </c>
      <c r="B143" s="46" t="s">
        <v>156</v>
      </c>
      <c r="C143" s="41">
        <v>0</v>
      </c>
      <c r="D143" s="46" t="s">
        <v>11</v>
      </c>
      <c r="E143" s="46" t="s">
        <v>331</v>
      </c>
      <c r="F143" s="42">
        <v>240</v>
      </c>
      <c r="G143" s="43">
        <v>1</v>
      </c>
      <c r="H143" s="43">
        <v>13</v>
      </c>
      <c r="I143" s="143">
        <f>'Прил 3'!J113</f>
        <v>0</v>
      </c>
    </row>
    <row r="144" spans="1:9" ht="78.75" x14ac:dyDescent="0.25">
      <c r="A144" s="116" t="s">
        <v>376</v>
      </c>
      <c r="B144" s="46" t="s">
        <v>156</v>
      </c>
      <c r="C144" s="41">
        <v>0</v>
      </c>
      <c r="D144" s="46" t="s">
        <v>14</v>
      </c>
      <c r="E144" s="46" t="s">
        <v>278</v>
      </c>
      <c r="F144" s="42"/>
      <c r="G144" s="43"/>
      <c r="H144" s="43"/>
      <c r="I144" s="143">
        <f>I145</f>
        <v>58</v>
      </c>
    </row>
    <row r="145" spans="1:9" ht="47.25" x14ac:dyDescent="0.25">
      <c r="A145" s="116" t="s">
        <v>378</v>
      </c>
      <c r="B145" s="46" t="s">
        <v>156</v>
      </c>
      <c r="C145" s="41">
        <v>0</v>
      </c>
      <c r="D145" s="46" t="s">
        <v>14</v>
      </c>
      <c r="E145" s="46" t="s">
        <v>377</v>
      </c>
      <c r="F145" s="42">
        <v>240</v>
      </c>
      <c r="G145" s="43">
        <v>1</v>
      </c>
      <c r="H145" s="43">
        <v>13</v>
      </c>
      <c r="I145" s="143">
        <f>'Прил 3'!J116</f>
        <v>58</v>
      </c>
    </row>
    <row r="146" spans="1:9" ht="78.75" x14ac:dyDescent="0.25">
      <c r="A146" s="116" t="s">
        <v>381</v>
      </c>
      <c r="B146" s="46" t="s">
        <v>156</v>
      </c>
      <c r="C146" s="41">
        <v>0</v>
      </c>
      <c r="D146" s="46" t="s">
        <v>15</v>
      </c>
      <c r="E146" s="46" t="s">
        <v>278</v>
      </c>
      <c r="F146" s="42"/>
      <c r="G146" s="43"/>
      <c r="H146" s="43"/>
      <c r="I146" s="143">
        <f>I147</f>
        <v>52</v>
      </c>
    </row>
    <row r="147" spans="1:9" ht="47.25" x14ac:dyDescent="0.25">
      <c r="A147" s="116" t="s">
        <v>380</v>
      </c>
      <c r="B147" s="46" t="s">
        <v>156</v>
      </c>
      <c r="C147" s="41">
        <v>0</v>
      </c>
      <c r="D147" s="46" t="s">
        <v>15</v>
      </c>
      <c r="E147" s="46" t="s">
        <v>379</v>
      </c>
      <c r="F147" s="42">
        <v>240</v>
      </c>
      <c r="G147" s="43">
        <v>1</v>
      </c>
      <c r="H147" s="43">
        <v>13</v>
      </c>
      <c r="I147" s="143">
        <f>'Прил 3'!J119</f>
        <v>52</v>
      </c>
    </row>
    <row r="148" spans="1:9" ht="63" x14ac:dyDescent="0.25">
      <c r="A148" s="116" t="s">
        <v>385</v>
      </c>
      <c r="B148" s="46" t="s">
        <v>282</v>
      </c>
      <c r="C148" s="41">
        <v>0</v>
      </c>
      <c r="D148" s="46" t="s">
        <v>138</v>
      </c>
      <c r="E148" s="46" t="s">
        <v>278</v>
      </c>
      <c r="F148" s="42"/>
      <c r="G148" s="43"/>
      <c r="H148" s="43"/>
      <c r="I148" s="143">
        <f>I149</f>
        <v>1327.9</v>
      </c>
    </row>
    <row r="149" spans="1:9" ht="63" x14ac:dyDescent="0.25">
      <c r="A149" s="116" t="s">
        <v>395</v>
      </c>
      <c r="B149" s="46" t="s">
        <v>282</v>
      </c>
      <c r="C149" s="41">
        <v>1</v>
      </c>
      <c r="D149" s="46" t="s">
        <v>138</v>
      </c>
      <c r="E149" s="46" t="s">
        <v>278</v>
      </c>
      <c r="F149" s="42"/>
      <c r="G149" s="43"/>
      <c r="H149" s="43"/>
      <c r="I149" s="143">
        <f>I150+I152+I154</f>
        <v>1327.9</v>
      </c>
    </row>
    <row r="150" spans="1:9" ht="31.5" hidden="1" x14ac:dyDescent="0.25">
      <c r="A150" s="116" t="s">
        <v>386</v>
      </c>
      <c r="B150" s="46" t="s">
        <v>282</v>
      </c>
      <c r="C150" s="41">
        <v>1</v>
      </c>
      <c r="D150" s="46" t="s">
        <v>10</v>
      </c>
      <c r="E150" s="46" t="s">
        <v>278</v>
      </c>
      <c r="F150" s="42"/>
      <c r="G150" s="43"/>
      <c r="H150" s="43"/>
      <c r="I150" s="143">
        <f>I151</f>
        <v>0</v>
      </c>
    </row>
    <row r="151" spans="1:9" ht="15.75" hidden="1" x14ac:dyDescent="0.25">
      <c r="A151" s="116" t="s">
        <v>387</v>
      </c>
      <c r="B151" s="46" t="s">
        <v>282</v>
      </c>
      <c r="C151" s="41">
        <v>1</v>
      </c>
      <c r="D151" s="46" t="s">
        <v>10</v>
      </c>
      <c r="E151" s="46" t="s">
        <v>384</v>
      </c>
      <c r="F151" s="42">
        <v>240</v>
      </c>
      <c r="G151" s="43">
        <v>5</v>
      </c>
      <c r="H151" s="43">
        <v>3</v>
      </c>
      <c r="I151" s="143">
        <f>'Прил 3'!J186</f>
        <v>0</v>
      </c>
    </row>
    <row r="152" spans="1:9" ht="31.5" hidden="1" x14ac:dyDescent="0.25">
      <c r="A152" s="116" t="s">
        <v>388</v>
      </c>
      <c r="B152" s="46" t="s">
        <v>282</v>
      </c>
      <c r="C152" s="41">
        <v>1</v>
      </c>
      <c r="D152" s="46" t="s">
        <v>12</v>
      </c>
      <c r="E152" s="46" t="s">
        <v>278</v>
      </c>
      <c r="F152" s="42"/>
      <c r="G152" s="43"/>
      <c r="H152" s="43"/>
      <c r="I152" s="143">
        <f>I153</f>
        <v>0</v>
      </c>
    </row>
    <row r="153" spans="1:9" ht="126" hidden="1" x14ac:dyDescent="0.25">
      <c r="A153" s="116" t="s">
        <v>391</v>
      </c>
      <c r="B153" s="46" t="s">
        <v>282</v>
      </c>
      <c r="C153" s="41">
        <v>1</v>
      </c>
      <c r="D153" s="46" t="s">
        <v>12</v>
      </c>
      <c r="E153" s="46" t="s">
        <v>384</v>
      </c>
      <c r="F153" s="42">
        <v>240</v>
      </c>
      <c r="G153" s="43">
        <v>5</v>
      </c>
      <c r="H153" s="43">
        <v>3</v>
      </c>
      <c r="I153" s="143">
        <f>'Прил 3'!J259</f>
        <v>0</v>
      </c>
    </row>
    <row r="154" spans="1:9" ht="126" x14ac:dyDescent="0.25">
      <c r="A154" s="116" t="s">
        <v>393</v>
      </c>
      <c r="B154" s="46" t="s">
        <v>282</v>
      </c>
      <c r="C154" s="41">
        <v>1</v>
      </c>
      <c r="D154" s="46" t="s">
        <v>11</v>
      </c>
      <c r="E154" s="46" t="s">
        <v>278</v>
      </c>
      <c r="F154" s="42"/>
      <c r="G154" s="43"/>
      <c r="H154" s="43"/>
      <c r="I154" s="143">
        <f>I155</f>
        <v>1327.9</v>
      </c>
    </row>
    <row r="155" spans="1:9" ht="110.25" x14ac:dyDescent="0.25">
      <c r="A155" s="116" t="s">
        <v>390</v>
      </c>
      <c r="B155" s="46" t="s">
        <v>282</v>
      </c>
      <c r="C155" s="41">
        <v>1</v>
      </c>
      <c r="D155" s="46" t="s">
        <v>11</v>
      </c>
      <c r="E155" s="46" t="s">
        <v>384</v>
      </c>
      <c r="F155" s="42">
        <v>540</v>
      </c>
      <c r="G155" s="43">
        <v>5</v>
      </c>
      <c r="H155" s="43">
        <v>3</v>
      </c>
      <c r="I155" s="143">
        <f>'Прил 3'!J262</f>
        <v>1327.9</v>
      </c>
    </row>
    <row r="156" spans="1:9" ht="126" x14ac:dyDescent="0.25">
      <c r="A156" s="116" t="s">
        <v>351</v>
      </c>
      <c r="B156" s="46" t="s">
        <v>362</v>
      </c>
      <c r="C156" s="41" t="s">
        <v>161</v>
      </c>
      <c r="D156" s="46" t="s">
        <v>138</v>
      </c>
      <c r="E156" s="46" t="s">
        <v>278</v>
      </c>
      <c r="F156" s="42"/>
      <c r="G156" s="43"/>
      <c r="H156" s="43"/>
      <c r="I156" s="143">
        <f>I157</f>
        <v>60</v>
      </c>
    </row>
    <row r="157" spans="1:9" ht="31.5" x14ac:dyDescent="0.25">
      <c r="A157" s="116" t="s">
        <v>352</v>
      </c>
      <c r="B157" s="46" t="s">
        <v>362</v>
      </c>
      <c r="C157" s="41">
        <v>0</v>
      </c>
      <c r="D157" s="46" t="s">
        <v>138</v>
      </c>
      <c r="E157" s="46" t="s">
        <v>368</v>
      </c>
      <c r="F157" s="42">
        <v>240</v>
      </c>
      <c r="G157" s="43">
        <v>7</v>
      </c>
      <c r="H157" s="43">
        <v>5</v>
      </c>
      <c r="I157" s="143">
        <f>'Прил 3'!J285</f>
        <v>60</v>
      </c>
    </row>
    <row r="158" spans="1:9" ht="15.75" x14ac:dyDescent="0.2">
      <c r="A158" s="53" t="s">
        <v>250</v>
      </c>
      <c r="B158" s="48" t="s">
        <v>249</v>
      </c>
      <c r="C158" s="49" t="s">
        <v>249</v>
      </c>
      <c r="D158" s="48" t="s">
        <v>249</v>
      </c>
      <c r="E158" s="138" t="s">
        <v>249</v>
      </c>
      <c r="F158" s="50" t="s">
        <v>249</v>
      </c>
      <c r="G158" s="50" t="s">
        <v>249</v>
      </c>
      <c r="H158" s="50" t="s">
        <v>249</v>
      </c>
      <c r="I158" s="148">
        <f>I18+I25+I39+I68+I71+I78+I97+I123+I125+I130+I135+I137+I148+I156</f>
        <v>109603.20000000001</v>
      </c>
    </row>
    <row r="159" spans="1:9" ht="15" x14ac:dyDescent="0.2">
      <c r="A159" s="4"/>
      <c r="B159" s="16"/>
      <c r="C159" s="4"/>
      <c r="D159" s="4"/>
      <c r="E159" s="16"/>
      <c r="F159" s="4"/>
      <c r="G159" s="3"/>
    </row>
    <row r="160" spans="1:9" ht="15" x14ac:dyDescent="0.2">
      <c r="A160" s="4"/>
      <c r="B160" s="16"/>
      <c r="C160" s="4"/>
      <c r="D160" s="4"/>
      <c r="E160" s="16"/>
      <c r="F160" s="4"/>
      <c r="G160" s="3"/>
    </row>
    <row r="161" spans="1:7" ht="15" x14ac:dyDescent="0.2">
      <c r="A161" s="4"/>
      <c r="B161" s="16"/>
      <c r="C161" s="4"/>
      <c r="D161" s="4"/>
      <c r="E161" s="16"/>
      <c r="F161" s="4"/>
      <c r="G161" s="3"/>
    </row>
    <row r="162" spans="1:7" ht="15" x14ac:dyDescent="0.2">
      <c r="A162" s="4"/>
      <c r="B162" s="16"/>
      <c r="C162" s="4"/>
      <c r="D162" s="4"/>
      <c r="E162" s="16"/>
      <c r="F162" s="4"/>
      <c r="G162" s="3"/>
    </row>
    <row r="163" spans="1:7" ht="15" x14ac:dyDescent="0.2">
      <c r="A163" s="4"/>
      <c r="B163" s="16"/>
      <c r="C163" s="4"/>
      <c r="D163" s="4"/>
      <c r="E163" s="16"/>
      <c r="F163" s="4"/>
      <c r="G163" s="3"/>
    </row>
    <row r="164" spans="1:7" ht="15" x14ac:dyDescent="0.2">
      <c r="A164" s="4"/>
      <c r="B164" s="16"/>
      <c r="C164" s="4"/>
      <c r="D164" s="4"/>
      <c r="E164" s="16"/>
      <c r="F164" s="4"/>
      <c r="G164" s="3"/>
    </row>
    <row r="165" spans="1:7" ht="15" x14ac:dyDescent="0.2">
      <c r="A165" s="4"/>
      <c r="B165" s="16"/>
      <c r="C165" s="4"/>
      <c r="D165" s="4"/>
      <c r="E165" s="16"/>
      <c r="F165" s="4"/>
      <c r="G165" s="3"/>
    </row>
    <row r="166" spans="1:7" ht="15" x14ac:dyDescent="0.2">
      <c r="A166" s="4"/>
      <c r="B166" s="16"/>
      <c r="C166" s="4"/>
      <c r="D166" s="4"/>
      <c r="E166" s="16"/>
      <c r="F166" s="4"/>
      <c r="G166" s="3"/>
    </row>
    <row r="167" spans="1:7" ht="15" x14ac:dyDescent="0.2">
      <c r="A167" s="4"/>
      <c r="B167" s="16"/>
      <c r="C167" s="4"/>
      <c r="D167" s="4"/>
      <c r="E167" s="16"/>
      <c r="F167" s="4"/>
      <c r="G167" s="3"/>
    </row>
    <row r="168" spans="1:7" ht="15" x14ac:dyDescent="0.2">
      <c r="A168" s="4"/>
      <c r="B168" s="16"/>
      <c r="C168" s="4"/>
      <c r="D168" s="4"/>
      <c r="E168" s="16"/>
      <c r="F168" s="4"/>
      <c r="G168" s="3"/>
    </row>
    <row r="169" spans="1:7" ht="15" x14ac:dyDescent="0.2">
      <c r="A169" s="4"/>
      <c r="B169" s="16"/>
      <c r="C169" s="4"/>
      <c r="D169" s="4"/>
      <c r="E169" s="16"/>
      <c r="F169" s="4"/>
      <c r="G169" s="3"/>
    </row>
    <row r="170" spans="1:7" ht="15" x14ac:dyDescent="0.2">
      <c r="A170" s="4"/>
      <c r="B170" s="16"/>
      <c r="C170" s="4"/>
      <c r="D170" s="4"/>
      <c r="E170" s="16"/>
      <c r="F170" s="4"/>
      <c r="G170" s="3"/>
    </row>
    <row r="171" spans="1:7" ht="15" x14ac:dyDescent="0.2">
      <c r="A171" s="4"/>
      <c r="B171" s="16"/>
      <c r="C171" s="4"/>
      <c r="D171" s="4"/>
      <c r="E171" s="16"/>
      <c r="F171" s="4"/>
      <c r="G171" s="3"/>
    </row>
    <row r="172" spans="1:7" ht="15" x14ac:dyDescent="0.2">
      <c r="A172" s="4"/>
      <c r="B172" s="16"/>
      <c r="C172" s="4"/>
      <c r="D172" s="4"/>
      <c r="E172" s="16"/>
      <c r="F172" s="4"/>
      <c r="G172" s="3"/>
    </row>
    <row r="173" spans="1:7" ht="15" x14ac:dyDescent="0.2">
      <c r="A173" s="4"/>
      <c r="B173" s="16"/>
      <c r="C173" s="4"/>
      <c r="D173" s="4"/>
      <c r="E173" s="16"/>
      <c r="F173" s="4"/>
      <c r="G173" s="3"/>
    </row>
    <row r="174" spans="1:7" ht="15" x14ac:dyDescent="0.2">
      <c r="A174" s="4"/>
      <c r="B174" s="16"/>
      <c r="C174" s="4"/>
      <c r="D174" s="4"/>
      <c r="E174" s="16"/>
      <c r="F174" s="4"/>
      <c r="G174" s="3"/>
    </row>
    <row r="175" spans="1:7" ht="15" x14ac:dyDescent="0.2">
      <c r="A175" s="4"/>
      <c r="B175" s="16"/>
      <c r="C175" s="4"/>
      <c r="D175" s="4"/>
      <c r="E175" s="16"/>
      <c r="F175" s="4"/>
      <c r="G175" s="3"/>
    </row>
    <row r="176" spans="1:7" ht="15" x14ac:dyDescent="0.2">
      <c r="A176" s="4"/>
      <c r="B176" s="16"/>
      <c r="C176" s="4"/>
      <c r="D176" s="4"/>
      <c r="E176" s="16"/>
      <c r="F176" s="4"/>
      <c r="G176" s="3"/>
    </row>
    <row r="177" spans="1:7" ht="15" x14ac:dyDescent="0.2">
      <c r="A177" s="4"/>
      <c r="B177" s="16"/>
      <c r="C177" s="4"/>
      <c r="D177" s="4"/>
      <c r="E177" s="16"/>
      <c r="F177" s="4"/>
      <c r="G177" s="3"/>
    </row>
    <row r="178" spans="1:7" ht="15" x14ac:dyDescent="0.2">
      <c r="A178" s="4"/>
      <c r="B178" s="16"/>
      <c r="C178" s="4"/>
      <c r="D178" s="4"/>
      <c r="E178" s="16"/>
      <c r="F178" s="4"/>
      <c r="G178" s="3"/>
    </row>
    <row r="179" spans="1:7" ht="15" x14ac:dyDescent="0.2">
      <c r="A179" s="4"/>
      <c r="B179" s="16"/>
      <c r="C179" s="4"/>
      <c r="D179" s="4"/>
      <c r="E179" s="16"/>
      <c r="F179" s="4"/>
      <c r="G179" s="3"/>
    </row>
  </sheetData>
  <mergeCells count="2">
    <mergeCell ref="A14:I14"/>
    <mergeCell ref="B17:E17"/>
  </mergeCells>
  <pageMargins left="0.70866141732283472" right="0.70866141732283472" top="0.74803149606299213" bottom="0.74803149606299213" header="0.31496062992125984" footer="0.31496062992125984"/>
  <pageSetup paperSize="9" scale="80" fitToHeight="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J174"/>
  <sheetViews>
    <sheetView view="pageBreakPreview" zoomScaleNormal="100" zoomScaleSheetLayoutView="100" workbookViewId="0">
      <selection activeCell="F94" sqref="F94"/>
    </sheetView>
  </sheetViews>
  <sheetFormatPr defaultRowHeight="12.75" x14ac:dyDescent="0.2"/>
  <cols>
    <col min="1" max="1" width="50.28515625" style="2" customWidth="1"/>
    <col min="2" max="2" width="4.28515625" style="15" customWidth="1"/>
    <col min="3" max="3" width="3.5703125" style="2" customWidth="1"/>
    <col min="4" max="4" width="3.85546875" style="2" customWidth="1"/>
    <col min="5" max="5" width="8.42578125" style="2" customWidth="1"/>
    <col min="6" max="6" width="9" style="2" customWidth="1"/>
    <col min="7" max="7" width="5.85546875" style="1" customWidth="1"/>
    <col min="8" max="8" width="5.140625" style="1" customWidth="1"/>
    <col min="9" max="9" width="10.5703125" style="170" customWidth="1"/>
    <col min="10" max="10" width="10.140625" style="170" bestFit="1" customWidth="1"/>
    <col min="11" max="16384" width="9.140625" style="1"/>
  </cols>
  <sheetData>
    <row r="1" spans="1:10" ht="15.75" x14ac:dyDescent="0.25">
      <c r="J1" s="164" t="s">
        <v>319</v>
      </c>
    </row>
    <row r="2" spans="1:10" ht="15.75" x14ac:dyDescent="0.25">
      <c r="J2" s="164" t="s">
        <v>42</v>
      </c>
    </row>
    <row r="3" spans="1:10" ht="15.75" x14ac:dyDescent="0.25">
      <c r="J3" s="164" t="s">
        <v>366</v>
      </c>
    </row>
    <row r="4" spans="1:10" ht="15.75" x14ac:dyDescent="0.25">
      <c r="J4" s="164" t="s">
        <v>367</v>
      </c>
    </row>
    <row r="5" spans="1:10" ht="15.75" x14ac:dyDescent="0.25">
      <c r="J5" s="164" t="s">
        <v>324</v>
      </c>
    </row>
    <row r="6" spans="1:10" ht="15.75" x14ac:dyDescent="0.25">
      <c r="J6" s="164" t="str">
        <f>'Прил 1'!I6</f>
        <v>от "____" июля 2018 года №_____</v>
      </c>
    </row>
    <row r="8" spans="1:10" ht="15.75" x14ac:dyDescent="0.25">
      <c r="J8" s="164" t="s">
        <v>323</v>
      </c>
    </row>
    <row r="9" spans="1:10" ht="15.75" x14ac:dyDescent="0.25">
      <c r="J9" s="164" t="s">
        <v>42</v>
      </c>
    </row>
    <row r="10" spans="1:10" ht="15.75" x14ac:dyDescent="0.25">
      <c r="J10" s="164" t="s">
        <v>49</v>
      </c>
    </row>
    <row r="11" spans="1:10" ht="15.75" x14ac:dyDescent="0.25">
      <c r="J11" s="164" t="s">
        <v>324</v>
      </c>
    </row>
    <row r="12" spans="1:10" ht="15.75" x14ac:dyDescent="0.25">
      <c r="J12" s="164" t="s">
        <v>414</v>
      </c>
    </row>
    <row r="13" spans="1:10" ht="14.25" customHeight="1" x14ac:dyDescent="0.2">
      <c r="I13" s="171"/>
    </row>
    <row r="14" spans="1:10" ht="126" customHeight="1" x14ac:dyDescent="0.3">
      <c r="A14" s="202" t="s">
        <v>361</v>
      </c>
      <c r="B14" s="202"/>
      <c r="C14" s="202"/>
      <c r="D14" s="202"/>
      <c r="E14" s="202"/>
      <c r="F14" s="202"/>
      <c r="G14" s="202"/>
      <c r="H14" s="202"/>
      <c r="I14" s="202"/>
      <c r="J14" s="202"/>
    </row>
    <row r="15" spans="1:10" ht="15" customHeight="1" x14ac:dyDescent="0.25">
      <c r="A15" s="33"/>
      <c r="B15" s="34"/>
      <c r="C15" s="34"/>
      <c r="D15" s="34"/>
      <c r="E15" s="34"/>
      <c r="F15" s="35"/>
      <c r="G15" s="35"/>
      <c r="H15" s="35"/>
      <c r="I15" s="172"/>
    </row>
    <row r="16" spans="1:10" ht="15.75" x14ac:dyDescent="0.25">
      <c r="A16" s="33"/>
      <c r="B16" s="34"/>
      <c r="C16" s="34"/>
      <c r="D16" s="34"/>
      <c r="E16" s="34"/>
      <c r="F16" s="35"/>
      <c r="G16" s="35"/>
      <c r="H16" s="35"/>
      <c r="J16" s="173" t="s">
        <v>248</v>
      </c>
    </row>
    <row r="17" spans="1:10" ht="82.5" customHeight="1" x14ac:dyDescent="0.2">
      <c r="A17" s="36" t="s">
        <v>4</v>
      </c>
      <c r="B17" s="198" t="s">
        <v>5</v>
      </c>
      <c r="C17" s="198"/>
      <c r="D17" s="198"/>
      <c r="E17" s="198"/>
      <c r="F17" s="37" t="s">
        <v>287</v>
      </c>
      <c r="G17" s="37" t="s">
        <v>288</v>
      </c>
      <c r="H17" s="37" t="s">
        <v>289</v>
      </c>
      <c r="I17" s="167" t="s">
        <v>251</v>
      </c>
      <c r="J17" s="167" t="s">
        <v>339</v>
      </c>
    </row>
    <row r="18" spans="1:10" ht="63" x14ac:dyDescent="0.2">
      <c r="A18" s="51" t="s">
        <v>75</v>
      </c>
      <c r="B18" s="45" t="s">
        <v>10</v>
      </c>
      <c r="C18" s="38" t="s">
        <v>161</v>
      </c>
      <c r="D18" s="45" t="s">
        <v>138</v>
      </c>
      <c r="E18" s="38" t="s">
        <v>278</v>
      </c>
      <c r="F18" s="39" t="s">
        <v>249</v>
      </c>
      <c r="G18" s="40" t="s">
        <v>249</v>
      </c>
      <c r="H18" s="40" t="s">
        <v>249</v>
      </c>
      <c r="I18" s="174">
        <f>I19+I23</f>
        <v>2209.6999999999998</v>
      </c>
      <c r="J18" s="174">
        <f>J19+J23</f>
        <v>1946.7</v>
      </c>
    </row>
    <row r="19" spans="1:10" ht="15.75" x14ac:dyDescent="0.2">
      <c r="A19" s="52" t="s">
        <v>118</v>
      </c>
      <c r="B19" s="46" t="s">
        <v>10</v>
      </c>
      <c r="C19" s="41" t="s">
        <v>157</v>
      </c>
      <c r="D19" s="46" t="s">
        <v>138</v>
      </c>
      <c r="E19" s="41" t="s">
        <v>278</v>
      </c>
      <c r="F19" s="42" t="s">
        <v>249</v>
      </c>
      <c r="G19" s="43" t="s">
        <v>249</v>
      </c>
      <c r="H19" s="43" t="s">
        <v>249</v>
      </c>
      <c r="I19" s="169">
        <f>SUM(I20:I22)</f>
        <v>1816</v>
      </c>
      <c r="J19" s="169">
        <f>SUM(J20:J22)</f>
        <v>1782.5</v>
      </c>
    </row>
    <row r="20" spans="1:10" ht="15.75" x14ac:dyDescent="0.2">
      <c r="A20" s="52" t="s">
        <v>74</v>
      </c>
      <c r="B20" s="46" t="s">
        <v>10</v>
      </c>
      <c r="C20" s="41" t="s">
        <v>157</v>
      </c>
      <c r="D20" s="46" t="s">
        <v>138</v>
      </c>
      <c r="E20" s="41">
        <v>29060</v>
      </c>
      <c r="F20" s="42">
        <v>240</v>
      </c>
      <c r="G20" s="43">
        <v>1</v>
      </c>
      <c r="H20" s="43">
        <v>13</v>
      </c>
      <c r="I20" s="169">
        <f>'Прил 4'!J68</f>
        <v>1217.4000000000001</v>
      </c>
      <c r="J20" s="169">
        <f>'Прил 4'!K68</f>
        <v>1173.3</v>
      </c>
    </row>
    <row r="21" spans="1:10" ht="31.5" x14ac:dyDescent="0.2">
      <c r="A21" s="52" t="s">
        <v>255</v>
      </c>
      <c r="B21" s="46" t="s">
        <v>10</v>
      </c>
      <c r="C21" s="41" t="s">
        <v>157</v>
      </c>
      <c r="D21" s="46" t="s">
        <v>138</v>
      </c>
      <c r="E21" s="41">
        <v>29270</v>
      </c>
      <c r="F21" s="42">
        <v>240</v>
      </c>
      <c r="G21" s="43">
        <v>1</v>
      </c>
      <c r="H21" s="43">
        <v>13</v>
      </c>
      <c r="I21" s="169">
        <f>'Прил 4'!J70</f>
        <v>276.7</v>
      </c>
      <c r="J21" s="169">
        <f>'Прил 4'!K70</f>
        <v>280.8</v>
      </c>
    </row>
    <row r="22" spans="1:10" ht="15.75" x14ac:dyDescent="0.2">
      <c r="A22" s="52" t="s">
        <v>76</v>
      </c>
      <c r="B22" s="46" t="s">
        <v>10</v>
      </c>
      <c r="C22" s="41" t="s">
        <v>157</v>
      </c>
      <c r="D22" s="46" t="s">
        <v>138</v>
      </c>
      <c r="E22" s="41">
        <v>29290</v>
      </c>
      <c r="F22" s="42">
        <v>240</v>
      </c>
      <c r="G22" s="43">
        <v>1</v>
      </c>
      <c r="H22" s="43">
        <v>13</v>
      </c>
      <c r="I22" s="169">
        <f>'Прил 4'!J72</f>
        <v>321.89999999999998</v>
      </c>
      <c r="J22" s="169">
        <f>'Прил 4'!K72</f>
        <v>328.4</v>
      </c>
    </row>
    <row r="23" spans="1:10" ht="47.25" x14ac:dyDescent="0.2">
      <c r="A23" s="52" t="s">
        <v>140</v>
      </c>
      <c r="B23" s="46" t="s">
        <v>10</v>
      </c>
      <c r="C23" s="41">
        <v>2</v>
      </c>
      <c r="D23" s="46" t="s">
        <v>138</v>
      </c>
      <c r="E23" s="46" t="s">
        <v>278</v>
      </c>
      <c r="F23" s="42"/>
      <c r="G23" s="43"/>
      <c r="H23" s="43"/>
      <c r="I23" s="169">
        <f>I24</f>
        <v>393.7</v>
      </c>
      <c r="J23" s="169">
        <f>J24</f>
        <v>164.2</v>
      </c>
    </row>
    <row r="24" spans="1:10" ht="30.75" customHeight="1" x14ac:dyDescent="0.2">
      <c r="A24" s="52" t="s">
        <v>132</v>
      </c>
      <c r="B24" s="46" t="s">
        <v>10</v>
      </c>
      <c r="C24" s="41">
        <v>2</v>
      </c>
      <c r="D24" s="46" t="s">
        <v>138</v>
      </c>
      <c r="E24" s="41">
        <v>29070</v>
      </c>
      <c r="F24" s="42">
        <v>240</v>
      </c>
      <c r="G24" s="43">
        <v>1</v>
      </c>
      <c r="H24" s="43">
        <v>13</v>
      </c>
      <c r="I24" s="169">
        <f>'Прил 4'!J75</f>
        <v>393.7</v>
      </c>
      <c r="J24" s="169">
        <f>'Прил 4'!K75</f>
        <v>164.2</v>
      </c>
    </row>
    <row r="25" spans="1:10" ht="141.75" x14ac:dyDescent="0.2">
      <c r="A25" s="52" t="s">
        <v>313</v>
      </c>
      <c r="B25" s="46" t="s">
        <v>12</v>
      </c>
      <c r="C25" s="41" t="s">
        <v>161</v>
      </c>
      <c r="D25" s="46" t="s">
        <v>138</v>
      </c>
      <c r="E25" s="41" t="s">
        <v>278</v>
      </c>
      <c r="F25" s="42" t="s">
        <v>249</v>
      </c>
      <c r="G25" s="43" t="s">
        <v>249</v>
      </c>
      <c r="H25" s="43" t="s">
        <v>249</v>
      </c>
      <c r="I25" s="169">
        <f>I26+I32+I34+I37</f>
        <v>802.8</v>
      </c>
      <c r="J25" s="169">
        <f>J26+J32+J34+J37</f>
        <v>688.8</v>
      </c>
    </row>
    <row r="26" spans="1:10" ht="47.25" x14ac:dyDescent="0.2">
      <c r="A26" s="52" t="s">
        <v>290</v>
      </c>
      <c r="B26" s="46" t="s">
        <v>12</v>
      </c>
      <c r="C26" s="41" t="s">
        <v>157</v>
      </c>
      <c r="D26" s="46" t="s">
        <v>138</v>
      </c>
      <c r="E26" s="41" t="s">
        <v>278</v>
      </c>
      <c r="F26" s="42" t="s">
        <v>249</v>
      </c>
      <c r="G26" s="43" t="s">
        <v>249</v>
      </c>
      <c r="H26" s="43" t="s">
        <v>249</v>
      </c>
      <c r="I26" s="169">
        <f>SUM(I27:I31)</f>
        <v>210</v>
      </c>
      <c r="J26" s="169">
        <f>SUM(J27:J31)</f>
        <v>210</v>
      </c>
    </row>
    <row r="27" spans="1:10" ht="27.75" customHeight="1" x14ac:dyDescent="0.2">
      <c r="A27" s="52" t="s">
        <v>81</v>
      </c>
      <c r="B27" s="46" t="s">
        <v>12</v>
      </c>
      <c r="C27" s="41">
        <v>1</v>
      </c>
      <c r="D27" s="46" t="s">
        <v>138</v>
      </c>
      <c r="E27" s="41">
        <v>29080</v>
      </c>
      <c r="F27" s="42">
        <v>240</v>
      </c>
      <c r="G27" s="43">
        <v>3</v>
      </c>
      <c r="H27" s="43">
        <v>9</v>
      </c>
      <c r="I27" s="169">
        <f>'Прил 4'!J131</f>
        <v>70</v>
      </c>
      <c r="J27" s="169">
        <f>'Прил 4'!K131</f>
        <v>70</v>
      </c>
    </row>
    <row r="28" spans="1:10" ht="31.5" x14ac:dyDescent="0.2">
      <c r="A28" s="52" t="s">
        <v>224</v>
      </c>
      <c r="B28" s="46" t="s">
        <v>12</v>
      </c>
      <c r="C28" s="41">
        <v>1</v>
      </c>
      <c r="D28" s="46" t="s">
        <v>138</v>
      </c>
      <c r="E28" s="41">
        <v>29320</v>
      </c>
      <c r="F28" s="42">
        <v>240</v>
      </c>
      <c r="G28" s="43">
        <v>3</v>
      </c>
      <c r="H28" s="43">
        <v>9</v>
      </c>
      <c r="I28" s="169">
        <f>'Прил 4'!J133</f>
        <v>10</v>
      </c>
      <c r="J28" s="169">
        <f>'Прил 4'!K133</f>
        <v>10</v>
      </c>
    </row>
    <row r="29" spans="1:10" ht="31.5" hidden="1" x14ac:dyDescent="0.2">
      <c r="A29" s="52" t="s">
        <v>338</v>
      </c>
      <c r="B29" s="46" t="s">
        <v>12</v>
      </c>
      <c r="C29" s="41">
        <v>1</v>
      </c>
      <c r="D29" s="46" t="s">
        <v>138</v>
      </c>
      <c r="E29" s="41">
        <v>29510</v>
      </c>
      <c r="F29" s="42">
        <v>240</v>
      </c>
      <c r="G29" s="43">
        <v>3</v>
      </c>
      <c r="H29" s="43">
        <v>9</v>
      </c>
      <c r="I29" s="169">
        <f>'Прил 4'!J135</f>
        <v>0</v>
      </c>
      <c r="J29" s="169">
        <f>'Прил 4'!K135</f>
        <v>0</v>
      </c>
    </row>
    <row r="30" spans="1:10" ht="47.25" x14ac:dyDescent="0.2">
      <c r="A30" s="52" t="s">
        <v>242</v>
      </c>
      <c r="B30" s="46" t="s">
        <v>12</v>
      </c>
      <c r="C30" s="41">
        <v>1</v>
      </c>
      <c r="D30" s="46" t="s">
        <v>138</v>
      </c>
      <c r="E30" s="41">
        <v>29560</v>
      </c>
      <c r="F30" s="42">
        <v>240</v>
      </c>
      <c r="G30" s="43">
        <v>3</v>
      </c>
      <c r="H30" s="43">
        <v>9</v>
      </c>
      <c r="I30" s="169">
        <f>'Прил 4'!J137</f>
        <v>30</v>
      </c>
      <c r="J30" s="169">
        <f>'Прил 4'!K137</f>
        <v>30</v>
      </c>
    </row>
    <row r="31" spans="1:10" ht="15.75" x14ac:dyDescent="0.25">
      <c r="A31" s="116" t="s">
        <v>337</v>
      </c>
      <c r="B31" s="46" t="s">
        <v>12</v>
      </c>
      <c r="C31" s="41">
        <v>1</v>
      </c>
      <c r="D31" s="46" t="s">
        <v>138</v>
      </c>
      <c r="E31" s="41">
        <v>29580</v>
      </c>
      <c r="F31" s="42">
        <v>240</v>
      </c>
      <c r="G31" s="43">
        <v>3</v>
      </c>
      <c r="H31" s="43">
        <v>9</v>
      </c>
      <c r="I31" s="169">
        <f>'Прил 4'!J139</f>
        <v>100</v>
      </c>
      <c r="J31" s="169">
        <f>'Прил 4'!K139</f>
        <v>100</v>
      </c>
    </row>
    <row r="32" spans="1:10" ht="78.75" x14ac:dyDescent="0.2">
      <c r="A32" s="52" t="s">
        <v>291</v>
      </c>
      <c r="B32" s="46" t="s">
        <v>12</v>
      </c>
      <c r="C32" s="41">
        <v>2</v>
      </c>
      <c r="D32" s="46" t="s">
        <v>138</v>
      </c>
      <c r="E32" s="46" t="s">
        <v>278</v>
      </c>
      <c r="F32" s="42"/>
      <c r="G32" s="43"/>
      <c r="H32" s="43"/>
      <c r="I32" s="169">
        <f>I33</f>
        <v>10</v>
      </c>
      <c r="J32" s="169">
        <f>J33</f>
        <v>10</v>
      </c>
    </row>
    <row r="33" spans="1:10" ht="35.25" customHeight="1" x14ac:dyDescent="0.2">
      <c r="A33" s="52" t="s">
        <v>269</v>
      </c>
      <c r="B33" s="46" t="s">
        <v>12</v>
      </c>
      <c r="C33" s="41">
        <v>2</v>
      </c>
      <c r="D33" s="46" t="s">
        <v>138</v>
      </c>
      <c r="E33" s="41">
        <v>29030</v>
      </c>
      <c r="F33" s="42">
        <v>240</v>
      </c>
      <c r="G33" s="43">
        <v>3</v>
      </c>
      <c r="H33" s="43">
        <v>9</v>
      </c>
      <c r="I33" s="169">
        <f>'Прил 4'!J142</f>
        <v>10</v>
      </c>
      <c r="J33" s="169">
        <f>'Прил 4'!K142</f>
        <v>10</v>
      </c>
    </row>
    <row r="34" spans="1:10" ht="78.75" x14ac:dyDescent="0.2">
      <c r="A34" s="52" t="s">
        <v>245</v>
      </c>
      <c r="B34" s="46" t="s">
        <v>12</v>
      </c>
      <c r="C34" s="41">
        <v>3</v>
      </c>
      <c r="D34" s="46" t="s">
        <v>138</v>
      </c>
      <c r="E34" s="46" t="s">
        <v>278</v>
      </c>
      <c r="F34" s="42"/>
      <c r="G34" s="43"/>
      <c r="H34" s="43"/>
      <c r="I34" s="169">
        <f>SUM(I35:I36)</f>
        <v>497.8</v>
      </c>
      <c r="J34" s="169">
        <f>SUM(J35:J36)</f>
        <v>348.8</v>
      </c>
    </row>
    <row r="35" spans="1:10" ht="47.25" x14ac:dyDescent="0.2">
      <c r="A35" s="52" t="s">
        <v>271</v>
      </c>
      <c r="B35" s="46" t="s">
        <v>12</v>
      </c>
      <c r="C35" s="41">
        <v>3</v>
      </c>
      <c r="D35" s="46" t="s">
        <v>138</v>
      </c>
      <c r="E35" s="41">
        <v>29520</v>
      </c>
      <c r="F35" s="42">
        <v>240</v>
      </c>
      <c r="G35" s="43">
        <v>3</v>
      </c>
      <c r="H35" s="43">
        <v>9</v>
      </c>
      <c r="I35" s="169">
        <f>'Прил 4'!J145</f>
        <v>387.8</v>
      </c>
      <c r="J35" s="169">
        <f>'Прил 4'!K145</f>
        <v>337.8</v>
      </c>
    </row>
    <row r="36" spans="1:10" ht="47.25" x14ac:dyDescent="0.2">
      <c r="A36" s="52" t="s">
        <v>244</v>
      </c>
      <c r="B36" s="46" t="s">
        <v>12</v>
      </c>
      <c r="C36" s="41">
        <v>3</v>
      </c>
      <c r="D36" s="46" t="s">
        <v>138</v>
      </c>
      <c r="E36" s="41">
        <v>29540</v>
      </c>
      <c r="F36" s="42">
        <v>240</v>
      </c>
      <c r="G36" s="43">
        <v>3</v>
      </c>
      <c r="H36" s="43">
        <v>9</v>
      </c>
      <c r="I36" s="169">
        <f>'Прил 4'!J147</f>
        <v>110</v>
      </c>
      <c r="J36" s="169">
        <f>'Прил 4'!K147</f>
        <v>11</v>
      </c>
    </row>
    <row r="37" spans="1:10" ht="31.5" x14ac:dyDescent="0.2">
      <c r="A37" s="52" t="s">
        <v>238</v>
      </c>
      <c r="B37" s="46" t="s">
        <v>12</v>
      </c>
      <c r="C37" s="41">
        <v>4</v>
      </c>
      <c r="D37" s="46" t="s">
        <v>138</v>
      </c>
      <c r="E37" s="46" t="s">
        <v>278</v>
      </c>
      <c r="F37" s="42"/>
      <c r="G37" s="43"/>
      <c r="H37" s="43"/>
      <c r="I37" s="169">
        <f>SUM(I38:I38)</f>
        <v>85</v>
      </c>
      <c r="J37" s="169">
        <f>SUM(J38:J38)</f>
        <v>120</v>
      </c>
    </row>
    <row r="38" spans="1:10" ht="39.75" customHeight="1" x14ac:dyDescent="0.2">
      <c r="A38" s="52" t="s">
        <v>229</v>
      </c>
      <c r="B38" s="46" t="s">
        <v>12</v>
      </c>
      <c r="C38" s="41">
        <v>4</v>
      </c>
      <c r="D38" s="46" t="s">
        <v>138</v>
      </c>
      <c r="E38" s="41">
        <v>29530</v>
      </c>
      <c r="F38" s="42">
        <v>240</v>
      </c>
      <c r="G38" s="43">
        <v>3</v>
      </c>
      <c r="H38" s="43">
        <v>10</v>
      </c>
      <c r="I38" s="169">
        <f>'Прил 4'!J156</f>
        <v>85</v>
      </c>
      <c r="J38" s="169">
        <f>'Прил 4'!K156</f>
        <v>120</v>
      </c>
    </row>
    <row r="39" spans="1:10" ht="47.25" x14ac:dyDescent="0.2">
      <c r="A39" s="52" t="s">
        <v>314</v>
      </c>
      <c r="B39" s="46" t="s">
        <v>11</v>
      </c>
      <c r="C39" s="41" t="s">
        <v>161</v>
      </c>
      <c r="D39" s="46" t="s">
        <v>138</v>
      </c>
      <c r="E39" s="41" t="s">
        <v>278</v>
      </c>
      <c r="F39" s="42" t="s">
        <v>249</v>
      </c>
      <c r="G39" s="43" t="s">
        <v>249</v>
      </c>
      <c r="H39" s="43" t="s">
        <v>249</v>
      </c>
      <c r="I39" s="169">
        <f>I40+I47+I50+I62</f>
        <v>55224</v>
      </c>
      <c r="J39" s="169">
        <f>J40+J47+J50+J62</f>
        <v>56271.900000000009</v>
      </c>
    </row>
    <row r="40" spans="1:10" ht="78.75" x14ac:dyDescent="0.2">
      <c r="A40" s="52" t="s">
        <v>292</v>
      </c>
      <c r="B40" s="46" t="s">
        <v>11</v>
      </c>
      <c r="C40" s="41" t="s">
        <v>157</v>
      </c>
      <c r="D40" s="46" t="s">
        <v>138</v>
      </c>
      <c r="E40" s="41" t="s">
        <v>278</v>
      </c>
      <c r="F40" s="42" t="s">
        <v>249</v>
      </c>
      <c r="G40" s="43" t="s">
        <v>249</v>
      </c>
      <c r="H40" s="43" t="s">
        <v>249</v>
      </c>
      <c r="I40" s="169">
        <f>SUM(I41:I46)</f>
        <v>8191.5</v>
      </c>
      <c r="J40" s="169">
        <f>SUM(J41:J46)</f>
        <v>8191.5000000000009</v>
      </c>
    </row>
    <row r="41" spans="1:10" ht="15.75" x14ac:dyDescent="0.2">
      <c r="A41" s="52" t="s">
        <v>82</v>
      </c>
      <c r="B41" s="46" t="s">
        <v>11</v>
      </c>
      <c r="C41" s="41">
        <v>1</v>
      </c>
      <c r="D41" s="46" t="s">
        <v>138</v>
      </c>
      <c r="E41" s="41">
        <v>29100</v>
      </c>
      <c r="F41" s="42">
        <v>240</v>
      </c>
      <c r="G41" s="43">
        <v>4</v>
      </c>
      <c r="H41" s="43">
        <v>9</v>
      </c>
      <c r="I41" s="169">
        <f>'Прил 4'!J166</f>
        <v>1159.1999999999998</v>
      </c>
      <c r="J41" s="169">
        <f>'Прил 4'!K166</f>
        <v>1159.2000000000007</v>
      </c>
    </row>
    <row r="42" spans="1:10" ht="15.75" hidden="1" x14ac:dyDescent="0.2">
      <c r="A42" s="52" t="s">
        <v>83</v>
      </c>
      <c r="B42" s="46" t="s">
        <v>11</v>
      </c>
      <c r="C42" s="41">
        <v>1</v>
      </c>
      <c r="D42" s="46" t="s">
        <v>138</v>
      </c>
      <c r="E42" s="41">
        <v>29110</v>
      </c>
      <c r="F42" s="42">
        <v>240</v>
      </c>
      <c r="G42" s="43">
        <v>4</v>
      </c>
      <c r="H42" s="43">
        <v>9</v>
      </c>
      <c r="I42" s="169">
        <f>'Прил 4'!J168</f>
        <v>0</v>
      </c>
      <c r="J42" s="169">
        <f>'Прил 4'!K168</f>
        <v>0</v>
      </c>
    </row>
    <row r="43" spans="1:10" ht="15" customHeight="1" x14ac:dyDescent="0.2">
      <c r="A43" s="52" t="s">
        <v>84</v>
      </c>
      <c r="B43" s="46" t="s">
        <v>11</v>
      </c>
      <c r="C43" s="41">
        <v>1</v>
      </c>
      <c r="D43" s="46" t="s">
        <v>138</v>
      </c>
      <c r="E43" s="41">
        <v>29120</v>
      </c>
      <c r="F43" s="42">
        <v>240</v>
      </c>
      <c r="G43" s="43">
        <v>4</v>
      </c>
      <c r="H43" s="43">
        <v>9</v>
      </c>
      <c r="I43" s="169">
        <f>'Прил 4'!J170</f>
        <v>382.3</v>
      </c>
      <c r="J43" s="169">
        <f>'Прил 4'!K170</f>
        <v>382.3</v>
      </c>
    </row>
    <row r="44" spans="1:10" ht="47.25" x14ac:dyDescent="0.2">
      <c r="A44" s="52" t="s">
        <v>124</v>
      </c>
      <c r="B44" s="46" t="s">
        <v>11</v>
      </c>
      <c r="C44" s="41">
        <v>1</v>
      </c>
      <c r="D44" s="46" t="s">
        <v>138</v>
      </c>
      <c r="E44" s="41">
        <v>29130</v>
      </c>
      <c r="F44" s="42">
        <v>240</v>
      </c>
      <c r="G44" s="43">
        <v>4</v>
      </c>
      <c r="H44" s="43">
        <v>9</v>
      </c>
      <c r="I44" s="169">
        <f>'Прил 4'!J172</f>
        <v>50</v>
      </c>
      <c r="J44" s="169">
        <f>'Прил 4'!K172</f>
        <v>50</v>
      </c>
    </row>
    <row r="45" spans="1:10" ht="15.75" x14ac:dyDescent="0.2">
      <c r="A45" s="52" t="s">
        <v>163</v>
      </c>
      <c r="B45" s="46" t="s">
        <v>11</v>
      </c>
      <c r="C45" s="41">
        <v>1</v>
      </c>
      <c r="D45" s="46" t="s">
        <v>138</v>
      </c>
      <c r="E45" s="41">
        <v>29330</v>
      </c>
      <c r="F45" s="42">
        <v>240</v>
      </c>
      <c r="G45" s="43">
        <v>4</v>
      </c>
      <c r="H45" s="43">
        <v>9</v>
      </c>
      <c r="I45" s="169">
        <f>'Прил 4'!J174</f>
        <v>6600</v>
      </c>
      <c r="J45" s="169">
        <f>'Прил 4'!K174</f>
        <v>6600</v>
      </c>
    </row>
    <row r="46" spans="1:10" ht="31.5" hidden="1" x14ac:dyDescent="0.2">
      <c r="A46" s="52" t="s">
        <v>114</v>
      </c>
      <c r="B46" s="46" t="s">
        <v>11</v>
      </c>
      <c r="C46" s="41">
        <v>1</v>
      </c>
      <c r="D46" s="46" t="s">
        <v>138</v>
      </c>
      <c r="E46" s="41">
        <v>29590</v>
      </c>
      <c r="F46" s="42">
        <v>240</v>
      </c>
      <c r="G46" s="43">
        <v>4</v>
      </c>
      <c r="H46" s="43">
        <v>9</v>
      </c>
      <c r="I46" s="169">
        <f>'Прил 4'!J176</f>
        <v>0</v>
      </c>
      <c r="J46" s="169">
        <f>'Прил 4'!K176</f>
        <v>0</v>
      </c>
    </row>
    <row r="47" spans="1:10" ht="42" customHeight="1" x14ac:dyDescent="0.2">
      <c r="A47" s="52" t="s">
        <v>119</v>
      </c>
      <c r="B47" s="46" t="s">
        <v>11</v>
      </c>
      <c r="C47" s="41">
        <v>2</v>
      </c>
      <c r="D47" s="46" t="s">
        <v>138</v>
      </c>
      <c r="E47" s="46" t="s">
        <v>278</v>
      </c>
      <c r="F47" s="42"/>
      <c r="G47" s="43"/>
      <c r="H47" s="43"/>
      <c r="I47" s="169">
        <f>SUM(I48:I49)</f>
        <v>12783.3</v>
      </c>
      <c r="J47" s="169">
        <f>SUM(J48:J49)</f>
        <v>13238.1</v>
      </c>
    </row>
    <row r="48" spans="1:10" ht="33.75" customHeight="1" x14ac:dyDescent="0.2">
      <c r="A48" s="52" t="s">
        <v>89</v>
      </c>
      <c r="B48" s="46" t="s">
        <v>11</v>
      </c>
      <c r="C48" s="46" t="s">
        <v>135</v>
      </c>
      <c r="D48" s="46" t="s">
        <v>138</v>
      </c>
      <c r="E48" s="46" t="s">
        <v>197</v>
      </c>
      <c r="F48" s="46" t="s">
        <v>158</v>
      </c>
      <c r="G48" s="46" t="s">
        <v>15</v>
      </c>
      <c r="H48" s="46" t="s">
        <v>11</v>
      </c>
      <c r="I48" s="169">
        <f>'Прил 4'!J210</f>
        <v>9283.2999999999993</v>
      </c>
      <c r="J48" s="169">
        <f>'Прил 4'!K210</f>
        <v>9450.5</v>
      </c>
    </row>
    <row r="49" spans="1:10" ht="31.5" x14ac:dyDescent="0.2">
      <c r="A49" s="52" t="s">
        <v>92</v>
      </c>
      <c r="B49" s="46" t="s">
        <v>11</v>
      </c>
      <c r="C49" s="46" t="s">
        <v>135</v>
      </c>
      <c r="D49" s="46" t="s">
        <v>138</v>
      </c>
      <c r="E49" s="46" t="s">
        <v>198</v>
      </c>
      <c r="F49" s="46" t="s">
        <v>158</v>
      </c>
      <c r="G49" s="46" t="s">
        <v>15</v>
      </c>
      <c r="H49" s="46" t="s">
        <v>11</v>
      </c>
      <c r="I49" s="169">
        <f>'Прил 4'!J212</f>
        <v>3500</v>
      </c>
      <c r="J49" s="169">
        <f>'Прил 4'!K212</f>
        <v>3787.6</v>
      </c>
    </row>
    <row r="50" spans="1:10" ht="47.25" x14ac:dyDescent="0.2">
      <c r="A50" s="52" t="s">
        <v>120</v>
      </c>
      <c r="B50" s="46" t="s">
        <v>11</v>
      </c>
      <c r="C50" s="41">
        <v>3</v>
      </c>
      <c r="D50" s="46" t="s">
        <v>138</v>
      </c>
      <c r="E50" s="46" t="s">
        <v>278</v>
      </c>
      <c r="F50" s="42"/>
      <c r="G50" s="43"/>
      <c r="H50" s="43"/>
      <c r="I50" s="169">
        <f>SUM(I51:I61)</f>
        <v>13600.5</v>
      </c>
      <c r="J50" s="169">
        <f>SUM(J51:J61)</f>
        <v>13540.5</v>
      </c>
    </row>
    <row r="51" spans="1:10" ht="15" hidden="1" customHeight="1" x14ac:dyDescent="0.2">
      <c r="A51" s="52" t="s">
        <v>84</v>
      </c>
      <c r="B51" s="46" t="s">
        <v>11</v>
      </c>
      <c r="C51" s="46" t="s">
        <v>169</v>
      </c>
      <c r="D51" s="46" t="s">
        <v>138</v>
      </c>
      <c r="E51" s="46" t="s">
        <v>190</v>
      </c>
      <c r="F51" s="46" t="s">
        <v>158</v>
      </c>
      <c r="G51" s="46" t="s">
        <v>15</v>
      </c>
      <c r="H51" s="46" t="s">
        <v>11</v>
      </c>
      <c r="I51" s="169">
        <f>'Прил 4'!J215</f>
        <v>0</v>
      </c>
      <c r="J51" s="169">
        <f>'Прил 4'!K215</f>
        <v>0</v>
      </c>
    </row>
    <row r="52" spans="1:10" ht="15.75" x14ac:dyDescent="0.2">
      <c r="A52" s="52" t="s">
        <v>91</v>
      </c>
      <c r="B52" s="46" t="s">
        <v>11</v>
      </c>
      <c r="C52" s="46" t="s">
        <v>169</v>
      </c>
      <c r="D52" s="46" t="s">
        <v>138</v>
      </c>
      <c r="E52" s="46" t="s">
        <v>199</v>
      </c>
      <c r="F52" s="46" t="s">
        <v>158</v>
      </c>
      <c r="G52" s="46" t="s">
        <v>15</v>
      </c>
      <c r="H52" s="46" t="s">
        <v>11</v>
      </c>
      <c r="I52" s="169">
        <f>'Прил 4'!J217</f>
        <v>800</v>
      </c>
      <c r="J52" s="169">
        <f>'Прил 4'!K217</f>
        <v>800</v>
      </c>
    </row>
    <row r="53" spans="1:10" ht="15.75" x14ac:dyDescent="0.2">
      <c r="A53" s="52" t="s">
        <v>93</v>
      </c>
      <c r="B53" s="46" t="s">
        <v>11</v>
      </c>
      <c r="C53" s="46" t="s">
        <v>169</v>
      </c>
      <c r="D53" s="46" t="s">
        <v>138</v>
      </c>
      <c r="E53" s="46" t="s">
        <v>293</v>
      </c>
      <c r="F53" s="46" t="s">
        <v>158</v>
      </c>
      <c r="G53" s="46" t="s">
        <v>15</v>
      </c>
      <c r="H53" s="46" t="s">
        <v>11</v>
      </c>
      <c r="I53" s="169">
        <f>'Прил 4'!J219</f>
        <v>900</v>
      </c>
      <c r="J53" s="169">
        <f>'Прил 4'!K219</f>
        <v>900</v>
      </c>
    </row>
    <row r="54" spans="1:10" ht="15.75" x14ac:dyDescent="0.2">
      <c r="A54" s="52" t="s">
        <v>96</v>
      </c>
      <c r="B54" s="46" t="s">
        <v>11</v>
      </c>
      <c r="C54" s="46" t="s">
        <v>169</v>
      </c>
      <c r="D54" s="46" t="s">
        <v>138</v>
      </c>
      <c r="E54" s="46" t="s">
        <v>200</v>
      </c>
      <c r="F54" s="46" t="s">
        <v>158</v>
      </c>
      <c r="G54" s="46" t="s">
        <v>15</v>
      </c>
      <c r="H54" s="46" t="s">
        <v>11</v>
      </c>
      <c r="I54" s="169">
        <f>'Прил 4'!J221</f>
        <v>5883.1</v>
      </c>
      <c r="J54" s="169">
        <f>'Прил 4'!K221</f>
        <v>5971.9</v>
      </c>
    </row>
    <row r="55" spans="1:10" ht="15.75" x14ac:dyDescent="0.2">
      <c r="A55" s="52" t="s">
        <v>94</v>
      </c>
      <c r="B55" s="46" t="s">
        <v>11</v>
      </c>
      <c r="C55" s="46" t="s">
        <v>169</v>
      </c>
      <c r="D55" s="46" t="s">
        <v>138</v>
      </c>
      <c r="E55" s="46" t="s">
        <v>318</v>
      </c>
      <c r="F55" s="46" t="s">
        <v>158</v>
      </c>
      <c r="G55" s="46" t="s">
        <v>15</v>
      </c>
      <c r="H55" s="46" t="s">
        <v>11</v>
      </c>
      <c r="I55" s="169">
        <f>'Прил 4'!J223</f>
        <v>100</v>
      </c>
      <c r="J55" s="169">
        <f>'Прил 4'!K223</f>
        <v>100</v>
      </c>
    </row>
    <row r="56" spans="1:10" ht="31.5" x14ac:dyDescent="0.2">
      <c r="A56" s="52" t="s">
        <v>95</v>
      </c>
      <c r="B56" s="46" t="s">
        <v>11</v>
      </c>
      <c r="C56" s="46" t="s">
        <v>169</v>
      </c>
      <c r="D56" s="46" t="s">
        <v>138</v>
      </c>
      <c r="E56" s="46" t="s">
        <v>294</v>
      </c>
      <c r="F56" s="46" t="s">
        <v>158</v>
      </c>
      <c r="G56" s="46" t="s">
        <v>15</v>
      </c>
      <c r="H56" s="46" t="s">
        <v>11</v>
      </c>
      <c r="I56" s="169">
        <f>'Прил 4'!J225</f>
        <v>100</v>
      </c>
      <c r="J56" s="169">
        <f>'Прил 4'!K225</f>
        <v>100</v>
      </c>
    </row>
    <row r="57" spans="1:10" ht="15.75" x14ac:dyDescent="0.2">
      <c r="A57" s="52" t="s">
        <v>115</v>
      </c>
      <c r="B57" s="46" t="s">
        <v>11</v>
      </c>
      <c r="C57" s="46" t="s">
        <v>169</v>
      </c>
      <c r="D57" s="46" t="s">
        <v>138</v>
      </c>
      <c r="E57" s="46" t="s">
        <v>231</v>
      </c>
      <c r="F57" s="46" t="s">
        <v>158</v>
      </c>
      <c r="G57" s="46" t="s">
        <v>15</v>
      </c>
      <c r="H57" s="46" t="s">
        <v>11</v>
      </c>
      <c r="I57" s="169">
        <f>'Прил 4'!J227</f>
        <v>800</v>
      </c>
      <c r="J57" s="169">
        <f>'Прил 4'!K227</f>
        <v>800</v>
      </c>
    </row>
    <row r="58" spans="1:10" ht="31.5" x14ac:dyDescent="0.2">
      <c r="A58" s="52" t="s">
        <v>116</v>
      </c>
      <c r="B58" s="46" t="s">
        <v>11</v>
      </c>
      <c r="C58" s="46" t="s">
        <v>169</v>
      </c>
      <c r="D58" s="46" t="s">
        <v>138</v>
      </c>
      <c r="E58" s="46" t="s">
        <v>201</v>
      </c>
      <c r="F58" s="46" t="s">
        <v>158</v>
      </c>
      <c r="G58" s="46" t="s">
        <v>15</v>
      </c>
      <c r="H58" s="46" t="s">
        <v>11</v>
      </c>
      <c r="I58" s="169">
        <f>'Прил 4'!J229</f>
        <v>500</v>
      </c>
      <c r="J58" s="169">
        <f>'Прил 4'!K229</f>
        <v>500</v>
      </c>
    </row>
    <row r="59" spans="1:10" ht="31.5" hidden="1" x14ac:dyDescent="0.25">
      <c r="A59" s="116" t="s">
        <v>128</v>
      </c>
      <c r="B59" s="46" t="s">
        <v>11</v>
      </c>
      <c r="C59" s="46" t="s">
        <v>169</v>
      </c>
      <c r="D59" s="46" t="s">
        <v>138</v>
      </c>
      <c r="E59" s="46" t="s">
        <v>202</v>
      </c>
      <c r="F59" s="46" t="s">
        <v>158</v>
      </c>
      <c r="G59" s="46" t="s">
        <v>15</v>
      </c>
      <c r="H59" s="46" t="s">
        <v>11</v>
      </c>
      <c r="I59" s="169">
        <f>'Прил 4'!J231</f>
        <v>0</v>
      </c>
      <c r="J59" s="169">
        <f>'Прил 4'!K231</f>
        <v>0</v>
      </c>
    </row>
    <row r="60" spans="1:10" ht="15.75" hidden="1" x14ac:dyDescent="0.25">
      <c r="A60" s="116" t="s">
        <v>166</v>
      </c>
      <c r="B60" s="46" t="s">
        <v>11</v>
      </c>
      <c r="C60" s="46" t="s">
        <v>169</v>
      </c>
      <c r="D60" s="46" t="s">
        <v>138</v>
      </c>
      <c r="E60" s="46" t="s">
        <v>203</v>
      </c>
      <c r="F60" s="46" t="s">
        <v>158</v>
      </c>
      <c r="G60" s="46" t="s">
        <v>15</v>
      </c>
      <c r="H60" s="46" t="s">
        <v>11</v>
      </c>
      <c r="I60" s="169">
        <f>'Прил 4'!J233</f>
        <v>0</v>
      </c>
      <c r="J60" s="169">
        <f>'Прил 4'!K233</f>
        <v>0</v>
      </c>
    </row>
    <row r="61" spans="1:10" ht="36" customHeight="1" x14ac:dyDescent="0.2">
      <c r="A61" s="52" t="s">
        <v>129</v>
      </c>
      <c r="B61" s="46" t="s">
        <v>11</v>
      </c>
      <c r="C61" s="46" t="s">
        <v>169</v>
      </c>
      <c r="D61" s="46" t="s">
        <v>138</v>
      </c>
      <c r="E61" s="46" t="s">
        <v>204</v>
      </c>
      <c r="F61" s="46" t="s">
        <v>158</v>
      </c>
      <c r="G61" s="46" t="s">
        <v>15</v>
      </c>
      <c r="H61" s="46" t="s">
        <v>11</v>
      </c>
      <c r="I61" s="169">
        <f>'Прил 4'!J235</f>
        <v>4517.3999999999996</v>
      </c>
      <c r="J61" s="169">
        <f>'Прил 4'!K235</f>
        <v>4368.6000000000004</v>
      </c>
    </row>
    <row r="62" spans="1:10" ht="36.75" customHeight="1" x14ac:dyDescent="0.2">
      <c r="A62" s="52" t="s">
        <v>295</v>
      </c>
      <c r="B62" s="46" t="s">
        <v>11</v>
      </c>
      <c r="C62" s="41">
        <v>4</v>
      </c>
      <c r="D62" s="46" t="s">
        <v>138</v>
      </c>
      <c r="E62" s="46" t="s">
        <v>278</v>
      </c>
      <c r="F62" s="42"/>
      <c r="G62" s="43"/>
      <c r="H62" s="43"/>
      <c r="I62" s="169">
        <f>SUM(I63:I65)</f>
        <v>20648.699999999997</v>
      </c>
      <c r="J62" s="169">
        <f>SUM(J63:J65)</f>
        <v>21301.8</v>
      </c>
    </row>
    <row r="63" spans="1:10" ht="31.5" x14ac:dyDescent="0.2">
      <c r="A63" s="52" t="s">
        <v>98</v>
      </c>
      <c r="B63" s="46" t="s">
        <v>11</v>
      </c>
      <c r="C63" s="46" t="s">
        <v>239</v>
      </c>
      <c r="D63" s="46" t="s">
        <v>138</v>
      </c>
      <c r="E63" s="46" t="s">
        <v>205</v>
      </c>
      <c r="F63" s="46" t="s">
        <v>296</v>
      </c>
      <c r="G63" s="46" t="s">
        <v>15</v>
      </c>
      <c r="H63" s="46" t="s">
        <v>15</v>
      </c>
      <c r="I63" s="169">
        <f>'Прил 4'!J248</f>
        <v>16539.599999999999</v>
      </c>
      <c r="J63" s="169">
        <f>'Прил 4'!K248</f>
        <v>17201.099999999999</v>
      </c>
    </row>
    <row r="64" spans="1:10" ht="31.5" x14ac:dyDescent="0.2">
      <c r="A64" s="52" t="s">
        <v>98</v>
      </c>
      <c r="B64" s="46" t="s">
        <v>11</v>
      </c>
      <c r="C64" s="46" t="s">
        <v>239</v>
      </c>
      <c r="D64" s="46" t="s">
        <v>138</v>
      </c>
      <c r="E64" s="46" t="s">
        <v>205</v>
      </c>
      <c r="F64" s="46" t="s">
        <v>158</v>
      </c>
      <c r="G64" s="46" t="s">
        <v>15</v>
      </c>
      <c r="H64" s="46" t="s">
        <v>15</v>
      </c>
      <c r="I64" s="169">
        <f>'Прил 4'!J249</f>
        <v>4062.1</v>
      </c>
      <c r="J64" s="169">
        <f>'Прил 4'!K249</f>
        <v>4053.7</v>
      </c>
    </row>
    <row r="65" spans="1:10" ht="32.25" customHeight="1" x14ac:dyDescent="0.2">
      <c r="A65" s="52" t="s">
        <v>98</v>
      </c>
      <c r="B65" s="46" t="s">
        <v>11</v>
      </c>
      <c r="C65" s="46" t="s">
        <v>239</v>
      </c>
      <c r="D65" s="46" t="s">
        <v>138</v>
      </c>
      <c r="E65" s="46" t="s">
        <v>205</v>
      </c>
      <c r="F65" s="46" t="s">
        <v>297</v>
      </c>
      <c r="G65" s="46" t="s">
        <v>15</v>
      </c>
      <c r="H65" s="46" t="s">
        <v>15</v>
      </c>
      <c r="I65" s="169">
        <f>'Прил 4'!J250</f>
        <v>47</v>
      </c>
      <c r="J65" s="169">
        <f>'Прил 4'!K250</f>
        <v>47</v>
      </c>
    </row>
    <row r="66" spans="1:10" ht="31.5" x14ac:dyDescent="0.2">
      <c r="A66" s="52" t="s">
        <v>133</v>
      </c>
      <c r="B66" s="46" t="s">
        <v>14</v>
      </c>
      <c r="C66" s="41" t="s">
        <v>161</v>
      </c>
      <c r="D66" s="46" t="s">
        <v>138</v>
      </c>
      <c r="E66" s="41" t="s">
        <v>278</v>
      </c>
      <c r="F66" s="42" t="s">
        <v>249</v>
      </c>
      <c r="G66" s="43" t="s">
        <v>249</v>
      </c>
      <c r="H66" s="43" t="s">
        <v>249</v>
      </c>
      <c r="I66" s="169">
        <f>SUM(I67:I68)</f>
        <v>30</v>
      </c>
      <c r="J66" s="169">
        <f>SUM(J67:J68)</f>
        <v>30</v>
      </c>
    </row>
    <row r="67" spans="1:10" ht="126" x14ac:dyDescent="0.25">
      <c r="A67" s="116" t="s">
        <v>382</v>
      </c>
      <c r="B67" s="46" t="s">
        <v>14</v>
      </c>
      <c r="C67" s="41">
        <v>0</v>
      </c>
      <c r="D67" s="46" t="s">
        <v>138</v>
      </c>
      <c r="E67" s="46">
        <v>29480</v>
      </c>
      <c r="F67" s="42">
        <v>810</v>
      </c>
      <c r="G67" s="43">
        <v>4</v>
      </c>
      <c r="H67" s="43">
        <v>12</v>
      </c>
      <c r="I67" s="169">
        <f>'Прил 4'!J185</f>
        <v>30</v>
      </c>
      <c r="J67" s="169">
        <f>'Прил 4'!K185</f>
        <v>30</v>
      </c>
    </row>
    <row r="68" spans="1:10" ht="15" hidden="1" customHeight="1" x14ac:dyDescent="0.2">
      <c r="A68" s="52" t="s">
        <v>142</v>
      </c>
      <c r="B68" s="46" t="s">
        <v>14</v>
      </c>
      <c r="C68" s="41">
        <v>0</v>
      </c>
      <c r="D68" s="46" t="s">
        <v>138</v>
      </c>
      <c r="E68" s="46">
        <v>29910</v>
      </c>
      <c r="F68" s="42">
        <v>810</v>
      </c>
      <c r="G68" s="43">
        <v>4</v>
      </c>
      <c r="H68" s="43">
        <v>12</v>
      </c>
      <c r="I68" s="169">
        <f>'Прил 4'!J187</f>
        <v>0</v>
      </c>
      <c r="J68" s="169">
        <f>'Прил 4'!K187</f>
        <v>0</v>
      </c>
    </row>
    <row r="69" spans="1:10" ht="63" x14ac:dyDescent="0.2">
      <c r="A69" s="52" t="s">
        <v>316</v>
      </c>
      <c r="B69" s="46" t="s">
        <v>15</v>
      </c>
      <c r="C69" s="41" t="s">
        <v>161</v>
      </c>
      <c r="D69" s="46" t="s">
        <v>138</v>
      </c>
      <c r="E69" s="41" t="s">
        <v>278</v>
      </c>
      <c r="F69" s="42" t="s">
        <v>249</v>
      </c>
      <c r="G69" s="43" t="s">
        <v>249</v>
      </c>
      <c r="H69" s="43" t="s">
        <v>249</v>
      </c>
      <c r="I69" s="169">
        <f>I70+I72+I74</f>
        <v>100</v>
      </c>
      <c r="J69" s="169">
        <f>J70+J72+J74</f>
        <v>100</v>
      </c>
    </row>
    <row r="70" spans="1:10" ht="31.5" x14ac:dyDescent="0.2">
      <c r="A70" s="52" t="s">
        <v>121</v>
      </c>
      <c r="B70" s="46" t="s">
        <v>15</v>
      </c>
      <c r="C70" s="41" t="s">
        <v>157</v>
      </c>
      <c r="D70" s="46" t="s">
        <v>138</v>
      </c>
      <c r="E70" s="41" t="s">
        <v>278</v>
      </c>
      <c r="F70" s="42" t="s">
        <v>249</v>
      </c>
      <c r="G70" s="43" t="s">
        <v>249</v>
      </c>
      <c r="H70" s="43" t="s">
        <v>249</v>
      </c>
      <c r="I70" s="169">
        <f>I71</f>
        <v>100</v>
      </c>
      <c r="J70" s="169">
        <f>J71</f>
        <v>100</v>
      </c>
    </row>
    <row r="71" spans="1:10" ht="15.75" x14ac:dyDescent="0.2">
      <c r="A71" s="52" t="s">
        <v>165</v>
      </c>
      <c r="B71" s="46" t="s">
        <v>15</v>
      </c>
      <c r="C71" s="41">
        <v>1</v>
      </c>
      <c r="D71" s="46" t="s">
        <v>138</v>
      </c>
      <c r="E71" s="41">
        <v>29420</v>
      </c>
      <c r="F71" s="42">
        <v>240</v>
      </c>
      <c r="G71" s="43">
        <v>5</v>
      </c>
      <c r="H71" s="43">
        <v>1</v>
      </c>
      <c r="I71" s="169">
        <f>'Прил 4'!J193</f>
        <v>100</v>
      </c>
      <c r="J71" s="169">
        <f>'Прил 4'!K193</f>
        <v>100</v>
      </c>
    </row>
    <row r="72" spans="1:10" ht="47.25" hidden="1" x14ac:dyDescent="0.2">
      <c r="A72" s="52" t="s">
        <v>358</v>
      </c>
      <c r="B72" s="46" t="s">
        <v>15</v>
      </c>
      <c r="C72" s="41">
        <v>3</v>
      </c>
      <c r="D72" s="46" t="s">
        <v>138</v>
      </c>
      <c r="E72" s="41" t="s">
        <v>278</v>
      </c>
      <c r="F72" s="42"/>
      <c r="G72" s="43"/>
      <c r="H72" s="43"/>
      <c r="I72" s="169">
        <f>I73</f>
        <v>0</v>
      </c>
      <c r="J72" s="169">
        <f>J73</f>
        <v>0</v>
      </c>
    </row>
    <row r="73" spans="1:10" ht="15.75" hidden="1" x14ac:dyDescent="0.2">
      <c r="A73" s="52" t="s">
        <v>85</v>
      </c>
      <c r="B73" s="46" t="s">
        <v>15</v>
      </c>
      <c r="C73" s="41">
        <v>3</v>
      </c>
      <c r="D73" s="46" t="s">
        <v>138</v>
      </c>
      <c r="E73" s="41">
        <v>29550</v>
      </c>
      <c r="F73" s="42">
        <v>240</v>
      </c>
      <c r="G73" s="43">
        <v>5</v>
      </c>
      <c r="H73" s="43">
        <v>2</v>
      </c>
      <c r="I73" s="169">
        <f>'Прил 4'!J205</f>
        <v>0</v>
      </c>
      <c r="J73" s="169">
        <f>'Прил 4'!K205</f>
        <v>0</v>
      </c>
    </row>
    <row r="74" spans="1:10" ht="63" hidden="1" x14ac:dyDescent="0.2">
      <c r="A74" s="52" t="s">
        <v>359</v>
      </c>
      <c r="B74" s="46" t="s">
        <v>15</v>
      </c>
      <c r="C74" s="41">
        <v>6</v>
      </c>
      <c r="D74" s="46" t="s">
        <v>138</v>
      </c>
      <c r="E74" s="41" t="s">
        <v>278</v>
      </c>
      <c r="F74" s="42"/>
      <c r="G74" s="43"/>
      <c r="H74" s="43"/>
      <c r="I74" s="169">
        <f>I75</f>
        <v>0</v>
      </c>
      <c r="J74" s="169">
        <f>J75</f>
        <v>0</v>
      </c>
    </row>
    <row r="75" spans="1:10" ht="15.75" hidden="1" x14ac:dyDescent="0.2">
      <c r="A75" s="52" t="s">
        <v>162</v>
      </c>
      <c r="B75" s="46" t="s">
        <v>15</v>
      </c>
      <c r="C75" s="41">
        <v>6</v>
      </c>
      <c r="D75" s="46" t="s">
        <v>138</v>
      </c>
      <c r="E75" s="41">
        <v>29800</v>
      </c>
      <c r="F75" s="42">
        <v>240</v>
      </c>
      <c r="G75" s="43">
        <v>5</v>
      </c>
      <c r="H75" s="43">
        <v>1</v>
      </c>
      <c r="I75" s="169">
        <f>'Прил 4'!J196</f>
        <v>0</v>
      </c>
      <c r="J75" s="169">
        <f>'Прил 4'!K196</f>
        <v>0</v>
      </c>
    </row>
    <row r="76" spans="1:10" ht="63" x14ac:dyDescent="0.2">
      <c r="A76" s="52" t="s">
        <v>317</v>
      </c>
      <c r="B76" s="46" t="s">
        <v>87</v>
      </c>
      <c r="C76" s="41" t="s">
        <v>161</v>
      </c>
      <c r="D76" s="46" t="s">
        <v>138</v>
      </c>
      <c r="E76" s="41" t="s">
        <v>278</v>
      </c>
      <c r="F76" s="42" t="s">
        <v>249</v>
      </c>
      <c r="G76" s="43" t="s">
        <v>249</v>
      </c>
      <c r="H76" s="43" t="s">
        <v>249</v>
      </c>
      <c r="I76" s="169">
        <f>I77+I80+I84+I88+I92</f>
        <v>18803.699999999997</v>
      </c>
      <c r="J76" s="169">
        <f>J77+J80+J84+J88+J92</f>
        <v>18098.2</v>
      </c>
    </row>
    <row r="77" spans="1:10" ht="15.75" x14ac:dyDescent="0.2">
      <c r="A77" s="52" t="s">
        <v>122</v>
      </c>
      <c r="B77" s="46" t="s">
        <v>87</v>
      </c>
      <c r="C77" s="41" t="s">
        <v>157</v>
      </c>
      <c r="D77" s="46" t="s">
        <v>138</v>
      </c>
      <c r="E77" s="41" t="s">
        <v>278</v>
      </c>
      <c r="F77" s="42" t="s">
        <v>249</v>
      </c>
      <c r="G77" s="43" t="s">
        <v>249</v>
      </c>
      <c r="H77" s="43" t="s">
        <v>249</v>
      </c>
      <c r="I77" s="169">
        <f>SUM(I78:I79)</f>
        <v>165</v>
      </c>
      <c r="J77" s="169">
        <f>SUM(J78:J79)</f>
        <v>165</v>
      </c>
    </row>
    <row r="78" spans="1:10" ht="31.5" x14ac:dyDescent="0.2">
      <c r="A78" s="52" t="s">
        <v>98</v>
      </c>
      <c r="B78" s="46" t="s">
        <v>87</v>
      </c>
      <c r="C78" s="41">
        <v>1</v>
      </c>
      <c r="D78" s="46" t="s">
        <v>138</v>
      </c>
      <c r="E78" s="41">
        <v>29240</v>
      </c>
      <c r="F78" s="42">
        <v>110</v>
      </c>
      <c r="G78" s="43">
        <v>7</v>
      </c>
      <c r="H78" s="43">
        <v>7</v>
      </c>
      <c r="I78" s="169">
        <f>'Прил 4'!J271</f>
        <v>100</v>
      </c>
      <c r="J78" s="169">
        <f>'Прил 4'!K271</f>
        <v>100</v>
      </c>
    </row>
    <row r="79" spans="1:10" ht="15.75" x14ac:dyDescent="0.2">
      <c r="A79" s="52" t="s">
        <v>99</v>
      </c>
      <c r="B79" s="46" t="s">
        <v>87</v>
      </c>
      <c r="C79" s="41">
        <v>1</v>
      </c>
      <c r="D79" s="46" t="s">
        <v>138</v>
      </c>
      <c r="E79" s="41">
        <v>29260</v>
      </c>
      <c r="F79" s="42">
        <v>244</v>
      </c>
      <c r="G79" s="43">
        <v>7</v>
      </c>
      <c r="H79" s="43">
        <v>7</v>
      </c>
      <c r="I79" s="169">
        <f>'Прил 4'!J273</f>
        <v>65</v>
      </c>
      <c r="J79" s="169">
        <f>'Прил 4'!K273</f>
        <v>65</v>
      </c>
    </row>
    <row r="80" spans="1:10" ht="31.5" x14ac:dyDescent="0.2">
      <c r="A80" s="52" t="s">
        <v>298</v>
      </c>
      <c r="B80" s="46" t="s">
        <v>87</v>
      </c>
      <c r="C80" s="41">
        <v>2</v>
      </c>
      <c r="D80" s="46" t="s">
        <v>138</v>
      </c>
      <c r="E80" s="41" t="s">
        <v>278</v>
      </c>
      <c r="F80" s="42" t="s">
        <v>249</v>
      </c>
      <c r="G80" s="43" t="s">
        <v>249</v>
      </c>
      <c r="H80" s="43" t="s">
        <v>249</v>
      </c>
      <c r="I80" s="169">
        <f>SUM(I81:I83)</f>
        <v>4397.8999999999996</v>
      </c>
      <c r="J80" s="169">
        <f>SUM(J81:J83)</f>
        <v>3746.6000000000004</v>
      </c>
    </row>
    <row r="81" spans="1:10" ht="31.5" x14ac:dyDescent="0.2">
      <c r="A81" s="52" t="s">
        <v>98</v>
      </c>
      <c r="B81" s="46" t="s">
        <v>87</v>
      </c>
      <c r="C81" s="41">
        <v>2</v>
      </c>
      <c r="D81" s="46" t="s">
        <v>138</v>
      </c>
      <c r="E81" s="46" t="s">
        <v>205</v>
      </c>
      <c r="F81" s="42">
        <v>110</v>
      </c>
      <c r="G81" s="43">
        <v>8</v>
      </c>
      <c r="H81" s="43">
        <v>1</v>
      </c>
      <c r="I81" s="169">
        <f>'Прил 4'!J279</f>
        <v>2196.9</v>
      </c>
      <c r="J81" s="169">
        <f>'Прил 4'!K279</f>
        <v>2196.9</v>
      </c>
    </row>
    <row r="82" spans="1:10" ht="31.5" x14ac:dyDescent="0.2">
      <c r="A82" s="52" t="s">
        <v>98</v>
      </c>
      <c r="B82" s="46" t="s">
        <v>87</v>
      </c>
      <c r="C82" s="41">
        <v>2</v>
      </c>
      <c r="D82" s="46" t="s">
        <v>138</v>
      </c>
      <c r="E82" s="46" t="s">
        <v>205</v>
      </c>
      <c r="F82" s="42">
        <v>240</v>
      </c>
      <c r="G82" s="43">
        <v>8</v>
      </c>
      <c r="H82" s="43">
        <v>1</v>
      </c>
      <c r="I82" s="169">
        <f>'Прил 4'!J280</f>
        <v>2181</v>
      </c>
      <c r="J82" s="169">
        <f>'Прил 4'!K280</f>
        <v>1529.7</v>
      </c>
    </row>
    <row r="83" spans="1:10" ht="29.25" customHeight="1" x14ac:dyDescent="0.2">
      <c r="A83" s="52" t="s">
        <v>98</v>
      </c>
      <c r="B83" s="46" t="s">
        <v>87</v>
      </c>
      <c r="C83" s="41">
        <v>2</v>
      </c>
      <c r="D83" s="46" t="s">
        <v>138</v>
      </c>
      <c r="E83" s="46" t="s">
        <v>205</v>
      </c>
      <c r="F83" s="42">
        <v>850</v>
      </c>
      <c r="G83" s="43">
        <v>8</v>
      </c>
      <c r="H83" s="43">
        <v>1</v>
      </c>
      <c r="I83" s="169">
        <f>'Прил 4'!J281</f>
        <v>20</v>
      </c>
      <c r="J83" s="169">
        <f>'Прил 4'!K281</f>
        <v>20</v>
      </c>
    </row>
    <row r="84" spans="1:10" ht="30.75" customHeight="1" x14ac:dyDescent="0.2">
      <c r="A84" s="52" t="s">
        <v>123</v>
      </c>
      <c r="B84" s="46" t="s">
        <v>87</v>
      </c>
      <c r="C84" s="41">
        <v>3</v>
      </c>
      <c r="D84" s="46" t="s">
        <v>138</v>
      </c>
      <c r="E84" s="41" t="s">
        <v>278</v>
      </c>
      <c r="F84" s="42" t="s">
        <v>249</v>
      </c>
      <c r="G84" s="43" t="s">
        <v>249</v>
      </c>
      <c r="H84" s="43" t="s">
        <v>249</v>
      </c>
      <c r="I84" s="169">
        <f>SUM(I85:I87)</f>
        <v>1278</v>
      </c>
      <c r="J84" s="169">
        <f>SUM(J85:J87)</f>
        <v>998</v>
      </c>
    </row>
    <row r="85" spans="1:10" ht="15.75" x14ac:dyDescent="0.2">
      <c r="A85" s="52" t="s">
        <v>410</v>
      </c>
      <c r="B85" s="46" t="s">
        <v>87</v>
      </c>
      <c r="C85" s="41">
        <v>3</v>
      </c>
      <c r="D85" s="46" t="s">
        <v>138</v>
      </c>
      <c r="E85" s="41">
        <v>29020</v>
      </c>
      <c r="F85" s="42">
        <v>350</v>
      </c>
      <c r="G85" s="43">
        <v>8</v>
      </c>
      <c r="H85" s="43">
        <v>4</v>
      </c>
      <c r="I85" s="169">
        <f>'Прил 4'!J312</f>
        <v>100</v>
      </c>
      <c r="J85" s="169">
        <f>'Прил 4'!K312</f>
        <v>100</v>
      </c>
    </row>
    <row r="86" spans="1:10" ht="15.75" x14ac:dyDescent="0.2">
      <c r="A86" s="52" t="s">
        <v>105</v>
      </c>
      <c r="B86" s="46" t="s">
        <v>87</v>
      </c>
      <c r="C86" s="41">
        <v>3</v>
      </c>
      <c r="D86" s="46" t="s">
        <v>138</v>
      </c>
      <c r="E86" s="41">
        <v>29250</v>
      </c>
      <c r="F86" s="42">
        <v>240</v>
      </c>
      <c r="G86" s="43">
        <v>8</v>
      </c>
      <c r="H86" s="43">
        <v>4</v>
      </c>
      <c r="I86" s="169">
        <f>'Прил 4'!J314</f>
        <v>500</v>
      </c>
      <c r="J86" s="169">
        <f>'Прил 4'!K314</f>
        <v>500</v>
      </c>
    </row>
    <row r="87" spans="1:10" ht="33" customHeight="1" x14ac:dyDescent="0.2">
      <c r="A87" s="52" t="s">
        <v>99</v>
      </c>
      <c r="B87" s="46" t="s">
        <v>87</v>
      </c>
      <c r="C87" s="41">
        <v>3</v>
      </c>
      <c r="D87" s="46" t="s">
        <v>138</v>
      </c>
      <c r="E87" s="41">
        <v>29260</v>
      </c>
      <c r="F87" s="42">
        <v>240</v>
      </c>
      <c r="G87" s="43">
        <v>8</v>
      </c>
      <c r="H87" s="43">
        <v>4</v>
      </c>
      <c r="I87" s="169">
        <f>'Прил 4'!J316</f>
        <v>678</v>
      </c>
      <c r="J87" s="169">
        <f>'Прил 4'!K316</f>
        <v>398</v>
      </c>
    </row>
    <row r="88" spans="1:10" ht="63" x14ac:dyDescent="0.2">
      <c r="A88" s="52" t="s">
        <v>246</v>
      </c>
      <c r="B88" s="46" t="s">
        <v>87</v>
      </c>
      <c r="C88" s="41">
        <v>4</v>
      </c>
      <c r="D88" s="46" t="s">
        <v>138</v>
      </c>
      <c r="E88" s="41" t="s">
        <v>278</v>
      </c>
      <c r="F88" s="42" t="s">
        <v>249</v>
      </c>
      <c r="G88" s="43" t="s">
        <v>249</v>
      </c>
      <c r="H88" s="43" t="s">
        <v>249</v>
      </c>
      <c r="I88" s="169">
        <f>SUM(I89:I91)</f>
        <v>3095</v>
      </c>
      <c r="J88" s="169">
        <f>SUM(J89:J91)</f>
        <v>3095</v>
      </c>
    </row>
    <row r="89" spans="1:10" ht="15.75" x14ac:dyDescent="0.2">
      <c r="A89" s="52" t="s">
        <v>111</v>
      </c>
      <c r="B89" s="46" t="s">
        <v>87</v>
      </c>
      <c r="C89" s="41">
        <v>4</v>
      </c>
      <c r="D89" s="46" t="s">
        <v>138</v>
      </c>
      <c r="E89" s="41">
        <v>29230</v>
      </c>
      <c r="F89" s="42">
        <v>240</v>
      </c>
      <c r="G89" s="43">
        <v>11</v>
      </c>
      <c r="H89" s="43">
        <v>5</v>
      </c>
      <c r="I89" s="169">
        <f>'Прил 4'!J332</f>
        <v>275</v>
      </c>
      <c r="J89" s="169">
        <f>'Прил 4'!K332</f>
        <v>275</v>
      </c>
    </row>
    <row r="90" spans="1:10" ht="15" customHeight="1" x14ac:dyDescent="0.2">
      <c r="A90" s="52" t="s">
        <v>96</v>
      </c>
      <c r="B90" s="46" t="s">
        <v>87</v>
      </c>
      <c r="C90" s="41">
        <v>4</v>
      </c>
      <c r="D90" s="46" t="s">
        <v>138</v>
      </c>
      <c r="E90" s="41">
        <v>29370</v>
      </c>
      <c r="F90" s="42">
        <v>240</v>
      </c>
      <c r="G90" s="43">
        <v>11</v>
      </c>
      <c r="H90" s="43">
        <v>5</v>
      </c>
      <c r="I90" s="169">
        <f>'Прил 4'!J334</f>
        <v>1320</v>
      </c>
      <c r="J90" s="169">
        <f>'Прил 4'!K334</f>
        <v>1320</v>
      </c>
    </row>
    <row r="91" spans="1:10" ht="15.75" x14ac:dyDescent="0.2">
      <c r="A91" s="52" t="s">
        <v>112</v>
      </c>
      <c r="B91" s="46" t="s">
        <v>87</v>
      </c>
      <c r="C91" s="41">
        <v>4</v>
      </c>
      <c r="D91" s="46" t="s">
        <v>138</v>
      </c>
      <c r="E91" s="41">
        <v>29570</v>
      </c>
      <c r="F91" s="42">
        <v>240</v>
      </c>
      <c r="G91" s="43">
        <v>11</v>
      </c>
      <c r="H91" s="43">
        <v>5</v>
      </c>
      <c r="I91" s="169">
        <f>'Прил 4'!J336</f>
        <v>1500</v>
      </c>
      <c r="J91" s="169">
        <f>'Прил 4'!K336</f>
        <v>1500</v>
      </c>
    </row>
    <row r="92" spans="1:10" ht="31.5" x14ac:dyDescent="0.2">
      <c r="A92" s="52" t="s">
        <v>360</v>
      </c>
      <c r="B92" s="46" t="s">
        <v>87</v>
      </c>
      <c r="C92" s="41">
        <v>5</v>
      </c>
      <c r="D92" s="46" t="s">
        <v>138</v>
      </c>
      <c r="E92" s="41" t="s">
        <v>278</v>
      </c>
      <c r="F92" s="42"/>
      <c r="G92" s="43"/>
      <c r="H92" s="43"/>
      <c r="I92" s="169">
        <f>I93</f>
        <v>9867.7999999999993</v>
      </c>
      <c r="J92" s="169">
        <f>J93</f>
        <v>10093.6</v>
      </c>
    </row>
    <row r="93" spans="1:10" ht="31.5" x14ac:dyDescent="0.2">
      <c r="A93" s="52" t="s">
        <v>98</v>
      </c>
      <c r="B93" s="46" t="s">
        <v>87</v>
      </c>
      <c r="C93" s="41">
        <v>5</v>
      </c>
      <c r="D93" s="46" t="s">
        <v>138</v>
      </c>
      <c r="E93" s="46" t="s">
        <v>205</v>
      </c>
      <c r="F93" s="42">
        <v>620</v>
      </c>
      <c r="G93" s="43">
        <v>8</v>
      </c>
      <c r="H93" s="43">
        <v>1</v>
      </c>
      <c r="I93" s="169">
        <f>'Прил 4'!J284</f>
        <v>9867.7999999999993</v>
      </c>
      <c r="J93" s="169">
        <f>'Прил 4'!K284</f>
        <v>10093.6</v>
      </c>
    </row>
    <row r="94" spans="1:10" ht="63" x14ac:dyDescent="0.2">
      <c r="A94" s="52" t="s">
        <v>153</v>
      </c>
      <c r="B94" s="46" t="s">
        <v>19</v>
      </c>
      <c r="C94" s="41" t="s">
        <v>161</v>
      </c>
      <c r="D94" s="46" t="s">
        <v>138</v>
      </c>
      <c r="E94" s="41" t="s">
        <v>278</v>
      </c>
      <c r="F94" s="42" t="s">
        <v>249</v>
      </c>
      <c r="G94" s="43" t="s">
        <v>249</v>
      </c>
      <c r="H94" s="43" t="s">
        <v>249</v>
      </c>
      <c r="I94" s="169">
        <f>I95+I108+I115</f>
        <v>1696.5</v>
      </c>
      <c r="J94" s="169">
        <f>J95+J108+J115</f>
        <v>1676.5</v>
      </c>
    </row>
    <row r="95" spans="1:10" ht="47.25" x14ac:dyDescent="0.2">
      <c r="A95" s="52" t="s">
        <v>240</v>
      </c>
      <c r="B95" s="46" t="s">
        <v>19</v>
      </c>
      <c r="C95" s="41" t="s">
        <v>157</v>
      </c>
      <c r="D95" s="46" t="s">
        <v>138</v>
      </c>
      <c r="E95" s="41" t="s">
        <v>278</v>
      </c>
      <c r="F95" s="42" t="s">
        <v>249</v>
      </c>
      <c r="G95" s="43" t="s">
        <v>249</v>
      </c>
      <c r="H95" s="43" t="s">
        <v>249</v>
      </c>
      <c r="I95" s="169">
        <f>I96+I98+I100+I102+I104+I106</f>
        <v>1100</v>
      </c>
      <c r="J95" s="169">
        <f>J96+J98+J100+J102+J104+J106</f>
        <v>1100</v>
      </c>
    </row>
    <row r="96" spans="1:10" ht="31.5" x14ac:dyDescent="0.2">
      <c r="A96" s="52" t="s">
        <v>299</v>
      </c>
      <c r="B96" s="46" t="s">
        <v>19</v>
      </c>
      <c r="C96" s="41">
        <v>1</v>
      </c>
      <c r="D96" s="46" t="s">
        <v>10</v>
      </c>
      <c r="E96" s="46" t="s">
        <v>278</v>
      </c>
      <c r="F96" s="42"/>
      <c r="G96" s="43"/>
      <c r="H96" s="43"/>
      <c r="I96" s="169">
        <f>I97</f>
        <v>100</v>
      </c>
      <c r="J96" s="169">
        <f>J97</f>
        <v>100</v>
      </c>
    </row>
    <row r="97" spans="1:10" ht="47.25" x14ac:dyDescent="0.2">
      <c r="A97" s="52" t="s">
        <v>155</v>
      </c>
      <c r="B97" s="46" t="s">
        <v>19</v>
      </c>
      <c r="C97" s="41">
        <v>1</v>
      </c>
      <c r="D97" s="46" t="s">
        <v>10</v>
      </c>
      <c r="E97" s="46" t="s">
        <v>182</v>
      </c>
      <c r="F97" s="42">
        <v>240</v>
      </c>
      <c r="G97" s="43">
        <v>1</v>
      </c>
      <c r="H97" s="43">
        <v>13</v>
      </c>
      <c r="I97" s="169">
        <f>'Прил 4'!J80</f>
        <v>100</v>
      </c>
      <c r="J97" s="169">
        <f>'Прил 4'!K80</f>
        <v>100</v>
      </c>
    </row>
    <row r="98" spans="1:10" ht="31.5" x14ac:dyDescent="0.2">
      <c r="A98" s="52" t="s">
        <v>300</v>
      </c>
      <c r="B98" s="46" t="s">
        <v>19</v>
      </c>
      <c r="C98" s="41">
        <v>1</v>
      </c>
      <c r="D98" s="46" t="s">
        <v>12</v>
      </c>
      <c r="E98" s="46" t="s">
        <v>278</v>
      </c>
      <c r="F98" s="42"/>
      <c r="G98" s="43"/>
      <c r="H98" s="43"/>
      <c r="I98" s="169">
        <f>I99</f>
        <v>70</v>
      </c>
      <c r="J98" s="169">
        <f>J99</f>
        <v>70</v>
      </c>
    </row>
    <row r="99" spans="1:10" ht="47.25" x14ac:dyDescent="0.2">
      <c r="A99" s="52" t="s">
        <v>155</v>
      </c>
      <c r="B99" s="46" t="s">
        <v>19</v>
      </c>
      <c r="C99" s="41">
        <v>1</v>
      </c>
      <c r="D99" s="46" t="s">
        <v>12</v>
      </c>
      <c r="E99" s="46" t="s">
        <v>182</v>
      </c>
      <c r="F99" s="42">
        <v>240</v>
      </c>
      <c r="G99" s="43">
        <v>1</v>
      </c>
      <c r="H99" s="43">
        <v>13</v>
      </c>
      <c r="I99" s="169">
        <f>'Прил 4'!J83</f>
        <v>70</v>
      </c>
      <c r="J99" s="169">
        <f>'Прил 4'!K83</f>
        <v>70</v>
      </c>
    </row>
    <row r="100" spans="1:10" ht="31.5" x14ac:dyDescent="0.2">
      <c r="A100" s="52" t="s">
        <v>301</v>
      </c>
      <c r="B100" s="46" t="s">
        <v>19</v>
      </c>
      <c r="C100" s="41">
        <v>1</v>
      </c>
      <c r="D100" s="46" t="s">
        <v>11</v>
      </c>
      <c r="E100" s="46" t="s">
        <v>278</v>
      </c>
      <c r="F100" s="42"/>
      <c r="G100" s="43"/>
      <c r="H100" s="43"/>
      <c r="I100" s="169">
        <f>I101</f>
        <v>600</v>
      </c>
      <c r="J100" s="169">
        <f>J101</f>
        <v>600</v>
      </c>
    </row>
    <row r="101" spans="1:10" ht="47.25" x14ac:dyDescent="0.2">
      <c r="A101" s="52" t="s">
        <v>155</v>
      </c>
      <c r="B101" s="46" t="s">
        <v>19</v>
      </c>
      <c r="C101" s="41">
        <v>1</v>
      </c>
      <c r="D101" s="46" t="s">
        <v>11</v>
      </c>
      <c r="E101" s="46" t="s">
        <v>182</v>
      </c>
      <c r="F101" s="42">
        <v>240</v>
      </c>
      <c r="G101" s="43">
        <v>1</v>
      </c>
      <c r="H101" s="43">
        <v>13</v>
      </c>
      <c r="I101" s="169">
        <f>'Прил 4'!J86</f>
        <v>600</v>
      </c>
      <c r="J101" s="169">
        <f>'Прил 4'!K86</f>
        <v>600</v>
      </c>
    </row>
    <row r="102" spans="1:10" ht="31.5" x14ac:dyDescent="0.2">
      <c r="A102" s="52" t="s">
        <v>302</v>
      </c>
      <c r="B102" s="46" t="s">
        <v>19</v>
      </c>
      <c r="C102" s="41">
        <v>1</v>
      </c>
      <c r="D102" s="46" t="s">
        <v>14</v>
      </c>
      <c r="E102" s="46" t="s">
        <v>278</v>
      </c>
      <c r="F102" s="42"/>
      <c r="G102" s="43"/>
      <c r="H102" s="43"/>
      <c r="I102" s="169">
        <f>I103</f>
        <v>50</v>
      </c>
      <c r="J102" s="169">
        <f>J103</f>
        <v>50</v>
      </c>
    </row>
    <row r="103" spans="1:10" ht="47.25" x14ac:dyDescent="0.2">
      <c r="A103" s="52" t="s">
        <v>155</v>
      </c>
      <c r="B103" s="46" t="s">
        <v>19</v>
      </c>
      <c r="C103" s="41">
        <v>1</v>
      </c>
      <c r="D103" s="46" t="s">
        <v>14</v>
      </c>
      <c r="E103" s="46" t="s">
        <v>182</v>
      </c>
      <c r="F103" s="42">
        <v>240</v>
      </c>
      <c r="G103" s="43">
        <v>1</v>
      </c>
      <c r="H103" s="43">
        <v>13</v>
      </c>
      <c r="I103" s="169">
        <f>'Прил 4'!J89</f>
        <v>50</v>
      </c>
      <c r="J103" s="169">
        <f>'Прил 4'!K89</f>
        <v>50</v>
      </c>
    </row>
    <row r="104" spans="1:10" ht="78.75" x14ac:dyDescent="0.2">
      <c r="A104" s="52" t="s">
        <v>321</v>
      </c>
      <c r="B104" s="46" t="s">
        <v>19</v>
      </c>
      <c r="C104" s="41">
        <v>1</v>
      </c>
      <c r="D104" s="46" t="s">
        <v>15</v>
      </c>
      <c r="E104" s="46" t="s">
        <v>278</v>
      </c>
      <c r="F104" s="42"/>
      <c r="G104" s="43"/>
      <c r="H104" s="43"/>
      <c r="I104" s="169">
        <f>I105</f>
        <v>200</v>
      </c>
      <c r="J104" s="169">
        <f>J105</f>
        <v>200</v>
      </c>
    </row>
    <row r="105" spans="1:10" ht="47.25" x14ac:dyDescent="0.2">
      <c r="A105" s="52" t="s">
        <v>155</v>
      </c>
      <c r="B105" s="46" t="s">
        <v>19</v>
      </c>
      <c r="C105" s="41">
        <v>1</v>
      </c>
      <c r="D105" s="46" t="s">
        <v>15</v>
      </c>
      <c r="E105" s="46" t="s">
        <v>182</v>
      </c>
      <c r="F105" s="42">
        <v>240</v>
      </c>
      <c r="G105" s="43">
        <v>1</v>
      </c>
      <c r="H105" s="43">
        <v>13</v>
      </c>
      <c r="I105" s="169">
        <f>'Прил 4'!J92</f>
        <v>200</v>
      </c>
      <c r="J105" s="169">
        <f>'Прил 4'!K92</f>
        <v>200</v>
      </c>
    </row>
    <row r="106" spans="1:10" ht="31.5" x14ac:dyDescent="0.2">
      <c r="A106" s="52" t="s">
        <v>303</v>
      </c>
      <c r="B106" s="46" t="s">
        <v>19</v>
      </c>
      <c r="C106" s="41">
        <v>1</v>
      </c>
      <c r="D106" s="46" t="s">
        <v>87</v>
      </c>
      <c r="E106" s="46" t="s">
        <v>278</v>
      </c>
      <c r="F106" s="42"/>
      <c r="G106" s="43"/>
      <c r="H106" s="43"/>
      <c r="I106" s="169">
        <f>I107</f>
        <v>80</v>
      </c>
      <c r="J106" s="169">
        <f>J107</f>
        <v>80</v>
      </c>
    </row>
    <row r="107" spans="1:10" ht="47.25" x14ac:dyDescent="0.2">
      <c r="A107" s="52" t="s">
        <v>155</v>
      </c>
      <c r="B107" s="46" t="s">
        <v>19</v>
      </c>
      <c r="C107" s="41">
        <v>1</v>
      </c>
      <c r="D107" s="46" t="s">
        <v>87</v>
      </c>
      <c r="E107" s="46" t="s">
        <v>182</v>
      </c>
      <c r="F107" s="42">
        <v>240</v>
      </c>
      <c r="G107" s="43">
        <v>1</v>
      </c>
      <c r="H107" s="43">
        <v>13</v>
      </c>
      <c r="I107" s="169">
        <f>'Прил 4'!J95</f>
        <v>80</v>
      </c>
      <c r="J107" s="169">
        <f>'Прил 4'!K95</f>
        <v>80</v>
      </c>
    </row>
    <row r="108" spans="1:10" ht="31.5" x14ac:dyDescent="0.2">
      <c r="A108" s="52" t="s">
        <v>304</v>
      </c>
      <c r="B108" s="46" t="s">
        <v>19</v>
      </c>
      <c r="C108" s="46">
        <v>2</v>
      </c>
      <c r="D108" s="46" t="s">
        <v>138</v>
      </c>
      <c r="E108" s="41" t="s">
        <v>278</v>
      </c>
      <c r="F108" s="42" t="s">
        <v>249</v>
      </c>
      <c r="G108" s="43" t="s">
        <v>249</v>
      </c>
      <c r="H108" s="43" t="s">
        <v>249</v>
      </c>
      <c r="I108" s="169">
        <f>I109+I111+I113</f>
        <v>570</v>
      </c>
      <c r="J108" s="169">
        <f>J109+J111+J113</f>
        <v>550</v>
      </c>
    </row>
    <row r="109" spans="1:10" ht="31.5" x14ac:dyDescent="0.2">
      <c r="A109" s="52" t="s">
        <v>299</v>
      </c>
      <c r="B109" s="46" t="s">
        <v>19</v>
      </c>
      <c r="C109" s="46" t="s">
        <v>135</v>
      </c>
      <c r="D109" s="46" t="s">
        <v>10</v>
      </c>
      <c r="E109" s="46" t="s">
        <v>278</v>
      </c>
      <c r="F109" s="42"/>
      <c r="G109" s="43"/>
      <c r="H109" s="43"/>
      <c r="I109" s="169">
        <f>I110</f>
        <v>50</v>
      </c>
      <c r="J109" s="169">
        <f>J110</f>
        <v>50</v>
      </c>
    </row>
    <row r="110" spans="1:10" ht="47.25" x14ac:dyDescent="0.2">
      <c r="A110" s="52" t="s">
        <v>155</v>
      </c>
      <c r="B110" s="46" t="s">
        <v>19</v>
      </c>
      <c r="C110" s="46" t="s">
        <v>135</v>
      </c>
      <c r="D110" s="46" t="s">
        <v>10</v>
      </c>
      <c r="E110" s="46" t="s">
        <v>182</v>
      </c>
      <c r="F110" s="42">
        <v>240</v>
      </c>
      <c r="G110" s="43">
        <v>5</v>
      </c>
      <c r="H110" s="43">
        <v>5</v>
      </c>
      <c r="I110" s="169">
        <f>'Прил 4'!J255</f>
        <v>50</v>
      </c>
      <c r="J110" s="169">
        <f>'Прил 4'!K255</f>
        <v>50</v>
      </c>
    </row>
    <row r="111" spans="1:10" ht="15.75" x14ac:dyDescent="0.2">
      <c r="A111" s="52" t="s">
        <v>305</v>
      </c>
      <c r="B111" s="46" t="s">
        <v>19</v>
      </c>
      <c r="C111" s="46" t="s">
        <v>135</v>
      </c>
      <c r="D111" s="46" t="s">
        <v>12</v>
      </c>
      <c r="E111" s="46" t="s">
        <v>278</v>
      </c>
      <c r="F111" s="42"/>
      <c r="G111" s="43"/>
      <c r="H111" s="43"/>
      <c r="I111" s="169">
        <f>I112</f>
        <v>500</v>
      </c>
      <c r="J111" s="169">
        <f>J112</f>
        <v>500</v>
      </c>
    </row>
    <row r="112" spans="1:10" ht="47.25" x14ac:dyDescent="0.2">
      <c r="A112" s="52" t="s">
        <v>155</v>
      </c>
      <c r="B112" s="46" t="s">
        <v>19</v>
      </c>
      <c r="C112" s="46" t="s">
        <v>135</v>
      </c>
      <c r="D112" s="46" t="s">
        <v>12</v>
      </c>
      <c r="E112" s="46" t="s">
        <v>182</v>
      </c>
      <c r="F112" s="42">
        <v>240</v>
      </c>
      <c r="G112" s="43">
        <v>5</v>
      </c>
      <c r="H112" s="43">
        <v>5</v>
      </c>
      <c r="I112" s="169">
        <f>'Прил 4'!J258</f>
        <v>500</v>
      </c>
      <c r="J112" s="169">
        <f>'Прил 4'!K258</f>
        <v>500</v>
      </c>
    </row>
    <row r="113" spans="1:10" ht="36" customHeight="1" x14ac:dyDescent="0.2">
      <c r="A113" s="52" t="s">
        <v>303</v>
      </c>
      <c r="B113" s="46" t="s">
        <v>19</v>
      </c>
      <c r="C113" s="41">
        <v>2</v>
      </c>
      <c r="D113" s="46" t="s">
        <v>11</v>
      </c>
      <c r="E113" s="46" t="s">
        <v>278</v>
      </c>
      <c r="F113" s="42"/>
      <c r="G113" s="43"/>
      <c r="H113" s="43"/>
      <c r="I113" s="169">
        <f>I114</f>
        <v>20</v>
      </c>
      <c r="J113" s="169">
        <f>J114</f>
        <v>0</v>
      </c>
    </row>
    <row r="114" spans="1:10" ht="47.25" x14ac:dyDescent="0.2">
      <c r="A114" s="52" t="s">
        <v>155</v>
      </c>
      <c r="B114" s="46" t="s">
        <v>19</v>
      </c>
      <c r="C114" s="41">
        <v>2</v>
      </c>
      <c r="D114" s="46" t="s">
        <v>11</v>
      </c>
      <c r="E114" s="46" t="s">
        <v>182</v>
      </c>
      <c r="F114" s="42">
        <v>240</v>
      </c>
      <c r="G114" s="43">
        <v>5</v>
      </c>
      <c r="H114" s="43">
        <v>5</v>
      </c>
      <c r="I114" s="169">
        <f>'Прил 4'!J261</f>
        <v>20</v>
      </c>
      <c r="J114" s="169">
        <f>'Прил 4'!K261</f>
        <v>0</v>
      </c>
    </row>
    <row r="115" spans="1:10" ht="31.5" x14ac:dyDescent="0.2">
      <c r="A115" s="52" t="s">
        <v>304</v>
      </c>
      <c r="B115" s="46" t="s">
        <v>19</v>
      </c>
      <c r="C115" s="46" t="s">
        <v>169</v>
      </c>
      <c r="D115" s="46" t="s">
        <v>138</v>
      </c>
      <c r="E115" s="41" t="s">
        <v>278</v>
      </c>
      <c r="F115" s="42" t="s">
        <v>249</v>
      </c>
      <c r="G115" s="43" t="s">
        <v>249</v>
      </c>
      <c r="H115" s="43" t="s">
        <v>249</v>
      </c>
      <c r="I115" s="169">
        <f>I116+I118</f>
        <v>26.5</v>
      </c>
      <c r="J115" s="169">
        <f>J116+J118</f>
        <v>26.5</v>
      </c>
    </row>
    <row r="116" spans="1:10" ht="31.5" x14ac:dyDescent="0.2">
      <c r="A116" s="52" t="s">
        <v>299</v>
      </c>
      <c r="B116" s="46" t="s">
        <v>19</v>
      </c>
      <c r="C116" s="46" t="s">
        <v>169</v>
      </c>
      <c r="D116" s="46" t="s">
        <v>10</v>
      </c>
      <c r="E116" s="46" t="s">
        <v>278</v>
      </c>
      <c r="F116" s="42"/>
      <c r="G116" s="43"/>
      <c r="H116" s="43"/>
      <c r="I116" s="169">
        <f>I117</f>
        <v>16.5</v>
      </c>
      <c r="J116" s="169">
        <f>J117</f>
        <v>16.5</v>
      </c>
    </row>
    <row r="117" spans="1:10" ht="47.25" x14ac:dyDescent="0.2">
      <c r="A117" s="52" t="s">
        <v>155</v>
      </c>
      <c r="B117" s="46" t="s">
        <v>19</v>
      </c>
      <c r="C117" s="46" t="s">
        <v>169</v>
      </c>
      <c r="D117" s="46" t="s">
        <v>10</v>
      </c>
      <c r="E117" s="46" t="s">
        <v>182</v>
      </c>
      <c r="F117" s="42">
        <v>240</v>
      </c>
      <c r="G117" s="43">
        <v>8</v>
      </c>
      <c r="H117" s="43">
        <v>1</v>
      </c>
      <c r="I117" s="169">
        <f>'Прил 4'!J289</f>
        <v>16.5</v>
      </c>
      <c r="J117" s="169">
        <f>'Прил 4'!K289</f>
        <v>16.5</v>
      </c>
    </row>
    <row r="118" spans="1:10" ht="31.5" x14ac:dyDescent="0.2">
      <c r="A118" s="52" t="s">
        <v>303</v>
      </c>
      <c r="B118" s="46" t="s">
        <v>19</v>
      </c>
      <c r="C118" s="41">
        <v>3</v>
      </c>
      <c r="D118" s="46" t="s">
        <v>12</v>
      </c>
      <c r="E118" s="46" t="s">
        <v>278</v>
      </c>
      <c r="F118" s="42"/>
      <c r="G118" s="43"/>
      <c r="H118" s="43"/>
      <c r="I118" s="169">
        <f>I119</f>
        <v>10</v>
      </c>
      <c r="J118" s="169">
        <f>J119</f>
        <v>10</v>
      </c>
    </row>
    <row r="119" spans="1:10" ht="47.25" x14ac:dyDescent="0.2">
      <c r="A119" s="52" t="s">
        <v>155</v>
      </c>
      <c r="B119" s="46" t="s">
        <v>19</v>
      </c>
      <c r="C119" s="41">
        <v>3</v>
      </c>
      <c r="D119" s="46" t="s">
        <v>12</v>
      </c>
      <c r="E119" s="46" t="s">
        <v>182</v>
      </c>
      <c r="F119" s="42">
        <v>240</v>
      </c>
      <c r="G119" s="43">
        <v>8</v>
      </c>
      <c r="H119" s="43">
        <v>1</v>
      </c>
      <c r="I119" s="169">
        <f>'Прил 4'!J292</f>
        <v>10</v>
      </c>
      <c r="J119" s="169">
        <f>'Прил 4'!K292</f>
        <v>10</v>
      </c>
    </row>
    <row r="120" spans="1:10" ht="47.25" x14ac:dyDescent="0.2">
      <c r="A120" s="52" t="s">
        <v>306</v>
      </c>
      <c r="B120" s="46" t="s">
        <v>20</v>
      </c>
      <c r="C120" s="41" t="s">
        <v>161</v>
      </c>
      <c r="D120" s="46" t="s">
        <v>138</v>
      </c>
      <c r="E120" s="41" t="s">
        <v>278</v>
      </c>
      <c r="F120" s="42" t="s">
        <v>249</v>
      </c>
      <c r="G120" s="43" t="s">
        <v>249</v>
      </c>
      <c r="H120" s="43" t="s">
        <v>249</v>
      </c>
      <c r="I120" s="169">
        <f>I121</f>
        <v>192</v>
      </c>
      <c r="J120" s="169">
        <f>J121</f>
        <v>196.5</v>
      </c>
    </row>
    <row r="121" spans="1:10" ht="47.25" x14ac:dyDescent="0.2">
      <c r="A121" s="52" t="s">
        <v>160</v>
      </c>
      <c r="B121" s="46" t="s">
        <v>20</v>
      </c>
      <c r="C121" s="41">
        <v>0</v>
      </c>
      <c r="D121" s="46" t="s">
        <v>138</v>
      </c>
      <c r="E121" s="41">
        <v>29010</v>
      </c>
      <c r="F121" s="42">
        <v>240</v>
      </c>
      <c r="G121" s="43">
        <v>1</v>
      </c>
      <c r="H121" s="43">
        <v>13</v>
      </c>
      <c r="I121" s="169">
        <f>'Прил 4'!J99</f>
        <v>192</v>
      </c>
      <c r="J121" s="169">
        <f>'Прил 4'!K99</f>
        <v>196.5</v>
      </c>
    </row>
    <row r="122" spans="1:10" ht="63" x14ac:dyDescent="0.2">
      <c r="A122" s="52" t="s">
        <v>307</v>
      </c>
      <c r="B122" s="46" t="s">
        <v>50</v>
      </c>
      <c r="C122" s="41" t="s">
        <v>161</v>
      </c>
      <c r="D122" s="46" t="s">
        <v>138</v>
      </c>
      <c r="E122" s="41" t="s">
        <v>278</v>
      </c>
      <c r="F122" s="42" t="s">
        <v>249</v>
      </c>
      <c r="G122" s="43" t="s">
        <v>249</v>
      </c>
      <c r="H122" s="43" t="s">
        <v>249</v>
      </c>
      <c r="I122" s="169">
        <f>I123+I125</f>
        <v>1000</v>
      </c>
      <c r="J122" s="169">
        <f>J123+J125</f>
        <v>0</v>
      </c>
    </row>
    <row r="123" spans="1:10" ht="31.5" x14ac:dyDescent="0.2">
      <c r="A123" s="52" t="s">
        <v>308</v>
      </c>
      <c r="B123" s="46" t="s">
        <v>50</v>
      </c>
      <c r="C123" s="41">
        <v>0</v>
      </c>
      <c r="D123" s="46" t="s">
        <v>10</v>
      </c>
      <c r="E123" s="41" t="s">
        <v>278</v>
      </c>
      <c r="F123" s="42"/>
      <c r="G123" s="43"/>
      <c r="H123" s="43"/>
      <c r="I123" s="169">
        <f>I124</f>
        <v>900</v>
      </c>
      <c r="J123" s="169">
        <f>J124</f>
        <v>0</v>
      </c>
    </row>
    <row r="124" spans="1:10" ht="31.5" x14ac:dyDescent="0.2">
      <c r="A124" s="52" t="s">
        <v>259</v>
      </c>
      <c r="B124" s="46" t="s">
        <v>50</v>
      </c>
      <c r="C124" s="41">
        <v>0</v>
      </c>
      <c r="D124" s="46" t="s">
        <v>10</v>
      </c>
      <c r="E124" s="46" t="s">
        <v>260</v>
      </c>
      <c r="F124" s="42">
        <v>240</v>
      </c>
      <c r="G124" s="43">
        <v>8</v>
      </c>
      <c r="H124" s="43">
        <v>1</v>
      </c>
      <c r="I124" s="169">
        <f>'Прил 4'!J296</f>
        <v>900</v>
      </c>
      <c r="J124" s="169">
        <f>'Прил 4'!K296</f>
        <v>0</v>
      </c>
    </row>
    <row r="125" spans="1:10" ht="31.5" x14ac:dyDescent="0.2">
      <c r="A125" s="52" t="s">
        <v>309</v>
      </c>
      <c r="B125" s="46" t="s">
        <v>50</v>
      </c>
      <c r="C125" s="41">
        <v>0</v>
      </c>
      <c r="D125" s="46" t="s">
        <v>12</v>
      </c>
      <c r="E125" s="41" t="s">
        <v>278</v>
      </c>
      <c r="F125" s="42"/>
      <c r="G125" s="43"/>
      <c r="H125" s="43"/>
      <c r="I125" s="169">
        <f>I126</f>
        <v>100</v>
      </c>
      <c r="J125" s="169">
        <f>J126</f>
        <v>0</v>
      </c>
    </row>
    <row r="126" spans="1:10" ht="31.5" x14ac:dyDescent="0.2">
      <c r="A126" s="52" t="s">
        <v>259</v>
      </c>
      <c r="B126" s="46" t="s">
        <v>50</v>
      </c>
      <c r="C126" s="41">
        <v>0</v>
      </c>
      <c r="D126" s="46" t="s">
        <v>12</v>
      </c>
      <c r="E126" s="46" t="s">
        <v>260</v>
      </c>
      <c r="F126" s="42">
        <v>240</v>
      </c>
      <c r="G126" s="43">
        <v>8</v>
      </c>
      <c r="H126" s="43">
        <v>1</v>
      </c>
      <c r="I126" s="169">
        <f>'Прил 4'!J299</f>
        <v>100</v>
      </c>
      <c r="J126" s="169">
        <f>'Прил 4'!K299</f>
        <v>0</v>
      </c>
    </row>
    <row r="127" spans="1:10" ht="63" x14ac:dyDescent="0.2">
      <c r="A127" s="52" t="s">
        <v>310</v>
      </c>
      <c r="B127" s="46" t="s">
        <v>51</v>
      </c>
      <c r="C127" s="41" t="s">
        <v>161</v>
      </c>
      <c r="D127" s="46" t="s">
        <v>138</v>
      </c>
      <c r="E127" s="41" t="s">
        <v>278</v>
      </c>
      <c r="F127" s="42" t="s">
        <v>249</v>
      </c>
      <c r="G127" s="43" t="s">
        <v>249</v>
      </c>
      <c r="H127" s="43" t="s">
        <v>249</v>
      </c>
      <c r="I127" s="169">
        <f>I128</f>
        <v>532</v>
      </c>
      <c r="J127" s="169">
        <f>J128</f>
        <v>632</v>
      </c>
    </row>
    <row r="128" spans="1:10" ht="31.5" x14ac:dyDescent="0.2">
      <c r="A128" s="52" t="s">
        <v>311</v>
      </c>
      <c r="B128" s="46" t="s">
        <v>51</v>
      </c>
      <c r="C128" s="41">
        <v>0</v>
      </c>
      <c r="D128" s="46" t="s">
        <v>10</v>
      </c>
      <c r="E128" s="41" t="s">
        <v>278</v>
      </c>
      <c r="F128" s="42" t="s">
        <v>249</v>
      </c>
      <c r="G128" s="43" t="s">
        <v>249</v>
      </c>
      <c r="H128" s="43" t="s">
        <v>249</v>
      </c>
      <c r="I128" s="169">
        <f>SUM(I129:I131)</f>
        <v>532</v>
      </c>
      <c r="J128" s="169">
        <f>SUM(J129:J131)</f>
        <v>632</v>
      </c>
    </row>
    <row r="129" spans="1:10" ht="31.5" x14ac:dyDescent="0.2">
      <c r="A129" s="52" t="s">
        <v>252</v>
      </c>
      <c r="B129" s="46" t="s">
        <v>51</v>
      </c>
      <c r="C129" s="41">
        <v>0</v>
      </c>
      <c r="D129" s="46" t="s">
        <v>10</v>
      </c>
      <c r="E129" s="41">
        <v>26910</v>
      </c>
      <c r="F129" s="42">
        <v>240</v>
      </c>
      <c r="G129" s="43">
        <v>1</v>
      </c>
      <c r="H129" s="43">
        <v>4</v>
      </c>
      <c r="I129" s="169">
        <f>'Прил 4'!J24</f>
        <v>100</v>
      </c>
      <c r="J129" s="169">
        <f>'Прил 4'!K24</f>
        <v>150</v>
      </c>
    </row>
    <row r="130" spans="1:10" ht="31.5" x14ac:dyDescent="0.2">
      <c r="A130" s="52" t="s">
        <v>252</v>
      </c>
      <c r="B130" s="46" t="s">
        <v>51</v>
      </c>
      <c r="C130" s="41">
        <v>0</v>
      </c>
      <c r="D130" s="46" t="s">
        <v>10</v>
      </c>
      <c r="E130" s="41">
        <v>26910</v>
      </c>
      <c r="F130" s="42">
        <v>240</v>
      </c>
      <c r="G130" s="43">
        <v>1</v>
      </c>
      <c r="H130" s="43">
        <v>13</v>
      </c>
      <c r="I130" s="169">
        <f>'Прил 4'!J103</f>
        <v>82</v>
      </c>
      <c r="J130" s="169">
        <f>'Прил 4'!K103</f>
        <v>132</v>
      </c>
    </row>
    <row r="131" spans="1:10" ht="31.5" x14ac:dyDescent="0.2">
      <c r="A131" s="52" t="s">
        <v>252</v>
      </c>
      <c r="B131" s="46" t="s">
        <v>51</v>
      </c>
      <c r="C131" s="41">
        <v>0</v>
      </c>
      <c r="D131" s="46" t="s">
        <v>10</v>
      </c>
      <c r="E131" s="41">
        <v>26910</v>
      </c>
      <c r="F131" s="42">
        <v>240</v>
      </c>
      <c r="G131" s="43">
        <v>12</v>
      </c>
      <c r="H131" s="43">
        <v>2</v>
      </c>
      <c r="I131" s="169">
        <f>'Прил 4'!J342</f>
        <v>350</v>
      </c>
      <c r="J131" s="169">
        <f>'Прил 4'!K342</f>
        <v>350</v>
      </c>
    </row>
    <row r="132" spans="1:10" ht="63" x14ac:dyDescent="0.2">
      <c r="A132" s="52" t="s">
        <v>312</v>
      </c>
      <c r="B132" s="46" t="s">
        <v>61</v>
      </c>
      <c r="C132" s="41">
        <v>0</v>
      </c>
      <c r="D132" s="46" t="s">
        <v>138</v>
      </c>
      <c r="E132" s="46" t="s">
        <v>278</v>
      </c>
      <c r="F132" s="42"/>
      <c r="G132" s="43"/>
      <c r="H132" s="43"/>
      <c r="I132" s="169">
        <f>I133</f>
        <v>25</v>
      </c>
      <c r="J132" s="169">
        <f>J133</f>
        <v>25</v>
      </c>
    </row>
    <row r="133" spans="1:10" ht="31.5" x14ac:dyDescent="0.2">
      <c r="A133" s="52" t="s">
        <v>285</v>
      </c>
      <c r="B133" s="46" t="s">
        <v>61</v>
      </c>
      <c r="C133" s="41">
        <v>0</v>
      </c>
      <c r="D133" s="46" t="s">
        <v>138</v>
      </c>
      <c r="E133" s="46" t="s">
        <v>286</v>
      </c>
      <c r="F133" s="42">
        <v>240</v>
      </c>
      <c r="G133" s="43">
        <v>3</v>
      </c>
      <c r="H133" s="43">
        <v>14</v>
      </c>
      <c r="I133" s="169">
        <f>'Прил 4'!J160</f>
        <v>25</v>
      </c>
      <c r="J133" s="169">
        <f>'Прил 4'!K160</f>
        <v>25</v>
      </c>
    </row>
    <row r="134" spans="1:10" ht="63" x14ac:dyDescent="0.2">
      <c r="A134" s="52" t="s">
        <v>325</v>
      </c>
      <c r="B134" s="46" t="s">
        <v>156</v>
      </c>
      <c r="C134" s="41" t="s">
        <v>161</v>
      </c>
      <c r="D134" s="46" t="s">
        <v>138</v>
      </c>
      <c r="E134" s="41" t="s">
        <v>278</v>
      </c>
      <c r="F134" s="42"/>
      <c r="G134" s="43"/>
      <c r="H134" s="43"/>
      <c r="I134" s="169">
        <f>I135+I137+I139+I141+I143</f>
        <v>10</v>
      </c>
      <c r="J134" s="169">
        <f>J135+J137+J139+J141+J143</f>
        <v>25</v>
      </c>
    </row>
    <row r="135" spans="1:10" ht="63" hidden="1" x14ac:dyDescent="0.2">
      <c r="A135" s="52" t="s">
        <v>373</v>
      </c>
      <c r="B135" s="46" t="s">
        <v>156</v>
      </c>
      <c r="C135" s="41">
        <v>0</v>
      </c>
      <c r="D135" s="46" t="s">
        <v>10</v>
      </c>
      <c r="E135" s="46" t="s">
        <v>278</v>
      </c>
      <c r="F135" s="42"/>
      <c r="G135" s="43"/>
      <c r="H135" s="43"/>
      <c r="I135" s="169">
        <f>I136</f>
        <v>0</v>
      </c>
      <c r="J135" s="169">
        <f>J136</f>
        <v>0</v>
      </c>
    </row>
    <row r="136" spans="1:10" ht="31.5" hidden="1" x14ac:dyDescent="0.2">
      <c r="A136" s="52" t="s">
        <v>326</v>
      </c>
      <c r="B136" s="46" t="s">
        <v>156</v>
      </c>
      <c r="C136" s="41">
        <v>0</v>
      </c>
      <c r="D136" s="46" t="s">
        <v>10</v>
      </c>
      <c r="E136" s="46" t="s">
        <v>327</v>
      </c>
      <c r="F136" s="42">
        <v>240</v>
      </c>
      <c r="G136" s="43">
        <v>1</v>
      </c>
      <c r="H136" s="43">
        <v>13</v>
      </c>
      <c r="I136" s="169">
        <f>'Прил 4'!J107</f>
        <v>0</v>
      </c>
      <c r="J136" s="169">
        <f>'Прил 4'!K107</f>
        <v>0</v>
      </c>
    </row>
    <row r="137" spans="1:10" ht="63" x14ac:dyDescent="0.2">
      <c r="A137" s="52" t="s">
        <v>374</v>
      </c>
      <c r="B137" s="46" t="s">
        <v>156</v>
      </c>
      <c r="C137" s="41">
        <v>0</v>
      </c>
      <c r="D137" s="46" t="s">
        <v>12</v>
      </c>
      <c r="E137" s="46" t="s">
        <v>278</v>
      </c>
      <c r="F137" s="42"/>
      <c r="G137" s="43"/>
      <c r="H137" s="43"/>
      <c r="I137" s="169">
        <f>I138</f>
        <v>10</v>
      </c>
      <c r="J137" s="169">
        <f>J138</f>
        <v>25</v>
      </c>
    </row>
    <row r="138" spans="1:10" ht="31.5" x14ac:dyDescent="0.25">
      <c r="A138" s="116" t="s">
        <v>328</v>
      </c>
      <c r="B138" s="46" t="s">
        <v>156</v>
      </c>
      <c r="C138" s="41">
        <v>0</v>
      </c>
      <c r="D138" s="46" t="s">
        <v>12</v>
      </c>
      <c r="E138" s="46" t="s">
        <v>329</v>
      </c>
      <c r="F138" s="42">
        <v>240</v>
      </c>
      <c r="G138" s="43">
        <v>1</v>
      </c>
      <c r="H138" s="43">
        <v>13</v>
      </c>
      <c r="I138" s="169">
        <f>'Прил 4'!J110</f>
        <v>10</v>
      </c>
      <c r="J138" s="169">
        <f>'Прил 4'!K110</f>
        <v>25</v>
      </c>
    </row>
    <row r="139" spans="1:10" ht="78.75" hidden="1" x14ac:dyDescent="0.25">
      <c r="A139" s="116" t="s">
        <v>375</v>
      </c>
      <c r="B139" s="46" t="s">
        <v>156</v>
      </c>
      <c r="C139" s="41">
        <v>0</v>
      </c>
      <c r="D139" s="46" t="s">
        <v>11</v>
      </c>
      <c r="E139" s="46" t="s">
        <v>278</v>
      </c>
      <c r="F139" s="42"/>
      <c r="G139" s="43"/>
      <c r="H139" s="43"/>
      <c r="I139" s="169">
        <f>I140</f>
        <v>0</v>
      </c>
      <c r="J139" s="169">
        <f>J140</f>
        <v>0</v>
      </c>
    </row>
    <row r="140" spans="1:10" ht="31.5" hidden="1" x14ac:dyDescent="0.25">
      <c r="A140" s="116" t="s">
        <v>330</v>
      </c>
      <c r="B140" s="46" t="s">
        <v>156</v>
      </c>
      <c r="C140" s="41">
        <v>0</v>
      </c>
      <c r="D140" s="46" t="s">
        <v>11</v>
      </c>
      <c r="E140" s="46" t="s">
        <v>331</v>
      </c>
      <c r="F140" s="42">
        <v>240</v>
      </c>
      <c r="G140" s="43">
        <v>1</v>
      </c>
      <c r="H140" s="43">
        <v>13</v>
      </c>
      <c r="I140" s="169">
        <f>'Прил 4'!J113</f>
        <v>0</v>
      </c>
      <c r="J140" s="169">
        <f>'Прил 4'!K113</f>
        <v>0</v>
      </c>
    </row>
    <row r="141" spans="1:10" ht="78.75" hidden="1" x14ac:dyDescent="0.25">
      <c r="A141" s="116" t="s">
        <v>376</v>
      </c>
      <c r="B141" s="46" t="s">
        <v>156</v>
      </c>
      <c r="C141" s="41">
        <v>0</v>
      </c>
      <c r="D141" s="46" t="s">
        <v>14</v>
      </c>
      <c r="E141" s="46" t="s">
        <v>278</v>
      </c>
      <c r="F141" s="42"/>
      <c r="G141" s="43"/>
      <c r="H141" s="43"/>
      <c r="I141" s="169">
        <f>I142</f>
        <v>0</v>
      </c>
      <c r="J141" s="169">
        <f>J142</f>
        <v>0</v>
      </c>
    </row>
    <row r="142" spans="1:10" ht="47.25" hidden="1" x14ac:dyDescent="0.25">
      <c r="A142" s="116" t="s">
        <v>378</v>
      </c>
      <c r="B142" s="46" t="s">
        <v>156</v>
      </c>
      <c r="C142" s="41">
        <v>0</v>
      </c>
      <c r="D142" s="46" t="s">
        <v>14</v>
      </c>
      <c r="E142" s="46" t="s">
        <v>377</v>
      </c>
      <c r="F142" s="42">
        <v>240</v>
      </c>
      <c r="G142" s="43">
        <v>1</v>
      </c>
      <c r="H142" s="43">
        <v>13</v>
      </c>
      <c r="I142" s="169">
        <f>'Прил 4'!J116</f>
        <v>0</v>
      </c>
      <c r="J142" s="169">
        <f>'Прил 4'!K116</f>
        <v>0</v>
      </c>
    </row>
    <row r="143" spans="1:10" ht="78.75" hidden="1" x14ac:dyDescent="0.25">
      <c r="A143" s="116" t="s">
        <v>381</v>
      </c>
      <c r="B143" s="46" t="s">
        <v>156</v>
      </c>
      <c r="C143" s="41">
        <v>0</v>
      </c>
      <c r="D143" s="46" t="s">
        <v>15</v>
      </c>
      <c r="E143" s="46" t="s">
        <v>278</v>
      </c>
      <c r="F143" s="42"/>
      <c r="G143" s="43"/>
      <c r="H143" s="43"/>
      <c r="I143" s="169">
        <f>I144</f>
        <v>0</v>
      </c>
      <c r="J143" s="169">
        <f>J144</f>
        <v>0</v>
      </c>
    </row>
    <row r="144" spans="1:10" ht="47.25" hidden="1" x14ac:dyDescent="0.25">
      <c r="A144" s="116" t="s">
        <v>380</v>
      </c>
      <c r="B144" s="46" t="s">
        <v>156</v>
      </c>
      <c r="C144" s="41">
        <v>0</v>
      </c>
      <c r="D144" s="46" t="s">
        <v>15</v>
      </c>
      <c r="E144" s="46" t="s">
        <v>379</v>
      </c>
      <c r="F144" s="42">
        <v>240</v>
      </c>
      <c r="G144" s="43">
        <v>1</v>
      </c>
      <c r="H144" s="43">
        <v>13</v>
      </c>
      <c r="I144" s="169">
        <f>'Прил 4'!J119</f>
        <v>0</v>
      </c>
      <c r="J144" s="169">
        <f>'Прил 4'!K119</f>
        <v>0</v>
      </c>
    </row>
    <row r="145" spans="1:10" ht="63" x14ac:dyDescent="0.25">
      <c r="A145" s="116" t="s">
        <v>385</v>
      </c>
      <c r="B145" s="46" t="s">
        <v>282</v>
      </c>
      <c r="C145" s="41">
        <v>0</v>
      </c>
      <c r="D145" s="46" t="s">
        <v>138</v>
      </c>
      <c r="E145" s="46" t="s">
        <v>278</v>
      </c>
      <c r="F145" s="42"/>
      <c r="G145" s="43"/>
      <c r="H145" s="43"/>
      <c r="I145" s="169">
        <f>I146</f>
        <v>1180</v>
      </c>
      <c r="J145" s="169">
        <f>J146</f>
        <v>1240</v>
      </c>
    </row>
    <row r="146" spans="1:10" ht="63" x14ac:dyDescent="0.25">
      <c r="A146" s="116" t="s">
        <v>395</v>
      </c>
      <c r="B146" s="46" t="s">
        <v>282</v>
      </c>
      <c r="C146" s="41">
        <v>1</v>
      </c>
      <c r="D146" s="46" t="s">
        <v>138</v>
      </c>
      <c r="E146" s="46" t="s">
        <v>278</v>
      </c>
      <c r="F146" s="42"/>
      <c r="G146" s="43"/>
      <c r="H146" s="43"/>
      <c r="I146" s="169">
        <f>I147+I150</f>
        <v>1180</v>
      </c>
      <c r="J146" s="169">
        <f>J147+J150</f>
        <v>1240</v>
      </c>
    </row>
    <row r="147" spans="1:10" ht="31.5" x14ac:dyDescent="0.25">
      <c r="A147" s="116" t="s">
        <v>386</v>
      </c>
      <c r="B147" s="46" t="s">
        <v>282</v>
      </c>
      <c r="C147" s="41">
        <v>1</v>
      </c>
      <c r="D147" s="46" t="s">
        <v>10</v>
      </c>
      <c r="E147" s="46" t="s">
        <v>278</v>
      </c>
      <c r="F147" s="42"/>
      <c r="G147" s="43"/>
      <c r="H147" s="43"/>
      <c r="I147" s="169">
        <f>I148</f>
        <v>786.7</v>
      </c>
      <c r="J147" s="169">
        <f>J148</f>
        <v>827.1</v>
      </c>
    </row>
    <row r="148" spans="1:10" ht="15.75" x14ac:dyDescent="0.25">
      <c r="A148" s="116" t="s">
        <v>387</v>
      </c>
      <c r="B148" s="46" t="s">
        <v>282</v>
      </c>
      <c r="C148" s="41">
        <v>1</v>
      </c>
      <c r="D148" s="46" t="s">
        <v>10</v>
      </c>
      <c r="E148" s="46" t="s">
        <v>384</v>
      </c>
      <c r="F148" s="42">
        <v>240</v>
      </c>
      <c r="G148" s="43">
        <v>5</v>
      </c>
      <c r="H148" s="43">
        <v>3</v>
      </c>
      <c r="I148" s="169">
        <f>'Прил 4'!J240</f>
        <v>786.7</v>
      </c>
      <c r="J148" s="169">
        <f>'Прил 4'!K240</f>
        <v>827.1</v>
      </c>
    </row>
    <row r="149" spans="1:10" ht="31.5" x14ac:dyDescent="0.25">
      <c r="A149" s="116" t="s">
        <v>388</v>
      </c>
      <c r="B149" s="46" t="s">
        <v>282</v>
      </c>
      <c r="C149" s="41">
        <v>1</v>
      </c>
      <c r="D149" s="46" t="s">
        <v>12</v>
      </c>
      <c r="E149" s="46" t="s">
        <v>278</v>
      </c>
      <c r="F149" s="42"/>
      <c r="G149" s="43"/>
      <c r="H149" s="43"/>
      <c r="I149" s="169">
        <f>I150</f>
        <v>393.3</v>
      </c>
      <c r="J149" s="169">
        <f>J150</f>
        <v>412.9</v>
      </c>
    </row>
    <row r="150" spans="1:10" ht="15.75" x14ac:dyDescent="0.25">
      <c r="A150" s="116" t="s">
        <v>387</v>
      </c>
      <c r="B150" s="46" t="s">
        <v>282</v>
      </c>
      <c r="C150" s="41">
        <v>1</v>
      </c>
      <c r="D150" s="46" t="s">
        <v>12</v>
      </c>
      <c r="E150" s="46" t="s">
        <v>384</v>
      </c>
      <c r="F150" s="42">
        <v>240</v>
      </c>
      <c r="G150" s="43">
        <v>5</v>
      </c>
      <c r="H150" s="43">
        <v>3</v>
      </c>
      <c r="I150" s="169">
        <f>'Прил 4'!J243</f>
        <v>393.3</v>
      </c>
      <c r="J150" s="169">
        <f>'Прил 4'!K243</f>
        <v>412.9</v>
      </c>
    </row>
    <row r="151" spans="1:10" ht="126" x14ac:dyDescent="0.25">
      <c r="A151" s="116" t="s">
        <v>351</v>
      </c>
      <c r="B151" s="46" t="s">
        <v>362</v>
      </c>
      <c r="C151" s="41" t="s">
        <v>161</v>
      </c>
      <c r="D151" s="46" t="s">
        <v>138</v>
      </c>
      <c r="E151" s="41" t="s">
        <v>278</v>
      </c>
      <c r="F151" s="42"/>
      <c r="G151" s="43"/>
      <c r="H151" s="43"/>
      <c r="I151" s="169">
        <f>I152</f>
        <v>30</v>
      </c>
      <c r="J151" s="169">
        <f>J152</f>
        <v>30</v>
      </c>
    </row>
    <row r="152" spans="1:10" ht="31.5" x14ac:dyDescent="0.25">
      <c r="A152" s="116" t="s">
        <v>352</v>
      </c>
      <c r="B152" s="46" t="s">
        <v>362</v>
      </c>
      <c r="C152" s="41">
        <v>0</v>
      </c>
      <c r="D152" s="46" t="s">
        <v>138</v>
      </c>
      <c r="E152" s="46" t="s">
        <v>368</v>
      </c>
      <c r="F152" s="42">
        <v>240</v>
      </c>
      <c r="G152" s="43">
        <v>7</v>
      </c>
      <c r="H152" s="43">
        <v>5</v>
      </c>
      <c r="I152" s="169">
        <f>'Прил 4'!J266</f>
        <v>30</v>
      </c>
      <c r="J152" s="169">
        <f>'Прил 4'!K266</f>
        <v>30</v>
      </c>
    </row>
    <row r="153" spans="1:10" ht="15.75" x14ac:dyDescent="0.2">
      <c r="A153" s="47" t="s">
        <v>250</v>
      </c>
      <c r="B153" s="48" t="s">
        <v>249</v>
      </c>
      <c r="C153" s="49" t="s">
        <v>249</v>
      </c>
      <c r="D153" s="48" t="s">
        <v>249</v>
      </c>
      <c r="E153" s="48" t="s">
        <v>249</v>
      </c>
      <c r="F153" s="50" t="s">
        <v>249</v>
      </c>
      <c r="G153" s="50" t="s">
        <v>249</v>
      </c>
      <c r="H153" s="50" t="s">
        <v>249</v>
      </c>
      <c r="I153" s="175">
        <f>I18+I25+I39+I66+I69+I76+I94+I120+I122+I127+I132+I134+I145+I151</f>
        <v>81835.7</v>
      </c>
      <c r="J153" s="175">
        <f>J18+J25+J39+J66+J69+J76+J94+J120+J122+J127+J132+J134+J145+J151</f>
        <v>80960.600000000006</v>
      </c>
    </row>
    <row r="154" spans="1:10" ht="15" x14ac:dyDescent="0.2">
      <c r="A154" s="4"/>
      <c r="B154" s="16"/>
      <c r="C154" s="4"/>
      <c r="D154" s="4"/>
      <c r="E154" s="4"/>
      <c r="F154" s="4"/>
      <c r="G154" s="3"/>
    </row>
    <row r="155" spans="1:10" ht="15" x14ac:dyDescent="0.2">
      <c r="A155" s="4"/>
      <c r="B155" s="16"/>
      <c r="C155" s="4"/>
      <c r="D155" s="4"/>
      <c r="E155" s="4"/>
      <c r="F155" s="4"/>
      <c r="G155" s="3"/>
    </row>
    <row r="156" spans="1:10" ht="15" x14ac:dyDescent="0.2">
      <c r="A156" s="4"/>
      <c r="B156" s="16"/>
      <c r="C156" s="4"/>
      <c r="D156" s="4"/>
      <c r="E156" s="4"/>
      <c r="F156" s="4"/>
      <c r="G156" s="3"/>
    </row>
    <row r="157" spans="1:10" ht="15" x14ac:dyDescent="0.2">
      <c r="A157" s="4"/>
      <c r="B157" s="16"/>
      <c r="C157" s="4"/>
      <c r="D157" s="4"/>
      <c r="E157" s="4"/>
      <c r="F157" s="4"/>
      <c r="G157" s="3"/>
    </row>
    <row r="158" spans="1:10" ht="15" x14ac:dyDescent="0.2">
      <c r="A158" s="4"/>
      <c r="B158" s="16"/>
      <c r="C158" s="4"/>
      <c r="D158" s="4"/>
      <c r="E158" s="4"/>
      <c r="F158" s="4"/>
      <c r="G158" s="3"/>
    </row>
    <row r="159" spans="1:10" ht="15" x14ac:dyDescent="0.2">
      <c r="A159" s="4"/>
      <c r="B159" s="16"/>
      <c r="C159" s="4"/>
      <c r="D159" s="4"/>
      <c r="E159" s="4"/>
      <c r="F159" s="4"/>
      <c r="G159" s="3"/>
    </row>
    <row r="160" spans="1:10" ht="15" x14ac:dyDescent="0.2">
      <c r="A160" s="4"/>
      <c r="B160" s="16"/>
      <c r="C160" s="4"/>
      <c r="D160" s="4"/>
      <c r="E160" s="4"/>
      <c r="F160" s="4"/>
      <c r="G160" s="3"/>
    </row>
    <row r="161" spans="1:7" ht="15" x14ac:dyDescent="0.2">
      <c r="A161" s="4"/>
      <c r="B161" s="16"/>
      <c r="C161" s="4"/>
      <c r="D161" s="4"/>
      <c r="E161" s="4"/>
      <c r="F161" s="4"/>
      <c r="G161" s="3"/>
    </row>
    <row r="162" spans="1:7" ht="15" x14ac:dyDescent="0.2">
      <c r="A162" s="4"/>
      <c r="B162" s="16"/>
      <c r="C162" s="4"/>
      <c r="D162" s="4"/>
      <c r="E162" s="4"/>
      <c r="F162" s="4"/>
      <c r="G162" s="3"/>
    </row>
    <row r="163" spans="1:7" ht="15" x14ac:dyDescent="0.2">
      <c r="A163" s="4"/>
      <c r="B163" s="16"/>
      <c r="C163" s="4"/>
      <c r="D163" s="4"/>
      <c r="E163" s="4"/>
      <c r="F163" s="4"/>
      <c r="G163" s="3"/>
    </row>
    <row r="164" spans="1:7" ht="15" x14ac:dyDescent="0.2">
      <c r="A164" s="4"/>
      <c r="B164" s="16"/>
      <c r="C164" s="4"/>
      <c r="D164" s="4"/>
      <c r="E164" s="4"/>
      <c r="F164" s="4"/>
      <c r="G164" s="3"/>
    </row>
    <row r="165" spans="1:7" ht="15" x14ac:dyDescent="0.2">
      <c r="A165" s="4"/>
      <c r="B165" s="16"/>
      <c r="C165" s="4"/>
      <c r="D165" s="4"/>
      <c r="E165" s="4"/>
      <c r="F165" s="4"/>
      <c r="G165" s="3"/>
    </row>
    <row r="166" spans="1:7" ht="15" x14ac:dyDescent="0.2">
      <c r="A166" s="4"/>
      <c r="B166" s="16"/>
      <c r="C166" s="4"/>
      <c r="D166" s="4"/>
      <c r="E166" s="4"/>
      <c r="F166" s="4"/>
      <c r="G166" s="3"/>
    </row>
    <row r="167" spans="1:7" ht="15" x14ac:dyDescent="0.2">
      <c r="A167" s="4"/>
      <c r="B167" s="16"/>
      <c r="C167" s="4"/>
      <c r="D167" s="4"/>
      <c r="E167" s="4"/>
      <c r="F167" s="4"/>
      <c r="G167" s="3"/>
    </row>
    <row r="168" spans="1:7" ht="15" x14ac:dyDescent="0.2">
      <c r="A168" s="4"/>
      <c r="B168" s="16"/>
      <c r="C168" s="4"/>
      <c r="D168" s="4"/>
      <c r="E168" s="4"/>
      <c r="F168" s="4"/>
      <c r="G168" s="3"/>
    </row>
    <row r="169" spans="1:7" ht="15" x14ac:dyDescent="0.2">
      <c r="A169" s="4"/>
      <c r="B169" s="16"/>
      <c r="C169" s="4"/>
      <c r="D169" s="4"/>
      <c r="E169" s="4"/>
      <c r="F169" s="4"/>
      <c r="G169" s="3"/>
    </row>
    <row r="170" spans="1:7" ht="15" x14ac:dyDescent="0.2">
      <c r="A170" s="4"/>
      <c r="B170" s="16"/>
      <c r="C170" s="4"/>
      <c r="D170" s="4"/>
      <c r="E170" s="4"/>
      <c r="F170" s="4"/>
      <c r="G170" s="3"/>
    </row>
    <row r="171" spans="1:7" ht="15" x14ac:dyDescent="0.2">
      <c r="A171" s="4"/>
      <c r="B171" s="16"/>
      <c r="C171" s="4"/>
      <c r="D171" s="4"/>
      <c r="E171" s="4"/>
      <c r="F171" s="4"/>
      <c r="G171" s="3"/>
    </row>
    <row r="172" spans="1:7" ht="15" x14ac:dyDescent="0.2">
      <c r="A172" s="4"/>
      <c r="B172" s="16"/>
      <c r="C172" s="4"/>
      <c r="D172" s="4"/>
      <c r="E172" s="4"/>
      <c r="F172" s="4"/>
      <c r="G172" s="3"/>
    </row>
    <row r="173" spans="1:7" ht="15" x14ac:dyDescent="0.2">
      <c r="A173" s="4"/>
      <c r="B173" s="16"/>
      <c r="C173" s="4"/>
      <c r="D173" s="4"/>
      <c r="E173" s="4"/>
      <c r="F173" s="4"/>
      <c r="G173" s="3"/>
    </row>
    <row r="174" spans="1:7" ht="15" x14ac:dyDescent="0.2">
      <c r="A174" s="4"/>
      <c r="B174" s="16"/>
      <c r="C174" s="4"/>
      <c r="D174" s="4"/>
      <c r="E174" s="4"/>
      <c r="F174" s="4"/>
      <c r="G174" s="3"/>
    </row>
  </sheetData>
  <autoFilter ref="A17:J153">
    <filterColumn colId="1" showButton="0"/>
    <filterColumn colId="2" showButton="0"/>
    <filterColumn colId="3" showButton="0"/>
  </autoFilter>
  <mergeCells count="2">
    <mergeCell ref="B17:E17"/>
    <mergeCell ref="A14:J14"/>
  </mergeCells>
  <pageMargins left="0.70866141732283472" right="0.70866141732283472" top="0.74803149606299213" bottom="0.74803149606299213" header="0.31496062992125984" footer="0.31496062992125984"/>
  <pageSetup paperSize="9" scale="80" fitToHeight="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E28"/>
  <sheetViews>
    <sheetView view="pageBreakPreview" zoomScaleNormal="100" zoomScaleSheetLayoutView="100" workbookViewId="0">
      <selection activeCell="D21" sqref="D21"/>
    </sheetView>
  </sheetViews>
  <sheetFormatPr defaultRowHeight="12.75" x14ac:dyDescent="0.2"/>
  <cols>
    <col min="1" max="1" width="3.140625" style="176" customWidth="1"/>
    <col min="2" max="2" width="47.7109375" style="176" customWidth="1"/>
    <col min="3" max="5" width="13.28515625" style="176" customWidth="1"/>
    <col min="6" max="6" width="6.42578125" style="176" customWidth="1"/>
    <col min="7" max="16384" width="9.140625" style="176"/>
  </cols>
  <sheetData>
    <row r="1" spans="2:5" ht="15.75" x14ac:dyDescent="0.25">
      <c r="E1" s="7" t="s">
        <v>279</v>
      </c>
    </row>
    <row r="2" spans="2:5" ht="15.75" x14ac:dyDescent="0.25">
      <c r="E2" s="7" t="s">
        <v>42</v>
      </c>
    </row>
    <row r="3" spans="2:5" ht="15.75" x14ac:dyDescent="0.25">
      <c r="E3" s="7" t="s">
        <v>366</v>
      </c>
    </row>
    <row r="4" spans="2:5" ht="15.75" x14ac:dyDescent="0.25">
      <c r="E4" s="7" t="s">
        <v>367</v>
      </c>
    </row>
    <row r="5" spans="2:5" ht="15.75" x14ac:dyDescent="0.25">
      <c r="E5" s="7" t="s">
        <v>324</v>
      </c>
    </row>
    <row r="6" spans="2:5" ht="15.75" x14ac:dyDescent="0.25">
      <c r="E6" s="7" t="str">
        <f>'Прил 1'!I6</f>
        <v>от "____" июля 2018 года №_____</v>
      </c>
    </row>
    <row r="8" spans="2:5" ht="15.75" x14ac:dyDescent="0.25">
      <c r="E8" s="7" t="s">
        <v>398</v>
      </c>
    </row>
    <row r="9" spans="2:5" ht="15.75" x14ac:dyDescent="0.25">
      <c r="E9" s="7" t="s">
        <v>42</v>
      </c>
    </row>
    <row r="10" spans="2:5" ht="15.75" x14ac:dyDescent="0.25">
      <c r="E10" s="7" t="s">
        <v>49</v>
      </c>
    </row>
    <row r="11" spans="2:5" ht="15.75" x14ac:dyDescent="0.25">
      <c r="C11" s="177"/>
      <c r="D11" s="177"/>
      <c r="E11" s="7" t="s">
        <v>324</v>
      </c>
    </row>
    <row r="12" spans="2:5" ht="15.75" x14ac:dyDescent="0.25">
      <c r="C12" s="177"/>
      <c r="D12" s="177"/>
      <c r="E12" s="7" t="s">
        <v>414</v>
      </c>
    </row>
    <row r="13" spans="2:5" ht="15.75" x14ac:dyDescent="0.25">
      <c r="C13" s="177"/>
      <c r="D13" s="177"/>
      <c r="E13" s="177"/>
    </row>
    <row r="14" spans="2:5" ht="16.899999999999999" customHeight="1" x14ac:dyDescent="0.2"/>
    <row r="15" spans="2:5" ht="79.5" customHeight="1" x14ac:dyDescent="0.3">
      <c r="B15" s="205" t="s">
        <v>399</v>
      </c>
      <c r="C15" s="205"/>
      <c r="D15" s="205"/>
      <c r="E15" s="205"/>
    </row>
    <row r="16" spans="2:5" ht="12.6" customHeight="1" x14ac:dyDescent="0.2">
      <c r="B16" s="206"/>
      <c r="C16" s="206"/>
      <c r="D16" s="206"/>
      <c r="E16" s="206"/>
    </row>
    <row r="17" spans="1:5" ht="10.9" customHeight="1" x14ac:dyDescent="0.2">
      <c r="B17" s="178"/>
      <c r="E17" s="179" t="s">
        <v>400</v>
      </c>
    </row>
    <row r="18" spans="1:5" ht="43.15" customHeight="1" x14ac:dyDescent="0.2">
      <c r="A18" s="180"/>
      <c r="B18" s="181" t="s">
        <v>401</v>
      </c>
      <c r="C18" s="182" t="s">
        <v>402</v>
      </c>
      <c r="D18" s="182" t="s">
        <v>403</v>
      </c>
      <c r="E18" s="182" t="s">
        <v>404</v>
      </c>
    </row>
    <row r="19" spans="1:5" ht="31.5" x14ac:dyDescent="0.25">
      <c r="A19" s="183">
        <v>1</v>
      </c>
      <c r="B19" s="184" t="s">
        <v>417</v>
      </c>
      <c r="C19" s="185">
        <v>7120.2</v>
      </c>
      <c r="D19" s="185"/>
      <c r="E19" s="185"/>
    </row>
    <row r="20" spans="1:5" ht="15.75" x14ac:dyDescent="0.25">
      <c r="A20" s="183">
        <v>2</v>
      </c>
      <c r="B20" s="184" t="s">
        <v>405</v>
      </c>
      <c r="C20" s="185">
        <v>8191.5</v>
      </c>
      <c r="D20" s="185">
        <v>8191.5</v>
      </c>
      <c r="E20" s="185">
        <v>8191.5</v>
      </c>
    </row>
    <row r="21" spans="1:5" ht="18" customHeight="1" x14ac:dyDescent="0.25">
      <c r="A21" s="186"/>
      <c r="B21" s="187" t="s">
        <v>250</v>
      </c>
      <c r="C21" s="188">
        <f>SUM(C19:C20)</f>
        <v>15311.7</v>
      </c>
      <c r="D21" s="188">
        <f>SUM(D19:D20)</f>
        <v>8191.5</v>
      </c>
      <c r="E21" s="188">
        <f>SUM(E19:E20)</f>
        <v>8191.5</v>
      </c>
    </row>
    <row r="24" spans="1:5" x14ac:dyDescent="0.2">
      <c r="C24" s="189">
        <f>'Прил 3'!J168</f>
        <v>15311.7</v>
      </c>
      <c r="D24" s="189">
        <f>'Прил 4'!J162</f>
        <v>8191.5</v>
      </c>
      <c r="E24" s="189">
        <f>'Прил 4'!K162</f>
        <v>8191.5000000000009</v>
      </c>
    </row>
    <row r="25" spans="1:5" x14ac:dyDescent="0.2">
      <c r="C25" s="189">
        <f>C21-C24</f>
        <v>0</v>
      </c>
      <c r="D25" s="189">
        <f>D21-D24</f>
        <v>0</v>
      </c>
      <c r="E25" s="189">
        <f>E21-E24</f>
        <v>0</v>
      </c>
    </row>
    <row r="26" spans="1:5" x14ac:dyDescent="0.2">
      <c r="C26" s="189"/>
      <c r="D26" s="189"/>
      <c r="E26" s="189"/>
    </row>
    <row r="27" spans="1:5" x14ac:dyDescent="0.2">
      <c r="C27" s="189"/>
      <c r="D27" s="189"/>
      <c r="E27" s="189"/>
    </row>
    <row r="28" spans="1:5" x14ac:dyDescent="0.2">
      <c r="C28" s="189"/>
      <c r="D28" s="189"/>
      <c r="E28" s="189"/>
    </row>
  </sheetData>
  <mergeCells count="2">
    <mergeCell ref="B15:E15"/>
    <mergeCell ref="B16:E16"/>
  </mergeCells>
  <pageMargins left="0.78740157480314965" right="0.19685039370078741" top="0.31496062992125984" bottom="0.31496062992125984" header="0" footer="0"/>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7</vt:i4>
      </vt:variant>
    </vt:vector>
  </HeadingPairs>
  <TitlesOfParts>
    <vt:vector size="14" baseType="lpstr">
      <vt:lpstr>Прил 1</vt:lpstr>
      <vt:lpstr>Прил 2</vt:lpstr>
      <vt:lpstr>Прил 3</vt:lpstr>
      <vt:lpstr>Прил 4</vt:lpstr>
      <vt:lpstr>Прил 5</vt:lpstr>
      <vt:lpstr>Прил 6</vt:lpstr>
      <vt:lpstr>Прил 7</vt:lpstr>
      <vt:lpstr>'Прил 1'!Область_печати</vt:lpstr>
      <vt:lpstr>'Прил 2'!Область_печати</vt:lpstr>
      <vt:lpstr>'Прил 3'!Область_печати</vt:lpstr>
      <vt:lpstr>'Прил 4'!Область_печати</vt:lpstr>
      <vt:lpstr>'Прил 5'!Область_печати</vt:lpstr>
      <vt:lpstr>'Прил 6'!Область_печати</vt:lpstr>
      <vt:lpstr>'Прил 7'!Область_печати</vt:lpstr>
    </vt:vector>
  </TitlesOfParts>
  <Company>asfr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gena</dc:creator>
  <cp:lastModifiedBy>Алёна Викторовна</cp:lastModifiedBy>
  <cp:lastPrinted>2018-07-13T12:18:31Z</cp:lastPrinted>
  <dcterms:created xsi:type="dcterms:W3CDTF">2002-06-04T10:05:56Z</dcterms:created>
  <dcterms:modified xsi:type="dcterms:W3CDTF">2022-01-25T15:48:49Z</dcterms:modified>
</cp:coreProperties>
</file>