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E:\Работа\ПЕРЕНОС С ДИСКА\Сайт pervomayskiy-mo.ru\Проекты решений СД\"/>
    </mc:Choice>
  </mc:AlternateContent>
  <bookViews>
    <workbookView xWindow="-105" yWindow="-105" windowWidth="23250" windowHeight="12570" tabRatio="774"/>
  </bookViews>
  <sheets>
    <sheet name="Прил 1" sheetId="84" r:id="rId1"/>
    <sheet name="Прил 2" sheetId="101" r:id="rId2"/>
    <sheet name="Прил 3" sheetId="87" r:id="rId3"/>
    <sheet name="Прил 4" sheetId="102" r:id="rId4"/>
    <sheet name="Прил 5" sheetId="90" r:id="rId5"/>
    <sheet name="Прил 6" sheetId="103" r:id="rId6"/>
    <sheet name="Прил 7" sheetId="92" r:id="rId7"/>
    <sheet name="Прил 8" sheetId="104" r:id="rId8"/>
    <sheet name="Прил 9" sheetId="94" r:id="rId9"/>
    <sheet name="Прил 10" sheetId="105" r:id="rId10"/>
    <sheet name="Прил 11" sheetId="99" r:id="rId11"/>
    <sheet name="Прил 12" sheetId="106" r:id="rId12"/>
  </sheets>
  <externalReferences>
    <externalReference r:id="rId13"/>
  </externalReferences>
  <definedNames>
    <definedName name="__bookmark_1" localSheetId="9">'Прил 10'!$A$20:$J$144</definedName>
    <definedName name="__bookmark_1" localSheetId="5">'Прил 6'!$A$20:$J$366</definedName>
    <definedName name="__bookmark_1" localSheetId="6">'Прил 7'!$A$19:$J$429</definedName>
    <definedName name="__bookmark_1" localSheetId="7">'Прил 8'!$A$19:$K$368</definedName>
    <definedName name="__bookmark_1" localSheetId="8">'Прил 9'!$A$19:$I$174</definedName>
    <definedName name="__bookmark_1">'Прил 5'!$A$19:$I$417</definedName>
    <definedName name="_xlnm._FilterDatabase" localSheetId="1" hidden="1">'Прил 2'!$A$23:$D$46</definedName>
    <definedName name="_xlnm._FilterDatabase" localSheetId="6" hidden="1">'Прил 7'!$A$20:$J$20</definedName>
    <definedName name="_xlnm.Print_Titles" localSheetId="0">'Прил 1'!$23:$23</definedName>
    <definedName name="_xlnm.Print_Titles" localSheetId="9">'Прил 10'!$20:$20</definedName>
    <definedName name="_xlnm.Print_Titles" localSheetId="10">'Прил 11'!$20:$20</definedName>
    <definedName name="_xlnm.Print_Titles" localSheetId="11">'Прил 12'!$19:$20</definedName>
    <definedName name="_xlnm.Print_Titles" localSheetId="1">'Прил 2'!$23:$23</definedName>
    <definedName name="_xlnm.Print_Titles" localSheetId="2">'Прил 3'!$22:$23</definedName>
    <definedName name="_xlnm.Print_Titles" localSheetId="3">'Прил 4'!#REF!</definedName>
    <definedName name="_xlnm.Print_Titles" localSheetId="4">'Прил 5'!$19:$20</definedName>
    <definedName name="_xlnm.Print_Titles" localSheetId="5">'Прил 6'!$20:$21</definedName>
    <definedName name="_xlnm.Print_Titles" localSheetId="6">'Прил 7'!$19:$19</definedName>
    <definedName name="_xlnm.Print_Titles" localSheetId="7">'Прил 8'!$19:$19</definedName>
    <definedName name="_xlnm.Print_Titles" localSheetId="8">'Прил 9'!$19:$19</definedName>
    <definedName name="_xlnm.Print_Area" localSheetId="0">'Прил 1'!$A$1:$C$48</definedName>
    <definedName name="_xlnm.Print_Area" localSheetId="10">'Прил 11'!$A$1:$C$30</definedName>
    <definedName name="_xlnm.Print_Area" localSheetId="11">'Прил 12'!$A$1:$D$30</definedName>
    <definedName name="_xlnm.Print_Area" localSheetId="1">'Прил 2'!$A$1:$D$46</definedName>
    <definedName name="_xlnm.Print_Area" localSheetId="2">'Прил 3'!$A$1:$C$59</definedName>
    <definedName name="_xlnm.Print_Area" localSheetId="3">'Прил 4'!$A$1:$C$62</definedName>
    <definedName name="_xlnm.Print_Area" localSheetId="4">'Прил 5'!$A$1:$I$417</definedName>
    <definedName name="_xlnm.Print_Area" localSheetId="5">'Прил 6'!$A$1:$J$366</definedName>
    <definedName name="_xlnm.Print_Area" localSheetId="6">'Прил 7'!$A$1:$J$429</definedName>
    <definedName name="_xlnm.Print_Area" localSheetId="7">'Прил 8'!$A$1:$K$368</definedName>
    <definedName name="ОбластьИмпорта" localSheetId="0">'Прил 1'!#REF!</definedName>
    <definedName name="ОбластьИмпорта" localSheetId="1">'Прил 2'!#REF!</definedName>
    <definedName name="ОбластьИмпорта" localSheetId="2">'Прил 3'!#REF!</definedName>
    <definedName name="ОбластьИмпорта" localSheetId="3">'Прил 4'!#REF!</definedName>
  </definedNames>
  <calcPr calcId="162913"/>
</workbook>
</file>

<file path=xl/calcChain.xml><?xml version="1.0" encoding="utf-8"?>
<calcChain xmlns="http://schemas.openxmlformats.org/spreadsheetml/2006/main">
  <c r="I269" i="90" l="1"/>
  <c r="I273" i="90"/>
  <c r="I249" i="90"/>
  <c r="J265" i="92" l="1"/>
  <c r="C44" i="84"/>
  <c r="J141" i="105" l="1"/>
  <c r="I141" i="105"/>
  <c r="J139" i="105"/>
  <c r="I139" i="105"/>
  <c r="J135" i="105"/>
  <c r="I135" i="105"/>
  <c r="J130" i="105"/>
  <c r="J131" i="105"/>
  <c r="J132" i="105"/>
  <c r="I132" i="105"/>
  <c r="I131" i="105"/>
  <c r="I130" i="105"/>
  <c r="J126" i="105"/>
  <c r="J127" i="105"/>
  <c r="I127" i="105"/>
  <c r="I126" i="105"/>
  <c r="J123" i="105"/>
  <c r="I123" i="105"/>
  <c r="J119" i="105"/>
  <c r="J120" i="105"/>
  <c r="J121" i="105"/>
  <c r="I121" i="105"/>
  <c r="I120" i="105"/>
  <c r="I119" i="105"/>
  <c r="J117" i="105"/>
  <c r="I117" i="105"/>
  <c r="J115" i="105"/>
  <c r="I115" i="105"/>
  <c r="J112" i="105"/>
  <c r="I112" i="105"/>
  <c r="J110" i="105"/>
  <c r="I110" i="105"/>
  <c r="J108" i="105"/>
  <c r="I108" i="105"/>
  <c r="J105" i="105"/>
  <c r="I105" i="105"/>
  <c r="J103" i="105"/>
  <c r="I103" i="105"/>
  <c r="J101" i="105"/>
  <c r="I101" i="105"/>
  <c r="J99" i="105"/>
  <c r="I99" i="105"/>
  <c r="J97" i="105"/>
  <c r="I97" i="105"/>
  <c r="J95" i="105"/>
  <c r="I95" i="105"/>
  <c r="J91" i="105"/>
  <c r="I91" i="105"/>
  <c r="J87" i="105"/>
  <c r="J88" i="105"/>
  <c r="J89" i="105"/>
  <c r="I89" i="105"/>
  <c r="I88" i="105"/>
  <c r="I87" i="105"/>
  <c r="J83" i="105"/>
  <c r="J84" i="105"/>
  <c r="J85" i="105"/>
  <c r="I85" i="105"/>
  <c r="I84" i="105"/>
  <c r="I83" i="105"/>
  <c r="J79" i="105"/>
  <c r="J80" i="105"/>
  <c r="J81" i="105"/>
  <c r="I81" i="105"/>
  <c r="I80" i="105"/>
  <c r="I79" i="105"/>
  <c r="J77" i="105"/>
  <c r="I77" i="105"/>
  <c r="J74" i="105"/>
  <c r="I74" i="105"/>
  <c r="J71" i="105"/>
  <c r="I71" i="105"/>
  <c r="J67" i="105"/>
  <c r="J68" i="105"/>
  <c r="J69" i="105"/>
  <c r="I69" i="105"/>
  <c r="I68" i="105"/>
  <c r="I67" i="105"/>
  <c r="J55" i="105"/>
  <c r="J56" i="105"/>
  <c r="J57" i="105"/>
  <c r="J58" i="105"/>
  <c r="J59" i="105"/>
  <c r="J60" i="105"/>
  <c r="J61" i="105"/>
  <c r="J62" i="105"/>
  <c r="J63" i="105"/>
  <c r="J64" i="105"/>
  <c r="J65" i="105"/>
  <c r="I65" i="105"/>
  <c r="I63" i="105"/>
  <c r="I62" i="105"/>
  <c r="I61" i="105"/>
  <c r="I58" i="105"/>
  <c r="I57" i="105"/>
  <c r="I56" i="105"/>
  <c r="I55" i="105"/>
  <c r="J51" i="105"/>
  <c r="J52" i="105"/>
  <c r="J53" i="105"/>
  <c r="I53" i="105"/>
  <c r="I52" i="105"/>
  <c r="I51" i="105"/>
  <c r="J45" i="105"/>
  <c r="J46" i="105"/>
  <c r="J47" i="105"/>
  <c r="J48" i="105"/>
  <c r="J49" i="105"/>
  <c r="I49" i="105"/>
  <c r="I48" i="105"/>
  <c r="I47" i="105"/>
  <c r="I46" i="105"/>
  <c r="J41" i="105"/>
  <c r="I41" i="105"/>
  <c r="J38" i="105"/>
  <c r="I38" i="105"/>
  <c r="J36" i="105"/>
  <c r="I36" i="105"/>
  <c r="J30" i="105"/>
  <c r="J31" i="105"/>
  <c r="J32" i="105"/>
  <c r="J33" i="105"/>
  <c r="J34" i="105"/>
  <c r="I34" i="105"/>
  <c r="I33" i="105"/>
  <c r="I30" i="105"/>
  <c r="J27" i="105"/>
  <c r="I27" i="105"/>
  <c r="J23" i="105"/>
  <c r="J24" i="105"/>
  <c r="J25" i="105"/>
  <c r="I25" i="105"/>
  <c r="I24" i="105"/>
  <c r="I23" i="105"/>
  <c r="I85" i="94"/>
  <c r="I63" i="94"/>
  <c r="I68" i="94"/>
  <c r="J365" i="103"/>
  <c r="I365" i="103"/>
  <c r="J359" i="103"/>
  <c r="I359" i="103"/>
  <c r="J357" i="103"/>
  <c r="I357" i="103"/>
  <c r="J355" i="103"/>
  <c r="I355" i="103"/>
  <c r="J349" i="103"/>
  <c r="I349" i="103"/>
  <c r="J345" i="103"/>
  <c r="I345" i="103"/>
  <c r="J339" i="103"/>
  <c r="I339" i="103"/>
  <c r="J337" i="103"/>
  <c r="I337" i="103"/>
  <c r="J335" i="103"/>
  <c r="I335" i="103"/>
  <c r="J329" i="103"/>
  <c r="J330" i="103"/>
  <c r="I330" i="103"/>
  <c r="I329" i="103"/>
  <c r="J327" i="103"/>
  <c r="I327" i="103"/>
  <c r="J323" i="103"/>
  <c r="I323" i="103"/>
  <c r="J319" i="103"/>
  <c r="I319" i="103"/>
  <c r="J316" i="103"/>
  <c r="I316" i="103"/>
  <c r="J311" i="103"/>
  <c r="I311" i="103"/>
  <c r="J306" i="103"/>
  <c r="J307" i="103"/>
  <c r="J308" i="103"/>
  <c r="I308" i="103"/>
  <c r="I307" i="103"/>
  <c r="I306" i="103"/>
  <c r="J298" i="103"/>
  <c r="I298" i="103"/>
  <c r="J293" i="103"/>
  <c r="I293" i="103"/>
  <c r="J288" i="103"/>
  <c r="I288" i="103"/>
  <c r="J285" i="103"/>
  <c r="I285" i="103"/>
  <c r="J282" i="103"/>
  <c r="I282" i="103"/>
  <c r="J275" i="103"/>
  <c r="J276" i="103"/>
  <c r="J277" i="103"/>
  <c r="I277" i="103"/>
  <c r="I276" i="103"/>
  <c r="I275" i="103"/>
  <c r="J267" i="103"/>
  <c r="I267" i="103"/>
  <c r="J264" i="103"/>
  <c r="I264" i="103"/>
  <c r="J259" i="103"/>
  <c r="I259" i="103"/>
  <c r="J255" i="103"/>
  <c r="I255" i="103"/>
  <c r="J253" i="103"/>
  <c r="I253" i="103"/>
  <c r="J251" i="103"/>
  <c r="I251" i="103"/>
  <c r="J245" i="103"/>
  <c r="I245" i="103"/>
  <c r="J243" i="103"/>
  <c r="I243" i="103"/>
  <c r="J241" i="103"/>
  <c r="I241" i="103"/>
  <c r="J239" i="103"/>
  <c r="I239" i="103"/>
  <c r="J236" i="103"/>
  <c r="I236" i="103"/>
  <c r="J234" i="103"/>
  <c r="I234" i="103"/>
  <c r="J232" i="103"/>
  <c r="I232" i="103"/>
  <c r="J222" i="103"/>
  <c r="I222" i="103"/>
  <c r="J215" i="103"/>
  <c r="I215" i="103"/>
  <c r="J209" i="103"/>
  <c r="I209" i="103"/>
  <c r="J203" i="103"/>
  <c r="I203" i="103"/>
  <c r="J192" i="103"/>
  <c r="J194" i="103"/>
  <c r="J196" i="103"/>
  <c r="J198" i="103"/>
  <c r="I198" i="103"/>
  <c r="I196" i="103"/>
  <c r="I194" i="103"/>
  <c r="I192" i="103"/>
  <c r="J174" i="103"/>
  <c r="I174" i="103"/>
  <c r="J149" i="103"/>
  <c r="J155" i="103"/>
  <c r="J157" i="103"/>
  <c r="J160" i="103"/>
  <c r="J163" i="103"/>
  <c r="I163" i="103"/>
  <c r="I160" i="103"/>
  <c r="I157" i="103"/>
  <c r="I155" i="103"/>
  <c r="I149" i="103"/>
  <c r="J143" i="103"/>
  <c r="I143" i="103"/>
  <c r="J137" i="103"/>
  <c r="I137" i="103"/>
  <c r="J124" i="103"/>
  <c r="I124" i="103"/>
  <c r="J117" i="103"/>
  <c r="I117" i="103"/>
  <c r="J113" i="103"/>
  <c r="I113" i="103"/>
  <c r="J109" i="103"/>
  <c r="I109" i="103"/>
  <c r="I107" i="103"/>
  <c r="I106" i="103"/>
  <c r="J102" i="103"/>
  <c r="I102" i="103"/>
  <c r="J99" i="103"/>
  <c r="I99" i="103"/>
  <c r="J96" i="103"/>
  <c r="I96" i="103"/>
  <c r="J87" i="103"/>
  <c r="J90" i="103"/>
  <c r="J93" i="103"/>
  <c r="I93" i="103"/>
  <c r="I90" i="103"/>
  <c r="I87" i="103"/>
  <c r="J82" i="103"/>
  <c r="I82" i="103"/>
  <c r="J79" i="103"/>
  <c r="I79" i="103"/>
  <c r="J77" i="103"/>
  <c r="I77" i="103"/>
  <c r="J75" i="103"/>
  <c r="I75" i="103"/>
  <c r="J70" i="103"/>
  <c r="I70" i="103"/>
  <c r="J65" i="103"/>
  <c r="I65" i="103"/>
  <c r="J44" i="103"/>
  <c r="J46" i="103"/>
  <c r="I46" i="103"/>
  <c r="I44" i="103"/>
  <c r="J35" i="103"/>
  <c r="I35" i="103"/>
  <c r="J27" i="103"/>
  <c r="I27" i="103"/>
  <c r="J264" i="92"/>
  <c r="B7" i="90"/>
  <c r="C40" i="101" l="1"/>
  <c r="J142" i="105"/>
  <c r="I142" i="105"/>
  <c r="I140" i="105"/>
  <c r="J140" i="105"/>
  <c r="I138" i="105"/>
  <c r="J138" i="105"/>
  <c r="I134" i="105"/>
  <c r="I133" i="105" s="1"/>
  <c r="J134" i="105"/>
  <c r="J133" i="105" s="1"/>
  <c r="I129" i="105"/>
  <c r="I128" i="105" s="1"/>
  <c r="I125" i="105"/>
  <c r="I124" i="105" s="1"/>
  <c r="J122" i="105"/>
  <c r="I122" i="105"/>
  <c r="I118" i="105"/>
  <c r="J118" i="105"/>
  <c r="J116" i="105"/>
  <c r="I116" i="105"/>
  <c r="J114" i="105"/>
  <c r="J113" i="105" s="1"/>
  <c r="I114" i="105"/>
  <c r="J111" i="105"/>
  <c r="I111" i="105"/>
  <c r="J109" i="105"/>
  <c r="I109" i="105"/>
  <c r="J107" i="105"/>
  <c r="I107" i="105"/>
  <c r="I104" i="105"/>
  <c r="J104" i="105"/>
  <c r="I102" i="105"/>
  <c r="J102" i="105"/>
  <c r="I100" i="105"/>
  <c r="J100" i="105"/>
  <c r="I98" i="105"/>
  <c r="J98" i="105"/>
  <c r="I96" i="105"/>
  <c r="J96" i="105"/>
  <c r="I94" i="105"/>
  <c r="J94" i="105"/>
  <c r="I90" i="105"/>
  <c r="J90" i="105"/>
  <c r="J86" i="105"/>
  <c r="J82" i="105"/>
  <c r="I82" i="105"/>
  <c r="J78" i="105"/>
  <c r="I78" i="105"/>
  <c r="J76" i="105"/>
  <c r="I76" i="105"/>
  <c r="J73" i="105"/>
  <c r="J72" i="105" s="1"/>
  <c r="I73" i="105"/>
  <c r="I72" i="105" s="1"/>
  <c r="J70" i="105"/>
  <c r="I70" i="105"/>
  <c r="J66" i="105"/>
  <c r="I66" i="105"/>
  <c r="I64" i="105"/>
  <c r="I60" i="105"/>
  <c r="I59" i="105"/>
  <c r="I54" i="105" s="1"/>
  <c r="J54" i="105"/>
  <c r="J50" i="105"/>
  <c r="I50" i="105"/>
  <c r="I45" i="105"/>
  <c r="J40" i="105"/>
  <c r="I40" i="105"/>
  <c r="J39" i="105"/>
  <c r="I39" i="105"/>
  <c r="J35" i="105"/>
  <c r="I35" i="105"/>
  <c r="I32" i="105"/>
  <c r="I31" i="105"/>
  <c r="J26" i="105"/>
  <c r="I26" i="105"/>
  <c r="J22" i="105"/>
  <c r="I22" i="105"/>
  <c r="K366" i="104"/>
  <c r="K365" i="104" s="1"/>
  <c r="K364" i="104" s="1"/>
  <c r="K363" i="104" s="1"/>
  <c r="J366" i="104"/>
  <c r="J365" i="104" s="1"/>
  <c r="J364" i="104" s="1"/>
  <c r="J363" i="104" s="1"/>
  <c r="K360" i="104"/>
  <c r="J360" i="104"/>
  <c r="K358" i="104"/>
  <c r="K357" i="104" s="1"/>
  <c r="K356" i="104" s="1"/>
  <c r="K355" i="104" s="1"/>
  <c r="J358" i="104"/>
  <c r="K351" i="104"/>
  <c r="K350" i="104" s="1"/>
  <c r="K349" i="104" s="1"/>
  <c r="K348" i="104" s="1"/>
  <c r="K347" i="104" s="1"/>
  <c r="K379" i="104" s="1"/>
  <c r="J351" i="104"/>
  <c r="J350" i="104" s="1"/>
  <c r="J349" i="104"/>
  <c r="J348" i="104" s="1"/>
  <c r="J347" i="104" s="1"/>
  <c r="J379" i="104" s="1"/>
  <c r="K345" i="104"/>
  <c r="J345" i="104"/>
  <c r="K343" i="104"/>
  <c r="J343" i="104"/>
  <c r="K341" i="104"/>
  <c r="J341" i="104"/>
  <c r="J340" i="104" s="1"/>
  <c r="J339" i="104" s="1"/>
  <c r="J338" i="104" s="1"/>
  <c r="J337" i="104" s="1"/>
  <c r="J378" i="104" s="1"/>
  <c r="K340" i="104"/>
  <c r="K339" i="104" s="1"/>
  <c r="K338" i="104" s="1"/>
  <c r="K337" i="104" s="1"/>
  <c r="K378" i="104" s="1"/>
  <c r="K335" i="104"/>
  <c r="K334" i="104" s="1"/>
  <c r="K333" i="104" s="1"/>
  <c r="J335" i="104"/>
  <c r="J334" i="104" s="1"/>
  <c r="J333" i="104" s="1"/>
  <c r="K331" i="104"/>
  <c r="K330" i="104" s="1"/>
  <c r="K329" i="104" s="1"/>
  <c r="K328" i="104" s="1"/>
  <c r="K327" i="104" s="1"/>
  <c r="K377" i="104" s="1"/>
  <c r="J331" i="104"/>
  <c r="J330" i="104" s="1"/>
  <c r="J329" i="104" s="1"/>
  <c r="K325" i="104"/>
  <c r="J325" i="104"/>
  <c r="K323" i="104"/>
  <c r="J323" i="104"/>
  <c r="K321" i="104"/>
  <c r="J321" i="104"/>
  <c r="K315" i="104"/>
  <c r="J315" i="104"/>
  <c r="K313" i="104"/>
  <c r="K312" i="104" s="1"/>
  <c r="K311" i="104" s="1"/>
  <c r="J313" i="104"/>
  <c r="J312" i="104" s="1"/>
  <c r="J311" i="104" s="1"/>
  <c r="K309" i="104"/>
  <c r="K308" i="104" s="1"/>
  <c r="K307" i="104" s="1"/>
  <c r="J309" i="104"/>
  <c r="J308" i="104" s="1"/>
  <c r="J307" i="104"/>
  <c r="K305" i="104"/>
  <c r="K304" i="104" s="1"/>
  <c r="K300" i="104" s="1"/>
  <c r="K299" i="104" s="1"/>
  <c r="J305" i="104"/>
  <c r="J304" i="104"/>
  <c r="K302" i="104"/>
  <c r="J302" i="104"/>
  <c r="J301" i="104" s="1"/>
  <c r="K301" i="104"/>
  <c r="K297" i="104"/>
  <c r="J297" i="104"/>
  <c r="K296" i="104"/>
  <c r="J296" i="104"/>
  <c r="K292" i="104"/>
  <c r="K291" i="104" s="1"/>
  <c r="K290" i="104" s="1"/>
  <c r="J292" i="104"/>
  <c r="J291" i="104"/>
  <c r="K286" i="104"/>
  <c r="J286" i="104"/>
  <c r="J283" i="104" s="1"/>
  <c r="J282" i="104" s="1"/>
  <c r="J281" i="104" s="1"/>
  <c r="J276" i="104" s="1"/>
  <c r="J375" i="104" s="1"/>
  <c r="K284" i="104"/>
  <c r="K283" i="104" s="1"/>
  <c r="K282" i="104" s="1"/>
  <c r="K281" i="104" s="1"/>
  <c r="J284" i="104"/>
  <c r="K279" i="104"/>
  <c r="J279" i="104"/>
  <c r="J278" i="104" s="1"/>
  <c r="J277" i="104" s="1"/>
  <c r="K278" i="104"/>
  <c r="K277" i="104" s="1"/>
  <c r="K274" i="104"/>
  <c r="J274" i="104"/>
  <c r="K273" i="104"/>
  <c r="J273" i="104"/>
  <c r="K271" i="104"/>
  <c r="K270" i="104" s="1"/>
  <c r="J271" i="104"/>
  <c r="J270" i="104"/>
  <c r="K268" i="104"/>
  <c r="J268" i="104"/>
  <c r="J267" i="104" s="1"/>
  <c r="J266" i="104" s="1"/>
  <c r="J265" i="104" s="1"/>
  <c r="J258" i="104" s="1"/>
  <c r="K267" i="104"/>
  <c r="K261" i="104"/>
  <c r="J261" i="104"/>
  <c r="K260" i="104"/>
  <c r="K259" i="104" s="1"/>
  <c r="J260" i="104"/>
  <c r="J259" i="104" s="1"/>
  <c r="K256" i="104"/>
  <c r="K255" i="104" s="1"/>
  <c r="J256" i="104"/>
  <c r="J255" i="104"/>
  <c r="K253" i="104"/>
  <c r="J253" i="104"/>
  <c r="J252" i="104" s="1"/>
  <c r="K252" i="104"/>
  <c r="K250" i="104"/>
  <c r="J250" i="104"/>
  <c r="K249" i="104"/>
  <c r="J249" i="104"/>
  <c r="K245" i="104"/>
  <c r="J245" i="104"/>
  <c r="K243" i="104"/>
  <c r="J243" i="104"/>
  <c r="K241" i="104"/>
  <c r="J241" i="104"/>
  <c r="K239" i="104"/>
  <c r="J239" i="104"/>
  <c r="K237" i="104"/>
  <c r="J237" i="104"/>
  <c r="K235" i="104"/>
  <c r="J235" i="104"/>
  <c r="K233" i="104"/>
  <c r="J233" i="104"/>
  <c r="K231" i="104"/>
  <c r="J231" i="104"/>
  <c r="K229" i="104"/>
  <c r="J229" i="104"/>
  <c r="J224" i="104" s="1"/>
  <c r="K227" i="104"/>
  <c r="K224" i="104" s="1"/>
  <c r="J227" i="104"/>
  <c r="K225" i="104"/>
  <c r="J225" i="104"/>
  <c r="K222" i="104"/>
  <c r="J222" i="104"/>
  <c r="K220" i="104"/>
  <c r="J220" i="104"/>
  <c r="K218" i="104"/>
  <c r="J218" i="104"/>
  <c r="J217" i="104" s="1"/>
  <c r="K217" i="104"/>
  <c r="K213" i="104"/>
  <c r="J213" i="104"/>
  <c r="K212" i="104"/>
  <c r="K211" i="104" s="1"/>
  <c r="K210" i="104" s="1"/>
  <c r="J212" i="104"/>
  <c r="J211" i="104" s="1"/>
  <c r="J210" i="104" s="1"/>
  <c r="K208" i="104"/>
  <c r="K207" i="104" s="1"/>
  <c r="K206" i="104" s="1"/>
  <c r="J208" i="104"/>
  <c r="J207" i="104"/>
  <c r="J206" i="104" s="1"/>
  <c r="K204" i="104"/>
  <c r="K203" i="104" s="1"/>
  <c r="J204" i="104"/>
  <c r="J203" i="104" s="1"/>
  <c r="K201" i="104"/>
  <c r="K200" i="104" s="1"/>
  <c r="K199" i="104" s="1"/>
  <c r="J201" i="104"/>
  <c r="J200" i="104" s="1"/>
  <c r="J199" i="104" s="1"/>
  <c r="J198" i="104" s="1"/>
  <c r="K195" i="104"/>
  <c r="J195" i="104"/>
  <c r="K193" i="104"/>
  <c r="K192" i="104" s="1"/>
  <c r="K191" i="104" s="1"/>
  <c r="J193" i="104"/>
  <c r="J192" i="104" s="1"/>
  <c r="J191" i="104" s="1"/>
  <c r="K189" i="104"/>
  <c r="J189" i="104"/>
  <c r="K188" i="104"/>
  <c r="K187" i="104" s="1"/>
  <c r="J188" i="104"/>
  <c r="J187" i="104" s="1"/>
  <c r="J186" i="104" s="1"/>
  <c r="K186" i="104"/>
  <c r="K184" i="104"/>
  <c r="J184" i="104"/>
  <c r="K182" i="104"/>
  <c r="J182" i="104"/>
  <c r="K180" i="104"/>
  <c r="J180" i="104"/>
  <c r="K178" i="104"/>
  <c r="J178" i="104"/>
  <c r="K176" i="104"/>
  <c r="J176" i="104"/>
  <c r="K175" i="104"/>
  <c r="J175" i="104"/>
  <c r="K168" i="104"/>
  <c r="K167" i="104" s="1"/>
  <c r="J168" i="104"/>
  <c r="J167" i="104" s="1"/>
  <c r="J166" i="104" s="1"/>
  <c r="K166" i="104"/>
  <c r="K164" i="104"/>
  <c r="K163" i="104" s="1"/>
  <c r="K162" i="104" s="1"/>
  <c r="J164" i="104"/>
  <c r="J163" i="104" s="1"/>
  <c r="K160" i="104"/>
  <c r="K159" i="104" s="1"/>
  <c r="J160" i="104"/>
  <c r="J159" i="104" s="1"/>
  <c r="J158" i="104" s="1"/>
  <c r="J157" i="104" s="1"/>
  <c r="K158" i="104"/>
  <c r="K157" i="104" s="1"/>
  <c r="K155" i="104"/>
  <c r="K154" i="104" s="1"/>
  <c r="K153" i="104" s="1"/>
  <c r="J155" i="104"/>
  <c r="J154" i="104" s="1"/>
  <c r="J153" i="104" s="1"/>
  <c r="K151" i="104"/>
  <c r="J151" i="104"/>
  <c r="K149" i="104"/>
  <c r="K148" i="104" s="1"/>
  <c r="J149" i="104"/>
  <c r="J148" i="104" s="1"/>
  <c r="K146" i="104"/>
  <c r="K145" i="104" s="1"/>
  <c r="J146" i="104"/>
  <c r="J145" i="104" s="1"/>
  <c r="K143" i="104"/>
  <c r="J143" i="104"/>
  <c r="K141" i="104"/>
  <c r="J141" i="104"/>
  <c r="K139" i="104"/>
  <c r="J139" i="104"/>
  <c r="K137" i="104"/>
  <c r="J137" i="104"/>
  <c r="K135" i="104"/>
  <c r="K134" i="104" s="1"/>
  <c r="K133" i="104" s="1"/>
  <c r="J135" i="104"/>
  <c r="J134" i="104" s="1"/>
  <c r="J133" i="104" s="1"/>
  <c r="K129" i="104"/>
  <c r="J129" i="104"/>
  <c r="K128" i="104"/>
  <c r="K127" i="104" s="1"/>
  <c r="K126" i="104" s="1"/>
  <c r="K125" i="104" s="1"/>
  <c r="K370" i="104" s="1"/>
  <c r="J128" i="104"/>
  <c r="J127" i="104" s="1"/>
  <c r="J126" i="104"/>
  <c r="J125" i="104" s="1"/>
  <c r="J370" i="104" s="1"/>
  <c r="K123" i="104"/>
  <c r="K122" i="104" s="1"/>
  <c r="J123" i="104"/>
  <c r="J122" i="104" s="1"/>
  <c r="K120" i="104"/>
  <c r="K119" i="104" s="1"/>
  <c r="J120" i="104"/>
  <c r="J119" i="104" s="1"/>
  <c r="K117" i="104"/>
  <c r="K116" i="104" s="1"/>
  <c r="J117" i="104"/>
  <c r="J116" i="104" s="1"/>
  <c r="J109" i="104" s="1"/>
  <c r="K114" i="104"/>
  <c r="K113" i="104" s="1"/>
  <c r="J114" i="104"/>
  <c r="J113" i="104" s="1"/>
  <c r="K111" i="104"/>
  <c r="K110" i="104" s="1"/>
  <c r="J111" i="104"/>
  <c r="J110" i="104" s="1"/>
  <c r="K107" i="104"/>
  <c r="K106" i="104" s="1"/>
  <c r="K105" i="104" s="1"/>
  <c r="J107" i="104"/>
  <c r="J106" i="104"/>
  <c r="J105" i="104" s="1"/>
  <c r="K103" i="104"/>
  <c r="K102" i="104" s="1"/>
  <c r="K101" i="104" s="1"/>
  <c r="J103" i="104"/>
  <c r="J102" i="104" s="1"/>
  <c r="J101" i="104"/>
  <c r="K99" i="104"/>
  <c r="J99" i="104"/>
  <c r="K96" i="104"/>
  <c r="J96" i="104"/>
  <c r="K92" i="104"/>
  <c r="K91" i="104" s="1"/>
  <c r="J92" i="104"/>
  <c r="J91" i="104" s="1"/>
  <c r="K89" i="104"/>
  <c r="J89" i="104"/>
  <c r="K88" i="104"/>
  <c r="J88" i="104"/>
  <c r="K86" i="104"/>
  <c r="J86" i="104"/>
  <c r="K85" i="104"/>
  <c r="J85" i="104"/>
  <c r="K83" i="104"/>
  <c r="K82" i="104" s="1"/>
  <c r="J83" i="104"/>
  <c r="J82" i="104" s="1"/>
  <c r="K80" i="104"/>
  <c r="J80" i="104"/>
  <c r="K79" i="104"/>
  <c r="J79" i="104"/>
  <c r="K77" i="104"/>
  <c r="J77" i="104"/>
  <c r="K76" i="104"/>
  <c r="J76" i="104"/>
  <c r="K72" i="104"/>
  <c r="K71" i="104" s="1"/>
  <c r="J72" i="104"/>
  <c r="J71" i="104"/>
  <c r="K69" i="104"/>
  <c r="J69" i="104"/>
  <c r="J64" i="104" s="1"/>
  <c r="J63" i="104" s="1"/>
  <c r="K67" i="104"/>
  <c r="K64" i="104" s="1"/>
  <c r="J67" i="104"/>
  <c r="K65" i="104"/>
  <c r="J65" i="104"/>
  <c r="K60" i="104"/>
  <c r="K59" i="104" s="1"/>
  <c r="K58" i="104" s="1"/>
  <c r="K57" i="104" s="1"/>
  <c r="J60" i="104"/>
  <c r="J59" i="104"/>
  <c r="J58" i="104" s="1"/>
  <c r="J57" i="104" s="1"/>
  <c r="K55" i="104"/>
  <c r="K54" i="104" s="1"/>
  <c r="K53" i="104" s="1"/>
  <c r="J55" i="104"/>
  <c r="J54" i="104" s="1"/>
  <c r="J53" i="104" s="1"/>
  <c r="K51" i="104"/>
  <c r="K50" i="104" s="1"/>
  <c r="K49" i="104" s="1"/>
  <c r="K48" i="104" s="1"/>
  <c r="J51" i="104"/>
  <c r="J50" i="104" s="1"/>
  <c r="J49" i="104"/>
  <c r="J48" i="104" s="1"/>
  <c r="K46" i="104"/>
  <c r="J46" i="104"/>
  <c r="K44" i="104"/>
  <c r="J44" i="104"/>
  <c r="K42" i="104"/>
  <c r="J42" i="104"/>
  <c r="J39" i="104" s="1"/>
  <c r="J38" i="104" s="1"/>
  <c r="K40" i="104"/>
  <c r="K39" i="104" s="1"/>
  <c r="K38" i="104" s="1"/>
  <c r="J40" i="104"/>
  <c r="K36" i="104"/>
  <c r="J36" i="104"/>
  <c r="K33" i="104"/>
  <c r="J33" i="104"/>
  <c r="J30" i="104"/>
  <c r="K29" i="104"/>
  <c r="J29" i="104"/>
  <c r="J28" i="104" s="1"/>
  <c r="K28" i="104"/>
  <c r="K25" i="104"/>
  <c r="K24" i="104" s="1"/>
  <c r="J25" i="104"/>
  <c r="J24" i="104" s="1"/>
  <c r="J23" i="104" s="1"/>
  <c r="K23" i="104"/>
  <c r="J364" i="103"/>
  <c r="J363" i="103" s="1"/>
  <c r="J362" i="103" s="1"/>
  <c r="J361" i="103" s="1"/>
  <c r="J360" i="103" s="1"/>
  <c r="I364" i="103"/>
  <c r="I363" i="103" s="1"/>
  <c r="I362" i="103" s="1"/>
  <c r="I361" i="103" s="1"/>
  <c r="I360" i="103" s="1"/>
  <c r="J358" i="103"/>
  <c r="I358" i="103"/>
  <c r="J356" i="103"/>
  <c r="I356" i="103"/>
  <c r="J354" i="103"/>
  <c r="I354" i="103"/>
  <c r="J348" i="103"/>
  <c r="J347" i="103" s="1"/>
  <c r="J346" i="103" s="1"/>
  <c r="I348" i="103"/>
  <c r="I347" i="103" s="1"/>
  <c r="I346" i="103" s="1"/>
  <c r="J344" i="103"/>
  <c r="J343" i="103" s="1"/>
  <c r="J342" i="103" s="1"/>
  <c r="J341" i="103" s="1"/>
  <c r="J340" i="103" s="1"/>
  <c r="I344" i="103"/>
  <c r="I343" i="103" s="1"/>
  <c r="I342" i="103" s="1"/>
  <c r="J338" i="103"/>
  <c r="I338" i="103"/>
  <c r="J336" i="103"/>
  <c r="I336" i="103"/>
  <c r="J334" i="103"/>
  <c r="I334" i="103"/>
  <c r="I328" i="103"/>
  <c r="J328" i="103"/>
  <c r="J326" i="103"/>
  <c r="I326" i="103"/>
  <c r="J322" i="103"/>
  <c r="J321" i="103" s="1"/>
  <c r="J320" i="103" s="1"/>
  <c r="I322" i="103"/>
  <c r="I321" i="103" s="1"/>
  <c r="I320" i="103" s="1"/>
  <c r="J318" i="103"/>
  <c r="J317" i="103" s="1"/>
  <c r="I318" i="103"/>
  <c r="I317" i="103" s="1"/>
  <c r="J315" i="103"/>
  <c r="J314" i="103" s="1"/>
  <c r="I315" i="103"/>
  <c r="J310" i="103"/>
  <c r="J309" i="103" s="1"/>
  <c r="I310" i="103"/>
  <c r="I309" i="103" s="1"/>
  <c r="J305" i="103"/>
  <c r="J304" i="103" s="1"/>
  <c r="I305" i="103"/>
  <c r="I304" i="103" s="1"/>
  <c r="J300" i="103"/>
  <c r="J299" i="103" s="1"/>
  <c r="I300" i="103"/>
  <c r="I299" i="103" s="1"/>
  <c r="J297" i="103"/>
  <c r="I297" i="103"/>
  <c r="I296" i="103" s="1"/>
  <c r="I295" i="103" s="1"/>
  <c r="I294" i="103" s="1"/>
  <c r="J292" i="103"/>
  <c r="J291" i="103" s="1"/>
  <c r="J290" i="103" s="1"/>
  <c r="I292" i="103"/>
  <c r="I291" i="103" s="1"/>
  <c r="I290" i="103" s="1"/>
  <c r="J287" i="103"/>
  <c r="J286" i="103" s="1"/>
  <c r="I287" i="103"/>
  <c r="I286" i="103" s="1"/>
  <c r="J284" i="103"/>
  <c r="I284" i="103"/>
  <c r="I283" i="103" s="1"/>
  <c r="J283" i="103"/>
  <c r="I281" i="103"/>
  <c r="I280" i="103" s="1"/>
  <c r="J281" i="103"/>
  <c r="J280" i="103" s="1"/>
  <c r="I274" i="103"/>
  <c r="I273" i="103" s="1"/>
  <c r="I272" i="103" s="1"/>
  <c r="J274" i="103"/>
  <c r="J273" i="103" s="1"/>
  <c r="J272" i="103" s="1"/>
  <c r="J270" i="103"/>
  <c r="I270" i="103"/>
  <c r="I269" i="103" s="1"/>
  <c r="I268" i="103" s="1"/>
  <c r="J269" i="103"/>
  <c r="J268" i="103" s="1"/>
  <c r="J266" i="103"/>
  <c r="J265" i="103" s="1"/>
  <c r="I266" i="103"/>
  <c r="I265" i="103" s="1"/>
  <c r="J263" i="103"/>
  <c r="J262" i="103" s="1"/>
  <c r="I263" i="103"/>
  <c r="I262" i="103" s="1"/>
  <c r="J258" i="103"/>
  <c r="I258" i="103"/>
  <c r="J257" i="103"/>
  <c r="J256" i="103" s="1"/>
  <c r="I257" i="103"/>
  <c r="I256" i="103" s="1"/>
  <c r="J254" i="103"/>
  <c r="I254" i="103"/>
  <c r="J252" i="103"/>
  <c r="I252" i="103"/>
  <c r="J250" i="103"/>
  <c r="I250" i="103"/>
  <c r="J249" i="103"/>
  <c r="J248" i="103" s="1"/>
  <c r="I249" i="103"/>
  <c r="I248" i="103" s="1"/>
  <c r="J247" i="103"/>
  <c r="J246" i="103" s="1"/>
  <c r="I247" i="103"/>
  <c r="I246" i="103" s="1"/>
  <c r="J244" i="103"/>
  <c r="I244" i="103"/>
  <c r="J242" i="103"/>
  <c r="I242" i="103"/>
  <c r="J240" i="103"/>
  <c r="I240" i="103"/>
  <c r="J238" i="103"/>
  <c r="I238" i="103"/>
  <c r="I235" i="103"/>
  <c r="J235" i="103"/>
  <c r="I233" i="103"/>
  <c r="J233" i="103"/>
  <c r="I231" i="103"/>
  <c r="J231" i="103"/>
  <c r="J226" i="103"/>
  <c r="J225" i="103" s="1"/>
  <c r="J224" i="103" s="1"/>
  <c r="J223" i="103" s="1"/>
  <c r="I226" i="103"/>
  <c r="I225" i="103" s="1"/>
  <c r="I224" i="103" s="1"/>
  <c r="I223" i="103" s="1"/>
  <c r="J221" i="103"/>
  <c r="J220" i="103" s="1"/>
  <c r="J219" i="103" s="1"/>
  <c r="I221" i="103"/>
  <c r="I220" i="103" s="1"/>
  <c r="I219" i="103" s="1"/>
  <c r="J218" i="103"/>
  <c r="J217" i="103" s="1"/>
  <c r="I218" i="103"/>
  <c r="I217" i="103" s="1"/>
  <c r="I216" i="103" s="1"/>
  <c r="J216" i="103"/>
  <c r="I214" i="103"/>
  <c r="I213" i="103" s="1"/>
  <c r="J214" i="103"/>
  <c r="J213" i="103" s="1"/>
  <c r="I208" i="103"/>
  <c r="J208" i="103"/>
  <c r="J207" i="103"/>
  <c r="I207" i="103"/>
  <c r="I206" i="103" s="1"/>
  <c r="J206" i="103"/>
  <c r="I202" i="103"/>
  <c r="I201" i="103" s="1"/>
  <c r="I200" i="103" s="1"/>
  <c r="I199" i="103" s="1"/>
  <c r="J202" i="103"/>
  <c r="J201" i="103" s="1"/>
  <c r="J200" i="103" s="1"/>
  <c r="J199" i="103" s="1"/>
  <c r="J197" i="103"/>
  <c r="I197" i="103"/>
  <c r="J195" i="103"/>
  <c r="I195" i="103"/>
  <c r="J193" i="103"/>
  <c r="I193" i="103"/>
  <c r="J191" i="103"/>
  <c r="I191" i="103"/>
  <c r="J190" i="103"/>
  <c r="J189" i="103" s="1"/>
  <c r="I190" i="103"/>
  <c r="I189" i="103" s="1"/>
  <c r="J181" i="103"/>
  <c r="J180" i="103" s="1"/>
  <c r="I181" i="103"/>
  <c r="I180" i="103" s="1"/>
  <c r="I179" i="103" s="1"/>
  <c r="J179" i="103"/>
  <c r="J177" i="103"/>
  <c r="J176" i="103" s="1"/>
  <c r="I177" i="103"/>
  <c r="I176" i="103" s="1"/>
  <c r="J173" i="103"/>
  <c r="J172" i="103" s="1"/>
  <c r="J171" i="103" s="1"/>
  <c r="J170" i="103" s="1"/>
  <c r="I173" i="103"/>
  <c r="I172" i="103" s="1"/>
  <c r="I171" i="103" s="1"/>
  <c r="I170" i="103" s="1"/>
  <c r="J169" i="103"/>
  <c r="J168" i="103" s="1"/>
  <c r="J167" i="103" s="1"/>
  <c r="J166" i="103" s="1"/>
  <c r="I169" i="103"/>
  <c r="I168" i="103" s="1"/>
  <c r="I167" i="103" s="1"/>
  <c r="I166" i="103" s="1"/>
  <c r="J165" i="103"/>
  <c r="I165" i="103"/>
  <c r="I164" i="103" s="1"/>
  <c r="J164" i="103"/>
  <c r="I162" i="103"/>
  <c r="J162" i="103"/>
  <c r="J159" i="103"/>
  <c r="J158" i="103" s="1"/>
  <c r="I159" i="103"/>
  <c r="I158" i="103" s="1"/>
  <c r="J156" i="103"/>
  <c r="I156" i="103"/>
  <c r="J154" i="103"/>
  <c r="I154" i="103"/>
  <c r="J153" i="103"/>
  <c r="J152" i="103" s="1"/>
  <c r="I153" i="103"/>
  <c r="I152" i="103" s="1"/>
  <c r="J151" i="103"/>
  <c r="J150" i="103" s="1"/>
  <c r="I151" i="103"/>
  <c r="I150" i="103" s="1"/>
  <c r="J148" i="103"/>
  <c r="J147" i="103" s="1"/>
  <c r="I148" i="103"/>
  <c r="J142" i="103"/>
  <c r="J141" i="103" s="1"/>
  <c r="J140" i="103" s="1"/>
  <c r="J139" i="103" s="1"/>
  <c r="J138" i="103" s="1"/>
  <c r="I142" i="103"/>
  <c r="I141" i="103" s="1"/>
  <c r="I140" i="103" s="1"/>
  <c r="I139" i="103" s="1"/>
  <c r="I138" i="103" s="1"/>
  <c r="J136" i="103"/>
  <c r="J135" i="103" s="1"/>
  <c r="J134" i="103" s="1"/>
  <c r="I136" i="103"/>
  <c r="I135" i="103" s="1"/>
  <c r="I134" i="103" s="1"/>
  <c r="J133" i="103"/>
  <c r="J132" i="103" s="1"/>
  <c r="J131" i="103" s="1"/>
  <c r="I133" i="103"/>
  <c r="I132" i="103"/>
  <c r="I131" i="103" s="1"/>
  <c r="J130" i="103"/>
  <c r="J129" i="103" s="1"/>
  <c r="J128" i="103" s="1"/>
  <c r="I130" i="103"/>
  <c r="I129" i="103" s="1"/>
  <c r="I128" i="103" s="1"/>
  <c r="J127" i="103"/>
  <c r="J126" i="103" s="1"/>
  <c r="J125" i="103" s="1"/>
  <c r="I127" i="103"/>
  <c r="I126" i="103" s="1"/>
  <c r="I125" i="103" s="1"/>
  <c r="J123" i="103"/>
  <c r="J122" i="103" s="1"/>
  <c r="I123" i="103"/>
  <c r="I122" i="103" s="1"/>
  <c r="J121" i="103"/>
  <c r="I121" i="103"/>
  <c r="J120" i="103"/>
  <c r="J119" i="103" s="1"/>
  <c r="I120" i="103"/>
  <c r="I119" i="103" s="1"/>
  <c r="J116" i="103"/>
  <c r="J115" i="103" s="1"/>
  <c r="J114" i="103" s="1"/>
  <c r="I116" i="103"/>
  <c r="I115" i="103" s="1"/>
  <c r="I114" i="103" s="1"/>
  <c r="J112" i="103"/>
  <c r="J111" i="103" s="1"/>
  <c r="J110" i="103" s="1"/>
  <c r="I112" i="103"/>
  <c r="I111" i="103" s="1"/>
  <c r="I110" i="103" s="1"/>
  <c r="J108" i="103"/>
  <c r="I108" i="103"/>
  <c r="J107" i="103"/>
  <c r="J106" i="103"/>
  <c r="J101" i="103"/>
  <c r="J100" i="103" s="1"/>
  <c r="I101" i="103"/>
  <c r="I100" i="103" s="1"/>
  <c r="J98" i="103"/>
  <c r="J97" i="103" s="1"/>
  <c r="I98" i="103"/>
  <c r="I97" i="103" s="1"/>
  <c r="J95" i="103"/>
  <c r="J94" i="103" s="1"/>
  <c r="I95" i="103"/>
  <c r="I94" i="103"/>
  <c r="J92" i="103"/>
  <c r="J91" i="103" s="1"/>
  <c r="I92" i="103"/>
  <c r="I91" i="103" s="1"/>
  <c r="I89" i="103"/>
  <c r="I88" i="103" s="1"/>
  <c r="J89" i="103"/>
  <c r="J88" i="103" s="1"/>
  <c r="J86" i="103"/>
  <c r="J85" i="103" s="1"/>
  <c r="I86" i="103"/>
  <c r="I85" i="103" s="1"/>
  <c r="J81" i="103"/>
  <c r="J80" i="103" s="1"/>
  <c r="I81" i="103"/>
  <c r="I80" i="103" s="1"/>
  <c r="J78" i="103"/>
  <c r="I78" i="103"/>
  <c r="J76" i="103"/>
  <c r="I76" i="103"/>
  <c r="J74" i="103"/>
  <c r="I74" i="103"/>
  <c r="I73" i="103" s="1"/>
  <c r="J69" i="103"/>
  <c r="J68" i="103" s="1"/>
  <c r="J67" i="103" s="1"/>
  <c r="J66" i="103" s="1"/>
  <c r="I69" i="103"/>
  <c r="I68" i="103"/>
  <c r="I67" i="103" s="1"/>
  <c r="I66" i="103" s="1"/>
  <c r="J64" i="103"/>
  <c r="J63" i="103" s="1"/>
  <c r="J62" i="103" s="1"/>
  <c r="I64" i="103"/>
  <c r="I63" i="103" s="1"/>
  <c r="I62" i="103" s="1"/>
  <c r="J60" i="103"/>
  <c r="J59" i="103" s="1"/>
  <c r="J58" i="103" s="1"/>
  <c r="J57" i="103" s="1"/>
  <c r="I60" i="103"/>
  <c r="I59" i="103" s="1"/>
  <c r="I58" i="103" s="1"/>
  <c r="I57" i="103" s="1"/>
  <c r="J55" i="103"/>
  <c r="I55" i="103"/>
  <c r="J53" i="103"/>
  <c r="I53" i="103"/>
  <c r="J51" i="103"/>
  <c r="I51" i="103"/>
  <c r="J49" i="103"/>
  <c r="I49" i="103"/>
  <c r="J39" i="103"/>
  <c r="J38" i="103" s="1"/>
  <c r="J37" i="103" s="1"/>
  <c r="I39" i="103"/>
  <c r="I38" i="103" s="1"/>
  <c r="I37" i="103" s="1"/>
  <c r="J34" i="103"/>
  <c r="J33" i="103" s="1"/>
  <c r="J32" i="103" s="1"/>
  <c r="I34" i="103"/>
  <c r="I33" i="103" s="1"/>
  <c r="I32" i="103" s="1"/>
  <c r="J30" i="103"/>
  <c r="I30" i="103"/>
  <c r="J29" i="103"/>
  <c r="J28" i="103" s="1"/>
  <c r="I29" i="103"/>
  <c r="J26" i="103"/>
  <c r="J25" i="103" s="1"/>
  <c r="J24" i="103" s="1"/>
  <c r="J23" i="103" s="1"/>
  <c r="I26" i="103"/>
  <c r="K63" i="104" l="1"/>
  <c r="J216" i="104"/>
  <c r="J174" i="104"/>
  <c r="J173" i="104" s="1"/>
  <c r="J172" i="104" s="1"/>
  <c r="J171" i="104" s="1"/>
  <c r="J170" i="104" s="1"/>
  <c r="J372" i="104" s="1"/>
  <c r="I188" i="103"/>
  <c r="I187" i="103" s="1"/>
  <c r="I44" i="105"/>
  <c r="K266" i="104"/>
  <c r="K265" i="104" s="1"/>
  <c r="K258" i="104" s="1"/>
  <c r="J248" i="104"/>
  <c r="J247" i="104" s="1"/>
  <c r="J48" i="103"/>
  <c r="J47" i="103" s="1"/>
  <c r="J32" i="104"/>
  <c r="J31" i="104" s="1"/>
  <c r="J27" i="104" s="1"/>
  <c r="J22" i="104" s="1"/>
  <c r="I42" i="103"/>
  <c r="I41" i="103" s="1"/>
  <c r="K320" i="104"/>
  <c r="K319" i="104" s="1"/>
  <c r="K318" i="104" s="1"/>
  <c r="J357" i="104"/>
  <c r="J356" i="104" s="1"/>
  <c r="J355" i="104" s="1"/>
  <c r="K198" i="104"/>
  <c r="K276" i="104"/>
  <c r="K375" i="104" s="1"/>
  <c r="K354" i="104"/>
  <c r="K353" i="104" s="1"/>
  <c r="K174" i="104"/>
  <c r="K173" i="104" s="1"/>
  <c r="K172" i="104" s="1"/>
  <c r="K171" i="104" s="1"/>
  <c r="J188" i="103"/>
  <c r="J187" i="103" s="1"/>
  <c r="J44" i="105"/>
  <c r="K34" i="104"/>
  <c r="J45" i="103"/>
  <c r="J43" i="103" s="1"/>
  <c r="J75" i="104"/>
  <c r="J74" i="104" s="1"/>
  <c r="K248" i="104"/>
  <c r="K247" i="104" s="1"/>
  <c r="J328" i="104"/>
  <c r="J327" i="104" s="1"/>
  <c r="J377" i="104" s="1"/>
  <c r="J34" i="104"/>
  <c r="I45" i="103"/>
  <c r="I43" i="103" s="1"/>
  <c r="K75" i="104"/>
  <c r="K74" i="104" s="1"/>
  <c r="K109" i="104"/>
  <c r="J290" i="104"/>
  <c r="J300" i="104"/>
  <c r="J299" i="104" s="1"/>
  <c r="J289" i="104" s="1"/>
  <c r="K32" i="104"/>
  <c r="K31" i="104" s="1"/>
  <c r="K27" i="104" s="1"/>
  <c r="K22" i="104" s="1"/>
  <c r="J42" i="103"/>
  <c r="J41" i="103" s="1"/>
  <c r="J40" i="103" s="1"/>
  <c r="J36" i="103" s="1"/>
  <c r="J31" i="103" s="1"/>
  <c r="K216" i="104"/>
  <c r="K215" i="104" s="1"/>
  <c r="K132" i="104"/>
  <c r="K131" i="104" s="1"/>
  <c r="K371" i="104" s="1"/>
  <c r="I48" i="103"/>
  <c r="I47" i="103" s="1"/>
  <c r="I205" i="103"/>
  <c r="I204" i="103" s="1"/>
  <c r="J320" i="104"/>
  <c r="J319" i="104" s="1"/>
  <c r="J318" i="104" s="1"/>
  <c r="J137" i="105"/>
  <c r="J136" i="105" s="1"/>
  <c r="I113" i="105"/>
  <c r="J93" i="105"/>
  <c r="J21" i="105"/>
  <c r="I341" i="103"/>
  <c r="I340" i="103" s="1"/>
  <c r="I303" i="103"/>
  <c r="I40" i="103"/>
  <c r="I36" i="103" s="1"/>
  <c r="I31" i="103" s="1"/>
  <c r="I21" i="105"/>
  <c r="I93" i="105"/>
  <c r="I137" i="105"/>
  <c r="I136" i="105" s="1"/>
  <c r="J29" i="105"/>
  <c r="J37" i="105"/>
  <c r="J43" i="105"/>
  <c r="J42" i="105" s="1"/>
  <c r="I86" i="105"/>
  <c r="I75" i="105" s="1"/>
  <c r="J75" i="105"/>
  <c r="I29" i="105"/>
  <c r="I37" i="105"/>
  <c r="I43" i="105"/>
  <c r="I42" i="105" s="1"/>
  <c r="J125" i="105"/>
  <c r="J124" i="105" s="1"/>
  <c r="J129" i="105"/>
  <c r="J128" i="105" s="1"/>
  <c r="J95" i="104"/>
  <c r="J94" i="104" s="1"/>
  <c r="K95" i="104"/>
  <c r="K94" i="104" s="1"/>
  <c r="I118" i="103"/>
  <c r="J296" i="103"/>
  <c r="J295" i="103" s="1"/>
  <c r="J294" i="103" s="1"/>
  <c r="J289" i="103" s="1"/>
  <c r="J84" i="103"/>
  <c r="J83" i="103" s="1"/>
  <c r="J212" i="103"/>
  <c r="J211" i="103" s="1"/>
  <c r="J230" i="103"/>
  <c r="I325" i="103"/>
  <c r="I324" i="103" s="1"/>
  <c r="I147" i="103"/>
  <c r="I212" i="103"/>
  <c r="I211" i="103" s="1"/>
  <c r="I230" i="103"/>
  <c r="J261" i="103"/>
  <c r="J260" i="103" s="1"/>
  <c r="I289" i="103"/>
  <c r="J118" i="103"/>
  <c r="J161" i="103"/>
  <c r="J146" i="103" s="1"/>
  <c r="J145" i="103" s="1"/>
  <c r="I186" i="103"/>
  <c r="I185" i="103" s="1"/>
  <c r="I184" i="103" s="1"/>
  <c r="I183" i="103" s="1"/>
  <c r="J237" i="103"/>
  <c r="I237" i="103"/>
  <c r="J279" i="103"/>
  <c r="J278" i="103" s="1"/>
  <c r="J271" i="103" s="1"/>
  <c r="J333" i="103"/>
  <c r="J332" i="103" s="1"/>
  <c r="J331" i="103" s="1"/>
  <c r="I333" i="103"/>
  <c r="I332" i="103" s="1"/>
  <c r="I331" i="103" s="1"/>
  <c r="I353" i="103"/>
  <c r="I352" i="103" s="1"/>
  <c r="I351" i="103" s="1"/>
  <c r="I350" i="103" s="1"/>
  <c r="I84" i="103"/>
  <c r="I83" i="103" s="1"/>
  <c r="I105" i="103"/>
  <c r="I104" i="103" s="1"/>
  <c r="I103" i="103" s="1"/>
  <c r="I161" i="103"/>
  <c r="J186" i="103"/>
  <c r="J185" i="103" s="1"/>
  <c r="J184" i="103" s="1"/>
  <c r="I28" i="103"/>
  <c r="I25" i="103" s="1"/>
  <c r="I24" i="103" s="1"/>
  <c r="I23" i="103" s="1"/>
  <c r="J105" i="103"/>
  <c r="J104" i="103" s="1"/>
  <c r="J103" i="103" s="1"/>
  <c r="J313" i="103"/>
  <c r="J312" i="103" s="1"/>
  <c r="I106" i="105"/>
  <c r="J106" i="105"/>
  <c r="K170" i="104"/>
  <c r="K372" i="104" s="1"/>
  <c r="J354" i="104"/>
  <c r="J353" i="104" s="1"/>
  <c r="J132" i="104"/>
  <c r="K289" i="104"/>
  <c r="K288" i="104" s="1"/>
  <c r="K376" i="104" s="1"/>
  <c r="J162" i="104"/>
  <c r="J73" i="103"/>
  <c r="J72" i="103" s="1"/>
  <c r="I279" i="103"/>
  <c r="I278" i="103" s="1"/>
  <c r="I271" i="103" s="1"/>
  <c r="I72" i="103"/>
  <c r="I175" i="103"/>
  <c r="I261" i="103"/>
  <c r="I260" i="103" s="1"/>
  <c r="I314" i="103"/>
  <c r="I313" i="103"/>
  <c r="I312" i="103" s="1"/>
  <c r="J353" i="103"/>
  <c r="J352" i="103" s="1"/>
  <c r="J351" i="103" s="1"/>
  <c r="J350" i="103" s="1"/>
  <c r="J205" i="103"/>
  <c r="J204" i="103" s="1"/>
  <c r="J303" i="103"/>
  <c r="J175" i="103"/>
  <c r="J325" i="103"/>
  <c r="J324" i="103" s="1"/>
  <c r="J62" i="104" l="1"/>
  <c r="J21" i="104" s="1"/>
  <c r="K197" i="104"/>
  <c r="K373" i="104" s="1"/>
  <c r="J215" i="104"/>
  <c r="J197" i="104" s="1"/>
  <c r="J373" i="104" s="1"/>
  <c r="J288" i="104"/>
  <c r="J376" i="104" s="1"/>
  <c r="K62" i="104"/>
  <c r="K21" i="104" s="1"/>
  <c r="K369" i="104" s="1"/>
  <c r="K381" i="104" s="1"/>
  <c r="J92" i="105"/>
  <c r="J144" i="105" s="1"/>
  <c r="I92" i="105"/>
  <c r="J28" i="105"/>
  <c r="I302" i="103"/>
  <c r="I301" i="103" s="1"/>
  <c r="I229" i="103"/>
  <c r="I228" i="103" s="1"/>
  <c r="I210" i="103" s="1"/>
  <c r="J229" i="103"/>
  <c r="J228" i="103" s="1"/>
  <c r="J210" i="103" s="1"/>
  <c r="J183" i="103"/>
  <c r="I146" i="103"/>
  <c r="I145" i="103" s="1"/>
  <c r="I144" i="103" s="1"/>
  <c r="I28" i="105"/>
  <c r="J144" i="103"/>
  <c r="I71" i="103"/>
  <c r="I22" i="103" s="1"/>
  <c r="J71" i="103"/>
  <c r="J22" i="103" s="1"/>
  <c r="J302" i="103"/>
  <c r="J301" i="103" s="1"/>
  <c r="J131" i="104"/>
  <c r="J369" i="104"/>
  <c r="I144" i="105" l="1"/>
  <c r="J366" i="103"/>
  <c r="J368" i="103" s="1"/>
  <c r="J370" i="103" s="1"/>
  <c r="I366" i="103"/>
  <c r="I368" i="103" s="1"/>
  <c r="I370" i="103" s="1"/>
  <c r="K20" i="104"/>
  <c r="K368" i="104" s="1"/>
  <c r="D30" i="106" s="1"/>
  <c r="D29" i="106" s="1"/>
  <c r="D28" i="106" s="1"/>
  <c r="D27" i="106" s="1"/>
  <c r="J371" i="104"/>
  <c r="J381" i="104" s="1"/>
  <c r="J20" i="104"/>
  <c r="J368" i="104" s="1"/>
  <c r="C30" i="106" s="1"/>
  <c r="C29" i="106" s="1"/>
  <c r="C28" i="106" s="1"/>
  <c r="C27" i="106" s="1"/>
  <c r="J274" i="92" l="1"/>
  <c r="I279" i="90"/>
  <c r="J403" i="92"/>
  <c r="I406" i="90" s="1"/>
  <c r="I405" i="90" s="1"/>
  <c r="J402" i="92"/>
  <c r="I109" i="94" s="1"/>
  <c r="C33" i="84" l="1"/>
  <c r="C37" i="84"/>
  <c r="J301" i="92" l="1"/>
  <c r="J338" i="92"/>
  <c r="J199" i="92"/>
  <c r="J198" i="92"/>
  <c r="J103" i="92"/>
  <c r="J36" i="92"/>
  <c r="J141" i="92"/>
  <c r="J140" i="92"/>
  <c r="J331" i="92"/>
  <c r="J236" i="92"/>
  <c r="J245" i="92"/>
  <c r="I84" i="94" s="1"/>
  <c r="I83" i="94" s="1"/>
  <c r="J244" i="92" l="1"/>
  <c r="I144" i="90"/>
  <c r="I143" i="90" s="1"/>
  <c r="C57" i="102"/>
  <c r="C29" i="102"/>
  <c r="I191" i="90"/>
  <c r="I190" i="90" s="1"/>
  <c r="I189" i="90" s="1"/>
  <c r="I188" i="90" s="1"/>
  <c r="J187" i="92"/>
  <c r="J186" i="92" s="1"/>
  <c r="J185" i="92" s="1"/>
  <c r="B7" i="87"/>
  <c r="B7" i="102"/>
  <c r="B14" i="102"/>
  <c r="D40" i="101" l="1"/>
  <c r="D39" i="101" s="1"/>
  <c r="C39" i="101"/>
  <c r="D37" i="101"/>
  <c r="C37" i="101"/>
  <c r="D35" i="101"/>
  <c r="C35" i="101"/>
  <c r="D32" i="101"/>
  <c r="C32" i="101"/>
  <c r="D29" i="101"/>
  <c r="C29" i="101"/>
  <c r="D27" i="101"/>
  <c r="C27" i="101"/>
  <c r="C24" i="101" s="1"/>
  <c r="D25" i="101"/>
  <c r="C25" i="101"/>
  <c r="B14" i="101"/>
  <c r="C46" i="101" l="1"/>
  <c r="C26" i="106" s="1"/>
  <c r="C25" i="106" s="1"/>
  <c r="C24" i="106" s="1"/>
  <c r="C23" i="106" s="1"/>
  <c r="C22" i="106" s="1"/>
  <c r="C21" i="106" s="1"/>
  <c r="D24" i="101"/>
  <c r="D46" i="101" s="1"/>
  <c r="D26" i="106" s="1"/>
  <c r="D25" i="106" s="1"/>
  <c r="D24" i="106" s="1"/>
  <c r="D23" i="106" s="1"/>
  <c r="D22" i="106" s="1"/>
  <c r="D21" i="106" s="1"/>
  <c r="J282" i="92" l="1"/>
  <c r="C46" i="84"/>
  <c r="C42" i="84" s="1"/>
  <c r="I202" i="90"/>
  <c r="J197" i="92"/>
  <c r="I46" i="94" s="1"/>
  <c r="I42" i="94"/>
  <c r="I41" i="94" s="1"/>
  <c r="I187" i="90"/>
  <c r="I186" i="90" s="1"/>
  <c r="I185" i="90" s="1"/>
  <c r="J183" i="92"/>
  <c r="J182" i="92" s="1"/>
  <c r="I29" i="90"/>
  <c r="J420" i="92"/>
  <c r="J69" i="92" l="1"/>
  <c r="I102" i="94" l="1"/>
  <c r="I101" i="94" s="1"/>
  <c r="I349" i="90"/>
  <c r="I348" i="90" s="1"/>
  <c r="I347" i="90" s="1"/>
  <c r="I346" i="90"/>
  <c r="I344" i="90"/>
  <c r="I239" i="90"/>
  <c r="J356" i="92" l="1"/>
  <c r="J345" i="92"/>
  <c r="J344" i="92" s="1"/>
  <c r="J300" i="92"/>
  <c r="J278" i="92"/>
  <c r="J258" i="92"/>
  <c r="J76" i="92"/>
  <c r="J71" i="92"/>
  <c r="J179" i="92"/>
  <c r="I119" i="94" l="1"/>
  <c r="I121" i="94"/>
  <c r="I173" i="94" l="1"/>
  <c r="I171" i="94"/>
  <c r="I169" i="94"/>
  <c r="I165" i="94"/>
  <c r="I163" i="94"/>
  <c r="I161" i="94"/>
  <c r="I159" i="94"/>
  <c r="I121" i="90"/>
  <c r="I154" i="94"/>
  <c r="I153" i="94"/>
  <c r="I152" i="94"/>
  <c r="I149" i="94"/>
  <c r="I148" i="94"/>
  <c r="I145" i="94"/>
  <c r="I143" i="94"/>
  <c r="I142" i="94"/>
  <c r="I141" i="94"/>
  <c r="I139" i="94"/>
  <c r="I137" i="94"/>
  <c r="I134" i="94"/>
  <c r="I132" i="94"/>
  <c r="I130" i="94"/>
  <c r="I127" i="94"/>
  <c r="I125" i="94"/>
  <c r="I123" i="94"/>
  <c r="I117" i="94"/>
  <c r="I113" i="94"/>
  <c r="I111" i="94"/>
  <c r="I110" i="94"/>
  <c r="I108" i="94"/>
  <c r="I106" i="94"/>
  <c r="I105" i="94"/>
  <c r="I104" i="94"/>
  <c r="I100" i="94"/>
  <c r="I99" i="94"/>
  <c r="I98" i="94"/>
  <c r="I97" i="94"/>
  <c r="I96" i="94"/>
  <c r="I94" i="94"/>
  <c r="I90" i="94"/>
  <c r="I88" i="94"/>
  <c r="I87" i="94"/>
  <c r="I82" i="94"/>
  <c r="I78" i="94"/>
  <c r="I79" i="94"/>
  <c r="I76" i="94"/>
  <c r="I75" i="94"/>
  <c r="I74" i="94"/>
  <c r="I72" i="94"/>
  <c r="I71" i="94"/>
  <c r="I70" i="94"/>
  <c r="I69" i="94"/>
  <c r="I67" i="94"/>
  <c r="I66" i="94"/>
  <c r="I65" i="94"/>
  <c r="I64" i="94"/>
  <c r="I62" i="94"/>
  <c r="I61" i="94"/>
  <c r="I60" i="94"/>
  <c r="I59" i="94"/>
  <c r="I58" i="94"/>
  <c r="I55" i="94"/>
  <c r="I54" i="94"/>
  <c r="I52" i="94"/>
  <c r="I51" i="94"/>
  <c r="I50" i="94"/>
  <c r="I49" i="94"/>
  <c r="I48" i="94"/>
  <c r="I47" i="94"/>
  <c r="I43" i="94"/>
  <c r="I40" i="94"/>
  <c r="I39" i="94" s="1"/>
  <c r="I38" i="94"/>
  <c r="I37" i="94"/>
  <c r="I35" i="94"/>
  <c r="I33" i="94"/>
  <c r="I32" i="94"/>
  <c r="I31" i="94"/>
  <c r="I30" i="94"/>
  <c r="I29" i="94"/>
  <c r="I26" i="94"/>
  <c r="I24" i="94"/>
  <c r="I23" i="94"/>
  <c r="I22" i="94"/>
  <c r="I416" i="90"/>
  <c r="I410" i="90"/>
  <c r="I408" i="90"/>
  <c r="I404" i="90"/>
  <c r="I398" i="90"/>
  <c r="I394" i="90"/>
  <c r="I384" i="90"/>
  <c r="I382" i="90"/>
  <c r="I380" i="90"/>
  <c r="I375" i="90"/>
  <c r="I374" i="90"/>
  <c r="I372" i="90"/>
  <c r="I366" i="90"/>
  <c r="I362" i="90"/>
  <c r="I359" i="90"/>
  <c r="I352" i="90"/>
  <c r="I342" i="90"/>
  <c r="I341" i="90"/>
  <c r="I340" i="90"/>
  <c r="I334" i="90"/>
  <c r="C56" i="102" s="1"/>
  <c r="C58" i="102" s="1"/>
  <c r="I327" i="90"/>
  <c r="I316" i="90"/>
  <c r="I313" i="90"/>
  <c r="I310" i="90"/>
  <c r="I305" i="90"/>
  <c r="I304" i="90"/>
  <c r="I303" i="90"/>
  <c r="I298" i="90"/>
  <c r="C28" i="102" s="1"/>
  <c r="I285" i="90"/>
  <c r="I281" i="90"/>
  <c r="I277" i="90"/>
  <c r="I266" i="90"/>
  <c r="I264" i="90"/>
  <c r="I261" i="90"/>
  <c r="I258" i="90"/>
  <c r="I256" i="90"/>
  <c r="I254" i="90"/>
  <c r="I248" i="90"/>
  <c r="I247" i="90" s="1"/>
  <c r="I243" i="90"/>
  <c r="I231" i="90"/>
  <c r="I225" i="90"/>
  <c r="I219" i="90"/>
  <c r="I214" i="90"/>
  <c r="I210" i="90"/>
  <c r="I208" i="90"/>
  <c r="I206" i="90"/>
  <c r="I201" i="90"/>
  <c r="I200" i="90" s="1"/>
  <c r="I182" i="90"/>
  <c r="I177" i="90"/>
  <c r="C25" i="102" s="1"/>
  <c r="I171" i="90"/>
  <c r="I168" i="90"/>
  <c r="I165" i="90"/>
  <c r="I163" i="90"/>
  <c r="I157" i="90"/>
  <c r="I150" i="90"/>
  <c r="I142" i="90"/>
  <c r="I140" i="90"/>
  <c r="I130" i="90"/>
  <c r="I117" i="90"/>
  <c r="I113" i="90"/>
  <c r="I109" i="90"/>
  <c r="I107" i="90"/>
  <c r="I106" i="90"/>
  <c r="I102" i="90"/>
  <c r="I99" i="90"/>
  <c r="I96" i="90"/>
  <c r="I93" i="90"/>
  <c r="I90" i="90"/>
  <c r="I87" i="90"/>
  <c r="I82" i="90"/>
  <c r="I79" i="90"/>
  <c r="I77" i="90"/>
  <c r="I75" i="90"/>
  <c r="I70" i="90"/>
  <c r="I61" i="90"/>
  <c r="C22" i="102" s="1"/>
  <c r="I56" i="90"/>
  <c r="C23" i="102" s="1"/>
  <c r="I54" i="90"/>
  <c r="I52" i="90"/>
  <c r="C27" i="102" s="1"/>
  <c r="I50" i="90"/>
  <c r="C24" i="102" s="1"/>
  <c r="I45" i="90"/>
  <c r="I44" i="90"/>
  <c r="I43" i="90"/>
  <c r="J33" i="92"/>
  <c r="I41" i="90" s="1"/>
  <c r="I38" i="90"/>
  <c r="I34" i="90"/>
  <c r="I26" i="90"/>
  <c r="I268" i="90"/>
  <c r="I267" i="90" s="1"/>
  <c r="I107" i="94" l="1"/>
  <c r="I53" i="90"/>
  <c r="C26" i="102"/>
  <c r="C30" i="102"/>
  <c r="I57" i="94"/>
  <c r="I95" i="94"/>
  <c r="I373" i="90"/>
  <c r="J370" i="92" l="1"/>
  <c r="J329" i="92"/>
  <c r="I93" i="94" l="1"/>
  <c r="I332" i="90"/>
  <c r="I172" i="94" l="1"/>
  <c r="I170" i="94"/>
  <c r="I168" i="94"/>
  <c r="I164" i="94"/>
  <c r="I162" i="94"/>
  <c r="I160" i="94"/>
  <c r="I158" i="94"/>
  <c r="I156" i="94"/>
  <c r="I151" i="94"/>
  <c r="I150" i="94" s="1"/>
  <c r="I147" i="94"/>
  <c r="I146" i="94" s="1"/>
  <c r="I144" i="94"/>
  <c r="I140" i="94"/>
  <c r="I138" i="94"/>
  <c r="I136" i="94"/>
  <c r="I133" i="94"/>
  <c r="I131" i="94"/>
  <c r="I129" i="94"/>
  <c r="I126" i="94"/>
  <c r="I124" i="94"/>
  <c r="I122" i="94"/>
  <c r="I120" i="94"/>
  <c r="I118" i="94"/>
  <c r="I116" i="94"/>
  <c r="I112" i="94"/>
  <c r="I103" i="94"/>
  <c r="I92" i="94"/>
  <c r="I89" i="94"/>
  <c r="I86" i="94"/>
  <c r="I81" i="94"/>
  <c r="I77" i="94"/>
  <c r="I73" i="94"/>
  <c r="I45" i="94"/>
  <c r="I34" i="94"/>
  <c r="I28" i="94"/>
  <c r="I25" i="94"/>
  <c r="I21" i="94"/>
  <c r="J427" i="92"/>
  <c r="J426" i="92" s="1"/>
  <c r="J425" i="92" s="1"/>
  <c r="J424" i="92" s="1"/>
  <c r="J421" i="92"/>
  <c r="J419" i="92"/>
  <c r="J412" i="92"/>
  <c r="J411" i="92" s="1"/>
  <c r="J410" i="92" s="1"/>
  <c r="J409" i="92" s="1"/>
  <c r="J408" i="92" s="1"/>
  <c r="J440" i="92" s="1"/>
  <c r="J406" i="92"/>
  <c r="J404" i="92"/>
  <c r="J400" i="92"/>
  <c r="J394" i="92"/>
  <c r="J393" i="92" s="1"/>
  <c r="J392" i="92" s="1"/>
  <c r="J390" i="92"/>
  <c r="J389" i="92" s="1"/>
  <c r="J388" i="92" s="1"/>
  <c r="J386" i="92"/>
  <c r="J385" i="92" s="1"/>
  <c r="J384" i="92" s="1"/>
  <c r="J380" i="92"/>
  <c r="J378" i="92"/>
  <c r="J376" i="92"/>
  <c r="J368" i="92"/>
  <c r="J366" i="92"/>
  <c r="J362" i="92"/>
  <c r="J361" i="92" s="1"/>
  <c r="J360" i="92" s="1"/>
  <c r="J358" i="92"/>
  <c r="J357" i="92" s="1"/>
  <c r="J355" i="92"/>
  <c r="J354" i="92" s="1"/>
  <c r="J350" i="92"/>
  <c r="J348" i="92"/>
  <c r="J342" i="92"/>
  <c r="J340" i="92"/>
  <c r="J336" i="92"/>
  <c r="J330" i="92"/>
  <c r="J328" i="92"/>
  <c r="J323" i="92"/>
  <c r="J322" i="92" s="1"/>
  <c r="J321" i="92" s="1"/>
  <c r="J318" i="92"/>
  <c r="J317" i="92" s="1"/>
  <c r="J316" i="92" s="1"/>
  <c r="J315" i="92" s="1"/>
  <c r="J314" i="92" s="1"/>
  <c r="J312" i="92"/>
  <c r="J311" i="92" s="1"/>
  <c r="J309" i="92"/>
  <c r="J308" i="92" s="1"/>
  <c r="J306" i="92"/>
  <c r="J305" i="92" s="1"/>
  <c r="J299" i="92"/>
  <c r="J298" i="92" s="1"/>
  <c r="J297" i="92" s="1"/>
  <c r="J294" i="92"/>
  <c r="J293" i="92" s="1"/>
  <c r="J291" i="92"/>
  <c r="J290" i="92" s="1"/>
  <c r="J288" i="92"/>
  <c r="J287" i="92" s="1"/>
  <c r="J283" i="92"/>
  <c r="J281" i="92"/>
  <c r="J279" i="92"/>
  <c r="J277" i="92"/>
  <c r="J275" i="92"/>
  <c r="J273" i="92"/>
  <c r="J271" i="92"/>
  <c r="J269" i="92"/>
  <c r="J267" i="92"/>
  <c r="J262" i="92"/>
  <c r="J260" i="92"/>
  <c r="J257" i="92"/>
  <c r="J254" i="92"/>
  <c r="I56" i="94" s="1"/>
  <c r="I53" i="94" s="1"/>
  <c r="J252" i="92"/>
  <c r="J250" i="92"/>
  <c r="J243" i="92"/>
  <c r="J239" i="92"/>
  <c r="J238" i="92" s="1"/>
  <c r="J237" i="92" s="1"/>
  <c r="J235" i="92"/>
  <c r="J234" i="92" s="1"/>
  <c r="J232" i="92"/>
  <c r="J230" i="92"/>
  <c r="J227" i="92"/>
  <c r="J226" i="92" s="1"/>
  <c r="J221" i="92"/>
  <c r="J219" i="92"/>
  <c r="J215" i="92"/>
  <c r="J214" i="92" s="1"/>
  <c r="J213" i="92" s="1"/>
  <c r="J212" i="92" s="1"/>
  <c r="J210" i="92"/>
  <c r="J208" i="92"/>
  <c r="J206" i="92"/>
  <c r="J204" i="92"/>
  <c r="J202" i="92"/>
  <c r="J200" i="92"/>
  <c r="J191" i="92"/>
  <c r="J190" i="92" s="1"/>
  <c r="J189" i="92" s="1"/>
  <c r="J180" i="92"/>
  <c r="J177" i="92" s="1"/>
  <c r="J176" i="92" s="1"/>
  <c r="J175" i="92" s="1"/>
  <c r="J178" i="92"/>
  <c r="J173" i="92"/>
  <c r="J172" i="92" s="1"/>
  <c r="J171" i="92" s="1"/>
  <c r="J169" i="92"/>
  <c r="J167" i="92"/>
  <c r="J164" i="92"/>
  <c r="J163" i="92" s="1"/>
  <c r="J161" i="92"/>
  <c r="J159" i="92"/>
  <c r="J157" i="92"/>
  <c r="J155" i="92"/>
  <c r="J153" i="92"/>
  <c r="J146" i="92"/>
  <c r="J145" i="92" s="1"/>
  <c r="J144" i="92" s="1"/>
  <c r="J143" i="92" s="1"/>
  <c r="J142" i="92" s="1"/>
  <c r="J431" i="92" s="1"/>
  <c r="J138" i="92"/>
  <c r="J136" i="92"/>
  <c r="J130" i="92"/>
  <c r="J129" i="92" s="1"/>
  <c r="J128" i="92" s="1"/>
  <c r="J126" i="92"/>
  <c r="J125" i="92" s="1"/>
  <c r="J123" i="92"/>
  <c r="J122" i="92" s="1"/>
  <c r="J120" i="92"/>
  <c r="J119" i="92" s="1"/>
  <c r="J117" i="92"/>
  <c r="J116" i="92" s="1"/>
  <c r="J114" i="92"/>
  <c r="J113" i="92" s="1"/>
  <c r="J110" i="92"/>
  <c r="J109" i="92" s="1"/>
  <c r="J108" i="92" s="1"/>
  <c r="J106" i="92"/>
  <c r="J105" i="92" s="1"/>
  <c r="J104" i="92" s="1"/>
  <c r="J102" i="92"/>
  <c r="J99" i="92"/>
  <c r="J95" i="92"/>
  <c r="J94" i="92" s="1"/>
  <c r="J92" i="92"/>
  <c r="J91" i="92" s="1"/>
  <c r="J89" i="92"/>
  <c r="J88" i="92" s="1"/>
  <c r="J86" i="92"/>
  <c r="J85" i="92" s="1"/>
  <c r="J83" i="92"/>
  <c r="J82" i="92" s="1"/>
  <c r="J80" i="92"/>
  <c r="J79" i="92" s="1"/>
  <c r="J75" i="92"/>
  <c r="J74" i="92" s="1"/>
  <c r="J72" i="92"/>
  <c r="J70" i="92"/>
  <c r="J68" i="92"/>
  <c r="J63" i="92"/>
  <c r="J62" i="92" s="1"/>
  <c r="J61" i="92" s="1"/>
  <c r="J60" i="92" s="1"/>
  <c r="J58" i="92"/>
  <c r="J57" i="92" s="1"/>
  <c r="J56" i="92" s="1"/>
  <c r="J54" i="92"/>
  <c r="J53" i="92" s="1"/>
  <c r="J52" i="92" s="1"/>
  <c r="J51" i="92" s="1"/>
  <c r="J49" i="92"/>
  <c r="J47" i="92"/>
  <c r="J45" i="92"/>
  <c r="J43" i="92"/>
  <c r="J34" i="92"/>
  <c r="J32" i="92"/>
  <c r="J29" i="92"/>
  <c r="J28" i="92" s="1"/>
  <c r="J25" i="92"/>
  <c r="J24" i="92" s="1"/>
  <c r="J23" i="92" s="1"/>
  <c r="I74" i="90"/>
  <c r="I415" i="90"/>
  <c r="I414" i="90" s="1"/>
  <c r="I413" i="90" s="1"/>
  <c r="I412" i="90" s="1"/>
  <c r="I411" i="90" s="1"/>
  <c r="I409" i="90"/>
  <c r="I407" i="90"/>
  <c r="I403" i="90"/>
  <c r="I397" i="90"/>
  <c r="I396" i="90" s="1"/>
  <c r="I395" i="90" s="1"/>
  <c r="I393" i="90"/>
  <c r="I392" i="90" s="1"/>
  <c r="I391" i="90" s="1"/>
  <c r="I389" i="90"/>
  <c r="I388" i="90" s="1"/>
  <c r="I387" i="90" s="1"/>
  <c r="I383" i="90"/>
  <c r="I381" i="90"/>
  <c r="I379" i="90"/>
  <c r="I371" i="90"/>
  <c r="I369" i="90"/>
  <c r="I365" i="90"/>
  <c r="I364" i="90" s="1"/>
  <c r="I363" i="90" s="1"/>
  <c r="I361" i="90"/>
  <c r="I360" i="90" s="1"/>
  <c r="I358" i="90"/>
  <c r="I353" i="90"/>
  <c r="I351" i="90"/>
  <c r="I345" i="90"/>
  <c r="I343" i="90"/>
  <c r="I339" i="90"/>
  <c r="I333" i="90"/>
  <c r="I331" i="90"/>
  <c r="I326" i="90"/>
  <c r="I325" i="90" s="1"/>
  <c r="I324" i="90" s="1"/>
  <c r="I321" i="90"/>
  <c r="I320" i="90" s="1"/>
  <c r="I319" i="90" s="1"/>
  <c r="I318" i="90" s="1"/>
  <c r="I317" i="90" s="1"/>
  <c r="I315" i="90"/>
  <c r="I314" i="90" s="1"/>
  <c r="I312" i="90"/>
  <c r="I311" i="90" s="1"/>
  <c r="I309" i="90"/>
  <c r="I308" i="90" s="1"/>
  <c r="I302" i="90"/>
  <c r="I301" i="90" s="1"/>
  <c r="I300" i="90" s="1"/>
  <c r="I297" i="90"/>
  <c r="I296" i="90" s="1"/>
  <c r="I294" i="90"/>
  <c r="I293" i="90" s="1"/>
  <c r="I291" i="90"/>
  <c r="I290" i="90" s="1"/>
  <c r="I286" i="90"/>
  <c r="I284" i="90"/>
  <c r="I282" i="90"/>
  <c r="I280" i="90"/>
  <c r="I278" i="90"/>
  <c r="I276" i="90"/>
  <c r="I274" i="90"/>
  <c r="I272" i="90"/>
  <c r="I270" i="90"/>
  <c r="I265" i="90"/>
  <c r="I263" i="90"/>
  <c r="I260" i="90"/>
  <c r="I257" i="90"/>
  <c r="I255" i="90"/>
  <c r="I253" i="90"/>
  <c r="I246" i="90"/>
  <c r="I245" i="90" s="1"/>
  <c r="I244" i="90" s="1"/>
  <c r="I242" i="90"/>
  <c r="I241" i="90" s="1"/>
  <c r="I240" i="90" s="1"/>
  <c r="I238" i="90"/>
  <c r="I237" i="90" s="1"/>
  <c r="I235" i="90"/>
  <c r="I233" i="90"/>
  <c r="I230" i="90"/>
  <c r="I229" i="90" s="1"/>
  <c r="I224" i="90"/>
  <c r="I222" i="90"/>
  <c r="I218" i="90"/>
  <c r="I217" i="90" s="1"/>
  <c r="I216" i="90" s="1"/>
  <c r="I215" i="90" s="1"/>
  <c r="I213" i="90"/>
  <c r="I211" i="90"/>
  <c r="I209" i="90"/>
  <c r="I207" i="90"/>
  <c r="I205" i="90"/>
  <c r="I203" i="90"/>
  <c r="I194" i="90"/>
  <c r="I193" i="90" s="1"/>
  <c r="I192" i="90" s="1"/>
  <c r="I183" i="90"/>
  <c r="I181" i="90"/>
  <c r="I176" i="90"/>
  <c r="I175" i="90" s="1"/>
  <c r="I174" i="90" s="1"/>
  <c r="I172" i="90"/>
  <c r="I170" i="90"/>
  <c r="I167" i="90"/>
  <c r="I166" i="90" s="1"/>
  <c r="I164" i="90"/>
  <c r="I162" i="90"/>
  <c r="I160" i="90"/>
  <c r="I158" i="90"/>
  <c r="I156" i="90"/>
  <c r="I149" i="90"/>
  <c r="I148" i="90" s="1"/>
  <c r="I147" i="90" s="1"/>
  <c r="I146" i="90" s="1"/>
  <c r="I145" i="90" s="1"/>
  <c r="I141" i="90"/>
  <c r="I139" i="90"/>
  <c r="I133" i="90"/>
  <c r="I132" i="90" s="1"/>
  <c r="I131" i="90" s="1"/>
  <c r="I129" i="90"/>
  <c r="I128" i="90" s="1"/>
  <c r="I127" i="90" s="1"/>
  <c r="I125" i="90"/>
  <c r="I123" i="90"/>
  <c r="I122" i="90" s="1"/>
  <c r="I120" i="90"/>
  <c r="I119" i="90" s="1"/>
  <c r="I116" i="90"/>
  <c r="I115" i="90" s="1"/>
  <c r="I114" i="90" s="1"/>
  <c r="I112" i="90"/>
  <c r="I111" i="90" s="1"/>
  <c r="I110" i="90" s="1"/>
  <c r="I108" i="90"/>
  <c r="I105" i="90"/>
  <c r="I101" i="90"/>
  <c r="I100" i="90" s="1"/>
  <c r="I98" i="90"/>
  <c r="I97" i="90" s="1"/>
  <c r="I95" i="90"/>
  <c r="I94" i="90" s="1"/>
  <c r="I92" i="90"/>
  <c r="I91" i="90" s="1"/>
  <c r="I89" i="90"/>
  <c r="I88" i="90" s="1"/>
  <c r="I86" i="90"/>
  <c r="I85" i="90" s="1"/>
  <c r="I81" i="90"/>
  <c r="I80" i="90" s="1"/>
  <c r="I78" i="90"/>
  <c r="I76" i="90"/>
  <c r="I69" i="90"/>
  <c r="I68" i="90" s="1"/>
  <c r="I67" i="90" s="1"/>
  <c r="I66" i="90" s="1"/>
  <c r="I64" i="90"/>
  <c r="I63" i="90" s="1"/>
  <c r="I62" i="90" s="1"/>
  <c r="I60" i="90"/>
  <c r="I59" i="90" s="1"/>
  <c r="I58" i="90" s="1"/>
  <c r="I57" i="90" s="1"/>
  <c r="I55" i="90"/>
  <c r="I51" i="90"/>
  <c r="I49" i="90"/>
  <c r="I42" i="90"/>
  <c r="I40" i="90"/>
  <c r="I37" i="90"/>
  <c r="I36" i="90" s="1"/>
  <c r="I33" i="90"/>
  <c r="I32" i="90" s="1"/>
  <c r="I31" i="90" s="1"/>
  <c r="I27" i="90"/>
  <c r="I25" i="90" s="1"/>
  <c r="I24" i="90" s="1"/>
  <c r="I23" i="90" s="1"/>
  <c r="I22" i="90" s="1"/>
  <c r="B14" i="90"/>
  <c r="B14" i="87"/>
  <c r="I402" i="90" l="1"/>
  <c r="J135" i="92"/>
  <c r="J134" i="92" s="1"/>
  <c r="J399" i="92"/>
  <c r="I138" i="90"/>
  <c r="I137" i="90" s="1"/>
  <c r="J241" i="92"/>
  <c r="J242" i="92"/>
  <c r="I180" i="90"/>
  <c r="I179" i="90" s="1"/>
  <c r="I178" i="90" s="1"/>
  <c r="J335" i="92"/>
  <c r="I338" i="90"/>
  <c r="I135" i="94"/>
  <c r="I368" i="90"/>
  <c r="I367" i="90" s="1"/>
  <c r="J365" i="92"/>
  <c r="J364" i="92" s="1"/>
  <c r="I80" i="94"/>
  <c r="I221" i="90"/>
  <c r="I220" i="90" s="1"/>
  <c r="I330" i="90"/>
  <c r="I329" i="90" s="1"/>
  <c r="I328" i="90" s="1"/>
  <c r="I323" i="90" s="1"/>
  <c r="I232" i="90"/>
  <c r="I228" i="90" s="1"/>
  <c r="I227" i="90" s="1"/>
  <c r="I378" i="90"/>
  <c r="I377" i="90" s="1"/>
  <c r="I376" i="90" s="1"/>
  <c r="I104" i="90"/>
  <c r="I103" i="90" s="1"/>
  <c r="I73" i="90"/>
  <c r="I72" i="90" s="1"/>
  <c r="I36" i="94"/>
  <c r="I27" i="94" s="1"/>
  <c r="J347" i="92"/>
  <c r="J353" i="92"/>
  <c r="J352" i="92" s="1"/>
  <c r="J286" i="92"/>
  <c r="J285" i="92" s="1"/>
  <c r="J334" i="92"/>
  <c r="J375" i="92"/>
  <c r="J374" i="92" s="1"/>
  <c r="J373" i="92" s="1"/>
  <c r="J98" i="92"/>
  <c r="J97" i="92" s="1"/>
  <c r="I167" i="94"/>
  <c r="I166" i="94" s="1"/>
  <c r="I155" i="94"/>
  <c r="I128" i="94"/>
  <c r="I115" i="94"/>
  <c r="I44" i="94"/>
  <c r="I20" i="94"/>
  <c r="I91" i="94"/>
  <c r="J112" i="92"/>
  <c r="J418" i="92"/>
  <c r="J417" i="92" s="1"/>
  <c r="J416" i="92" s="1"/>
  <c r="J415" i="92" s="1"/>
  <c r="J414" i="92" s="1"/>
  <c r="J398" i="92"/>
  <c r="J397" i="92" s="1"/>
  <c r="J396" i="92" s="1"/>
  <c r="J439" i="92" s="1"/>
  <c r="J327" i="92"/>
  <c r="J326" i="92" s="1"/>
  <c r="J325" i="92" s="1"/>
  <c r="J320" i="92" s="1"/>
  <c r="J435" i="92" s="1"/>
  <c r="J256" i="92"/>
  <c r="J249" i="92"/>
  <c r="J229" i="92"/>
  <c r="J225" i="92" s="1"/>
  <c r="J224" i="92" s="1"/>
  <c r="J218" i="92"/>
  <c r="J217" i="92" s="1"/>
  <c r="J196" i="92"/>
  <c r="J195" i="92" s="1"/>
  <c r="J194" i="92" s="1"/>
  <c r="J166" i="92"/>
  <c r="J152" i="92"/>
  <c r="J78" i="92"/>
  <c r="J77" i="92" s="1"/>
  <c r="J67" i="92"/>
  <c r="J66" i="92" s="1"/>
  <c r="J39" i="92"/>
  <c r="J38" i="92" s="1"/>
  <c r="J31" i="92"/>
  <c r="J27" i="92" s="1"/>
  <c r="J304" i="92"/>
  <c r="J303" i="92" s="1"/>
  <c r="J296" i="92" s="1"/>
  <c r="J383" i="92"/>
  <c r="J382" i="92" s="1"/>
  <c r="J438" i="92" s="1"/>
  <c r="I199" i="90"/>
  <c r="I198" i="90" s="1"/>
  <c r="I197" i="90" s="1"/>
  <c r="I118" i="90"/>
  <c r="I350" i="90"/>
  <c r="I401" i="90"/>
  <c r="I400" i="90" s="1"/>
  <c r="I399" i="90" s="1"/>
  <c r="I259" i="90"/>
  <c r="I252" i="90"/>
  <c r="I169" i="90"/>
  <c r="I155" i="90"/>
  <c r="I47" i="90"/>
  <c r="I46" i="90" s="1"/>
  <c r="I84" i="90"/>
  <c r="I83" i="90" s="1"/>
  <c r="I356" i="90"/>
  <c r="I355" i="90" s="1"/>
  <c r="I357" i="90"/>
  <c r="I386" i="90"/>
  <c r="I385" i="90" s="1"/>
  <c r="I39" i="90"/>
  <c r="I35" i="90" s="1"/>
  <c r="I289" i="90"/>
  <c r="I288" i="90" s="1"/>
  <c r="I307" i="90"/>
  <c r="I306" i="90" s="1"/>
  <c r="I299" i="90" s="1"/>
  <c r="I71" i="90" l="1"/>
  <c r="I196" i="90"/>
  <c r="I114" i="94"/>
  <c r="I174" i="94" s="1"/>
  <c r="I30" i="90"/>
  <c r="I337" i="90"/>
  <c r="I336" i="90" s="1"/>
  <c r="I335" i="90" s="1"/>
  <c r="I154" i="90"/>
  <c r="I153" i="90" s="1"/>
  <c r="I152" i="90" s="1"/>
  <c r="J333" i="92"/>
  <c r="J332" i="92" s="1"/>
  <c r="J436" i="92" s="1"/>
  <c r="J248" i="92"/>
  <c r="J65" i="92"/>
  <c r="J193" i="92"/>
  <c r="J433" i="92" s="1"/>
  <c r="J151" i="92"/>
  <c r="J150" i="92" s="1"/>
  <c r="J149" i="92" s="1"/>
  <c r="J432" i="92" s="1"/>
  <c r="J22" i="92"/>
  <c r="I251" i="90"/>
  <c r="I250" i="90" s="1"/>
  <c r="I226" i="90" s="1"/>
  <c r="C25" i="84"/>
  <c r="C27" i="84"/>
  <c r="C29" i="84"/>
  <c r="C32" i="84"/>
  <c r="C39" i="84"/>
  <c r="C35" i="84"/>
  <c r="C24" i="84" l="1"/>
  <c r="J247" i="92"/>
  <c r="J223" i="92" s="1"/>
  <c r="J434" i="92" s="1"/>
  <c r="J442" i="92"/>
  <c r="I21" i="90"/>
  <c r="I417" i="90" s="1"/>
  <c r="J21" i="92"/>
  <c r="C41" i="84"/>
  <c r="C48" i="84" l="1"/>
  <c r="C26" i="99" s="1"/>
  <c r="C25" i="99" s="1"/>
  <c r="C24" i="99" s="1"/>
  <c r="C23" i="99" s="1"/>
  <c r="J20" i="92"/>
  <c r="J430" i="92"/>
  <c r="J441" i="92" s="1"/>
  <c r="J429" i="92" l="1"/>
  <c r="C30" i="99" s="1"/>
  <c r="C29" i="99" s="1"/>
  <c r="C28" i="99" s="1"/>
  <c r="C27" i="99" s="1"/>
  <c r="C22" i="99" s="1"/>
  <c r="C21" i="99" s="1"/>
</calcChain>
</file>

<file path=xl/sharedStrings.xml><?xml version="1.0" encoding="utf-8"?>
<sst xmlns="http://schemas.openxmlformats.org/spreadsheetml/2006/main" count="10848" uniqueCount="631">
  <si>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</si>
  <si>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</si>
  <si>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</si>
  <si>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</si>
  <si>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</si>
  <si>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</si>
  <si>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</si>
  <si>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</si>
  <si>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</si>
  <si>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</si>
  <si>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</si>
  <si>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</si>
  <si>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</si>
  <si>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</si>
  <si>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</si>
  <si>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</si>
  <si>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</si>
  <si>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</si>
  <si>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</si>
  <si>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</si>
  <si>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бюджетной системы Российской Федерации (межбюджетные субсидии)</t>
  </si>
  <si>
    <t>Иные межбюджетные трансферты</t>
  </si>
  <si>
    <t>000 2 07 00000 00 0000 000</t>
  </si>
  <si>
    <t>ПРОЧИЕ БЕЗВОЗМЕЗДНЫЕ ПОСТУПЛЕНИЯ</t>
  </si>
  <si>
    <t xml:space="preserve">  </t>
  </si>
  <si>
    <t>Субвенции бюджетам бюджетной системы Российской Федерации</t>
  </si>
  <si>
    <t>000 2 02 20000 00 0000 150</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</si>
  <si>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</si>
  <si>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</si>
  <si>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</si>
  <si>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</si>
  <si>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</si>
  <si>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</si>
  <si>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</si>
  <si>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</si>
  <si>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</si>
  <si>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</si>
  <si>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000 2 02 10000 00 0000 150</t>
  </si>
  <si>
    <t>Дотации бюджетам бюджетной системы Российской Федерации</t>
  </si>
  <si>
    <t>на 2021 год</t>
  </si>
  <si>
    <t>2021 год</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</si>
  <si>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</si>
  <si>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</si>
  <si>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</si>
  <si>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</si>
  <si>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</si>
  <si>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на 2021 год и на плановый период 2022 и 2023 годов"</t>
  </si>
  <si>
    <t xml:space="preserve">Доходы бюджета муниципального образования рабочий поселок                                     </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</si>
  <si>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</si>
  <si>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</si>
  <si>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</si>
  <si>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</si>
  <si>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</si>
  <si>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</si>
  <si>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</si>
  <si>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</si>
  <si>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000 1 17 00000 00 0000 000</t>
  </si>
  <si>
    <t>ПРОЧИЕ НЕНАЛОГОВЫЕ ДОХОДЫ</t>
  </si>
  <si>
    <t>000 1 17 05050 13 0000 180</t>
  </si>
  <si>
    <t>Прочие неналоговые доходы</t>
  </si>
  <si>
    <t>Прочие дотации бюджетам городских поселений</t>
  </si>
  <si>
    <t>Прочие субсидии бюджетам городских поселений</t>
  </si>
  <si>
    <t>Оказание поддержки сельским старостам, руководителям территориальных общественных самоуправлений</t>
  </si>
  <si>
    <t>Субвенции бюджетам городских поселений на выполнение передаваемых полномочий субъектов Российской Федерации</t>
  </si>
  <si>
    <t>Субвенции бюджетам городских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</si>
  <si>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городских поселений</t>
  </si>
  <si>
    <t>000 1 06 01000 00 0000 110</t>
  </si>
  <si>
    <t>Налог на имущество физических лиц</t>
  </si>
  <si>
    <t>2022 год</t>
  </si>
  <si>
    <t>2023 год</t>
  </si>
  <si>
    <t>Приложение № 3</t>
  </si>
  <si>
    <t>Перечень  главных администраторов доходов бюджета</t>
  </si>
  <si>
    <t>муниципального образования рабочий поселок Первомайский</t>
  </si>
  <si>
    <t xml:space="preserve"> Щекинского района</t>
  </si>
  <si>
    <t>Код бюджетной классификации Российской Федерации</t>
  </si>
  <si>
    <t>главного администратора доходов</t>
  </si>
  <si>
    <t>Федеральная налоговая служба</t>
  </si>
  <si>
    <t>1 01 02000 01 0000 110</t>
  </si>
  <si>
    <t>1 05 03000 01 0000 110</t>
  </si>
  <si>
    <t>1 06 01000 00 0000 110</t>
  </si>
  <si>
    <t>1 06 06000 00 0000 110</t>
  </si>
  <si>
    <t>851</t>
  </si>
  <si>
    <t>Администрация муниципального образования Щекинский район</t>
  </si>
  <si>
    <t>1 11 05013 13 0000 120</t>
  </si>
  <si>
    <t>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</si>
  <si>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</si>
  <si>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871</t>
  </si>
  <si>
    <t>Администрация муниципального образования рабочий поселок Первомайский Щекинского района</t>
  </si>
  <si>
    <t>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</si>
  <si>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</si>
  <si>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1 11 09045 13 0000 120</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</si>
  <si>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</si>
  <si>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</si>
  <si>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1 14 06013 13 0000 430</t>
  </si>
  <si>
    <t>1 14 06313 13 0000 430</t>
  </si>
  <si>
    <t xml:space="preserve">1 16 07010 13 0000 140 </t>
  </si>
  <si>
    <t>Штрафы, неустойки, пени, уплаченные в случае просрочки исполнения поставщиком (подрядчиком, исполнителем) обязательств, предусмотренных муниципальных контрактом, заключенным муниципальным органом, казенным учреждением городского поселения</t>
  </si>
  <si>
    <t>1 17 01050 13 0000 180</t>
  </si>
  <si>
    <t>Невыясненные поступления, зачисляемые в бюджеты городских поселений</t>
  </si>
  <si>
    <t>1 17 05050 13 0000 180</t>
  </si>
  <si>
    <t>Прочие неналоговые доходы бюджетов городских поселений</t>
  </si>
  <si>
    <t>2 02 19999 13 0000 150</t>
  </si>
  <si>
    <t>2 02 29999 13 0000 150</t>
  </si>
  <si>
    <t>2 02 35118 13 0000 150</t>
  </si>
  <si>
    <t>2 02 49999 13 0000 150</t>
  </si>
  <si>
    <t>Прочие межбюджетные трансферты, передаваемые бюджетам городских поселений</t>
  </si>
  <si>
    <t>2 02 30024 13 0000 150</t>
  </si>
  <si>
    <t>2 04 05020 13 0000 150</t>
  </si>
  <si>
    <t>Поступления от денежных пожертвований, предоставляемых негосударственными организациями получателям средств бюджетов городских поселений</t>
  </si>
  <si>
    <t>2 04 05099 13 0000 150</t>
  </si>
  <si>
    <t>Прочие безвозмездные поступления от негосударственных организаций в бюджеты городских поселений</t>
  </si>
  <si>
    <t>2 07 05020 13 0000 150</t>
  </si>
  <si>
    <t>Поступления от денежных пожертвований, предоставляемых физическими лицами получателям средств бюджетов городских поселений</t>
  </si>
  <si>
    <t>2 07 05030 13 0000 150</t>
  </si>
  <si>
    <t>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</si>
  <si>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</si>
  <si>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</si>
  <si>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</si>
  <si>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Наименование главного администратора доходов бюджета                    муниципального образования рабочий поселок Первомайский Щекинского района</t>
  </si>
  <si>
    <t>доходов бюджета муниципального образования рабочий поселок Первомайский Щекинского района</t>
  </si>
  <si>
    <r>
      <t xml:space="preserve">Налог на доходы физических лиц </t>
    </r>
    <r>
      <rPr>
        <vertAlign val="superscript"/>
        <sz val="9"/>
        <rFont val="PT Astra Serif"/>
        <family val="1"/>
        <charset val="204"/>
      </rPr>
      <t>1)</t>
    </r>
  </si>
  <si>
    <r>
      <t xml:space="preserve">Единый сельскохозяйственный налог </t>
    </r>
    <r>
      <rPr>
        <vertAlign val="superscript"/>
        <sz val="9"/>
        <rFont val="PT Astra Serif"/>
        <family val="1"/>
        <charset val="204"/>
      </rPr>
      <t>1)</t>
    </r>
  </si>
  <si>
    <r>
      <t xml:space="preserve">Налог на имущество физических лиц </t>
    </r>
    <r>
      <rPr>
        <vertAlign val="superscript"/>
        <sz val="9"/>
        <rFont val="PT Astra Serif"/>
        <family val="1"/>
        <charset val="204"/>
      </rPr>
      <t>1)</t>
    </r>
  </si>
  <si>
    <r>
      <t xml:space="preserve">Земельный налог </t>
    </r>
    <r>
      <rPr>
        <vertAlign val="superscript"/>
        <sz val="9"/>
        <rFont val="PT Astra Serif"/>
        <family val="1"/>
        <charset val="204"/>
      </rPr>
      <t>1)</t>
    </r>
  </si>
  <si>
    <r>
      <t>1)</t>
    </r>
    <r>
      <rPr>
        <sz val="11"/>
        <rFont val="PT Astra Serif"/>
        <family val="1"/>
        <charset val="204"/>
      </rPr>
      <t xml:space="preserve"> Администрирование поступлений по всем подстатьям соответствующей статьи и подвидам соответствующего вида доходов осуществляется администратором, указанным в группировочном коде классификации доходов, в части, зачисляемой в бюджет муниципального образования</t>
    </r>
  </si>
  <si>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</si>
  <si>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</si>
  <si>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</si>
  <si>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</si>
  <si>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</si>
  <si>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</si>
  <si>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</si>
  <si>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</si>
  <si>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</si>
  <si>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</si>
  <si>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</si>
  <si>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</si>
  <si>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</si>
  <si>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</si>
  <si>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</si>
  <si>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</si>
  <si>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</si>
  <si>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</si>
  <si>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</si>
  <si>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</si>
  <si>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</si>
  <si>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</si>
  <si>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</si>
  <si>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</si>
  <si>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</si>
  <si>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</si>
  <si>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</si>
  <si>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</si>
  <si>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</si>
  <si>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</si>
  <si>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</si>
  <si>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</si>
  <si>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</si>
  <si>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</si>
  <si>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</si>
  <si>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</si>
  <si>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</si>
  <si>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</si>
  <si>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</si>
  <si>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</si>
  <si>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</si>
  <si>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</si>
  <si>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</si>
  <si>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</si>
  <si>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</si>
  <si>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</si>
  <si>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</si>
  <si>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</si>
  <si>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</si>
  <si>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</si>
  <si>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</si>
  <si>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</si>
  <si>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</si>
  <si>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</si>
  <si>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</si>
  <si>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</si>
  <si>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Социальные выплаты гражданам, кроме публичных нормативных социальных выплат</t>
  </si>
  <si>
    <t>Иные выплаты населению</t>
  </si>
  <si>
    <t>360</t>
  </si>
  <si>
    <t>Другие вопросы в области национальной безопасности и правоохранительной деятельности</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</si>
  <si>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</si>
  <si>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</si>
  <si>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</si>
  <si>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</si>
  <si>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</si>
  <si>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</si>
  <si>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</si>
  <si>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</si>
  <si>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</si>
  <si>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Коммунальное хозяйство</t>
  </si>
  <si>
    <t>Благоустройство</t>
  </si>
  <si>
    <t>F2</t>
  </si>
  <si>
    <t>55550</t>
  </si>
  <si>
    <t>Охрана окружающей среды</t>
  </si>
  <si>
    <t>Другие вопросы в области охраны окружающей среды</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</si>
  <si>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</si>
  <si>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</si>
  <si>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</si>
  <si>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</si>
  <si>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</si>
  <si>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</si>
  <si>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</si>
  <si>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</si>
  <si>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</si>
  <si>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</si>
  <si>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</si>
  <si>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</si>
  <si>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издательства</t>
  </si>
  <si>
    <t>Субсидии бюджетам муниципальных образований на реализацию проекта "Народный бюджет"</t>
  </si>
  <si>
    <t>Итого</t>
  </si>
  <si>
    <t>Приложение № 6</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</si>
  <si>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</si>
  <si>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</si>
  <si>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</si>
  <si>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</si>
  <si>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</si>
  <si>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</si>
  <si>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</si>
  <si>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</si>
  <si>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</si>
  <si>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</si>
  <si>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</si>
  <si>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</si>
  <si>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</si>
  <si>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</si>
  <si>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</si>
  <si>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</si>
  <si>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</si>
  <si>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</si>
  <si>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</si>
  <si>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</si>
  <si>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</si>
  <si>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</si>
  <si>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</si>
  <si>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</si>
  <si>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</si>
  <si>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</si>
  <si>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</si>
  <si>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</si>
  <si>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</si>
  <si>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</si>
  <si>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</si>
  <si>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</si>
  <si>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</si>
  <si>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</si>
  <si>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</si>
  <si>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</si>
  <si>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</si>
  <si>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</si>
  <si>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</si>
  <si>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</si>
  <si>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</si>
  <si>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</si>
  <si>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</si>
  <si>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</si>
  <si>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</si>
  <si>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</si>
  <si>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</si>
  <si>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</si>
  <si>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</si>
  <si>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</si>
  <si>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</si>
  <si>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</si>
  <si>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</si>
  <si>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</si>
  <si>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</si>
  <si>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</si>
  <si>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</si>
  <si>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</si>
  <si>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</si>
  <si>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</si>
  <si>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</si>
  <si>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29010</t>
  </si>
  <si>
    <t>S0530</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</si>
  <si>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</si>
  <si>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</si>
  <si>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</si>
  <si>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</si>
  <si>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</si>
  <si>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</si>
  <si>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</si>
  <si>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</si>
  <si>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</si>
  <si>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Разработка и утверждение нормативов градостроительного проектирования</t>
  </si>
  <si>
    <t>29700</t>
  </si>
  <si>
    <t>Подготовка и утверждение программы комплексного развития социальной инфраструктуры</t>
  </si>
  <si>
    <t>29730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</si>
  <si>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</si>
  <si>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</si>
  <si>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</si>
  <si>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</si>
  <si>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</si>
  <si>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</si>
  <si>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</si>
  <si>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</si>
  <si>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</si>
  <si>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</si>
  <si>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</si>
  <si>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</si>
  <si>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</si>
  <si>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</si>
  <si>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Информирование населения по противопожарной тематике</t>
  </si>
  <si>
    <t>29320</t>
  </si>
  <si>
    <t>Прочие мероприятия по гражданской обороне (защите) населения</t>
  </si>
  <si>
    <t>29510</t>
  </si>
  <si>
    <t>Накопление запасов материально-технических, продовольственных и медицинских средств в целях гражданской обороны</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</si>
  <si>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</si>
  <si>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</si>
  <si>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</si>
  <si>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</si>
  <si>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</si>
  <si>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</si>
  <si>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</si>
  <si>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</si>
  <si>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</si>
  <si>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Накопление запасов материально-технических средств для защиты населения от чрезвычайных ситуаций</t>
  </si>
  <si>
    <t>29540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</si>
  <si>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</si>
  <si>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</si>
  <si>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</si>
  <si>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</si>
  <si>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</si>
  <si>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Оборудование автономными пожарными извещателями мест проживания многодетных семей</t>
  </si>
  <si>
    <t>29600</t>
  </si>
  <si>
    <t>Муниципальная программа "Комплексная программа профилактики правонарушений в муниципальном образовании рабочий посёлок Первомайский Щекинского района"</t>
  </si>
  <si>
    <t>Приобретение и содержание опорного пункта правопорядка</t>
  </si>
  <si>
    <t>26680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</si>
  <si>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</si>
  <si>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</si>
  <si>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</si>
  <si>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</si>
  <si>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</si>
  <si>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</si>
  <si>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</si>
  <si>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</si>
  <si>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</si>
  <si>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</si>
  <si>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</si>
  <si>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</si>
  <si>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</si>
  <si>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</si>
  <si>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</si>
  <si>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</si>
  <si>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</si>
  <si>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</si>
  <si>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</si>
  <si>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29480</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</si>
  <si>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</si>
  <si>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</si>
  <si>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</si>
  <si>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Жилищно-коммунальное хозяйтсво</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</si>
  <si>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</si>
  <si>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</si>
  <si>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</si>
  <si>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</si>
  <si>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Ремонт в многоквартирных домах в рамках программы "Народный бюджет"</t>
  </si>
  <si>
    <t>Капитальный ремонт жилфонда</t>
  </si>
  <si>
    <t>29160</t>
  </si>
  <si>
    <t>29380</t>
  </si>
  <si>
    <t>S0550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</si>
  <si>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</si>
  <si>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</si>
  <si>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</si>
  <si>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</si>
  <si>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</si>
  <si>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</si>
  <si>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</si>
  <si>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</si>
  <si>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</si>
  <si>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</si>
  <si>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</si>
  <si>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</si>
  <si>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</si>
  <si>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</si>
  <si>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</si>
  <si>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</si>
  <si>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</si>
  <si>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</si>
  <si>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</si>
  <si>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Обустройство и ремонт контейнерных площадок</t>
  </si>
  <si>
    <t>Ремонт, приобретение и установка детских площадок</t>
  </si>
  <si>
    <t>Установка аншлагов на жилые дома</t>
  </si>
  <si>
    <t>29500</t>
  </si>
  <si>
    <t xml:space="preserve">Мероприятия по озеленению территории </t>
  </si>
  <si>
    <t>29610</t>
  </si>
  <si>
    <t>Приобретение, установка и обслуживание малых архитектурных форм</t>
  </si>
  <si>
    <t>29620</t>
  </si>
  <si>
    <t>Приобретение, поставка и обслуживание светодиодных конструкций</t>
  </si>
  <si>
    <t>29710</t>
  </si>
  <si>
    <t>Приобретение техники</t>
  </si>
  <si>
    <t>29760</t>
  </si>
  <si>
    <t>Иные мероприятия в области благоустройства</t>
  </si>
  <si>
    <t>29920</t>
  </si>
  <si>
    <t>Реализация мероприятий, направленных на создание (обустройству) мест (площадок) накопления твердых коммунальных отходов</t>
  </si>
  <si>
    <t>80360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</si>
  <si>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</si>
  <si>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</si>
  <si>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</si>
  <si>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</si>
  <si>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</si>
  <si>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</si>
  <si>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</si>
  <si>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</si>
  <si>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</si>
  <si>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</si>
  <si>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</si>
  <si>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</si>
  <si>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</si>
  <si>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</si>
  <si>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</si>
  <si>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</si>
  <si>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</si>
  <si>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</si>
  <si>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</si>
  <si>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</si>
  <si>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</si>
  <si>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</si>
  <si>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</si>
  <si>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</si>
  <si>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Субсидии на укрепление материально-технической базы учреждений культуры муниципальных образований</t>
  </si>
  <si>
    <t>S0080</t>
  </si>
  <si>
    <t>Укрепление материально-технической базы учреждений культуры муниципального образования</t>
  </si>
  <si>
    <t>23390</t>
  </si>
  <si>
    <t>Обеспечение деятельности МАУК "ДК "ХИМИК"</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</si>
  <si>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</si>
  <si>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</si>
  <si>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Развитие и поддержание информационной системы МКУК "ППБ"</t>
  </si>
  <si>
    <t>Проведение независимой оценки качества условий предоставления муниципальных услуг</t>
  </si>
  <si>
    <t>29140</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</si>
  <si>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</si>
  <si>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</si>
  <si>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</si>
  <si>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</si>
  <si>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</si>
  <si>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</si>
  <si>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</si>
  <si>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</si>
  <si>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</si>
  <si>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</si>
  <si>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</si>
  <si>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</si>
  <si>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</si>
  <si>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</si>
  <si>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</si>
  <si>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</si>
  <si>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</si>
  <si>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</si>
  <si>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</si>
  <si>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</si>
  <si>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Мероприятие «Подготовка и утверждение генерального плана муниципального образования рабочий поселок Первомайский Щекинского района»</t>
  </si>
  <si>
    <t>Подготовка и утверждение генерального плана МО р.п. Первомайский</t>
  </si>
  <si>
    <t>29680</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</si>
  <si>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</si>
  <si>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</si>
  <si>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</si>
  <si>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</si>
  <si>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ГРБС</t>
  </si>
  <si>
    <t>Раз-дел</t>
  </si>
  <si>
    <t>Под-раз-дел</t>
  </si>
  <si>
    <t>Груп-па, под-группа видов рас-ходов</t>
  </si>
  <si>
    <t>Приложение № 8</t>
  </si>
  <si>
    <t>Ведомственная структура расходов бюджета муниципального образования рабочий поселок Первомайский Щекинского района на 2021 год</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</si>
  <si>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</si>
  <si>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</si>
  <si>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</si>
  <si>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</si>
  <si>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</si>
  <si>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</si>
  <si>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</si>
  <si>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</si>
  <si>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15</t>
  </si>
  <si>
    <t>Группа, под-группа видов расхо-дов</t>
  </si>
  <si>
    <t>Приложение № 10</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</si>
  <si>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</si>
  <si>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</si>
  <si>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</si>
  <si>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</si>
  <si>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</si>
  <si>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</si>
  <si>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</si>
  <si>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</si>
  <si>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</si>
  <si>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</si>
  <si>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29470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</si>
  <si>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</si>
  <si>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</si>
  <si>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</si>
  <si>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"Ремонт в многоквартирных домах в рамках программы "Народный бюджет""</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</si>
  <si>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</si>
  <si>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</si>
  <si>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</si>
  <si>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</si>
  <si>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</si>
  <si>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</si>
  <si>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</si>
  <si>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</si>
  <si>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</si>
  <si>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</si>
  <si>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</si>
  <si>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</si>
  <si>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</si>
  <si>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</si>
  <si>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</si>
  <si>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</si>
  <si>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</si>
  <si>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</si>
  <si>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</si>
  <si>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</si>
  <si>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2021 год</t>
  </si>
  <si>
    <t xml:space="preserve">Источники внутреннего финансирования дефицита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</si>
  <si>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</si>
  <si>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</si>
  <si>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</si>
  <si>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</si>
  <si>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</si>
  <si>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</si>
  <si>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</si>
  <si>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</si>
  <si>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</si>
  <si>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</si>
  <si>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</si>
  <si>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</si>
  <si>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</si>
  <si>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</si>
  <si>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</si>
  <si>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 xml:space="preserve">бюджета муниципального образования рабочий поселок Первомайский Щекинского района на 2021 год </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</si>
  <si>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</si>
  <si>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</si>
  <si>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</si>
  <si>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</si>
  <si>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Модернизация коммунального хозяйства</t>
  </si>
  <si>
    <t>80890</t>
  </si>
  <si>
    <t>Частичная компенсация расходов на оплату труда работников муниципальных учреждений культуры</t>
  </si>
  <si>
    <t>мп</t>
  </si>
  <si>
    <t>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</si>
  <si>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году1)</t>
  </si>
  <si>
    <t>от "18" декабря 2020 года №28-111</t>
  </si>
  <si>
    <t>Первомайский Щекинского района по группам, подгруппам</t>
  </si>
  <si>
    <t>Гражданская оборона</t>
  </si>
  <si>
    <t>Защита населения и территории от чрезвычайных ситуаций природного и техногенного характера, пожарная безопасность</t>
  </si>
  <si>
    <t>"О внесении изменений в Решение Собрания депутатов</t>
  </si>
  <si>
    <t>образования рабочий поселок Первомайский Щекинского района</t>
  </si>
  <si>
    <t>1 14 02053 13 0000 410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</si>
  <si>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</si>
  <si>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29350</t>
  </si>
  <si>
    <t>Устройство котельных</t>
  </si>
  <si>
    <t>А1</t>
  </si>
  <si>
    <t>54540</t>
  </si>
  <si>
    <t>29340</t>
  </si>
  <si>
    <t>Ликвидация карстовых пустот</t>
  </si>
  <si>
    <t>A1</t>
  </si>
  <si>
    <t>Реализация национального проекта "Культура"</t>
  </si>
  <si>
    <t>Создание модельных муниципальных библиотек</t>
  </si>
  <si>
    <t>Приложение № 2</t>
  </si>
  <si>
    <t>образования рабочий поселок Первомайский Щекинского</t>
  </si>
  <si>
    <t>района на 2021 год и на плановый период 2022 и 2023 годов"</t>
  </si>
  <si>
    <t>Приложение № 4</t>
  </si>
  <si>
    <t>Приложение № 5</t>
  </si>
  <si>
    <t>Приложение № 7</t>
  </si>
  <si>
    <t>Защита населения и территории от чрезвычайных ситуаций природного и техногенного характера</t>
  </si>
  <si>
    <t>от 18.12.2020 года №28-111 "О бюджете муниципального</t>
  </si>
  <si>
    <t>от "_____" июня 2021 года №_____</t>
  </si>
  <si>
    <t xml:space="preserve">Доходы бюджета муниципального образования рабочий поселок                                                 </t>
  </si>
  <si>
    <t xml:space="preserve">Первомайский Щекиснкого района по группам, подгруппам                                               </t>
  </si>
  <si>
    <t>на плановый период 2022 и 2023 годов</t>
  </si>
  <si>
    <t>Наименование группы, подгруппы и статьи 
классификации доходов</t>
  </si>
  <si>
    <t>802</t>
  </si>
  <si>
    <t>Правительство Тульской области</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</si>
  <si>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</si>
  <si>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</si>
  <si>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таблица 1</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</si>
  <si>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2021 год</t>
  </si>
  <si>
    <t>Перечень вопросов межмуниципального характера</t>
  </si>
  <si>
    <t>Сумма на 2021 год</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</si>
  <si>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</si>
  <si>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</si>
  <si>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</si>
  <si>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</si>
  <si>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</si>
  <si>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 &lt;6&gt;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</si>
  <si>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 &lt;7&gt;</t>
  </si>
  <si>
    <t xml:space="preserve">Итого </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</si>
  <si>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50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2020 года, и в размере пяти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2020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</si>
  <si>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</si>
  <si>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двух муниципальных служащих (начальника отдела и консультанта) администрации Щекинского района с учетом действующего законодательства по состоянию на 1 октября 2020 года и в размере пяти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</si>
  <si>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</si>
  <si>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 xml:space="preserve">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</si>
  <si>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</si>
  <si>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</si>
  <si>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</si>
  <si>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со сметным расчетом с  учетом размера уровня софинансирования расходных обязательств муниципального образования, возникших  при реализации проектов.</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</si>
  <si>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</si>
  <si>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</si>
  <si>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</si>
  <si>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</si>
  <si>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85120</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</si>
  <si>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</si>
  <si>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Участие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&lt;8&gt;</t>
  </si>
  <si>
    <t>520</t>
  </si>
  <si>
    <t>000 1 16 00000 00 0000 000</t>
  </si>
  <si>
    <t>ШТРАФЫ, САНКЦИИ, ВОЗМЕЩЕНИЕ УЩЕРБА</t>
  </si>
  <si>
    <t>000 1 16 07010 03 0000 140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</si>
  <si>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внутригородского муниципального образования города федерального значения (муниципальным)</t>
  </si>
  <si>
    <t>29300</t>
  </si>
  <si>
    <t>Приобретение спортивного инвентаря и снаряжения</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</si>
  <si>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2022 и 2023 годов</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</si>
  <si>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</si>
  <si>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Улучшение условий водоснабжения на территории МО р.п. Первомайский</t>
  </si>
  <si>
    <t>Ремонт инженерных сетей</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</si>
  <si>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</si>
  <si>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Формирование современной городской среды в муниципальном образовании рабочий поселок Первомайский Щекинского района на 2018-2022 годы</t>
  </si>
  <si>
    <t>Приложение № 9</t>
  </si>
  <si>
    <t>Ведомственная структура расходов бюджета муниципального образования рабочий поселок Первомайский Щекинского района на плановый период 2022 и 2023 годов</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</si>
  <si>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</si>
  <si>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11</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</si>
  <si>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2022 и 2023 годов</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</si>
  <si>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</si>
  <si>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</si>
  <si>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</si>
  <si>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Приложение № 16</t>
  </si>
  <si>
    <t>бюджета муниципального образования рабочий поселок Первомайский Щекинского района на плановый период 2022 и 2023 годов</t>
  </si>
  <si>
    <t>Приложение № 12</t>
  </si>
  <si>
    <t>&lt;8&gt; Расчетный объем межбюджетных трансфертов на реализацию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в текущем финансовом году, определяется по формуле:
V = S/Ci* C1i
где:
V – общий размер межбюджетных трансфертов на реализацию переданных полномочий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Щекинский район;
Ci–количества граждан, проживающих на территории Щекинского района, выполнение полномочия органов местного самоуправления по решению вопросов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</si>
  <si>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ритуальных услуги и содержание мест захоронения &lt;2&gt;</t>
  </si>
  <si>
    <t>&lt;2&gt; Размер субсидии, предоставляемый бюджету муниципального образования город Щекино Щекинского района в текущем финансовом году,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ритуальных услуги и содержание мест захоронения,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ритуальных услуги и содержание мест захоронения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</si>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</sst>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
    <numFmt numFmtId="166" formatCode="00"/>
    <numFmt numFmtId="167" formatCode="000"/>
    <numFmt numFmtId="168" formatCode="0.0"/>
  </numFmts>
  <fonts count="34">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4"/>
      <color indexed="8"/>
      <name val="PT Astra Serif"/>
      <family val="1"/>
      <charset val="204"/>
    </font>
    <font>
      <sz val="10"/>
      <name val="PT Astra Serif"/>
      <family val="1"/>
      <charset val="204"/>
    </font>
    <font>
      <sz val="14"/>
      <name val="PT Astra Serif"/>
      <family val="1"/>
      <charset val="204"/>
    </font>
    <font>
      <sz val="16"/>
      <name val="PT Astra Serif"/>
      <family val="1"/>
      <charset val="204"/>
    </font>
    <font>
      <vertAlign val="superscript"/>
      <sz val="9"/>
      <name val="PT Astra Serif"/>
      <family val="1"/>
      <charset val="204"/>
    </font>
    <font>
      <vertAlign val="superscript"/>
      <sz val="11"/>
      <name val="PT Astra Serif"/>
      <family val="1"/>
      <charset val="204"/>
    </font>
    <font>
      <sz val="10"/>
      <name val="Arial"/>
      <family val="3"/>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sz val="12"/>
      <color indexed="8"/>
      <name val="Times New Roman"/>
      <family val="1"/>
      <charset val="204"/>
    </font>
    <font>
      <sz val="10"/>
      <name val="Times New Roman"/>
      <family val="1"/>
      <charset val="204"/>
    </font>
    <font>
      <b/>
      <sz val="12"/>
      <name val="Times New Roman"/>
      <family val="1"/>
      <charset val="204"/>
    </font>
    <font>
      <sz val="12"/>
      <name val="Arial Cyr"/>
      <charset val="204"/>
    </font>
  </fonts>
  <fills count="14">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
    <xf numFmtId="0" fontId="0" fillId="0" borderId="0"/>
    <xf numFmtId="0" fontId="4" fillId="0" borderId="1" applyNumberFormat="0">
      <alignment horizontal="right" vertical="top"/>
    </xf>
    <xf numFmtId="0" fontId="4" fillId="0" borderId="1" applyNumberFormat="0">
      <alignment horizontal="right" vertical="top"/>
    </xf>
    <xf numFmtId="0" fontId="3" fillId="4" borderId="1" applyNumberFormat="0">
      <alignment horizontal="right" vertical="top"/>
    </xf>
    <xf numFmtId="49" fontId="4" fillId="5" borderId="1">
      <alignment horizontal="left" vertical="top"/>
    </xf>
    <xf numFmtId="49" fontId="5" fillId="0" borderId="1">
      <alignment horizontal="left" vertical="top"/>
    </xf>
    <xf numFmtId="49" fontId="4" fillId="5" borderId="1">
      <alignment horizontal="left" vertical="top"/>
    </xf>
    <xf numFmtId="0" fontId="4" fillId="6" borderId="1">
      <alignment horizontal="left" vertical="top" wrapText="1"/>
    </xf>
    <xf numFmtId="0" fontId="5" fillId="0" borderId="1">
      <alignment horizontal="left" vertical="top" wrapText="1"/>
    </xf>
    <xf numFmtId="0" fontId="3" fillId="2" borderId="1">
      <alignment horizontal="left" vertical="top" wrapText="1"/>
    </xf>
    <xf numFmtId="0" fontId="3" fillId="7" borderId="1">
      <alignment horizontal="left" vertical="top" wrapText="1"/>
    </xf>
    <xf numFmtId="0" fontId="4" fillId="8" borderId="1">
      <alignment horizontal="left" vertical="top" wrapText="1"/>
    </xf>
    <xf numFmtId="0" fontId="4" fillId="9" borderId="1">
      <alignment horizontal="left" vertical="top" wrapText="1"/>
    </xf>
    <xf numFmtId="0" fontId="3" fillId="0" borderId="1">
      <alignment horizontal="left" vertical="top" wrapText="1"/>
    </xf>
    <xf numFmtId="0" fontId="4" fillId="9" borderId="1">
      <alignment horizontal="left" vertical="top" wrapText="1"/>
    </xf>
    <xf numFmtId="0" fontId="6" fillId="0" borderId="0">
      <alignment horizontal="left" vertical="top"/>
    </xf>
    <xf numFmtId="0" fontId="4" fillId="0" borderId="0"/>
    <xf numFmtId="0" fontId="8" fillId="0" borderId="0"/>
    <xf numFmtId="0" fontId="3" fillId="3" borderId="2"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3" borderId="2" applyNumberFormat="0">
      <alignment horizontal="right" vertical="top"/>
    </xf>
    <xf numFmtId="0" fontId="3" fillId="7" borderId="2" applyNumberFormat="0">
      <alignment horizontal="right" vertical="top"/>
    </xf>
    <xf numFmtId="0" fontId="3" fillId="0" borderId="1" applyNumberFormat="0">
      <alignment horizontal="right" vertical="top"/>
    </xf>
    <xf numFmtId="0" fontId="3" fillId="7" borderId="2" applyNumberFormat="0">
      <alignment horizontal="right" vertical="top"/>
    </xf>
    <xf numFmtId="49" fontId="7" fillId="10" borderId="1">
      <alignment horizontal="left" vertical="top" wrapText="1"/>
    </xf>
    <xf numFmtId="49" fontId="3" fillId="0" borderId="1">
      <alignment horizontal="left" vertical="top" wrapText="1"/>
    </xf>
    <xf numFmtId="49" fontId="7" fillId="10" borderId="1">
      <alignment horizontal="left" vertical="top" wrapText="1"/>
    </xf>
    <xf numFmtId="164" fontId="9" fillId="0" borderId="0" applyFont="0" applyFill="0" applyBorder="0" applyAlignment="0" applyProtection="0"/>
    <xf numFmtId="0" fontId="4" fillId="9" borderId="1">
      <alignment horizontal="left" vertical="top" wrapText="1"/>
    </xf>
    <xf numFmtId="0" fontId="3" fillId="0" borderId="1">
      <alignment horizontal="left" vertical="top" wrapText="1"/>
    </xf>
    <xf numFmtId="0" fontId="9" fillId="0" borderId="1">
      <alignment horizontal="left" vertical="top" wrapText="1"/>
    </xf>
    <xf numFmtId="0" fontId="4" fillId="9" borderId="1">
      <alignment horizontal="left" vertical="top" wrapText="1"/>
    </xf>
    <xf numFmtId="0" fontId="3" fillId="0" borderId="1">
      <alignment horizontal="left" vertical="top" wrapText="1"/>
    </xf>
    <xf numFmtId="0" fontId="21" fillId="0" borderId="0"/>
    <xf numFmtId="0" fontId="3" fillId="0" borderId="0"/>
    <xf numFmtId="0" fontId="2" fillId="0" borderId="0"/>
    <xf numFmtId="0" fontId="26" fillId="0" borderId="0"/>
    <xf numFmtId="0" fontId="3" fillId="0" borderId="0"/>
    <xf numFmtId="0" fontId="26" fillId="0" borderId="0"/>
    <xf numFmtId="0" fontId="31" fillId="0" borderId="0"/>
    <xf numFmtId="0" fontId="1" fillId="0" borderId="0"/>
  </cellStyleXfs>
  <cellXfs count="262">
    <xf numFmtId="0" fontId="0" fillId="0" borderId="0" xfId="0"/>
    <xf numFmtId="0" fontId="10" fillId="0" borderId="0" xfId="0" applyFont="1" applyFill="1" applyAlignment="1">
      <alignment vertical="center"/>
    </xf>
    <xf numFmtId="0" fontId="10" fillId="0" borderId="0" xfId="0" applyFont="1" applyFill="1"/>
    <xf numFmtId="165" fontId="10" fillId="0" borderId="0" xfId="16" applyNumberFormat="1" applyFont="1" applyFill="1" applyAlignment="1">
      <alignment vertical="center"/>
    </xf>
    <xf numFmtId="0" fontId="10" fillId="0" borderId="0" xfId="0" applyFont="1" applyFill="1" applyAlignment="1">
      <alignment horizontal="left" vertical="center"/>
    </xf>
    <xf numFmtId="165" fontId="10" fillId="0" borderId="0" xfId="16" applyNumberFormat="1" applyFont="1" applyFill="1" applyAlignment="1">
      <alignment horizontal="left" vertical="center"/>
    </xf>
    <xf numFmtId="165" fontId="10" fillId="0" borderId="0" xfId="17" applyNumberFormat="1" applyFont="1" applyFill="1" applyAlignment="1" applyProtection="1">
      <alignment vertical="center"/>
      <protection locked="0"/>
    </xf>
    <xf numFmtId="165" fontId="10" fillId="0" borderId="0" xfId="17" applyNumberFormat="1" applyFont="1" applyFill="1" applyAlignment="1">
      <alignment horizontal="left" vertical="center"/>
    </xf>
    <xf numFmtId="165" fontId="12" fillId="0" borderId="0" xfId="17" applyNumberFormat="1" applyFont="1" applyFill="1" applyAlignment="1">
      <alignment horizontal="right" vertical="center"/>
    </xf>
    <xf numFmtId="165" fontId="13" fillId="0" borderId="3" xfId="4" applyNumberFormat="1" applyFont="1" applyFill="1" applyBorder="1" applyAlignment="1">
      <alignment horizontal="center" vertical="top"/>
    </xf>
    <xf numFmtId="165" fontId="10" fillId="0" borderId="3" xfId="5" applyNumberFormat="1" applyFont="1" applyFill="1" applyBorder="1" applyAlignment="1">
      <alignment horizontal="center" vertical="top" wrapText="1"/>
    </xf>
    <xf numFmtId="0" fontId="10" fillId="0" borderId="3" xfId="8" applyNumberFormat="1" applyFont="1" applyFill="1" applyBorder="1" applyAlignment="1">
      <alignment horizontal="center" vertical="top" wrapText="1"/>
    </xf>
    <xf numFmtId="0" fontId="10" fillId="0" borderId="0" xfId="0" applyFont="1" applyFill="1" applyAlignment="1">
      <alignment vertical="top"/>
    </xf>
    <xf numFmtId="165" fontId="10" fillId="0" borderId="3" xfId="27" applyNumberFormat="1" applyFont="1" applyFill="1" applyBorder="1" applyAlignment="1">
      <alignment horizontal="center" vertical="center" wrapText="1"/>
    </xf>
    <xf numFmtId="0" fontId="10" fillId="0" borderId="0" xfId="0" applyFont="1" applyFill="1" applyAlignment="1">
      <alignment horizontal="center" vertical="center"/>
    </xf>
    <xf numFmtId="165" fontId="10" fillId="0" borderId="3" xfId="33" applyNumberFormat="1" applyFont="1" applyFill="1" applyBorder="1" applyAlignment="1">
      <alignment horizontal="justify" vertical="center" wrapText="1"/>
    </xf>
    <xf numFmtId="4" fontId="10" fillId="0" borderId="3" xfId="2" applyNumberFormat="1" applyFont="1" applyFill="1" applyBorder="1" applyAlignment="1">
      <alignment horizontal="right" vertical="center"/>
    </xf>
    <xf numFmtId="165" fontId="14" fillId="0" borderId="3" xfId="27" applyNumberFormat="1" applyFont="1" applyFill="1" applyBorder="1" applyAlignment="1">
      <alignment horizontal="center" vertical="center" wrapText="1"/>
    </xf>
    <xf numFmtId="165" fontId="14" fillId="0" borderId="3" xfId="33" applyNumberFormat="1" applyFont="1" applyFill="1" applyBorder="1" applyAlignment="1">
      <alignment horizontal="left" vertical="center" wrapText="1"/>
    </xf>
    <xf numFmtId="4" fontId="14" fillId="0" borderId="3" xfId="2" applyNumberFormat="1" applyFont="1" applyFill="1" applyBorder="1" applyAlignment="1">
      <alignment horizontal="right" vertical="center"/>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0" fontId="15" fillId="0" borderId="3" xfId="0" applyFont="1" applyFill="1" applyBorder="1" applyAlignment="1" applyProtection="1">
      <alignment horizontal="center" vertical="top" wrapText="1"/>
      <protection locked="0"/>
    </xf>
    <xf numFmtId="49" fontId="17" fillId="0" borderId="3" xfId="0" applyNumberFormat="1" applyFont="1" applyFill="1" applyBorder="1" applyAlignment="1" applyProtection="1">
      <alignment horizontal="right" vertical="top" wrapText="1"/>
      <protection locked="0"/>
    </xf>
    <xf numFmtId="0" fontId="17" fillId="0" borderId="4" xfId="0" applyFont="1" applyFill="1" applyBorder="1" applyAlignment="1" applyProtection="1">
      <alignment horizontal="justify" vertical="top" wrapText="1"/>
      <protection locked="0"/>
    </xf>
    <xf numFmtId="49" fontId="15" fillId="0" borderId="3" xfId="0" applyNumberFormat="1" applyFont="1" applyFill="1" applyBorder="1" applyAlignment="1" applyProtection="1">
      <alignment horizontal="right" vertical="top" wrapText="1"/>
      <protection locked="0"/>
    </xf>
    <xf numFmtId="0" fontId="17" fillId="0" borderId="3" xfId="0" applyFont="1" applyFill="1" applyBorder="1" applyAlignment="1" applyProtection="1">
      <alignment horizontal="center" vertical="justify" wrapText="1"/>
      <protection locked="0"/>
    </xf>
    <xf numFmtId="0" fontId="17" fillId="0" borderId="3" xfId="0" applyFont="1" applyFill="1" applyBorder="1" applyAlignment="1">
      <alignment horizontal="center" vertical="justify"/>
    </xf>
    <xf numFmtId="0" fontId="17" fillId="0" borderId="4" xfId="0" applyFont="1" applyFill="1" applyBorder="1" applyAlignment="1">
      <alignment horizontal="justify" wrapText="1"/>
    </xf>
    <xf numFmtId="0" fontId="15" fillId="0" borderId="3" xfId="0" applyFont="1" applyFill="1" applyBorder="1" applyAlignment="1">
      <alignment horizontal="center" vertical="justify" wrapText="1"/>
    </xf>
    <xf numFmtId="0" fontId="17" fillId="11" borderId="4" xfId="0" applyFont="1" applyFill="1" applyBorder="1" applyAlignment="1">
      <alignment horizontal="justify" wrapText="1"/>
    </xf>
    <xf numFmtId="0" fontId="17" fillId="0" borderId="3" xfId="0" applyFont="1" applyBorder="1" applyAlignment="1">
      <alignment horizontal="center" vertical="justify"/>
    </xf>
    <xf numFmtId="0" fontId="17" fillId="0" borderId="4" xfId="0" applyFont="1" applyBorder="1" applyAlignment="1">
      <alignment horizontal="justify" vertical="center" wrapText="1"/>
    </xf>
    <xf numFmtId="0" fontId="17" fillId="0" borderId="3" xfId="0" applyFont="1" applyBorder="1" applyAlignment="1">
      <alignment horizontal="center" vertical="justify" wrapText="1"/>
    </xf>
    <xf numFmtId="0" fontId="17" fillId="12" borderId="3" xfId="0" applyFont="1" applyFill="1" applyBorder="1" applyAlignment="1">
      <alignment horizontal="center" vertical="justify" wrapText="1"/>
    </xf>
    <xf numFmtId="0" fontId="17" fillId="12" borderId="4" xfId="0" applyFont="1" applyFill="1" applyBorder="1" applyAlignment="1">
      <alignment horizontal="justify" vertical="center" wrapText="1"/>
    </xf>
    <xf numFmtId="0" fontId="17" fillId="0" borderId="3" xfId="0" applyFont="1" applyFill="1" applyBorder="1" applyAlignment="1">
      <alignment horizontal="center" vertical="justify" wrapText="1"/>
    </xf>
    <xf numFmtId="0" fontId="17" fillId="0" borderId="4" xfId="0" applyFont="1" applyFill="1" applyBorder="1" applyAlignment="1">
      <alignment horizontal="justify" vertical="center" wrapText="1"/>
    </xf>
    <xf numFmtId="0" fontId="16" fillId="0" borderId="0" xfId="0" applyFont="1"/>
    <xf numFmtId="0" fontId="13" fillId="0" borderId="0" xfId="38" applyNumberFormat="1" applyFont="1" applyFill="1" applyBorder="1" applyAlignment="1" applyProtection="1">
      <alignment horizontal="left" vertical="center" wrapText="1"/>
    </xf>
    <xf numFmtId="0" fontId="13" fillId="0" borderId="0" xfId="38" applyNumberFormat="1" applyFont="1" applyFill="1" applyBorder="1" applyAlignment="1" applyProtection="1">
      <alignment horizontal="center" vertical="center" wrapText="1"/>
    </xf>
    <xf numFmtId="0" fontId="23" fillId="0" borderId="0" xfId="38" applyFont="1"/>
    <xf numFmtId="0" fontId="13" fillId="0" borderId="0" xfId="38" applyNumberFormat="1" applyFont="1" applyFill="1" applyBorder="1" applyAlignment="1" applyProtection="1">
      <alignment horizontal="right" vertical="center" wrapText="1"/>
    </xf>
    <xf numFmtId="0" fontId="25" fillId="0" borderId="0" xfId="38" applyNumberFormat="1" applyFont="1" applyFill="1" applyBorder="1" applyAlignment="1" applyProtection="1">
      <alignment horizontal="left" vertical="center" wrapText="1"/>
    </xf>
    <xf numFmtId="0" fontId="25" fillId="0" borderId="0" xfId="38" applyNumberFormat="1" applyFont="1" applyFill="1" applyBorder="1" applyAlignment="1" applyProtection="1">
      <alignment horizontal="center" vertical="center" wrapText="1"/>
    </xf>
    <xf numFmtId="0" fontId="25" fillId="0" borderId="0" xfId="38" applyNumberFormat="1" applyFont="1" applyFill="1" applyBorder="1" applyAlignment="1" applyProtection="1">
      <alignment horizontal="right" vertical="center" wrapText="1"/>
    </xf>
    <xf numFmtId="0" fontId="13" fillId="0" borderId="12" xfId="38" applyNumberFormat="1" applyFont="1" applyFill="1" applyBorder="1" applyAlignment="1" applyProtection="1">
      <alignment horizontal="center" vertical="top" wrapText="1"/>
    </xf>
    <xf numFmtId="0" fontId="23" fillId="0" borderId="0" xfId="38" applyFont="1" applyAlignment="1">
      <alignment horizontal="left" vertical="center"/>
    </xf>
    <xf numFmtId="0" fontId="23" fillId="0" borderId="0" xfId="38" applyFont="1" applyAlignment="1">
      <alignment horizontal="center" vertical="center"/>
    </xf>
    <xf numFmtId="0" fontId="23" fillId="0" borderId="0" xfId="38" applyFont="1" applyAlignment="1">
      <alignment horizontal="right" vertical="center"/>
    </xf>
    <xf numFmtId="0" fontId="22" fillId="0" borderId="0" xfId="38" applyNumberFormat="1" applyFont="1" applyFill="1" applyBorder="1" applyAlignment="1" applyProtection="1">
      <alignment horizontal="center" vertical="center" wrapText="1"/>
    </xf>
    <xf numFmtId="166" fontId="8" fillId="0" borderId="0" xfId="39" applyNumberFormat="1" applyFont="1" applyFill="1" applyBorder="1" applyAlignment="1" applyProtection="1">
      <alignment horizontal="center" vertical="center" wrapText="1"/>
      <protection hidden="1"/>
    </xf>
    <xf numFmtId="0" fontId="8" fillId="0" borderId="0" xfId="39" applyNumberFormat="1" applyFont="1" applyFill="1" applyBorder="1" applyAlignment="1" applyProtection="1">
      <alignment horizontal="center" vertical="center" wrapText="1"/>
      <protection hidden="1"/>
    </xf>
    <xf numFmtId="0" fontId="8" fillId="0" borderId="0" xfId="39" applyNumberFormat="1" applyFont="1" applyFill="1" applyBorder="1" applyAlignment="1" applyProtection="1">
      <alignment horizontal="justify" wrapText="1"/>
      <protection hidden="1"/>
    </xf>
    <xf numFmtId="2" fontId="10" fillId="0" borderId="0" xfId="39" applyNumberFormat="1" applyFont="1" applyFill="1" applyBorder="1" applyAlignment="1" applyProtection="1">
      <alignment horizontal="left" vertical="center" wrapText="1"/>
      <protection hidden="1"/>
    </xf>
    <xf numFmtId="166"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right" vertical="center" wrapText="1"/>
      <protection hidden="1"/>
    </xf>
    <xf numFmtId="0"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left" vertical="center" wrapText="1"/>
      <protection hidden="1"/>
    </xf>
    <xf numFmtId="0" fontId="10" fillId="0" borderId="0" xfId="39" applyNumberFormat="1" applyFont="1" applyFill="1" applyBorder="1" applyAlignment="1" applyProtection="1">
      <alignment horizontal="left" vertical="center"/>
      <protection hidden="1"/>
    </xf>
    <xf numFmtId="1" fontId="10" fillId="0" borderId="0" xfId="40" applyNumberFormat="1" applyFont="1" applyFill="1" applyBorder="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justify" wrapText="1"/>
    </xf>
    <xf numFmtId="0" fontId="10" fillId="0" borderId="0" xfId="39" applyNumberFormat="1" applyFont="1" applyFill="1" applyBorder="1" applyAlignment="1" applyProtection="1">
      <alignment horizontal="justify" wrapText="1"/>
      <protection hidden="1"/>
    </xf>
    <xf numFmtId="1" fontId="10" fillId="0" borderId="0" xfId="37" applyNumberFormat="1" applyFont="1" applyFill="1" applyBorder="1" applyAlignment="1">
      <alignment horizontal="justify" wrapText="1"/>
    </xf>
    <xf numFmtId="0" fontId="12" fillId="0" borderId="0" xfId="39" applyNumberFormat="1" applyFont="1" applyFill="1" applyBorder="1" applyAlignment="1" applyProtection="1">
      <alignment horizontal="justify" wrapText="1"/>
      <protection hidden="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0" fillId="0" borderId="0" xfId="39" applyNumberFormat="1" applyFont="1" applyFill="1" applyBorder="1" applyAlignment="1" applyProtection="1">
      <alignment horizontal="right" wrapText="1"/>
      <protection hidden="1"/>
    </xf>
    <xf numFmtId="0" fontId="10" fillId="0" borderId="0" xfId="39" applyNumberFormat="1" applyFont="1" applyFill="1" applyBorder="1" applyAlignment="1" applyProtection="1">
      <alignment horizontal="left" wrapText="1"/>
      <protection hidden="1"/>
    </xf>
    <xf numFmtId="1" fontId="10" fillId="0" borderId="0" xfId="36" applyNumberFormat="1" applyFont="1" applyFill="1" applyBorder="1" applyAlignment="1">
      <alignment horizontal="left" wrapText="1"/>
    </xf>
    <xf numFmtId="0" fontId="10" fillId="0" borderId="0" xfId="36" applyFont="1" applyFill="1" applyBorder="1" applyAlignment="1">
      <alignment horizontal="justify" wrapText="1"/>
    </xf>
    <xf numFmtId="49" fontId="10" fillId="0" borderId="0" xfId="39" applyNumberFormat="1" applyFont="1" applyFill="1" applyBorder="1" applyAlignment="1" applyProtection="1">
      <alignment horizontal="justify" wrapText="1"/>
      <protection hidden="1"/>
    </xf>
    <xf numFmtId="0" fontId="10" fillId="0" borderId="0" xfId="36" applyFont="1" applyFill="1" applyBorder="1"/>
    <xf numFmtId="0" fontId="10" fillId="0" borderId="0" xfId="36" applyFont="1" applyFill="1" applyBorder="1" applyAlignment="1">
      <alignment horizontal="center"/>
    </xf>
    <xf numFmtId="0" fontId="14" fillId="0" borderId="0" xfId="36" applyFont="1" applyFill="1" applyBorder="1" applyAlignment="1">
      <alignment horizontal="justify"/>
    </xf>
    <xf numFmtId="49" fontId="14" fillId="0" borderId="0" xfId="36" applyNumberFormat="1" applyFont="1" applyFill="1" applyBorder="1" applyAlignment="1">
      <alignment horizontal="center"/>
    </xf>
    <xf numFmtId="0" fontId="14" fillId="0" borderId="0" xfId="36" applyFont="1" applyFill="1" applyBorder="1" applyAlignment="1">
      <alignment horizontal="center"/>
    </xf>
    <xf numFmtId="0" fontId="14" fillId="0" borderId="0" xfId="36" applyFont="1" applyFill="1" applyBorder="1" applyAlignment="1"/>
    <xf numFmtId="0" fontId="22" fillId="0" borderId="0" xfId="38" applyNumberFormat="1" applyFont="1" applyFill="1" applyBorder="1" applyAlignment="1" applyProtection="1">
      <alignment horizontal="left" vertical="center" wrapText="1"/>
    </xf>
    <xf numFmtId="0" fontId="28" fillId="0" borderId="0" xfId="38" applyFont="1"/>
    <xf numFmtId="0" fontId="24" fillId="0" borderId="0" xfId="38" applyNumberFormat="1" applyFont="1" applyFill="1" applyBorder="1" applyAlignment="1" applyProtection="1">
      <alignment horizontal="left" vertical="center" wrapText="1"/>
    </xf>
    <xf numFmtId="0" fontId="24" fillId="0" borderId="0" xfId="38" applyNumberFormat="1" applyFont="1" applyFill="1" applyBorder="1" applyAlignment="1" applyProtection="1">
      <alignment horizontal="center" vertical="center" wrapText="1"/>
    </xf>
    <xf numFmtId="0" fontId="24" fillId="0" borderId="0" xfId="38" applyNumberFormat="1" applyFont="1" applyFill="1" applyBorder="1" applyAlignment="1" applyProtection="1">
      <alignment horizontal="right" vertical="center" wrapText="1"/>
    </xf>
    <xf numFmtId="167" fontId="8" fillId="0" borderId="0" xfId="39" applyNumberFormat="1" applyFont="1" applyFill="1" applyBorder="1" applyAlignment="1" applyProtection="1">
      <alignment horizontal="center" vertical="center" wrapText="1"/>
      <protection hidden="1"/>
    </xf>
    <xf numFmtId="2" fontId="14" fillId="0" borderId="0" xfId="39" applyNumberFormat="1" applyFont="1" applyFill="1" applyBorder="1" applyAlignment="1" applyProtection="1">
      <alignment horizontal="left" vertical="center" wrapText="1"/>
      <protection hidden="1"/>
    </xf>
    <xf numFmtId="167" fontId="14" fillId="0" borderId="0" xfId="39" applyNumberFormat="1" applyFont="1" applyFill="1" applyBorder="1" applyAlignment="1" applyProtection="1">
      <alignment horizontal="center" vertical="center" wrapText="1"/>
      <protection hidden="1"/>
    </xf>
    <xf numFmtId="166"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right" vertical="center" wrapText="1"/>
      <protection hidden="1"/>
    </xf>
    <xf numFmtId="0"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left" vertical="center" wrapText="1"/>
      <protection hidden="1"/>
    </xf>
    <xf numFmtId="0" fontId="14" fillId="0" borderId="0" xfId="39" applyNumberFormat="1" applyFont="1" applyFill="1" applyBorder="1" applyAlignment="1" applyProtection="1">
      <alignment horizontal="left" vertical="center"/>
      <protection hidden="1"/>
    </xf>
    <xf numFmtId="167" fontId="10" fillId="0" borderId="0" xfId="39" applyNumberFormat="1" applyFont="1" applyFill="1" applyBorder="1" applyAlignment="1" applyProtection="1">
      <alignment horizontal="center" vertical="center" wrapText="1"/>
      <protection hidden="1"/>
    </xf>
    <xf numFmtId="167" fontId="10" fillId="0" borderId="0" xfId="39" applyNumberFormat="1" applyFont="1" applyFill="1" applyBorder="1" applyAlignment="1" applyProtection="1">
      <alignment horizontal="center" wrapText="1"/>
      <protection hidden="1"/>
    </xf>
    <xf numFmtId="2" fontId="8" fillId="0" borderId="13" xfId="39" applyNumberFormat="1" applyFont="1" applyFill="1" applyBorder="1" applyAlignment="1" applyProtection="1">
      <alignment horizontal="justify" vertical="center" wrapText="1"/>
      <protection hidden="1"/>
    </xf>
    <xf numFmtId="49" fontId="8" fillId="0" borderId="13" xfId="39" applyNumberFormat="1" applyFont="1" applyFill="1" applyBorder="1" applyAlignment="1" applyProtection="1">
      <alignment horizontal="center" vertical="center" wrapText="1"/>
      <protection hidden="1"/>
    </xf>
    <xf numFmtId="0" fontId="8" fillId="0" borderId="13" xfId="39" applyNumberFormat="1" applyFont="1" applyFill="1" applyBorder="1" applyAlignment="1" applyProtection="1">
      <alignment horizontal="center" vertical="center" wrapText="1"/>
      <protection hidden="1"/>
    </xf>
    <xf numFmtId="167" fontId="8" fillId="0" borderId="13" xfId="39" applyNumberFormat="1" applyFont="1" applyFill="1" applyBorder="1" applyAlignment="1" applyProtection="1">
      <alignment horizontal="center" vertical="center" wrapText="1"/>
      <protection hidden="1"/>
    </xf>
    <xf numFmtId="166" fontId="8" fillId="0" borderId="13" xfId="39" applyNumberFormat="1" applyFont="1" applyFill="1" applyBorder="1" applyAlignment="1" applyProtection="1">
      <alignment horizontal="center" vertical="center" wrapText="1"/>
      <protection hidden="1"/>
    </xf>
    <xf numFmtId="4" fontId="8" fillId="0" borderId="13" xfId="39" applyNumberFormat="1" applyFont="1" applyFill="1" applyBorder="1" applyAlignment="1" applyProtection="1">
      <alignment vertical="center" wrapText="1"/>
      <protection hidden="1"/>
    </xf>
    <xf numFmtId="2" fontId="8" fillId="0" borderId="0" xfId="39" applyNumberFormat="1" applyFont="1" applyFill="1" applyBorder="1" applyAlignment="1" applyProtection="1">
      <alignment horizontal="justify" vertical="center" wrapText="1"/>
      <protection hidden="1"/>
    </xf>
    <xf numFmtId="49" fontId="8" fillId="0" borderId="0" xfId="39" applyNumberFormat="1" applyFont="1" applyFill="1" applyBorder="1" applyAlignment="1" applyProtection="1">
      <alignment horizontal="center" vertical="center" wrapText="1"/>
      <protection hidden="1"/>
    </xf>
    <xf numFmtId="4" fontId="8" fillId="0" borderId="0" xfId="39" applyNumberFormat="1" applyFont="1" applyFill="1" applyBorder="1" applyAlignment="1" applyProtection="1">
      <alignment vertical="center" wrapText="1"/>
      <protection hidden="1"/>
    </xf>
    <xf numFmtId="1" fontId="8" fillId="0" borderId="0" xfId="0" applyNumberFormat="1" applyFont="1" applyFill="1" applyBorder="1" applyAlignment="1">
      <alignment horizontal="justify" wrapText="1"/>
    </xf>
    <xf numFmtId="0" fontId="30" fillId="0" borderId="0" xfId="0" applyNumberFormat="1" applyFont="1" applyFill="1" applyBorder="1" applyAlignment="1" applyProtection="1">
      <alignment horizontal="left" vertical="center" wrapText="1"/>
    </xf>
    <xf numFmtId="0" fontId="30" fillId="0" borderId="0" xfId="0" applyNumberFormat="1" applyFont="1" applyFill="1" applyBorder="1" applyAlignment="1" applyProtection="1">
      <alignment horizontal="center" vertical="center" wrapText="1"/>
    </xf>
    <xf numFmtId="0" fontId="16" fillId="13" borderId="0" xfId="0" applyFont="1" applyFill="1" applyAlignment="1">
      <alignment vertical="center"/>
    </xf>
    <xf numFmtId="0" fontId="0" fillId="13" borderId="0" xfId="0" applyFill="1" applyAlignment="1">
      <alignment vertical="center"/>
    </xf>
    <xf numFmtId="0" fontId="10" fillId="13" borderId="0" xfId="0" applyFont="1" applyFill="1" applyAlignment="1">
      <alignment vertical="center"/>
    </xf>
    <xf numFmtId="0" fontId="12" fillId="13" borderId="0" xfId="0" applyFont="1" applyFill="1" applyAlignment="1">
      <alignment horizontal="right"/>
    </xf>
    <xf numFmtId="0" fontId="10" fillId="13" borderId="3" xfId="0" applyFont="1" applyFill="1" applyBorder="1" applyAlignment="1" applyProtection="1">
      <alignment horizontal="center" vertical="top" wrapText="1"/>
      <protection locked="0"/>
    </xf>
    <xf numFmtId="0" fontId="12" fillId="13" borderId="3" xfId="0" applyFont="1" applyFill="1" applyBorder="1" applyAlignment="1">
      <alignment horizontal="center" vertical="center"/>
    </xf>
    <xf numFmtId="0" fontId="10" fillId="13" borderId="3" xfId="0" applyFont="1" applyFill="1" applyBorder="1" applyAlignment="1" applyProtection="1">
      <alignment vertical="center" wrapText="1"/>
      <protection locked="0"/>
    </xf>
    <xf numFmtId="4" fontId="10" fillId="13" borderId="3" xfId="0" applyNumberFormat="1" applyFont="1" applyFill="1" applyBorder="1" applyAlignment="1">
      <alignment vertical="center"/>
    </xf>
    <xf numFmtId="0" fontId="12" fillId="13" borderId="3" xfId="0" applyFont="1" applyFill="1" applyBorder="1" applyAlignment="1" applyProtection="1">
      <alignment horizontal="center" vertical="center" wrapText="1"/>
      <protection locked="0"/>
    </xf>
    <xf numFmtId="4" fontId="10" fillId="13" borderId="3" xfId="0" applyNumberFormat="1" applyFont="1" applyFill="1" applyBorder="1" applyAlignment="1" applyProtection="1">
      <alignment horizontal="right" vertical="center" wrapText="1"/>
      <protection locked="0"/>
    </xf>
    <xf numFmtId="0" fontId="13" fillId="13" borderId="3" xfId="0" applyFont="1" applyFill="1" applyBorder="1" applyAlignment="1" applyProtection="1">
      <alignment vertical="center" wrapText="1"/>
    </xf>
    <xf numFmtId="165" fontId="0" fillId="13" borderId="0" xfId="0" applyNumberFormat="1" applyFill="1" applyAlignment="1">
      <alignment vertical="center"/>
    </xf>
    <xf numFmtId="0" fontId="0" fillId="0" borderId="0" xfId="0" applyFill="1" applyAlignment="1">
      <alignment vertical="center"/>
    </xf>
    <xf numFmtId="0" fontId="0" fillId="0" borderId="0" xfId="0" applyAlignment="1">
      <alignment vertical="center"/>
    </xf>
    <xf numFmtId="4" fontId="10" fillId="0" borderId="0" xfId="39" applyNumberFormat="1" applyFont="1" applyFill="1" applyBorder="1" applyAlignment="1" applyProtection="1">
      <alignment vertical="center" wrapText="1"/>
      <protection hidden="1"/>
    </xf>
    <xf numFmtId="4" fontId="10" fillId="0" borderId="0" xfId="36" applyNumberFormat="1" applyFont="1" applyFill="1" applyBorder="1" applyAlignment="1"/>
    <xf numFmtId="4" fontId="10" fillId="0" borderId="0" xfId="36" applyNumberFormat="1" applyFont="1" applyFill="1" applyBorder="1" applyAlignment="1">
      <alignment horizontal="right" wrapText="1"/>
    </xf>
    <xf numFmtId="4" fontId="14" fillId="0" borderId="0" xfId="36" applyNumberFormat="1" applyFont="1" applyFill="1" applyBorder="1" applyAlignment="1"/>
    <xf numFmtId="4" fontId="14" fillId="0" borderId="0" xfId="39" applyNumberFormat="1" applyFont="1" applyFill="1" applyBorder="1" applyAlignment="1" applyProtection="1">
      <alignment vertical="center" wrapText="1"/>
      <protection hidden="1"/>
    </xf>
    <xf numFmtId="4" fontId="23" fillId="0" borderId="0" xfId="38" applyNumberFormat="1" applyFont="1" applyAlignment="1">
      <alignment horizontal="right" vertical="center"/>
    </xf>
    <xf numFmtId="4" fontId="30" fillId="0" borderId="0" xfId="0" applyNumberFormat="1" applyFont="1" applyFill="1" applyBorder="1" applyAlignment="1" applyProtection="1">
      <alignment horizontal="right" vertical="center" wrapText="1"/>
    </xf>
    <xf numFmtId="0" fontId="10" fillId="0" borderId="0" xfId="0" applyFont="1" applyFill="1" applyAlignment="1">
      <alignment horizontal="center" vertical="center"/>
    </xf>
    <xf numFmtId="49"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0" fillId="0" borderId="0" xfId="0" applyFont="1" applyFill="1" applyAlignment="1" applyProtection="1">
      <protection hidden="1"/>
    </xf>
    <xf numFmtId="0" fontId="10" fillId="0" borderId="0" xfId="0" applyFont="1" applyFill="1" applyAlignment="1" applyProtection="1">
      <alignment horizontal="right"/>
      <protection hidden="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0" fillId="0" borderId="0" xfId="0" applyFont="1" applyFill="1" applyAlignment="1">
      <alignment horizontal="center" vertical="center"/>
    </xf>
    <xf numFmtId="165" fontId="10" fillId="0" borderId="0" xfId="17" applyNumberFormat="1" applyFont="1" applyFill="1" applyAlignment="1" applyProtection="1">
      <alignment horizontal="left" vertical="center"/>
      <protection locked="0"/>
    </xf>
    <xf numFmtId="165" fontId="10" fillId="0" borderId="3" xfId="4" applyNumberFormat="1" applyFont="1" applyFill="1" applyBorder="1" applyAlignment="1">
      <alignment horizontal="center" vertical="top"/>
    </xf>
    <xf numFmtId="165" fontId="10" fillId="0" borderId="3" xfId="0" applyNumberFormat="1" applyFont="1" applyFill="1" applyBorder="1" applyAlignment="1">
      <alignment horizontal="center" vertical="top" wrapText="1"/>
    </xf>
    <xf numFmtId="165" fontId="10" fillId="0" borderId="3" xfId="35" applyNumberFormat="1" applyFont="1" applyFill="1" applyBorder="1" applyAlignment="1">
      <alignment horizontal="justify" vertical="center" wrapText="1"/>
    </xf>
    <xf numFmtId="165" fontId="14" fillId="0" borderId="3" xfId="35" applyNumberFormat="1" applyFont="1" applyFill="1" applyBorder="1" applyAlignment="1">
      <alignment horizontal="left" vertic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0" fillId="0" borderId="0" xfId="0" applyFont="1" applyFill="1" applyAlignment="1">
      <alignment horizontal="right" vertical="center"/>
    </xf>
    <xf numFmtId="0" fontId="10" fillId="0" borderId="3" xfId="36" applyFont="1" applyBorder="1"/>
    <xf numFmtId="0" fontId="14" fillId="0" borderId="3" xfId="36" applyFont="1" applyBorder="1" applyAlignment="1">
      <alignment horizontal="center" vertical="center" wrapText="1"/>
    </xf>
    <xf numFmtId="165" fontId="14" fillId="0" borderId="3" xfId="36" applyNumberFormat="1" applyFont="1" applyBorder="1" applyAlignment="1">
      <alignment horizontal="center" wrapText="1"/>
    </xf>
    <xf numFmtId="0" fontId="10" fillId="0" borderId="3" xfId="36" applyFont="1" applyBorder="1" applyAlignment="1">
      <alignment horizontal="center"/>
    </xf>
    <xf numFmtId="0" fontId="10" fillId="0" borderId="3" xfId="36" applyFont="1" applyBorder="1" applyAlignment="1">
      <alignment horizontal="justify" wrapText="1"/>
    </xf>
    <xf numFmtId="4" fontId="10" fillId="0" borderId="3" xfId="36" applyNumberFormat="1" applyFont="1" applyBorder="1" applyAlignment="1">
      <alignment horizontal="center"/>
    </xf>
    <xf numFmtId="0" fontId="14" fillId="0" borderId="3" xfId="37" applyFont="1" applyFill="1" applyBorder="1" applyAlignment="1">
      <alignment horizontal="left" wrapText="1"/>
    </xf>
    <xf numFmtId="4" fontId="14" fillId="0" borderId="3" xfId="36" applyNumberFormat="1" applyFont="1" applyBorder="1" applyAlignment="1">
      <alignment horizontal="center"/>
    </xf>
    <xf numFmtId="0" fontId="16" fillId="0" borderId="0" xfId="36" applyFont="1"/>
    <xf numFmtId="165" fontId="16" fillId="0" borderId="0" xfId="36" applyNumberFormat="1" applyFont="1"/>
    <xf numFmtId="0" fontId="16" fillId="0" borderId="0" xfId="0" applyFont="1" applyFill="1" applyAlignment="1">
      <alignment horizontal="justify"/>
    </xf>
    <xf numFmtId="0" fontId="16" fillId="0" borderId="0" xfId="0" applyFont="1" applyAlignment="1">
      <alignment horizontal="justify" wrapText="1"/>
    </xf>
    <xf numFmtId="0" fontId="16" fillId="0" borderId="0" xfId="0" applyFont="1" applyAlignment="1">
      <alignment horizontal="justify"/>
    </xf>
    <xf numFmtId="0" fontId="11" fillId="0" borderId="0" xfId="36" applyFont="1" applyAlignment="1">
      <alignment horizontal="center" vertical="center" wrapText="1"/>
    </xf>
    <xf numFmtId="165" fontId="10" fillId="0" borderId="0" xfId="36" applyNumberFormat="1" applyFont="1" applyAlignment="1">
      <alignment horizontal="right"/>
    </xf>
    <xf numFmtId="49" fontId="13" fillId="0" borderId="3" xfId="27" applyFont="1" applyFill="1" applyBorder="1" applyAlignment="1">
      <alignment horizontal="center" vertical="center" wrapText="1"/>
    </xf>
    <xf numFmtId="0" fontId="10" fillId="0" borderId="3" xfId="35" applyFont="1" applyFill="1" applyBorder="1" applyAlignment="1">
      <alignment horizontal="left" vertical="center" wrapText="1"/>
    </xf>
    <xf numFmtId="0" fontId="13" fillId="0" borderId="0" xfId="43" applyNumberFormat="1" applyFont="1" applyFill="1" applyBorder="1" applyAlignment="1" applyProtection="1">
      <alignment horizontal="left" vertical="center" wrapText="1"/>
    </xf>
    <xf numFmtId="0" fontId="13" fillId="0" borderId="0" xfId="43" applyNumberFormat="1" applyFont="1" applyFill="1" applyBorder="1" applyAlignment="1" applyProtection="1">
      <alignment horizontal="center" vertical="center" wrapText="1"/>
    </xf>
    <xf numFmtId="0" fontId="23" fillId="0" borderId="0" xfId="43" applyFont="1"/>
    <xf numFmtId="0" fontId="13" fillId="0" borderId="0" xfId="43" applyNumberFormat="1" applyFont="1" applyFill="1" applyBorder="1" applyAlignment="1" applyProtection="1">
      <alignment horizontal="right" vertical="center" wrapText="1"/>
    </xf>
    <xf numFmtId="0" fontId="25" fillId="0" borderId="0" xfId="43" applyNumberFormat="1" applyFont="1" applyFill="1" applyBorder="1" applyAlignment="1" applyProtection="1">
      <alignment horizontal="left" vertical="center" wrapText="1"/>
    </xf>
    <xf numFmtId="0" fontId="25" fillId="0" borderId="0" xfId="43" applyNumberFormat="1" applyFont="1" applyFill="1" applyBorder="1" applyAlignment="1" applyProtection="1">
      <alignment horizontal="center" vertical="center" wrapText="1"/>
    </xf>
    <xf numFmtId="0" fontId="25" fillId="0" borderId="0" xfId="43" applyNumberFormat="1" applyFont="1" applyFill="1" applyBorder="1" applyAlignment="1" applyProtection="1">
      <alignment horizontal="right" vertical="center" wrapText="1"/>
    </xf>
    <xf numFmtId="0" fontId="13" fillId="0" borderId="12" xfId="43" applyNumberFormat="1" applyFont="1" applyFill="1" applyBorder="1" applyAlignment="1" applyProtection="1">
      <alignment horizontal="center" vertical="top" wrapText="1"/>
    </xf>
    <xf numFmtId="2" fontId="8" fillId="0" borderId="0" xfId="39" applyNumberFormat="1" applyFont="1" applyFill="1" applyBorder="1" applyAlignment="1" applyProtection="1">
      <alignment horizontal="left" vertical="center" wrapText="1"/>
      <protection hidden="1"/>
    </xf>
    <xf numFmtId="166" fontId="32" fillId="0" borderId="0" xfId="39" applyNumberFormat="1" applyFont="1" applyFill="1" applyBorder="1" applyAlignment="1" applyProtection="1">
      <alignment horizontal="center" vertical="center" wrapText="1"/>
      <protection hidden="1"/>
    </xf>
    <xf numFmtId="0" fontId="32" fillId="0" borderId="0" xfId="39" applyNumberFormat="1" applyFont="1" applyFill="1" applyBorder="1" applyAlignment="1" applyProtection="1">
      <alignment horizontal="right" vertical="center" wrapText="1"/>
      <protection hidden="1"/>
    </xf>
    <xf numFmtId="0" fontId="32" fillId="0" borderId="0" xfId="39" applyNumberFormat="1" applyFont="1" applyFill="1" applyBorder="1" applyAlignment="1" applyProtection="1">
      <alignment horizontal="center" vertical="center" wrapText="1"/>
      <protection hidden="1"/>
    </xf>
    <xf numFmtId="0" fontId="32" fillId="0" borderId="0" xfId="39" applyNumberFormat="1" applyFont="1" applyFill="1" applyBorder="1" applyAlignment="1" applyProtection="1">
      <alignment horizontal="left" vertical="center" wrapText="1"/>
      <protection hidden="1"/>
    </xf>
    <xf numFmtId="0" fontId="32" fillId="0" borderId="0" xfId="39" applyNumberFormat="1" applyFont="1" applyFill="1" applyBorder="1" applyAlignment="1" applyProtection="1">
      <alignment horizontal="left" vertical="center"/>
      <protection hidden="1"/>
    </xf>
    <xf numFmtId="1" fontId="8" fillId="0" borderId="0" xfId="40" applyNumberFormat="1" applyFont="1" applyFill="1" applyBorder="1" applyAlignment="1">
      <alignment horizontal="justify" wrapText="1"/>
    </xf>
    <xf numFmtId="49" fontId="8" fillId="0" borderId="0" xfId="36" applyNumberFormat="1" applyFont="1" applyFill="1" applyBorder="1" applyAlignment="1">
      <alignment horizontal="center" wrapText="1"/>
    </xf>
    <xf numFmtId="1" fontId="8" fillId="0" borderId="0" xfId="36" applyNumberFormat="1" applyFont="1" applyFill="1" applyBorder="1" applyAlignment="1">
      <alignment horizontal="center" wrapText="1"/>
    </xf>
    <xf numFmtId="4" fontId="8" fillId="0" borderId="0" xfId="36" applyNumberFormat="1" applyFont="1" applyFill="1" applyBorder="1" applyAlignment="1"/>
    <xf numFmtId="1" fontId="8" fillId="0" borderId="0" xfId="36" applyNumberFormat="1" applyFont="1" applyFill="1" applyBorder="1" applyAlignment="1">
      <alignment horizontal="justify" wrapText="1"/>
    </xf>
    <xf numFmtId="4" fontId="8" fillId="0" borderId="0" xfId="36" applyNumberFormat="1" applyFont="1" applyFill="1" applyBorder="1" applyAlignment="1">
      <alignment horizontal="right" wrapText="1"/>
    </xf>
    <xf numFmtId="1" fontId="8" fillId="0" borderId="0" xfId="37" applyNumberFormat="1" applyFont="1" applyFill="1" applyBorder="1" applyAlignment="1">
      <alignment horizontal="justify" wrapText="1"/>
    </xf>
    <xf numFmtId="0" fontId="8" fillId="0" borderId="0" xfId="39" applyNumberFormat="1" applyFont="1" applyFill="1" applyBorder="1" applyAlignment="1" applyProtection="1">
      <alignment horizontal="right" wrapText="1"/>
      <protection hidden="1"/>
    </xf>
    <xf numFmtId="1" fontId="8" fillId="0" borderId="0" xfId="36" applyNumberFormat="1" applyFont="1" applyFill="1" applyBorder="1" applyAlignment="1">
      <alignment horizontal="left" wrapText="1"/>
    </xf>
    <xf numFmtId="0" fontId="8" fillId="0" borderId="0" xfId="36" applyFont="1" applyFill="1" applyBorder="1" applyAlignment="1">
      <alignment horizontal="justify" wrapText="1"/>
    </xf>
    <xf numFmtId="49" fontId="8" fillId="0" borderId="0" xfId="39" applyNumberFormat="1" applyFont="1" applyFill="1" applyBorder="1" applyAlignment="1" applyProtection="1">
      <alignment horizontal="justify" wrapText="1"/>
      <protection hidden="1"/>
    </xf>
    <xf numFmtId="0" fontId="8" fillId="0" borderId="0" xfId="36" applyFont="1" applyFill="1" applyBorder="1"/>
    <xf numFmtId="0" fontId="8" fillId="0" borderId="0" xfId="36" applyFont="1" applyFill="1" applyBorder="1" applyAlignment="1">
      <alignment horizontal="center"/>
    </xf>
    <xf numFmtId="0" fontId="8" fillId="0" borderId="0" xfId="39" applyNumberFormat="1" applyFont="1" applyFill="1" applyBorder="1" applyAlignment="1" applyProtection="1">
      <alignment horizontal="left" wrapText="1"/>
      <protection hidden="1"/>
    </xf>
    <xf numFmtId="0" fontId="8" fillId="0" borderId="0" xfId="36" applyFont="1" applyFill="1" applyBorder="1" applyAlignment="1">
      <alignment horizontal="justify"/>
    </xf>
    <xf numFmtId="49" fontId="8" fillId="0" borderId="0" xfId="36" applyNumberFormat="1" applyFont="1" applyFill="1" applyBorder="1" applyAlignment="1">
      <alignment horizontal="center"/>
    </xf>
    <xf numFmtId="0" fontId="8" fillId="0" borderId="0" xfId="36" applyFont="1" applyFill="1" applyBorder="1" applyAlignment="1"/>
    <xf numFmtId="0" fontId="23" fillId="0" borderId="0" xfId="43" applyFont="1" applyAlignment="1">
      <alignment horizontal="left" vertical="center"/>
    </xf>
    <xf numFmtId="0" fontId="23" fillId="0" borderId="0" xfId="43" applyFont="1" applyAlignment="1">
      <alignment horizontal="center" vertical="center"/>
    </xf>
    <xf numFmtId="0" fontId="23" fillId="0" borderId="0" xfId="43" applyFont="1" applyAlignment="1">
      <alignment horizontal="right" vertical="center"/>
    </xf>
    <xf numFmtId="4" fontId="23" fillId="0" borderId="0" xfId="43" applyNumberFormat="1" applyFont="1" applyAlignment="1">
      <alignment horizontal="right" vertical="center"/>
    </xf>
    <xf numFmtId="0" fontId="22" fillId="0" borderId="0" xfId="43" applyNumberFormat="1" applyFont="1" applyFill="1" applyBorder="1" applyAlignment="1" applyProtection="1">
      <alignment vertical="top" wrapText="1"/>
    </xf>
    <xf numFmtId="0" fontId="28" fillId="0" borderId="0" xfId="43" applyFont="1"/>
    <xf numFmtId="4" fontId="12" fillId="0" borderId="0" xfId="36" applyNumberFormat="1" applyFont="1"/>
    <xf numFmtId="0" fontId="10" fillId="0" borderId="0" xfId="36" applyFont="1" applyFill="1" applyBorder="1" applyAlignment="1">
      <alignment horizontal="justify"/>
    </xf>
    <xf numFmtId="49" fontId="10" fillId="0" borderId="0" xfId="36" applyNumberFormat="1" applyFont="1" applyFill="1" applyBorder="1" applyAlignment="1">
      <alignment horizontal="center"/>
    </xf>
    <xf numFmtId="0" fontId="10" fillId="0" borderId="0" xfId="36" applyFont="1" applyFill="1" applyBorder="1" applyAlignment="1"/>
    <xf numFmtId="0" fontId="24" fillId="0" borderId="0" xfId="43" applyNumberFormat="1" applyFont="1" applyFill="1" applyBorder="1" applyAlignment="1" applyProtection="1">
      <alignment horizontal="center" vertical="center" wrapText="1"/>
    </xf>
    <xf numFmtId="0" fontId="13" fillId="0" borderId="8" xfId="43" applyNumberFormat="1" applyFont="1" applyFill="1" applyBorder="1" applyAlignment="1" applyProtection="1">
      <alignment horizontal="center" vertical="top" wrapText="1"/>
    </xf>
    <xf numFmtId="168" fontId="8" fillId="0" borderId="0" xfId="39" applyNumberFormat="1" applyFont="1" applyFill="1" applyBorder="1" applyAlignment="1" applyProtection="1">
      <alignment horizontal="justify" vertical="center" wrapText="1"/>
      <protection hidden="1"/>
    </xf>
    <xf numFmtId="168" fontId="8" fillId="0" borderId="0" xfId="39" applyNumberFormat="1" applyFont="1" applyFill="1" applyBorder="1" applyAlignment="1" applyProtection="1">
      <alignment horizontal="center" vertical="center" wrapText="1"/>
      <protection hidden="1"/>
    </xf>
    <xf numFmtId="168" fontId="23" fillId="0" borderId="0" xfId="43" applyNumberFormat="1" applyFont="1"/>
    <xf numFmtId="0" fontId="16" fillId="0" borderId="0" xfId="0" applyFont="1" applyFill="1" applyAlignment="1">
      <alignment vertical="center"/>
    </xf>
    <xf numFmtId="0" fontId="12" fillId="0" borderId="0" xfId="0" applyFont="1" applyAlignment="1">
      <alignment horizontal="right"/>
    </xf>
    <xf numFmtId="0" fontId="10" fillId="0" borderId="3" xfId="0" applyFont="1" applyFill="1" applyBorder="1" applyAlignment="1" applyProtection="1">
      <alignment horizontal="center" vertical="top" wrapText="1"/>
      <protection locked="0"/>
    </xf>
    <xf numFmtId="0" fontId="33" fillId="0" borderId="0" xfId="0" applyFont="1" applyFill="1" applyAlignment="1">
      <alignment vertical="center"/>
    </xf>
    <xf numFmtId="165" fontId="11"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center"/>
      <protection hidden="1"/>
    </xf>
    <xf numFmtId="165" fontId="11" fillId="0" borderId="0" xfId="17" applyNumberFormat="1" applyFont="1" applyFill="1" applyAlignment="1" applyProtection="1">
      <alignment horizontal="center" vertical="center" wrapText="1"/>
      <protection locked="0"/>
    </xf>
    <xf numFmtId="0" fontId="10" fillId="0" borderId="0" xfId="0" applyFont="1" applyFill="1" applyAlignment="1">
      <alignment horizontal="center" vertical="center"/>
    </xf>
    <xf numFmtId="0" fontId="20" fillId="0" borderId="0" xfId="0" applyFont="1" applyFill="1" applyBorder="1" applyAlignment="1" applyProtection="1">
      <alignment horizontal="left" vertical="top" wrapText="1"/>
      <protection locked="0"/>
    </xf>
    <xf numFmtId="0" fontId="18" fillId="0" borderId="4" xfId="0" applyFont="1" applyFill="1" applyBorder="1" applyAlignment="1" applyProtection="1">
      <alignment horizontal="center" vertical="top" wrapText="1"/>
      <protection locked="0"/>
    </xf>
    <xf numFmtId="0" fontId="18" fillId="0" borderId="5" xfId="0" applyFont="1" applyFill="1" applyBorder="1" applyAlignment="1" applyProtection="1">
      <alignment horizontal="center" vertical="top" wrapText="1"/>
      <protection locked="0"/>
    </xf>
    <xf numFmtId="0" fontId="15" fillId="0" borderId="3" xfId="0" applyFont="1" applyFill="1" applyBorder="1" applyAlignment="1" applyProtection="1">
      <alignment horizontal="center" vertical="top" wrapText="1"/>
      <protection locked="0"/>
    </xf>
    <xf numFmtId="0" fontId="16" fillId="0" borderId="3" xfId="0" applyFont="1" applyFill="1" applyBorder="1" applyAlignment="1" applyProtection="1">
      <alignment horizontal="center" vertical="top" wrapText="1"/>
      <protection locked="0"/>
    </xf>
    <xf numFmtId="0" fontId="11" fillId="0" borderId="0" xfId="36" applyFont="1" applyAlignment="1">
      <alignment horizontal="center" vertical="center" wrapText="1"/>
    </xf>
    <xf numFmtId="0" fontId="16" fillId="0" borderId="0" xfId="0" applyFont="1" applyAlignment="1">
      <alignment horizontal="justify" wrapText="1"/>
    </xf>
    <xf numFmtId="0" fontId="16" fillId="13" borderId="0" xfId="0" quotePrefix="1" applyFont="1" applyFill="1" applyAlignment="1">
      <alignment horizontal="justify" wrapText="1"/>
    </xf>
    <xf numFmtId="0" fontId="16" fillId="13" borderId="0" xfId="0" applyFont="1" applyFill="1" applyAlignment="1">
      <alignment horizontal="justify" wrapText="1"/>
    </xf>
    <xf numFmtId="0" fontId="10" fillId="0" borderId="0" xfId="0" applyFont="1" applyFill="1" applyAlignment="1" applyProtection="1">
      <alignment horizontal="right"/>
      <protection hidden="1"/>
    </xf>
    <xf numFmtId="0" fontId="13" fillId="0" borderId="0" xfId="38" applyNumberFormat="1" applyFont="1" applyFill="1" applyBorder="1" applyAlignment="1" applyProtection="1">
      <alignment horizontal="center" vertic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29" fillId="0" borderId="0" xfId="38" applyNumberFormat="1" applyFont="1" applyFill="1" applyBorder="1" applyAlignment="1" applyProtection="1">
      <alignment horizontal="center" vertical="center" wrapText="1"/>
    </xf>
    <xf numFmtId="0" fontId="13" fillId="0" borderId="7" xfId="38" applyNumberFormat="1" applyFont="1" applyFill="1" applyBorder="1" applyAlignment="1" applyProtection="1">
      <alignment horizontal="center" vertical="top" wrapText="1"/>
    </xf>
    <xf numFmtId="0" fontId="13" fillId="0" borderId="11" xfId="38" applyNumberFormat="1" applyFont="1" applyFill="1" applyBorder="1" applyAlignment="1" applyProtection="1">
      <alignment horizontal="center" vertical="top" wrapText="1"/>
    </xf>
    <xf numFmtId="0" fontId="13" fillId="0" borderId="8" xfId="38" applyNumberFormat="1" applyFont="1" applyFill="1" applyBorder="1" applyAlignment="1" applyProtection="1">
      <alignment horizontal="center" vertical="top" wrapText="1"/>
    </xf>
    <xf numFmtId="0" fontId="13" fillId="0" borderId="9" xfId="38" applyNumberFormat="1" applyFont="1" applyFill="1" applyBorder="1" applyAlignment="1" applyProtection="1">
      <alignment horizontal="center" vertical="top" wrapText="1"/>
    </xf>
    <xf numFmtId="0" fontId="13" fillId="0" borderId="10" xfId="38" applyNumberFormat="1" applyFont="1" applyFill="1" applyBorder="1" applyAlignment="1" applyProtection="1">
      <alignment horizontal="center" vertical="top" wrapText="1"/>
    </xf>
    <xf numFmtId="0" fontId="24" fillId="0" borderId="0" xfId="38" applyNumberFormat="1" applyFont="1" applyFill="1" applyBorder="1" applyAlignment="1" applyProtection="1">
      <alignment horizontal="center" vertical="center" wrapText="1"/>
    </xf>
    <xf numFmtId="0" fontId="13" fillId="0" borderId="6" xfId="38" applyNumberFormat="1" applyFont="1" applyFill="1" applyBorder="1" applyAlignment="1" applyProtection="1">
      <alignment horizontal="right" vertical="top" wrapText="1"/>
    </xf>
    <xf numFmtId="0" fontId="24" fillId="0" borderId="0" xfId="43" applyNumberFormat="1" applyFont="1" applyFill="1" applyBorder="1" applyAlignment="1" applyProtection="1">
      <alignment horizontal="center" vertical="center" wrapText="1"/>
    </xf>
    <xf numFmtId="0" fontId="27" fillId="0" borderId="0" xfId="43" applyNumberFormat="1" applyFont="1" applyFill="1" applyBorder="1" applyAlignment="1" applyProtection="1">
      <alignment horizontal="right" vertical="top" wrapText="1"/>
    </xf>
    <xf numFmtId="0" fontId="13" fillId="0" borderId="7" xfId="43" applyNumberFormat="1" applyFont="1" applyFill="1" applyBorder="1" applyAlignment="1" applyProtection="1">
      <alignment horizontal="center" vertical="top" wrapText="1"/>
    </xf>
    <xf numFmtId="0" fontId="13" fillId="0" borderId="11" xfId="43" applyNumberFormat="1" applyFont="1" applyFill="1" applyBorder="1" applyAlignment="1" applyProtection="1">
      <alignment horizontal="center" vertical="top" wrapText="1"/>
    </xf>
    <xf numFmtId="0" fontId="13" fillId="0" borderId="8" xfId="43" applyNumberFormat="1" applyFont="1" applyFill="1" applyBorder="1" applyAlignment="1" applyProtection="1">
      <alignment horizontal="center" vertical="top" wrapText="1"/>
    </xf>
    <xf numFmtId="0" fontId="13" fillId="0" borderId="9" xfId="43" applyNumberFormat="1" applyFont="1" applyFill="1" applyBorder="1" applyAlignment="1" applyProtection="1">
      <alignment horizontal="center" vertical="top" wrapText="1"/>
    </xf>
    <xf numFmtId="0" fontId="13" fillId="0" borderId="10" xfId="43" applyNumberFormat="1" applyFont="1" applyFill="1" applyBorder="1" applyAlignment="1" applyProtection="1">
      <alignment horizontal="center" vertical="top" wrapText="1"/>
    </xf>
    <xf numFmtId="0" fontId="13" fillId="0" borderId="0" xfId="43" applyNumberFormat="1" applyFont="1" applyFill="1" applyBorder="1" applyAlignment="1" applyProtection="1">
      <alignment horizontal="center" vertical="center" wrapText="1"/>
    </xf>
    <xf numFmtId="49" fontId="13" fillId="0" borderId="0" xfId="43" applyNumberFormat="1" applyFont="1" applyFill="1" applyBorder="1" applyAlignment="1" applyProtection="1">
      <alignment horizontal="center" vertical="center" wrapText="1"/>
    </xf>
    <xf numFmtId="0" fontId="10" fillId="0" borderId="0" xfId="0" applyNumberFormat="1" applyFont="1" applyFill="1" applyAlignment="1" applyProtection="1">
      <alignment horizontal="center"/>
      <protection hidden="1"/>
    </xf>
    <xf numFmtId="0" fontId="27" fillId="0" borderId="0" xfId="38" applyNumberFormat="1" applyFont="1" applyFill="1" applyBorder="1" applyAlignment="1" applyProtection="1">
      <alignment horizontal="right" vertical="top" wrapText="1"/>
    </xf>
    <xf numFmtId="0" fontId="13" fillId="0" borderId="0" xfId="43" applyNumberFormat="1" applyFont="1" applyFill="1" applyBorder="1" applyAlignment="1" applyProtection="1">
      <alignment horizontal="center" vertical="top" wrapText="1"/>
    </xf>
    <xf numFmtId="0" fontId="13" fillId="0" borderId="0" xfId="38" applyNumberFormat="1" applyFont="1" applyFill="1" applyBorder="1" applyAlignment="1" applyProtection="1">
      <alignment horizontal="right" vertical="top" wrapText="1"/>
    </xf>
    <xf numFmtId="0" fontId="13" fillId="0" borderId="0" xfId="38" applyNumberFormat="1" applyFont="1" applyFill="1" applyBorder="1" applyAlignment="1" applyProtection="1">
      <alignment horizontal="center" vertical="center"/>
    </xf>
    <xf numFmtId="0" fontId="10" fillId="13" borderId="0" xfId="38" applyFont="1" applyFill="1" applyAlignment="1" applyProtection="1">
      <alignment horizontal="center"/>
      <protection hidden="1"/>
    </xf>
    <xf numFmtId="0" fontId="10" fillId="13" borderId="0" xfId="0" applyFont="1" applyFill="1" applyAlignment="1">
      <alignment horizontal="center" vertical="center"/>
    </xf>
    <xf numFmtId="0" fontId="11" fillId="13" borderId="0" xfId="0" applyFont="1" applyFill="1" applyBorder="1" applyAlignment="1" applyProtection="1">
      <alignment horizontal="center" vertical="center" wrapText="1"/>
      <protection locked="0"/>
    </xf>
    <xf numFmtId="0" fontId="11" fillId="13" borderId="0" xfId="0" applyFont="1" applyFill="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10" fillId="0" borderId="15" xfId="0" applyFont="1" applyFill="1" applyBorder="1" applyAlignment="1" applyProtection="1">
      <alignment horizontal="center" vertical="top" wrapText="1"/>
      <protection locked="0"/>
    </xf>
    <xf numFmtId="0" fontId="10" fillId="0" borderId="16"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4" xfId="0" applyFont="1" applyFill="1" applyBorder="1" applyAlignment="1" applyProtection="1">
      <alignment horizontal="center" vertical="top" wrapText="1"/>
      <protection locked="0"/>
    </xf>
  </cellXfs>
  <cellStyles count="44">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6"/>
    <cellStyle name="Обычный 2 2" xfId="39"/>
    <cellStyle name="Обычный 2 2 2" xfId="41"/>
    <cellStyle name="Обычный 3" xfId="38"/>
    <cellStyle name="Обычный 3 2" xfId="43"/>
    <cellStyle name="Обычный 4" xfId="42"/>
    <cellStyle name="Обычный_431_1917_Доходы" xfId="16"/>
    <cellStyle name="Обычный_Прил3" xfId="37"/>
    <cellStyle name="Обычный_Прил4" xfId="40"/>
    <cellStyle name="Обычный_Уточнение_3_Доходы_пр-37н" xfId="17"/>
    <cellStyle name="Отдельная ячейка" xfId="18"/>
    <cellStyle name="Отдельная ячейка - константа" xfId="19"/>
    <cellStyle name="Отдельная ячейка - константа [печать]" xfId="20"/>
    <cellStyle name="Отдельная ячейка - константа_431_1917_Доходы" xfId="21"/>
    <cellStyle name="Отдельная ячейка [печать]" xfId="22"/>
    <cellStyle name="Отдельная ячейка_431_1917_Доходы" xfId="23"/>
    <cellStyle name="Отдельная ячейка-результат" xfId="24"/>
    <cellStyle name="Отдельная ячейка-результат [печать]" xfId="25"/>
    <cellStyle name="Отдельная ячейка-результат_431_1917_Доходы" xfId="26"/>
    <cellStyle name="Свойства элементов измерения" xfId="27"/>
    <cellStyle name="Свойства элементов измерения [печать]" xfId="28"/>
    <cellStyle name="Свойства элементов измерения_431_1917_Доходы" xfId="29"/>
    <cellStyle name="Финансовый 2" xfId="30"/>
    <cellStyle name="Элементы осей" xfId="31"/>
    <cellStyle name="Элементы осей [печать]" xfId="32"/>
    <cellStyle name="Элементы осей [печать] 2" xfId="33"/>
    <cellStyle name="Элементы осей [печать] 2 2" xfId="35"/>
    <cellStyle name="Элементы осей_431_1917_Доходы" xfId="34"/>
  </cellStyles>
  <dxfs count="0"/>
  <tableStyles count="0" defaultTableStyle="TableStyleMedium2" defaultPivotStyle="PivotStyleLight16"/>
  <colors>
    <mruColors>
      <color rgb="FF008080"/>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22</xdr:row>
      <xdr:rowOff>0</xdr:rowOff>
    </xdr:from>
    <xdr:to>
      <xdr:col>1</xdr:col>
      <xdr:colOff>2971800</xdr:colOff>
      <xdr:row>22</xdr:row>
      <xdr:rowOff>200025</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3295650" y="4162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3295650" y="4762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24</xdr:row>
      <xdr:rowOff>200025</xdr:rowOff>
    </xdr:to>
    <xdr:sp macro="" textlink="">
      <xdr:nvSpPr>
        <xdr:cNvPr id="5"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3295650" y="9944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25</xdr:row>
      <xdr:rowOff>200025</xdr:rowOff>
    </xdr:to>
    <xdr:sp macro="" textlink="">
      <xdr:nvSpPr>
        <xdr:cNvPr id="6" name="Text Box 1">
          <a:extLst>
            <a:ext uri="{FF2B5EF4-FFF2-40B4-BE49-F238E27FC236}">
              <a16:creationId xmlns:a16="http://schemas.microsoft.com/office/drawing/2014/main" id="{00000000-0008-0000-0400-000006000000}"/>
            </a:ext>
          </a:extLst>
        </xdr:cNvPr>
        <xdr:cNvSpPr txBox="1">
          <a:spLocks noChangeArrowheads="1"/>
        </xdr:cNvSpPr>
      </xdr:nvSpPr>
      <xdr:spPr bwMode="auto">
        <a:xfrm>
          <a:off x="3295650" y="10544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7" name="Text Box 1">
          <a:extLst>
            <a:ext uri="{FF2B5EF4-FFF2-40B4-BE49-F238E27FC236}">
              <a16:creationId xmlns:a16="http://schemas.microsoft.com/office/drawing/2014/main" id="{00000000-0008-0000-0400-000007000000}"/>
            </a:ext>
          </a:extLst>
        </xdr:cNvPr>
        <xdr:cNvSpPr txBox="1">
          <a:spLocks noChangeArrowheads="1"/>
        </xdr:cNvSpPr>
      </xdr:nvSpPr>
      <xdr:spPr bwMode="auto">
        <a:xfrm>
          <a:off x="3295650" y="125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8" name="Text Box 1">
          <a:extLst>
            <a:ext uri="{FF2B5EF4-FFF2-40B4-BE49-F238E27FC236}">
              <a16:creationId xmlns:a16="http://schemas.microsoft.com/office/drawing/2014/main" id="{00000000-0008-0000-0400-000008000000}"/>
            </a:ext>
          </a:extLst>
        </xdr:cNvPr>
        <xdr:cNvSpPr txBox="1">
          <a:spLocks noChangeArrowheads="1"/>
        </xdr:cNvSpPr>
      </xdr:nvSpPr>
      <xdr:spPr bwMode="auto">
        <a:xfrm>
          <a:off x="3295650" y="125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9" name="Text Box 1">
          <a:extLst>
            <a:ext uri="{FF2B5EF4-FFF2-40B4-BE49-F238E27FC236}">
              <a16:creationId xmlns:a16="http://schemas.microsoft.com/office/drawing/2014/main" id="{00000000-0008-0000-0400-000009000000}"/>
            </a:ext>
          </a:extLst>
        </xdr:cNvPr>
        <xdr:cNvSpPr txBox="1">
          <a:spLocks noChangeArrowheads="1"/>
        </xdr:cNvSpPr>
      </xdr:nvSpPr>
      <xdr:spPr bwMode="auto">
        <a:xfrm>
          <a:off x="3295650" y="12544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200025</xdr:rowOff>
    </xdr:to>
    <xdr:sp macro="" textlink="">
      <xdr:nvSpPr>
        <xdr:cNvPr id="10" name="Text Box 1">
          <a:extLst>
            <a:ext uri="{FF2B5EF4-FFF2-40B4-BE49-F238E27FC236}">
              <a16:creationId xmlns:a16="http://schemas.microsoft.com/office/drawing/2014/main" id="{00000000-0008-0000-0400-00000A000000}"/>
            </a:ext>
          </a:extLst>
        </xdr:cNvPr>
        <xdr:cNvSpPr txBox="1">
          <a:spLocks noChangeArrowheads="1"/>
        </xdr:cNvSpPr>
      </xdr:nvSpPr>
      <xdr:spPr bwMode="auto">
        <a:xfrm>
          <a:off x="3295650" y="1094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27</xdr:row>
      <xdr:rowOff>0</xdr:rowOff>
    </xdr:from>
    <xdr:to>
      <xdr:col>1</xdr:col>
      <xdr:colOff>2971800</xdr:colOff>
      <xdr:row>27</xdr:row>
      <xdr:rowOff>200025</xdr:rowOff>
    </xdr:to>
    <xdr:sp macro="" textlink="">
      <xdr:nvSpPr>
        <xdr:cNvPr id="11" name="Text Box 1">
          <a:extLst>
            <a:ext uri="{FF2B5EF4-FFF2-40B4-BE49-F238E27FC236}">
              <a16:creationId xmlns:a16="http://schemas.microsoft.com/office/drawing/2014/main" id="{00000000-0008-0000-0400-00000B000000}"/>
            </a:ext>
          </a:extLst>
        </xdr:cNvPr>
        <xdr:cNvSpPr txBox="1">
          <a:spLocks noChangeArrowheads="1"/>
        </xdr:cNvSpPr>
      </xdr:nvSpPr>
      <xdr:spPr bwMode="auto">
        <a:xfrm>
          <a:off x="3295650" y="11344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59</xdr:row>
      <xdr:rowOff>1238250</xdr:rowOff>
    </xdr:to>
    <xdr:sp macro="" textlink="">
      <xdr:nvSpPr>
        <xdr:cNvPr id="12" name="Text Box 1">
          <a:extLst>
            <a:ext uri="{FF2B5EF4-FFF2-40B4-BE49-F238E27FC236}">
              <a16:creationId xmlns:a16="http://schemas.microsoft.com/office/drawing/2014/main" id="{00000000-0008-0000-0400-00000C000000}"/>
            </a:ext>
          </a:extLst>
        </xdr:cNvPr>
        <xdr:cNvSpPr txBox="1">
          <a:spLocks noChangeArrowheads="1"/>
        </xdr:cNvSpPr>
      </xdr:nvSpPr>
      <xdr:spPr bwMode="auto">
        <a:xfrm>
          <a:off x="3295650" y="36928425"/>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3" name="Text Box 1">
          <a:extLst>
            <a:ext uri="{FF2B5EF4-FFF2-40B4-BE49-F238E27FC236}">
              <a16:creationId xmlns:a16="http://schemas.microsoft.com/office/drawing/2014/main" id="{00000000-0008-0000-0400-00000D000000}"/>
            </a:ext>
          </a:extLst>
        </xdr:cNvPr>
        <xdr:cNvSpPr txBox="1">
          <a:spLocks noChangeArrowheads="1"/>
        </xdr:cNvSpPr>
      </xdr:nvSpPr>
      <xdr:spPr bwMode="auto">
        <a:xfrm>
          <a:off x="3295650" y="381285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4" name="Text Box 1">
          <a:extLst>
            <a:ext uri="{FF2B5EF4-FFF2-40B4-BE49-F238E27FC236}">
              <a16:creationId xmlns:a16="http://schemas.microsoft.com/office/drawing/2014/main" id="{00000000-0008-0000-0400-00000E000000}"/>
            </a:ext>
          </a:extLst>
        </xdr:cNvPr>
        <xdr:cNvSpPr txBox="1">
          <a:spLocks noChangeArrowheads="1"/>
        </xdr:cNvSpPr>
      </xdr:nvSpPr>
      <xdr:spPr bwMode="auto">
        <a:xfrm>
          <a:off x="3295650" y="381285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5" name="Text Box 1">
          <a:extLst>
            <a:ext uri="{FF2B5EF4-FFF2-40B4-BE49-F238E27FC236}">
              <a16:creationId xmlns:a16="http://schemas.microsoft.com/office/drawing/2014/main" id="{00000000-0008-0000-0400-00000F000000}"/>
            </a:ext>
          </a:extLst>
        </xdr:cNvPr>
        <xdr:cNvSpPr txBox="1">
          <a:spLocks noChangeArrowheads="1"/>
        </xdr:cNvSpPr>
      </xdr:nvSpPr>
      <xdr:spPr bwMode="auto">
        <a:xfrm>
          <a:off x="3295650" y="381285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6" name="Text Box 1">
          <a:extLst>
            <a:ext uri="{FF2B5EF4-FFF2-40B4-BE49-F238E27FC236}">
              <a16:creationId xmlns:a16="http://schemas.microsoft.com/office/drawing/2014/main" id="{00000000-0008-0000-0400-000010000000}"/>
            </a:ext>
          </a:extLst>
        </xdr:cNvPr>
        <xdr:cNvSpPr txBox="1">
          <a:spLocks noChangeArrowheads="1"/>
        </xdr:cNvSpPr>
      </xdr:nvSpPr>
      <xdr:spPr bwMode="auto">
        <a:xfrm>
          <a:off x="3295650" y="381285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7" name="Text Box 1">
          <a:extLst>
            <a:ext uri="{FF2B5EF4-FFF2-40B4-BE49-F238E27FC236}">
              <a16:creationId xmlns:a16="http://schemas.microsoft.com/office/drawing/2014/main" id="{00000000-0008-0000-0400-000011000000}"/>
            </a:ext>
          </a:extLst>
        </xdr:cNvPr>
        <xdr:cNvSpPr txBox="1">
          <a:spLocks noChangeArrowheads="1"/>
        </xdr:cNvSpPr>
      </xdr:nvSpPr>
      <xdr:spPr bwMode="auto">
        <a:xfrm>
          <a:off x="3295650" y="381285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8" name="Text Box 1">
          <a:extLst>
            <a:ext uri="{FF2B5EF4-FFF2-40B4-BE49-F238E27FC236}">
              <a16:creationId xmlns:a16="http://schemas.microsoft.com/office/drawing/2014/main" id="{00000000-0008-0000-0400-000012000000}"/>
            </a:ext>
          </a:extLst>
        </xdr:cNvPr>
        <xdr:cNvSpPr txBox="1">
          <a:spLocks noChangeArrowheads="1"/>
        </xdr:cNvSpPr>
      </xdr:nvSpPr>
      <xdr:spPr bwMode="auto">
        <a:xfrm>
          <a:off x="3295650" y="381285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19" name="Text Box 1">
          <a:extLst>
            <a:ext uri="{FF2B5EF4-FFF2-40B4-BE49-F238E27FC236}">
              <a16:creationId xmlns:a16="http://schemas.microsoft.com/office/drawing/2014/main" id="{00000000-0008-0000-0400-000013000000}"/>
            </a:ext>
          </a:extLst>
        </xdr:cNvPr>
        <xdr:cNvSpPr txBox="1">
          <a:spLocks noChangeArrowheads="1"/>
        </xdr:cNvSpPr>
      </xdr:nvSpPr>
      <xdr:spPr bwMode="auto">
        <a:xfrm>
          <a:off x="3295650" y="381285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58</xdr:row>
      <xdr:rowOff>38100</xdr:rowOff>
    </xdr:to>
    <xdr:sp macro="" textlink="">
      <xdr:nvSpPr>
        <xdr:cNvPr id="20" name="Text Box 1">
          <a:extLst>
            <a:ext uri="{FF2B5EF4-FFF2-40B4-BE49-F238E27FC236}">
              <a16:creationId xmlns:a16="http://schemas.microsoft.com/office/drawing/2014/main" id="{00000000-0008-0000-0400-000014000000}"/>
            </a:ext>
          </a:extLst>
        </xdr:cNvPr>
        <xdr:cNvSpPr txBox="1">
          <a:spLocks noChangeArrowheads="1"/>
        </xdr:cNvSpPr>
      </xdr:nvSpPr>
      <xdr:spPr bwMode="auto">
        <a:xfrm>
          <a:off x="3295650" y="381285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41;&#1070;&#1044;&#1046;&#1045;&#1058;%202021-2023\&#1056;&#1077;&#1096;&#1077;&#1085;&#1080;&#1077;%20&#1057;&#1086;&#1073;&#1088;&#1072;&#1085;&#1080;&#1103;%20&#1086;&#1090;%2018.12.2020%20&#8470;28-111\&#1055;&#1088;&#1080;&#1083;&#1086;&#1078;&#1077;&#1085;&#1080;&#1103;%20&#1082;%20&#1056;&#1077;&#1096;&#1077;&#1085;&#1080;&#1102;%2028-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 val="Прил 13"/>
      <sheetName val="Прил 14"/>
      <sheetName val="Прил 15"/>
      <sheetName val="Прил 16"/>
    </sheetNames>
    <sheetDataSet>
      <sheetData sheetId="0">
        <row r="6">
          <cell r="B6" t="str">
            <v>от "18" декабря 2020 года №28-111</v>
          </cell>
        </row>
      </sheetData>
      <sheetData sheetId="1">
        <row r="38">
          <cell r="C38">
            <v>126000270.29000001</v>
          </cell>
        </row>
      </sheetData>
      <sheetData sheetId="2"/>
      <sheetData sheetId="3"/>
      <sheetData sheetId="4"/>
      <sheetData sheetId="5"/>
      <sheetData sheetId="6"/>
      <sheetData sheetId="7">
        <row r="36">
          <cell r="J36">
            <v>388000</v>
          </cell>
        </row>
      </sheetData>
      <sheetData sheetId="8">
        <row r="18">
          <cell r="J18">
            <v>100000</v>
          </cell>
        </row>
        <row r="22">
          <cell r="J22">
            <v>1268438.55</v>
          </cell>
          <cell r="K22">
            <v>1372029.37</v>
          </cell>
        </row>
        <row r="89">
          <cell r="K89">
            <v>5000</v>
          </cell>
        </row>
        <row r="90">
          <cell r="K90">
            <v>15300</v>
          </cell>
        </row>
        <row r="130">
          <cell r="K130">
            <v>0</v>
          </cell>
        </row>
        <row r="132">
          <cell r="K132">
            <v>0</v>
          </cell>
        </row>
        <row r="169">
          <cell r="K169">
            <v>0</v>
          </cell>
        </row>
        <row r="226">
          <cell r="K226">
            <v>0</v>
          </cell>
        </row>
        <row r="228">
          <cell r="K228">
            <v>0</v>
          </cell>
        </row>
        <row r="236">
          <cell r="K236">
            <v>0</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C48"/>
  <sheetViews>
    <sheetView tabSelected="1" view="pageBreakPreview" zoomScaleNormal="80" zoomScaleSheetLayoutView="100" workbookViewId="0">
      <selection activeCell="B64" sqref="B64"/>
    </sheetView>
  </sheetViews>
  <sheetFormatPr defaultColWidth="31" defaultRowHeight="15.75"/>
  <cols>
    <col min="1" max="1" width="28.28515625" style="1" customWidth="1"/>
    <col min="2" max="2" width="46.5703125" style="4" customWidth="1"/>
    <col min="3" max="3" width="16.28515625" style="14" customWidth="1"/>
    <col min="4" max="16384" width="31" style="2"/>
  </cols>
  <sheetData>
    <row r="1" spans="1:3">
      <c r="A1" s="3"/>
      <c r="B1" s="214" t="s">
        <v>43</v>
      </c>
      <c r="C1" s="214"/>
    </row>
    <row r="2" spans="1:3">
      <c r="A2" s="3"/>
      <c r="B2" s="214" t="s">
        <v>42</v>
      </c>
      <c r="C2" s="214"/>
    </row>
    <row r="3" spans="1:3">
      <c r="A3" s="3"/>
      <c r="B3" s="214" t="s">
        <v>545</v>
      </c>
      <c r="C3" s="214"/>
    </row>
    <row r="4" spans="1:3">
      <c r="A4" s="3"/>
      <c r="B4" s="214" t="s">
        <v>565</v>
      </c>
      <c r="C4" s="214"/>
    </row>
    <row r="5" spans="1:3">
      <c r="A5" s="3"/>
      <c r="B5" s="214" t="s">
        <v>546</v>
      </c>
      <c r="C5" s="214"/>
    </row>
    <row r="6" spans="1:3">
      <c r="A6" s="3"/>
      <c r="B6" s="214" t="s">
        <v>46</v>
      </c>
      <c r="C6" s="214"/>
    </row>
    <row r="7" spans="1:3">
      <c r="A7" s="3"/>
      <c r="B7" s="214" t="s">
        <v>566</v>
      </c>
      <c r="C7" s="214"/>
    </row>
    <row r="8" spans="1:3">
      <c r="C8" s="128"/>
    </row>
    <row r="9" spans="1:3">
      <c r="A9" s="3"/>
      <c r="B9" s="214" t="s">
        <v>43</v>
      </c>
      <c r="C9" s="214"/>
    </row>
    <row r="10" spans="1:3">
      <c r="A10" s="3"/>
      <c r="B10" s="214" t="s">
        <v>42</v>
      </c>
      <c r="C10" s="214"/>
    </row>
    <row r="11" spans="1:3">
      <c r="A11" s="3"/>
      <c r="B11" s="214" t="s">
        <v>44</v>
      </c>
      <c r="C11" s="214"/>
    </row>
    <row r="12" spans="1:3">
      <c r="A12" s="3"/>
      <c r="B12" s="214" t="s">
        <v>45</v>
      </c>
      <c r="C12" s="214"/>
    </row>
    <row r="13" spans="1:3">
      <c r="A13" s="3"/>
      <c r="B13" s="214" t="s">
        <v>46</v>
      </c>
      <c r="C13" s="214"/>
    </row>
    <row r="14" spans="1:3">
      <c r="A14" s="3"/>
      <c r="B14" s="214" t="s">
        <v>541</v>
      </c>
      <c r="C14" s="214"/>
    </row>
    <row r="15" spans="1:3">
      <c r="A15" s="3"/>
    </row>
    <row r="16" spans="1:3">
      <c r="A16" s="3"/>
    </row>
    <row r="17" spans="1:3" ht="17.649999999999999" customHeight="1">
      <c r="A17" s="215" t="s">
        <v>47</v>
      </c>
      <c r="B17" s="215"/>
      <c r="C17" s="215"/>
    </row>
    <row r="18" spans="1:3" ht="17.649999999999999" customHeight="1">
      <c r="A18" s="215" t="s">
        <v>542</v>
      </c>
      <c r="B18" s="215"/>
      <c r="C18" s="215"/>
    </row>
    <row r="19" spans="1:3" ht="17.649999999999999" customHeight="1">
      <c r="A19" s="215" t="s">
        <v>2</v>
      </c>
      <c r="B19" s="215"/>
      <c r="C19" s="215"/>
    </row>
    <row r="20" spans="1:3" ht="18.75">
      <c r="A20" s="213" t="s">
        <v>39</v>
      </c>
      <c r="B20" s="213"/>
      <c r="C20" s="213"/>
    </row>
    <row r="21" spans="1:3">
      <c r="A21" s="3" t="s">
        <v>24</v>
      </c>
      <c r="B21" s="5"/>
    </row>
    <row r="22" spans="1:3">
      <c r="A22" s="6"/>
      <c r="B22" s="7"/>
      <c r="C22" s="8" t="s">
        <v>41</v>
      </c>
    </row>
    <row r="23" spans="1:3" s="12" customFormat="1" ht="31.5">
      <c r="A23" s="9" t="s">
        <v>1</v>
      </c>
      <c r="B23" s="10" t="s">
        <v>34</v>
      </c>
      <c r="C23" s="11" t="s">
        <v>40</v>
      </c>
    </row>
    <row r="24" spans="1:3" ht="31.5">
      <c r="A24" s="13" t="s">
        <v>10</v>
      </c>
      <c r="B24" s="15" t="s">
        <v>4</v>
      </c>
      <c r="C24" s="16">
        <f>C25+C27+C29+C32+C35+C37+C39</f>
        <v>127816597.85999998</v>
      </c>
    </row>
    <row r="25" spans="1:3">
      <c r="A25" s="13" t="s">
        <v>11</v>
      </c>
      <c r="B25" s="15" t="s">
        <v>5</v>
      </c>
      <c r="C25" s="16">
        <f>C26</f>
        <v>45013351.229999997</v>
      </c>
    </row>
    <row r="26" spans="1:3">
      <c r="A26" s="13" t="s">
        <v>12</v>
      </c>
      <c r="B26" s="15" t="s">
        <v>6</v>
      </c>
      <c r="C26" s="16">
        <v>45013351.229999997</v>
      </c>
    </row>
    <row r="27" spans="1:3">
      <c r="A27" s="13" t="s">
        <v>13</v>
      </c>
      <c r="B27" s="15" t="s">
        <v>7</v>
      </c>
      <c r="C27" s="16">
        <f>C28</f>
        <v>21091.5</v>
      </c>
    </row>
    <row r="28" spans="1:3" ht="63">
      <c r="A28" s="13" t="s">
        <v>48</v>
      </c>
      <c r="B28" s="15" t="s">
        <v>49</v>
      </c>
      <c r="C28" s="16">
        <v>21091.5</v>
      </c>
    </row>
    <row r="29" spans="1:3">
      <c r="A29" s="13" t="s">
        <v>14</v>
      </c>
      <c r="B29" s="15" t="s">
        <v>8</v>
      </c>
      <c r="C29" s="16">
        <f>SUM(C30:C31)</f>
        <v>62574330</v>
      </c>
    </row>
    <row r="30" spans="1:3">
      <c r="A30" s="20" t="s">
        <v>66</v>
      </c>
      <c r="B30" s="21" t="s">
        <v>67</v>
      </c>
      <c r="C30" s="16">
        <v>2169530</v>
      </c>
    </row>
    <row r="31" spans="1:3">
      <c r="A31" s="13" t="s">
        <v>50</v>
      </c>
      <c r="B31" s="15" t="s">
        <v>51</v>
      </c>
      <c r="C31" s="16">
        <v>60404800</v>
      </c>
    </row>
    <row r="32" spans="1:3" ht="63">
      <c r="A32" s="13" t="s">
        <v>15</v>
      </c>
      <c r="B32" s="15" t="s">
        <v>9</v>
      </c>
      <c r="C32" s="16">
        <f>SUM(C33:C34)</f>
        <v>18315579.899999999</v>
      </c>
    </row>
    <row r="33" spans="1:3" ht="141.75">
      <c r="A33" s="13" t="s">
        <v>16</v>
      </c>
      <c r="B33" s="15" t="s">
        <v>3</v>
      </c>
      <c r="C33" s="16">
        <f>10747032.15+6749525.6</f>
        <v>17496557.75</v>
      </c>
    </row>
    <row r="34" spans="1:3" ht="126">
      <c r="A34" s="13" t="s">
        <v>35</v>
      </c>
      <c r="B34" s="15" t="s">
        <v>19</v>
      </c>
      <c r="C34" s="16">
        <v>819022.15</v>
      </c>
    </row>
    <row r="35" spans="1:3" ht="47.25">
      <c r="A35" s="13" t="s">
        <v>17</v>
      </c>
      <c r="B35" s="15" t="s">
        <v>0</v>
      </c>
      <c r="C35" s="16">
        <f>C36</f>
        <v>624900</v>
      </c>
    </row>
    <row r="36" spans="1:3" ht="47.25">
      <c r="A36" s="13" t="s">
        <v>18</v>
      </c>
      <c r="B36" s="15" t="s">
        <v>36</v>
      </c>
      <c r="C36" s="16">
        <v>624900</v>
      </c>
    </row>
    <row r="37" spans="1:3" ht="31.5">
      <c r="A37" s="161" t="s">
        <v>604</v>
      </c>
      <c r="B37" s="162" t="s">
        <v>605</v>
      </c>
      <c r="C37" s="16">
        <f>C38</f>
        <v>182934.63</v>
      </c>
    </row>
    <row r="38" spans="1:3" ht="141.75">
      <c r="A38" s="13" t="s">
        <v>606</v>
      </c>
      <c r="B38" s="15" t="s">
        <v>607</v>
      </c>
      <c r="C38" s="16">
        <v>182934.63</v>
      </c>
    </row>
    <row r="39" spans="1:3">
      <c r="A39" s="13" t="s">
        <v>56</v>
      </c>
      <c r="B39" s="15" t="s">
        <v>57</v>
      </c>
      <c r="C39" s="16">
        <f>C40</f>
        <v>1084410.6000000001</v>
      </c>
    </row>
    <row r="40" spans="1:3">
      <c r="A40" s="13" t="s">
        <v>58</v>
      </c>
      <c r="B40" s="15" t="s">
        <v>59</v>
      </c>
      <c r="C40" s="16">
        <v>1084410.6000000001</v>
      </c>
    </row>
    <row r="41" spans="1:3">
      <c r="A41" s="13" t="s">
        <v>30</v>
      </c>
      <c r="B41" s="15" t="s">
        <v>31</v>
      </c>
      <c r="C41" s="16">
        <f>C42</f>
        <v>8497066.7899999991</v>
      </c>
    </row>
    <row r="42" spans="1:3" ht="47.25">
      <c r="A42" s="13" t="s">
        <v>32</v>
      </c>
      <c r="B42" s="15" t="s">
        <v>33</v>
      </c>
      <c r="C42" s="16">
        <f>SUM(C43:C46)</f>
        <v>8497066.7899999991</v>
      </c>
    </row>
    <row r="43" spans="1:3" ht="31.5">
      <c r="A43" s="13" t="s">
        <v>37</v>
      </c>
      <c r="B43" s="15" t="s">
        <v>38</v>
      </c>
      <c r="C43" s="16">
        <v>60000</v>
      </c>
    </row>
    <row r="44" spans="1:3" ht="47.25">
      <c r="A44" s="13" t="s">
        <v>26</v>
      </c>
      <c r="B44" s="15" t="s">
        <v>20</v>
      </c>
      <c r="C44" s="16">
        <f>6000+1687056.33-4500</f>
        <v>1688556.33</v>
      </c>
    </row>
    <row r="45" spans="1:3" ht="31.5">
      <c r="A45" s="13" t="s">
        <v>27</v>
      </c>
      <c r="B45" s="15" t="s">
        <v>25</v>
      </c>
      <c r="C45" s="16">
        <v>520267</v>
      </c>
    </row>
    <row r="46" spans="1:3">
      <c r="A46" s="13" t="s">
        <v>28</v>
      </c>
      <c r="B46" s="15" t="s">
        <v>21</v>
      </c>
      <c r="C46" s="16">
        <f>1228243.46+5000000</f>
        <v>6228243.46</v>
      </c>
    </row>
    <row r="47" spans="1:3" ht="31.5" hidden="1">
      <c r="A47" s="13" t="s">
        <v>22</v>
      </c>
      <c r="B47" s="15" t="s">
        <v>23</v>
      </c>
      <c r="C47" s="16"/>
    </row>
    <row r="48" spans="1:3">
      <c r="A48" s="17"/>
      <c r="B48" s="18" t="s">
        <v>29</v>
      </c>
      <c r="C48" s="19">
        <f>C24+C41</f>
        <v>136313664.64999998</v>
      </c>
    </row>
  </sheetData>
  <sheetProtection formatCells="0" formatColumns="0" formatRows="0" deleteColumns="0" deleteRows="0"/>
  <mergeCells count="17">
    <mergeCell ref="B7:C7"/>
    <mergeCell ref="B5:C5"/>
    <mergeCell ref="B1:C1"/>
    <mergeCell ref="B2:C2"/>
    <mergeCell ref="B3:C3"/>
    <mergeCell ref="B4:C4"/>
    <mergeCell ref="B6:C6"/>
    <mergeCell ref="A20:C20"/>
    <mergeCell ref="B9:C9"/>
    <mergeCell ref="B10:C10"/>
    <mergeCell ref="B11:C11"/>
    <mergeCell ref="B13:C13"/>
    <mergeCell ref="A17:C17"/>
    <mergeCell ref="A19:C19"/>
    <mergeCell ref="B14:C14"/>
    <mergeCell ref="B12:C12"/>
    <mergeCell ref="A18:C18"/>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144"/>
  <sheetViews>
    <sheetView view="pageBreakPreview" topLeftCell="A116" zoomScaleNormal="100" zoomScaleSheetLayoutView="100" workbookViewId="0">
      <selection activeCell="I126" sqref="I126"/>
    </sheetView>
  </sheetViews>
  <sheetFormatPr defaultColWidth="8.85546875" defaultRowHeight="15.75"/>
  <cols>
    <col min="1" max="1" width="60.5703125" style="194" customWidth="1"/>
    <col min="2" max="4" width="4.42578125" style="195" customWidth="1"/>
    <col min="5" max="5" width="7.85546875" style="195" customWidth="1"/>
    <col min="6" max="6" width="8.140625" style="195" customWidth="1"/>
    <col min="7" max="8" width="4.7109375" style="195" customWidth="1"/>
    <col min="9" max="10" width="18.28515625" style="196" customWidth="1"/>
    <col min="11" max="16384" width="8.85546875" style="165"/>
  </cols>
  <sheetData>
    <row r="1" spans="1:10">
      <c r="C1" s="214" t="s">
        <v>477</v>
      </c>
      <c r="D1" s="214"/>
      <c r="E1" s="214"/>
      <c r="F1" s="214"/>
      <c r="G1" s="214"/>
      <c r="H1" s="214"/>
      <c r="I1" s="214"/>
      <c r="J1" s="214"/>
    </row>
    <row r="2" spans="1:10">
      <c r="C2" s="214" t="s">
        <v>42</v>
      </c>
      <c r="D2" s="214"/>
      <c r="E2" s="214"/>
      <c r="F2" s="214"/>
      <c r="G2" s="214"/>
      <c r="H2" s="214"/>
      <c r="I2" s="214"/>
      <c r="J2" s="214"/>
    </row>
    <row r="3" spans="1:10">
      <c r="C3" s="214" t="s">
        <v>545</v>
      </c>
      <c r="D3" s="214"/>
      <c r="E3" s="214"/>
      <c r="F3" s="214"/>
      <c r="G3" s="214"/>
      <c r="H3" s="214"/>
      <c r="I3" s="214"/>
      <c r="J3" s="214"/>
    </row>
    <row r="4" spans="1:10">
      <c r="C4" s="214" t="s">
        <v>565</v>
      </c>
      <c r="D4" s="214"/>
      <c r="E4" s="214"/>
      <c r="F4" s="214"/>
      <c r="G4" s="214"/>
      <c r="H4" s="214"/>
      <c r="I4" s="214"/>
      <c r="J4" s="214"/>
    </row>
    <row r="5" spans="1:10">
      <c r="C5" s="214" t="s">
        <v>559</v>
      </c>
      <c r="D5" s="214"/>
      <c r="E5" s="214"/>
      <c r="F5" s="214"/>
      <c r="G5" s="214"/>
      <c r="H5" s="214"/>
      <c r="I5" s="214"/>
      <c r="J5" s="214"/>
    </row>
    <row r="6" spans="1:10">
      <c r="C6" s="214" t="s">
        <v>560</v>
      </c>
      <c r="D6" s="214"/>
      <c r="E6" s="214"/>
      <c r="F6" s="214"/>
      <c r="G6" s="214"/>
      <c r="H6" s="214"/>
      <c r="I6" s="214"/>
      <c r="J6" s="214"/>
    </row>
    <row r="7" spans="1:10">
      <c r="C7" s="214" t="s">
        <v>566</v>
      </c>
      <c r="D7" s="214"/>
      <c r="E7" s="214"/>
      <c r="F7" s="214"/>
      <c r="G7" s="214"/>
      <c r="H7" s="214"/>
      <c r="I7" s="214"/>
      <c r="J7" s="214"/>
    </row>
    <row r="9" spans="1:10" ht="15.75" customHeight="1">
      <c r="A9" s="163"/>
      <c r="B9" s="164"/>
      <c r="C9" s="245" t="s">
        <v>619</v>
      </c>
      <c r="D9" s="245"/>
      <c r="E9" s="245"/>
      <c r="F9" s="245"/>
      <c r="G9" s="245"/>
      <c r="H9" s="245"/>
      <c r="I9" s="245"/>
      <c r="J9" s="245"/>
    </row>
    <row r="10" spans="1:10" ht="15.75" customHeight="1">
      <c r="A10" s="163"/>
      <c r="B10" s="164"/>
      <c r="C10" s="245" t="s">
        <v>42</v>
      </c>
      <c r="D10" s="245"/>
      <c r="E10" s="245"/>
      <c r="F10" s="245"/>
      <c r="G10" s="245"/>
      <c r="H10" s="245"/>
      <c r="I10" s="245"/>
      <c r="J10" s="245"/>
    </row>
    <row r="11" spans="1:10" ht="15.75" customHeight="1">
      <c r="A11" s="163"/>
      <c r="B11" s="164"/>
      <c r="C11" s="245" t="s">
        <v>44</v>
      </c>
      <c r="D11" s="245"/>
      <c r="E11" s="245"/>
      <c r="F11" s="245"/>
      <c r="G11" s="245"/>
      <c r="H11" s="245"/>
      <c r="I11" s="245"/>
      <c r="J11" s="245"/>
    </row>
    <row r="12" spans="1:10" ht="15.75" customHeight="1">
      <c r="A12" s="163"/>
      <c r="B12" s="164"/>
      <c r="C12" s="245" t="s">
        <v>45</v>
      </c>
      <c r="D12" s="245"/>
      <c r="E12" s="245"/>
      <c r="F12" s="245"/>
      <c r="G12" s="245"/>
      <c r="H12" s="245"/>
      <c r="I12" s="245"/>
      <c r="J12" s="245"/>
    </row>
    <row r="13" spans="1:10" ht="15.75" customHeight="1">
      <c r="A13" s="163"/>
      <c r="B13" s="164"/>
      <c r="C13" s="245" t="s">
        <v>46</v>
      </c>
      <c r="D13" s="245"/>
      <c r="E13" s="245"/>
      <c r="F13" s="245"/>
      <c r="G13" s="245"/>
      <c r="H13" s="245"/>
      <c r="I13" s="245"/>
      <c r="J13" s="245"/>
    </row>
    <row r="14" spans="1:10" ht="15.75" customHeight="1">
      <c r="A14" s="163"/>
      <c r="B14" s="164"/>
      <c r="C14" s="245" t="s">
        <v>541</v>
      </c>
      <c r="D14" s="245"/>
      <c r="E14" s="245"/>
      <c r="F14" s="245"/>
      <c r="G14" s="245"/>
      <c r="H14" s="245"/>
      <c r="I14" s="245"/>
      <c r="J14" s="245"/>
    </row>
    <row r="15" spans="1:10">
      <c r="A15" s="163"/>
      <c r="B15" s="164"/>
      <c r="C15" s="164"/>
      <c r="D15" s="164"/>
      <c r="E15" s="164"/>
      <c r="F15" s="164"/>
      <c r="G15" s="164"/>
      <c r="H15" s="164"/>
      <c r="I15" s="166"/>
      <c r="J15" s="166"/>
    </row>
    <row r="16" spans="1:10">
      <c r="A16" s="163"/>
      <c r="B16" s="164"/>
      <c r="C16" s="164"/>
      <c r="D16" s="164"/>
      <c r="E16" s="164"/>
      <c r="F16" s="164"/>
      <c r="G16" s="164"/>
      <c r="H16" s="164"/>
      <c r="I16" s="166"/>
      <c r="J16" s="166"/>
    </row>
    <row r="17" spans="1:10" ht="97.5" customHeight="1">
      <c r="A17" s="238" t="s">
        <v>620</v>
      </c>
      <c r="B17" s="238"/>
      <c r="C17" s="238"/>
      <c r="D17" s="238"/>
      <c r="E17" s="238"/>
      <c r="F17" s="238"/>
      <c r="G17" s="238"/>
      <c r="H17" s="238"/>
      <c r="I17" s="238"/>
      <c r="J17" s="238"/>
    </row>
    <row r="18" spans="1:10" ht="18.75">
      <c r="A18" s="204"/>
      <c r="B18" s="204"/>
      <c r="C18" s="204"/>
      <c r="D18" s="204"/>
      <c r="E18" s="204"/>
      <c r="F18" s="204"/>
      <c r="G18" s="204"/>
      <c r="H18" s="204"/>
      <c r="I18" s="204"/>
      <c r="J18" s="204"/>
    </row>
    <row r="19" spans="1:10">
      <c r="A19" s="239" t="s">
        <v>41</v>
      </c>
      <c r="B19" s="239"/>
      <c r="C19" s="239"/>
      <c r="D19" s="239"/>
      <c r="E19" s="239"/>
      <c r="F19" s="239"/>
      <c r="G19" s="239"/>
      <c r="H19" s="239"/>
      <c r="I19" s="239"/>
      <c r="J19" s="239"/>
    </row>
    <row r="20" spans="1:10" ht="94.5">
      <c r="A20" s="170" t="s">
        <v>129</v>
      </c>
      <c r="B20" s="242" t="s">
        <v>132</v>
      </c>
      <c r="C20" s="243"/>
      <c r="D20" s="243"/>
      <c r="E20" s="244"/>
      <c r="F20" s="170" t="s">
        <v>476</v>
      </c>
      <c r="G20" s="205" t="s">
        <v>462</v>
      </c>
      <c r="H20" s="170" t="s">
        <v>463</v>
      </c>
      <c r="I20" s="170" t="s">
        <v>68</v>
      </c>
      <c r="J20" s="170" t="s">
        <v>69</v>
      </c>
    </row>
    <row r="21" spans="1:10" ht="47.25">
      <c r="A21" s="95" t="s">
        <v>253</v>
      </c>
      <c r="B21" s="96" t="s">
        <v>135</v>
      </c>
      <c r="C21" s="97" t="s">
        <v>137</v>
      </c>
      <c r="D21" s="96" t="s">
        <v>138</v>
      </c>
      <c r="E21" s="96" t="s">
        <v>139</v>
      </c>
      <c r="F21" s="98" t="s">
        <v>468</v>
      </c>
      <c r="G21" s="99" t="s">
        <v>468</v>
      </c>
      <c r="H21" s="99" t="s">
        <v>468</v>
      </c>
      <c r="I21" s="100">
        <f>I22+I26</f>
        <v>2182476.41</v>
      </c>
      <c r="J21" s="100">
        <f>J22+J26</f>
        <v>2180094.96</v>
      </c>
    </row>
    <row r="22" spans="1:10">
      <c r="A22" s="101" t="s">
        <v>478</v>
      </c>
      <c r="B22" s="102" t="s">
        <v>135</v>
      </c>
      <c r="C22" s="52" t="s">
        <v>140</v>
      </c>
      <c r="D22" s="102" t="s">
        <v>138</v>
      </c>
      <c r="E22" s="102" t="s">
        <v>139</v>
      </c>
      <c r="F22" s="85" t="s">
        <v>468</v>
      </c>
      <c r="G22" s="51" t="s">
        <v>468</v>
      </c>
      <c r="H22" s="51" t="s">
        <v>468</v>
      </c>
      <c r="I22" s="103">
        <f>SUM(I23:I25)</f>
        <v>2082476.41</v>
      </c>
      <c r="J22" s="103">
        <f>SUM(J23:J25)</f>
        <v>2120094.96</v>
      </c>
    </row>
    <row r="23" spans="1:10">
      <c r="A23" s="101" t="s">
        <v>255</v>
      </c>
      <c r="B23" s="102" t="s">
        <v>135</v>
      </c>
      <c r="C23" s="52" t="s">
        <v>140</v>
      </c>
      <c r="D23" s="102" t="s">
        <v>138</v>
      </c>
      <c r="E23" s="102">
        <v>29060</v>
      </c>
      <c r="F23" s="85">
        <v>240</v>
      </c>
      <c r="G23" s="51">
        <v>1</v>
      </c>
      <c r="H23" s="51">
        <v>13</v>
      </c>
      <c r="I23" s="103">
        <f>'Прил 8'!J66</f>
        <v>1352112.77</v>
      </c>
      <c r="J23" s="103">
        <f>'Прил 8'!K66</f>
        <v>1376559.48</v>
      </c>
    </row>
    <row r="24" spans="1:10" ht="31.5">
      <c r="A24" s="101" t="s">
        <v>257</v>
      </c>
      <c r="B24" s="102" t="s">
        <v>135</v>
      </c>
      <c r="C24" s="52" t="s">
        <v>140</v>
      </c>
      <c r="D24" s="102" t="s">
        <v>138</v>
      </c>
      <c r="E24" s="102">
        <v>29270</v>
      </c>
      <c r="F24" s="85">
        <v>240</v>
      </c>
      <c r="G24" s="51">
        <v>1</v>
      </c>
      <c r="H24" s="51">
        <v>13</v>
      </c>
      <c r="I24" s="103">
        <f>'Прил 8'!J68</f>
        <v>265527.61</v>
      </c>
      <c r="J24" s="103">
        <f>'Прил 8'!K68</f>
        <v>269402.73</v>
      </c>
    </row>
    <row r="25" spans="1:10">
      <c r="A25" s="101" t="s">
        <v>259</v>
      </c>
      <c r="B25" s="102" t="s">
        <v>135</v>
      </c>
      <c r="C25" s="52" t="s">
        <v>140</v>
      </c>
      <c r="D25" s="102" t="s">
        <v>138</v>
      </c>
      <c r="E25" s="102">
        <v>29290</v>
      </c>
      <c r="F25" s="85">
        <v>240</v>
      </c>
      <c r="G25" s="51">
        <v>1</v>
      </c>
      <c r="H25" s="51">
        <v>13</v>
      </c>
      <c r="I25" s="103">
        <f>'Прил 8'!J70</f>
        <v>464836.03</v>
      </c>
      <c r="J25" s="103">
        <f>'Прил 8'!K70</f>
        <v>474132.75</v>
      </c>
    </row>
    <row r="26" spans="1:10" ht="47.25">
      <c r="A26" s="101" t="s">
        <v>479</v>
      </c>
      <c r="B26" s="102" t="s">
        <v>135</v>
      </c>
      <c r="C26" s="52">
        <v>2</v>
      </c>
      <c r="D26" s="102" t="s">
        <v>138</v>
      </c>
      <c r="E26" s="102" t="s">
        <v>139</v>
      </c>
      <c r="F26" s="85"/>
      <c r="G26" s="51"/>
      <c r="H26" s="51"/>
      <c r="I26" s="103">
        <f>I27</f>
        <v>100000</v>
      </c>
      <c r="J26" s="103">
        <f>J27</f>
        <v>60000</v>
      </c>
    </row>
    <row r="27" spans="1:10" ht="31.5">
      <c r="A27" s="101" t="s">
        <v>262</v>
      </c>
      <c r="B27" s="102" t="s">
        <v>135</v>
      </c>
      <c r="C27" s="52">
        <v>2</v>
      </c>
      <c r="D27" s="102" t="s">
        <v>138</v>
      </c>
      <c r="E27" s="102">
        <v>29070</v>
      </c>
      <c r="F27" s="85">
        <v>240</v>
      </c>
      <c r="G27" s="51">
        <v>1</v>
      </c>
      <c r="H27" s="51">
        <v>13</v>
      </c>
      <c r="I27" s="103">
        <f>'Прил 8'!J73</f>
        <v>100000</v>
      </c>
      <c r="J27" s="103">
        <f>'Прил 8'!K73</f>
        <v>60000</v>
      </c>
    </row>
    <row r="28" spans="1:10" ht="110.25">
      <c r="A28" s="101" t="s">
        <v>302</v>
      </c>
      <c r="B28" s="102" t="s">
        <v>136</v>
      </c>
      <c r="C28" s="52" t="s">
        <v>137</v>
      </c>
      <c r="D28" s="102" t="s">
        <v>138</v>
      </c>
      <c r="E28" s="102" t="s">
        <v>139</v>
      </c>
      <c r="F28" s="85" t="s">
        <v>468</v>
      </c>
      <c r="G28" s="51" t="s">
        <v>468</v>
      </c>
      <c r="H28" s="51" t="s">
        <v>468</v>
      </c>
      <c r="I28" s="103">
        <f>I29+I35+I37+I40</f>
        <v>825978.6</v>
      </c>
      <c r="J28" s="103">
        <f>J29+J35+J37+J40</f>
        <v>705978.6</v>
      </c>
    </row>
    <row r="29" spans="1:10" ht="31.5">
      <c r="A29" s="101" t="s">
        <v>480</v>
      </c>
      <c r="B29" s="102" t="s">
        <v>136</v>
      </c>
      <c r="C29" s="52" t="s">
        <v>140</v>
      </c>
      <c r="D29" s="102" t="s">
        <v>138</v>
      </c>
      <c r="E29" s="102" t="s">
        <v>139</v>
      </c>
      <c r="F29" s="85" t="s">
        <v>468</v>
      </c>
      <c r="G29" s="51" t="s">
        <v>468</v>
      </c>
      <c r="H29" s="51" t="s">
        <v>468</v>
      </c>
      <c r="I29" s="103">
        <f>SUM(I30:I34)</f>
        <v>180000</v>
      </c>
      <c r="J29" s="103">
        <f>SUM(J30:J34)</f>
        <v>180000</v>
      </c>
    </row>
    <row r="30" spans="1:10" ht="31.5">
      <c r="A30" s="101" t="s">
        <v>304</v>
      </c>
      <c r="B30" s="102" t="s">
        <v>136</v>
      </c>
      <c r="C30" s="52">
        <v>1</v>
      </c>
      <c r="D30" s="102" t="s">
        <v>138</v>
      </c>
      <c r="E30" s="102">
        <v>29080</v>
      </c>
      <c r="F30" s="85">
        <v>240</v>
      </c>
      <c r="G30" s="51">
        <v>3</v>
      </c>
      <c r="H30" s="51">
        <v>9</v>
      </c>
      <c r="I30" s="103">
        <f>'Прил 8'!J136</f>
        <v>70000</v>
      </c>
      <c r="J30" s="103">
        <f>'Прил 8'!K136</f>
        <v>70000</v>
      </c>
    </row>
    <row r="31" spans="1:10" ht="31.5" hidden="1">
      <c r="A31" s="101" t="s">
        <v>306</v>
      </c>
      <c r="B31" s="102" t="s">
        <v>136</v>
      </c>
      <c r="C31" s="52">
        <v>1</v>
      </c>
      <c r="D31" s="102" t="s">
        <v>138</v>
      </c>
      <c r="E31" s="102">
        <v>29320</v>
      </c>
      <c r="F31" s="85">
        <v>240</v>
      </c>
      <c r="G31" s="51">
        <v>3</v>
      </c>
      <c r="H31" s="51">
        <v>9</v>
      </c>
      <c r="I31" s="103">
        <f>'[1]Прил 9'!J130</f>
        <v>0</v>
      </c>
      <c r="J31" s="103">
        <f>'[1]Прил 9'!K130</f>
        <v>0</v>
      </c>
    </row>
    <row r="32" spans="1:10" ht="31.5" hidden="1">
      <c r="A32" s="101" t="s">
        <v>308</v>
      </c>
      <c r="B32" s="102" t="s">
        <v>136</v>
      </c>
      <c r="C32" s="52">
        <v>1</v>
      </c>
      <c r="D32" s="102" t="s">
        <v>138</v>
      </c>
      <c r="E32" s="102">
        <v>29510</v>
      </c>
      <c r="F32" s="85">
        <v>240</v>
      </c>
      <c r="G32" s="51">
        <v>3</v>
      </c>
      <c r="H32" s="51">
        <v>9</v>
      </c>
      <c r="I32" s="103">
        <f>'[1]Прил 9'!J132</f>
        <v>0</v>
      </c>
      <c r="J32" s="103">
        <f>'[1]Прил 9'!K132</f>
        <v>0</v>
      </c>
    </row>
    <row r="33" spans="1:10" ht="47.25">
      <c r="A33" s="101" t="s">
        <v>310</v>
      </c>
      <c r="B33" s="102" t="s">
        <v>136</v>
      </c>
      <c r="C33" s="52">
        <v>1</v>
      </c>
      <c r="D33" s="102" t="s">
        <v>138</v>
      </c>
      <c r="E33" s="102">
        <v>29560</v>
      </c>
      <c r="F33" s="85">
        <v>240</v>
      </c>
      <c r="G33" s="51">
        <v>3</v>
      </c>
      <c r="H33" s="51">
        <v>9</v>
      </c>
      <c r="I33" s="103">
        <f>'Прил 8'!J142</f>
        <v>10000</v>
      </c>
      <c r="J33" s="103">
        <f>'Прил 8'!K142</f>
        <v>10000</v>
      </c>
    </row>
    <row r="34" spans="1:10">
      <c r="A34" s="101" t="s">
        <v>312</v>
      </c>
      <c r="B34" s="102" t="s">
        <v>136</v>
      </c>
      <c r="C34" s="52">
        <v>1</v>
      </c>
      <c r="D34" s="102" t="s">
        <v>138</v>
      </c>
      <c r="E34" s="102">
        <v>29580</v>
      </c>
      <c r="F34" s="85">
        <v>240</v>
      </c>
      <c r="G34" s="51">
        <v>3</v>
      </c>
      <c r="H34" s="51">
        <v>9</v>
      </c>
      <c r="I34" s="103">
        <f>'Прил 8'!J144</f>
        <v>100000</v>
      </c>
      <c r="J34" s="103">
        <f>'Прил 8'!K144</f>
        <v>100000</v>
      </c>
    </row>
    <row r="35" spans="1:10" ht="63">
      <c r="A35" s="101" t="s">
        <v>481</v>
      </c>
      <c r="B35" s="102" t="s">
        <v>136</v>
      </c>
      <c r="C35" s="52">
        <v>2</v>
      </c>
      <c r="D35" s="102" t="s">
        <v>138</v>
      </c>
      <c r="E35" s="102" t="s">
        <v>139</v>
      </c>
      <c r="F35" s="85"/>
      <c r="G35" s="51"/>
      <c r="H35" s="51"/>
      <c r="I35" s="103">
        <f>I36</f>
        <v>10000</v>
      </c>
      <c r="J35" s="103">
        <f>J36</f>
        <v>10000</v>
      </c>
    </row>
    <row r="36" spans="1:10" ht="31.5">
      <c r="A36" s="101" t="s">
        <v>315</v>
      </c>
      <c r="B36" s="102" t="s">
        <v>136</v>
      </c>
      <c r="C36" s="52">
        <v>2</v>
      </c>
      <c r="D36" s="102" t="s">
        <v>138</v>
      </c>
      <c r="E36" s="102">
        <v>29030</v>
      </c>
      <c r="F36" s="85">
        <v>240</v>
      </c>
      <c r="G36" s="51">
        <v>3</v>
      </c>
      <c r="H36" s="51">
        <v>9</v>
      </c>
      <c r="I36" s="103">
        <f>'Прил 8'!J147</f>
        <v>10000</v>
      </c>
      <c r="J36" s="103">
        <f>'Прил 8'!K147</f>
        <v>10000</v>
      </c>
    </row>
    <row r="37" spans="1:10" ht="78.75">
      <c r="A37" s="101" t="s">
        <v>482</v>
      </c>
      <c r="B37" s="102" t="s">
        <v>136</v>
      </c>
      <c r="C37" s="52">
        <v>3</v>
      </c>
      <c r="D37" s="102" t="s">
        <v>138</v>
      </c>
      <c r="E37" s="102" t="s">
        <v>139</v>
      </c>
      <c r="F37" s="85"/>
      <c r="G37" s="51"/>
      <c r="H37" s="51"/>
      <c r="I37" s="103">
        <f>SUM(I38:I39)</f>
        <v>385978.6</v>
      </c>
      <c r="J37" s="103">
        <f>SUM(J38:J39)</f>
        <v>385978.6</v>
      </c>
    </row>
    <row r="38" spans="1:10" ht="47.25">
      <c r="A38" s="101" t="s">
        <v>318</v>
      </c>
      <c r="B38" s="102" t="s">
        <v>136</v>
      </c>
      <c r="C38" s="52">
        <v>3</v>
      </c>
      <c r="D38" s="102" t="s">
        <v>138</v>
      </c>
      <c r="E38" s="102">
        <v>29520</v>
      </c>
      <c r="F38" s="85">
        <v>240</v>
      </c>
      <c r="G38" s="51">
        <v>3</v>
      </c>
      <c r="H38" s="51">
        <v>9</v>
      </c>
      <c r="I38" s="103">
        <f>'Прил 8'!J150</f>
        <v>385978.6</v>
      </c>
      <c r="J38" s="103">
        <f>'Прил 8'!K150</f>
        <v>385978.6</v>
      </c>
    </row>
    <row r="39" spans="1:10" ht="31.5" hidden="1">
      <c r="A39" s="101" t="s">
        <v>320</v>
      </c>
      <c r="B39" s="102" t="s">
        <v>136</v>
      </c>
      <c r="C39" s="52">
        <v>3</v>
      </c>
      <c r="D39" s="102" t="s">
        <v>138</v>
      </c>
      <c r="E39" s="102">
        <v>29540</v>
      </c>
      <c r="F39" s="85">
        <v>240</v>
      </c>
      <c r="G39" s="51">
        <v>3</v>
      </c>
      <c r="H39" s="51">
        <v>9</v>
      </c>
      <c r="I39" s="103">
        <f>'[1]Прил 9'!J144</f>
        <v>0</v>
      </c>
      <c r="J39" s="103">
        <f>'[1]Прил 9'!K144</f>
        <v>0</v>
      </c>
    </row>
    <row r="40" spans="1:10" ht="31.5">
      <c r="A40" s="101" t="s">
        <v>483</v>
      </c>
      <c r="B40" s="102" t="s">
        <v>136</v>
      </c>
      <c r="C40" s="52">
        <v>4</v>
      </c>
      <c r="D40" s="102" t="s">
        <v>138</v>
      </c>
      <c r="E40" s="102" t="s">
        <v>139</v>
      </c>
      <c r="F40" s="85"/>
      <c r="G40" s="51"/>
      <c r="H40" s="51"/>
      <c r="I40" s="103">
        <f>SUM(I41:I41)</f>
        <v>250000</v>
      </c>
      <c r="J40" s="103">
        <f>SUM(J41:J41)</f>
        <v>130000</v>
      </c>
    </row>
    <row r="41" spans="1:10">
      <c r="A41" s="101" t="s">
        <v>325</v>
      </c>
      <c r="B41" s="102" t="s">
        <v>136</v>
      </c>
      <c r="C41" s="52">
        <v>4</v>
      </c>
      <c r="D41" s="102" t="s">
        <v>138</v>
      </c>
      <c r="E41" s="102">
        <v>29530</v>
      </c>
      <c r="F41" s="85">
        <v>240</v>
      </c>
      <c r="G41" s="51">
        <v>3</v>
      </c>
      <c r="H41" s="51">
        <v>10</v>
      </c>
      <c r="I41" s="103">
        <f>'Прил 8'!J161</f>
        <v>250000</v>
      </c>
      <c r="J41" s="103">
        <f>'Прил 8'!K161</f>
        <v>130000</v>
      </c>
    </row>
    <row r="42" spans="1:10" ht="47.25">
      <c r="A42" s="101" t="s">
        <v>332</v>
      </c>
      <c r="B42" s="102" t="s">
        <v>142</v>
      </c>
      <c r="C42" s="52" t="s">
        <v>137</v>
      </c>
      <c r="D42" s="102" t="s">
        <v>138</v>
      </c>
      <c r="E42" s="102" t="s">
        <v>139</v>
      </c>
      <c r="F42" s="85" t="s">
        <v>468</v>
      </c>
      <c r="G42" s="51" t="s">
        <v>468</v>
      </c>
      <c r="H42" s="51" t="s">
        <v>468</v>
      </c>
      <c r="I42" s="103">
        <f>I43+I50+I54+I66</f>
        <v>68806217.650000006</v>
      </c>
      <c r="J42" s="103">
        <f>J43+J50+J54+J66</f>
        <v>69441427.090000004</v>
      </c>
    </row>
    <row r="43" spans="1:10" ht="63">
      <c r="A43" s="101" t="s">
        <v>484</v>
      </c>
      <c r="B43" s="102" t="s">
        <v>142</v>
      </c>
      <c r="C43" s="52" t="s">
        <v>140</v>
      </c>
      <c r="D43" s="102" t="s">
        <v>138</v>
      </c>
      <c r="E43" s="102" t="s">
        <v>139</v>
      </c>
      <c r="F43" s="85" t="s">
        <v>468</v>
      </c>
      <c r="G43" s="51" t="s">
        <v>468</v>
      </c>
      <c r="H43" s="51" t="s">
        <v>468</v>
      </c>
      <c r="I43" s="103">
        <f>SUM(I44:I49)</f>
        <v>14572435.199999999</v>
      </c>
      <c r="J43" s="103">
        <f>SUM(J44:J49)</f>
        <v>14645296.799999997</v>
      </c>
    </row>
    <row r="44" spans="1:10">
      <c r="A44" s="101" t="s">
        <v>334</v>
      </c>
      <c r="B44" s="102" t="s">
        <v>142</v>
      </c>
      <c r="C44" s="52">
        <v>1</v>
      </c>
      <c r="D44" s="102" t="s">
        <v>138</v>
      </c>
      <c r="E44" s="102">
        <v>29100</v>
      </c>
      <c r="F44" s="85">
        <v>240</v>
      </c>
      <c r="G44" s="51">
        <v>4</v>
      </c>
      <c r="H44" s="51">
        <v>9</v>
      </c>
      <c r="I44" s="103">
        <f>'Прил 8'!J175</f>
        <v>2113384.4899999984</v>
      </c>
      <c r="J44" s="103">
        <f>'Прил 8'!K175</f>
        <v>2032321.0799999982</v>
      </c>
    </row>
    <row r="45" spans="1:10" hidden="1">
      <c r="A45" s="101" t="s">
        <v>336</v>
      </c>
      <c r="B45" s="102" t="s">
        <v>142</v>
      </c>
      <c r="C45" s="52">
        <v>1</v>
      </c>
      <c r="D45" s="102" t="s">
        <v>138</v>
      </c>
      <c r="E45" s="102">
        <v>29110</v>
      </c>
      <c r="F45" s="85">
        <v>240</v>
      </c>
      <c r="G45" s="51">
        <v>4</v>
      </c>
      <c r="H45" s="51">
        <v>9</v>
      </c>
      <c r="I45" s="103">
        <f>'[1]Прил 9'!J169</f>
        <v>0</v>
      </c>
      <c r="J45" s="103">
        <f>'[1]Прил 9'!K169</f>
        <v>0</v>
      </c>
    </row>
    <row r="46" spans="1:10" s="208" customFormat="1">
      <c r="A46" s="206" t="s">
        <v>338</v>
      </c>
      <c r="B46" s="207" t="s">
        <v>142</v>
      </c>
      <c r="C46" s="52">
        <v>1</v>
      </c>
      <c r="D46" s="102" t="s">
        <v>138</v>
      </c>
      <c r="E46" s="102" t="s">
        <v>339</v>
      </c>
      <c r="F46" s="85">
        <v>240</v>
      </c>
      <c r="G46" s="51">
        <v>4</v>
      </c>
      <c r="H46" s="51">
        <v>9</v>
      </c>
      <c r="I46" s="103">
        <f>'Прил 8'!J179</f>
        <v>2672800</v>
      </c>
      <c r="J46" s="103">
        <f>'Прил 8'!K179</f>
        <v>2682000</v>
      </c>
    </row>
    <row r="47" spans="1:10" ht="31.5">
      <c r="A47" s="101" t="s">
        <v>340</v>
      </c>
      <c r="B47" s="102" t="s">
        <v>142</v>
      </c>
      <c r="C47" s="52">
        <v>1</v>
      </c>
      <c r="D47" s="102" t="s">
        <v>138</v>
      </c>
      <c r="E47" s="102">
        <v>29130</v>
      </c>
      <c r="F47" s="85">
        <v>240</v>
      </c>
      <c r="G47" s="51">
        <v>4</v>
      </c>
      <c r="H47" s="51">
        <v>9</v>
      </c>
      <c r="I47" s="103">
        <f>'Прил 8'!J181</f>
        <v>50000</v>
      </c>
      <c r="J47" s="103">
        <f>'Прил 8'!K181</f>
        <v>50000</v>
      </c>
    </row>
    <row r="48" spans="1:10">
      <c r="A48" s="101" t="s">
        <v>342</v>
      </c>
      <c r="B48" s="102" t="s">
        <v>142</v>
      </c>
      <c r="C48" s="52">
        <v>1</v>
      </c>
      <c r="D48" s="102" t="s">
        <v>138</v>
      </c>
      <c r="E48" s="102">
        <v>29330</v>
      </c>
      <c r="F48" s="85">
        <v>240</v>
      </c>
      <c r="G48" s="51">
        <v>4</v>
      </c>
      <c r="H48" s="51">
        <v>9</v>
      </c>
      <c r="I48" s="103">
        <f>'Прил 8'!J183</f>
        <v>7236250.71</v>
      </c>
      <c r="J48" s="103">
        <f>'Прил 8'!K183</f>
        <v>7380975.7199999997</v>
      </c>
    </row>
    <row r="49" spans="1:10" ht="31.5">
      <c r="A49" s="101" t="s">
        <v>346</v>
      </c>
      <c r="B49" s="102" t="s">
        <v>142</v>
      </c>
      <c r="C49" s="52">
        <v>1</v>
      </c>
      <c r="D49" s="102" t="s">
        <v>138</v>
      </c>
      <c r="E49" s="102">
        <v>29590</v>
      </c>
      <c r="F49" s="85">
        <v>240</v>
      </c>
      <c r="G49" s="51">
        <v>4</v>
      </c>
      <c r="H49" s="51">
        <v>9</v>
      </c>
      <c r="I49" s="103">
        <f>'Прил 8'!J185</f>
        <v>2500000</v>
      </c>
      <c r="J49" s="103">
        <f>'Прил 8'!K185</f>
        <v>2500000</v>
      </c>
    </row>
    <row r="50" spans="1:10" ht="31.5">
      <c r="A50" s="101" t="s">
        <v>485</v>
      </c>
      <c r="B50" s="102" t="s">
        <v>142</v>
      </c>
      <c r="C50" s="52">
        <v>2</v>
      </c>
      <c r="D50" s="102" t="s">
        <v>138</v>
      </c>
      <c r="E50" s="102" t="s">
        <v>139</v>
      </c>
      <c r="F50" s="85"/>
      <c r="G50" s="51"/>
      <c r="H50" s="51"/>
      <c r="I50" s="103">
        <f>SUM(I51:I53)</f>
        <v>9540278.0199999996</v>
      </c>
      <c r="J50" s="103">
        <f>SUM(J51:J53)</f>
        <v>9641382.1900000013</v>
      </c>
    </row>
    <row r="51" spans="1:10">
      <c r="A51" s="53" t="s">
        <v>371</v>
      </c>
      <c r="B51" s="102" t="s">
        <v>142</v>
      </c>
      <c r="C51" s="52">
        <v>2</v>
      </c>
      <c r="D51" s="102" t="s">
        <v>138</v>
      </c>
      <c r="E51" s="102" t="s">
        <v>362</v>
      </c>
      <c r="F51" s="85">
        <v>240</v>
      </c>
      <c r="G51" s="51">
        <v>5</v>
      </c>
      <c r="H51" s="51">
        <v>3</v>
      </c>
      <c r="I51" s="103">
        <f>'Прил 8'!J219</f>
        <v>1300000</v>
      </c>
      <c r="J51" s="103">
        <f>'Прил 8'!K219</f>
        <v>1300000</v>
      </c>
    </row>
    <row r="52" spans="1:10" ht="31.5">
      <c r="A52" s="101" t="s">
        <v>372</v>
      </c>
      <c r="B52" s="102" t="s">
        <v>142</v>
      </c>
      <c r="C52" s="102" t="s">
        <v>143</v>
      </c>
      <c r="D52" s="102" t="s">
        <v>138</v>
      </c>
      <c r="E52" s="102" t="s">
        <v>373</v>
      </c>
      <c r="F52" s="102" t="s">
        <v>146</v>
      </c>
      <c r="G52" s="102" t="s">
        <v>155</v>
      </c>
      <c r="H52" s="102" t="s">
        <v>142</v>
      </c>
      <c r="I52" s="103">
        <f>'Прил 8'!J221</f>
        <v>6740278.0199999996</v>
      </c>
      <c r="J52" s="103">
        <f>'Прил 8'!K221</f>
        <v>6841382.1900000004</v>
      </c>
    </row>
    <row r="53" spans="1:10">
      <c r="A53" s="101" t="s">
        <v>374</v>
      </c>
      <c r="B53" s="102" t="s">
        <v>142</v>
      </c>
      <c r="C53" s="102" t="s">
        <v>143</v>
      </c>
      <c r="D53" s="102" t="s">
        <v>138</v>
      </c>
      <c r="E53" s="102" t="s">
        <v>375</v>
      </c>
      <c r="F53" s="102" t="s">
        <v>146</v>
      </c>
      <c r="G53" s="102" t="s">
        <v>155</v>
      </c>
      <c r="H53" s="102" t="s">
        <v>142</v>
      </c>
      <c r="I53" s="103">
        <f>'Прил 8'!J223</f>
        <v>1500000</v>
      </c>
      <c r="J53" s="103">
        <f>'Прил 8'!K223</f>
        <v>1500000</v>
      </c>
    </row>
    <row r="54" spans="1:10" ht="47.25">
      <c r="A54" s="101" t="s">
        <v>486</v>
      </c>
      <c r="B54" s="102" t="s">
        <v>142</v>
      </c>
      <c r="C54" s="52">
        <v>3</v>
      </c>
      <c r="D54" s="102" t="s">
        <v>138</v>
      </c>
      <c r="E54" s="102" t="s">
        <v>139</v>
      </c>
      <c r="F54" s="85"/>
      <c r="G54" s="51"/>
      <c r="H54" s="51"/>
      <c r="I54" s="103">
        <f>SUM(I55:I65)</f>
        <v>20627232.07</v>
      </c>
      <c r="J54" s="103">
        <f>SUM(J55:J65)</f>
        <v>20369943.759999998</v>
      </c>
    </row>
    <row r="55" spans="1:10">
      <c r="A55" s="101" t="s">
        <v>377</v>
      </c>
      <c r="B55" s="102" t="s">
        <v>142</v>
      </c>
      <c r="C55" s="102" t="s">
        <v>144</v>
      </c>
      <c r="D55" s="102" t="s">
        <v>138</v>
      </c>
      <c r="E55" s="102" t="s">
        <v>378</v>
      </c>
      <c r="F55" s="102" t="s">
        <v>146</v>
      </c>
      <c r="G55" s="102" t="s">
        <v>155</v>
      </c>
      <c r="H55" s="102" t="s">
        <v>142</v>
      </c>
      <c r="I55" s="103">
        <f>'Прил 8'!J226</f>
        <v>700000</v>
      </c>
      <c r="J55" s="103">
        <f>'Прил 8'!K226</f>
        <v>700000</v>
      </c>
    </row>
    <row r="56" spans="1:10">
      <c r="A56" s="101" t="s">
        <v>379</v>
      </c>
      <c r="B56" s="102" t="s">
        <v>142</v>
      </c>
      <c r="C56" s="102" t="s">
        <v>144</v>
      </c>
      <c r="D56" s="102" t="s">
        <v>138</v>
      </c>
      <c r="E56" s="102" t="s">
        <v>380</v>
      </c>
      <c r="F56" s="102" t="s">
        <v>146</v>
      </c>
      <c r="G56" s="102" t="s">
        <v>155</v>
      </c>
      <c r="H56" s="102" t="s">
        <v>142</v>
      </c>
      <c r="I56" s="103">
        <f>'Прил 8'!J228</f>
        <v>600000</v>
      </c>
      <c r="J56" s="103">
        <f>'Прил 8'!K228</f>
        <v>600000</v>
      </c>
    </row>
    <row r="57" spans="1:10">
      <c r="A57" s="101" t="s">
        <v>381</v>
      </c>
      <c r="B57" s="102" t="s">
        <v>142</v>
      </c>
      <c r="C57" s="102" t="s">
        <v>144</v>
      </c>
      <c r="D57" s="102" t="s">
        <v>138</v>
      </c>
      <c r="E57" s="102" t="s">
        <v>487</v>
      </c>
      <c r="F57" s="102" t="s">
        <v>146</v>
      </c>
      <c r="G57" s="102" t="s">
        <v>155</v>
      </c>
      <c r="H57" s="102" t="s">
        <v>142</v>
      </c>
      <c r="I57" s="103">
        <f>'Прил 8'!J230</f>
        <v>2109125.2000000002</v>
      </c>
      <c r="J57" s="103">
        <f>'Прил 8'!K230</f>
        <v>2193490.21</v>
      </c>
    </row>
    <row r="58" spans="1:10">
      <c r="A58" s="101" t="s">
        <v>382</v>
      </c>
      <c r="B58" s="102" t="s">
        <v>142</v>
      </c>
      <c r="C58" s="102" t="s">
        <v>144</v>
      </c>
      <c r="D58" s="102" t="s">
        <v>138</v>
      </c>
      <c r="E58" s="102" t="s">
        <v>383</v>
      </c>
      <c r="F58" s="102" t="s">
        <v>146</v>
      </c>
      <c r="G58" s="102" t="s">
        <v>155</v>
      </c>
      <c r="H58" s="102" t="s">
        <v>142</v>
      </c>
      <c r="I58" s="103">
        <f>'Прил 8'!J232</f>
        <v>8745398.3399999999</v>
      </c>
      <c r="J58" s="103">
        <f>'Прил 8'!K232</f>
        <v>8902095.3499999996</v>
      </c>
    </row>
    <row r="59" spans="1:10" hidden="1">
      <c r="A59" s="101" t="s">
        <v>384</v>
      </c>
      <c r="B59" s="102" t="s">
        <v>142</v>
      </c>
      <c r="C59" s="102" t="s">
        <v>144</v>
      </c>
      <c r="D59" s="102" t="s">
        <v>138</v>
      </c>
      <c r="E59" s="102" t="s">
        <v>488</v>
      </c>
      <c r="F59" s="102" t="s">
        <v>146</v>
      </c>
      <c r="G59" s="102" t="s">
        <v>155</v>
      </c>
      <c r="H59" s="102" t="s">
        <v>142</v>
      </c>
      <c r="I59" s="103">
        <f>'[1]Прил 9'!J226</f>
        <v>0</v>
      </c>
      <c r="J59" s="103">
        <f>'[1]Прил 9'!K226</f>
        <v>0</v>
      </c>
    </row>
    <row r="60" spans="1:10" hidden="1">
      <c r="A60" s="101" t="s">
        <v>385</v>
      </c>
      <c r="B60" s="102" t="s">
        <v>142</v>
      </c>
      <c r="C60" s="102" t="s">
        <v>144</v>
      </c>
      <c r="D60" s="102" t="s">
        <v>138</v>
      </c>
      <c r="E60" s="102" t="s">
        <v>489</v>
      </c>
      <c r="F60" s="102" t="s">
        <v>146</v>
      </c>
      <c r="G60" s="102" t="s">
        <v>155</v>
      </c>
      <c r="H60" s="102" t="s">
        <v>142</v>
      </c>
      <c r="I60" s="103">
        <f>'[1]Прил 9'!J228</f>
        <v>0</v>
      </c>
      <c r="J60" s="103">
        <f>'[1]Прил 9'!K228</f>
        <v>0</v>
      </c>
    </row>
    <row r="61" spans="1:10">
      <c r="A61" s="101" t="s">
        <v>388</v>
      </c>
      <c r="B61" s="102" t="s">
        <v>142</v>
      </c>
      <c r="C61" s="102" t="s">
        <v>144</v>
      </c>
      <c r="D61" s="102" t="s">
        <v>138</v>
      </c>
      <c r="E61" s="102" t="s">
        <v>389</v>
      </c>
      <c r="F61" s="102" t="s">
        <v>146</v>
      </c>
      <c r="G61" s="102" t="s">
        <v>155</v>
      </c>
      <c r="H61" s="102" t="s">
        <v>142</v>
      </c>
      <c r="I61" s="103">
        <f>'Прил 8'!J238</f>
        <v>2522708.5299999998</v>
      </c>
      <c r="J61" s="103">
        <f>'Прил 8'!K238</f>
        <v>2524358.2000000002</v>
      </c>
    </row>
    <row r="62" spans="1:10" ht="31.5">
      <c r="A62" s="101" t="s">
        <v>390</v>
      </c>
      <c r="B62" s="102" t="s">
        <v>142</v>
      </c>
      <c r="C62" s="102" t="s">
        <v>144</v>
      </c>
      <c r="D62" s="102" t="s">
        <v>138</v>
      </c>
      <c r="E62" s="102" t="s">
        <v>391</v>
      </c>
      <c r="F62" s="102" t="s">
        <v>146</v>
      </c>
      <c r="G62" s="102" t="s">
        <v>155</v>
      </c>
      <c r="H62" s="102" t="s">
        <v>142</v>
      </c>
      <c r="I62" s="103">
        <f>'Прил 8'!J240</f>
        <v>150000</v>
      </c>
      <c r="J62" s="103">
        <f>'Прил 8'!K240</f>
        <v>150000</v>
      </c>
    </row>
    <row r="63" spans="1:10" ht="31.5">
      <c r="A63" s="101" t="s">
        <v>392</v>
      </c>
      <c r="B63" s="102" t="s">
        <v>142</v>
      </c>
      <c r="C63" s="102" t="s">
        <v>144</v>
      </c>
      <c r="D63" s="102" t="s">
        <v>138</v>
      </c>
      <c r="E63" s="102" t="s">
        <v>393</v>
      </c>
      <c r="F63" s="102" t="s">
        <v>146</v>
      </c>
      <c r="G63" s="102" t="s">
        <v>155</v>
      </c>
      <c r="H63" s="102" t="s">
        <v>142</v>
      </c>
      <c r="I63" s="103">
        <f>'Прил 8'!J242</f>
        <v>400000</v>
      </c>
      <c r="J63" s="103">
        <f>'Прил 8'!K242</f>
        <v>400000</v>
      </c>
    </row>
    <row r="64" spans="1:10" hidden="1">
      <c r="A64" s="101" t="s">
        <v>394</v>
      </c>
      <c r="B64" s="102" t="s">
        <v>142</v>
      </c>
      <c r="C64" s="102" t="s">
        <v>144</v>
      </c>
      <c r="D64" s="102" t="s">
        <v>138</v>
      </c>
      <c r="E64" s="102" t="s">
        <v>395</v>
      </c>
      <c r="F64" s="102" t="s">
        <v>146</v>
      </c>
      <c r="G64" s="102" t="s">
        <v>155</v>
      </c>
      <c r="H64" s="102" t="s">
        <v>142</v>
      </c>
      <c r="I64" s="103">
        <f>'[1]Прил 9'!J236</f>
        <v>0</v>
      </c>
      <c r="J64" s="103">
        <f>'[1]Прил 9'!K236</f>
        <v>0</v>
      </c>
    </row>
    <row r="65" spans="1:10">
      <c r="A65" s="101" t="s">
        <v>396</v>
      </c>
      <c r="B65" s="102" t="s">
        <v>142</v>
      </c>
      <c r="C65" s="102" t="s">
        <v>144</v>
      </c>
      <c r="D65" s="102" t="s">
        <v>138</v>
      </c>
      <c r="E65" s="102" t="s">
        <v>397</v>
      </c>
      <c r="F65" s="102" t="s">
        <v>146</v>
      </c>
      <c r="G65" s="102" t="s">
        <v>155</v>
      </c>
      <c r="H65" s="102" t="s">
        <v>142</v>
      </c>
      <c r="I65" s="103">
        <f>'Прил 8'!J246</f>
        <v>5400000</v>
      </c>
      <c r="J65" s="103">
        <f>'Прил 8'!K246</f>
        <v>4900000</v>
      </c>
    </row>
    <row r="66" spans="1:10" ht="31.5">
      <c r="A66" s="101" t="s">
        <v>490</v>
      </c>
      <c r="B66" s="102" t="s">
        <v>142</v>
      </c>
      <c r="C66" s="52">
        <v>4</v>
      </c>
      <c r="D66" s="102" t="s">
        <v>138</v>
      </c>
      <c r="E66" s="102" t="s">
        <v>139</v>
      </c>
      <c r="F66" s="85"/>
      <c r="G66" s="51"/>
      <c r="H66" s="51"/>
      <c r="I66" s="103">
        <f>SUM(I67:I69)</f>
        <v>24066272.359999999</v>
      </c>
      <c r="J66" s="103">
        <f>SUM(J67:J69)</f>
        <v>24784804.34</v>
      </c>
    </row>
    <row r="67" spans="1:10" ht="31.5">
      <c r="A67" s="101" t="s">
        <v>409</v>
      </c>
      <c r="B67" s="102" t="s">
        <v>142</v>
      </c>
      <c r="C67" s="102" t="s">
        <v>149</v>
      </c>
      <c r="D67" s="102" t="s">
        <v>138</v>
      </c>
      <c r="E67" s="102" t="s">
        <v>410</v>
      </c>
      <c r="F67" s="102" t="s">
        <v>171</v>
      </c>
      <c r="G67" s="102" t="s">
        <v>155</v>
      </c>
      <c r="H67" s="102" t="s">
        <v>155</v>
      </c>
      <c r="I67" s="103">
        <f>'Прил 8'!J262</f>
        <v>17222651.140000001</v>
      </c>
      <c r="J67" s="103">
        <f>'Прил 8'!K262</f>
        <v>17911557.25</v>
      </c>
    </row>
    <row r="68" spans="1:10" ht="31.5">
      <c r="A68" s="101" t="s">
        <v>409</v>
      </c>
      <c r="B68" s="102" t="s">
        <v>142</v>
      </c>
      <c r="C68" s="102" t="s">
        <v>149</v>
      </c>
      <c r="D68" s="102" t="s">
        <v>138</v>
      </c>
      <c r="E68" s="102" t="s">
        <v>410</v>
      </c>
      <c r="F68" s="102" t="s">
        <v>146</v>
      </c>
      <c r="G68" s="102" t="s">
        <v>155</v>
      </c>
      <c r="H68" s="102" t="s">
        <v>155</v>
      </c>
      <c r="I68" s="103">
        <f>'Прил 8'!J263</f>
        <v>6796621.2199999997</v>
      </c>
      <c r="J68" s="103">
        <f>'Прил 8'!K263</f>
        <v>6826247.0899999999</v>
      </c>
    </row>
    <row r="69" spans="1:10" ht="31.5">
      <c r="A69" s="101" t="s">
        <v>409</v>
      </c>
      <c r="B69" s="102" t="s">
        <v>142</v>
      </c>
      <c r="C69" s="102" t="s">
        <v>149</v>
      </c>
      <c r="D69" s="102" t="s">
        <v>138</v>
      </c>
      <c r="E69" s="102" t="s">
        <v>410</v>
      </c>
      <c r="F69" s="102" t="s">
        <v>148</v>
      </c>
      <c r="G69" s="102" t="s">
        <v>155</v>
      </c>
      <c r="H69" s="102" t="s">
        <v>155</v>
      </c>
      <c r="I69" s="103">
        <f>'Прил 8'!J264</f>
        <v>47000</v>
      </c>
      <c r="J69" s="103">
        <f>'Прил 8'!K264</f>
        <v>47000</v>
      </c>
    </row>
    <row r="70" spans="1:10" ht="63">
      <c r="A70" s="101" t="s">
        <v>349</v>
      </c>
      <c r="B70" s="102" t="s">
        <v>154</v>
      </c>
      <c r="C70" s="52" t="s">
        <v>137</v>
      </c>
      <c r="D70" s="102" t="s">
        <v>138</v>
      </c>
      <c r="E70" s="102" t="s">
        <v>139</v>
      </c>
      <c r="F70" s="85" t="s">
        <v>468</v>
      </c>
      <c r="G70" s="51" t="s">
        <v>468</v>
      </c>
      <c r="H70" s="51" t="s">
        <v>468</v>
      </c>
      <c r="I70" s="103">
        <f>SUM(I71:I71)</f>
        <v>30000</v>
      </c>
      <c r="J70" s="103">
        <f>SUM(J71:J71)</f>
        <v>30000</v>
      </c>
    </row>
    <row r="71" spans="1:10">
      <c r="A71" s="101" t="s">
        <v>353</v>
      </c>
      <c r="B71" s="102" t="s">
        <v>154</v>
      </c>
      <c r="C71" s="52">
        <v>0</v>
      </c>
      <c r="D71" s="102" t="s">
        <v>138</v>
      </c>
      <c r="E71" s="102">
        <v>29910</v>
      </c>
      <c r="F71" s="85">
        <v>810</v>
      </c>
      <c r="G71" s="51">
        <v>4</v>
      </c>
      <c r="H71" s="51">
        <v>12</v>
      </c>
      <c r="I71" s="103">
        <f>'Прил 8'!J196</f>
        <v>30000</v>
      </c>
      <c r="J71" s="103">
        <f>'Прил 8'!K196</f>
        <v>30000</v>
      </c>
    </row>
    <row r="72" spans="1:10" ht="63">
      <c r="A72" s="101" t="s">
        <v>356</v>
      </c>
      <c r="B72" s="102" t="s">
        <v>155</v>
      </c>
      <c r="C72" s="52" t="s">
        <v>137</v>
      </c>
      <c r="D72" s="102" t="s">
        <v>138</v>
      </c>
      <c r="E72" s="102" t="s">
        <v>139</v>
      </c>
      <c r="F72" s="85" t="s">
        <v>468</v>
      </c>
      <c r="G72" s="51" t="s">
        <v>468</v>
      </c>
      <c r="H72" s="51" t="s">
        <v>468</v>
      </c>
      <c r="I72" s="103">
        <f>I73</f>
        <v>100000</v>
      </c>
      <c r="J72" s="103">
        <f>J73</f>
        <v>100000</v>
      </c>
    </row>
    <row r="73" spans="1:10" ht="31.5">
      <c r="A73" s="101" t="s">
        <v>491</v>
      </c>
      <c r="B73" s="102" t="s">
        <v>155</v>
      </c>
      <c r="C73" s="52" t="s">
        <v>140</v>
      </c>
      <c r="D73" s="102" t="s">
        <v>138</v>
      </c>
      <c r="E73" s="102" t="s">
        <v>139</v>
      </c>
      <c r="F73" s="85" t="s">
        <v>468</v>
      </c>
      <c r="G73" s="51" t="s">
        <v>468</v>
      </c>
      <c r="H73" s="51" t="s">
        <v>468</v>
      </c>
      <c r="I73" s="103">
        <f>I74</f>
        <v>100000</v>
      </c>
      <c r="J73" s="103">
        <f>J74</f>
        <v>100000</v>
      </c>
    </row>
    <row r="74" spans="1:10">
      <c r="A74" s="101" t="s">
        <v>358</v>
      </c>
      <c r="B74" s="102" t="s">
        <v>155</v>
      </c>
      <c r="C74" s="52">
        <v>1</v>
      </c>
      <c r="D74" s="102" t="s">
        <v>138</v>
      </c>
      <c r="E74" s="102">
        <v>29420</v>
      </c>
      <c r="F74" s="85">
        <v>240</v>
      </c>
      <c r="G74" s="51">
        <v>5</v>
      </c>
      <c r="H74" s="51">
        <v>1</v>
      </c>
      <c r="I74" s="103">
        <f>'Прил 8'!J202</f>
        <v>100000</v>
      </c>
      <c r="J74" s="103">
        <f>'Прил 8'!K202</f>
        <v>100000</v>
      </c>
    </row>
    <row r="75" spans="1:10" ht="63">
      <c r="A75" s="101" t="s">
        <v>417</v>
      </c>
      <c r="B75" s="102" t="s">
        <v>157</v>
      </c>
      <c r="C75" s="52" t="s">
        <v>137</v>
      </c>
      <c r="D75" s="102" t="s">
        <v>138</v>
      </c>
      <c r="E75" s="102" t="s">
        <v>139</v>
      </c>
      <c r="F75" s="85" t="s">
        <v>468</v>
      </c>
      <c r="G75" s="51" t="s">
        <v>468</v>
      </c>
      <c r="H75" s="51" t="s">
        <v>468</v>
      </c>
      <c r="I75" s="103">
        <f>I76+I78+I82+I86+I90</f>
        <v>24905686.079999998</v>
      </c>
      <c r="J75" s="103">
        <f>J76+J78+J82+J86+J90</f>
        <v>26795150.490000002</v>
      </c>
    </row>
    <row r="76" spans="1:10">
      <c r="A76" s="101" t="s">
        <v>494</v>
      </c>
      <c r="B76" s="102" t="s">
        <v>157</v>
      </c>
      <c r="C76" s="52" t="s">
        <v>140</v>
      </c>
      <c r="D76" s="102" t="s">
        <v>138</v>
      </c>
      <c r="E76" s="102" t="s">
        <v>139</v>
      </c>
      <c r="F76" s="85" t="s">
        <v>468</v>
      </c>
      <c r="G76" s="51" t="s">
        <v>468</v>
      </c>
      <c r="H76" s="51" t="s">
        <v>468</v>
      </c>
      <c r="I76" s="103">
        <f>SUM(I77:I77)</f>
        <v>99993.600000000006</v>
      </c>
      <c r="J76" s="103">
        <f>SUM(J77:J77)</f>
        <v>99993.600000000006</v>
      </c>
    </row>
    <row r="77" spans="1:10" ht="31.5">
      <c r="A77" s="101" t="s">
        <v>418</v>
      </c>
      <c r="B77" s="102" t="s">
        <v>157</v>
      </c>
      <c r="C77" s="52">
        <v>1</v>
      </c>
      <c r="D77" s="102" t="s">
        <v>138</v>
      </c>
      <c r="E77" s="102">
        <v>29240</v>
      </c>
      <c r="F77" s="85">
        <v>110</v>
      </c>
      <c r="G77" s="51">
        <v>7</v>
      </c>
      <c r="H77" s="51">
        <v>7</v>
      </c>
      <c r="I77" s="103">
        <f>'Прил 8'!J285</f>
        <v>99993.600000000006</v>
      </c>
      <c r="J77" s="103">
        <f>'Прил 8'!K285</f>
        <v>99993.600000000006</v>
      </c>
    </row>
    <row r="78" spans="1:10">
      <c r="A78" s="101" t="s">
        <v>495</v>
      </c>
      <c r="B78" s="102" t="s">
        <v>157</v>
      </c>
      <c r="C78" s="52">
        <v>2</v>
      </c>
      <c r="D78" s="102" t="s">
        <v>138</v>
      </c>
      <c r="E78" s="102" t="s">
        <v>139</v>
      </c>
      <c r="F78" s="85" t="s">
        <v>468</v>
      </c>
      <c r="G78" s="51" t="s">
        <v>468</v>
      </c>
      <c r="H78" s="51" t="s">
        <v>468</v>
      </c>
      <c r="I78" s="103">
        <f>SUM(I79:I81)</f>
        <v>7542137.7100000009</v>
      </c>
      <c r="J78" s="103">
        <f>SUM(J79:J81)</f>
        <v>7801176.9000000004</v>
      </c>
    </row>
    <row r="79" spans="1:10" ht="31.5">
      <c r="A79" s="101" t="s">
        <v>409</v>
      </c>
      <c r="B79" s="102" t="s">
        <v>157</v>
      </c>
      <c r="C79" s="52">
        <v>2</v>
      </c>
      <c r="D79" s="102" t="s">
        <v>138</v>
      </c>
      <c r="E79" s="102" t="s">
        <v>410</v>
      </c>
      <c r="F79" s="85">
        <v>110</v>
      </c>
      <c r="G79" s="51">
        <v>8</v>
      </c>
      <c r="H79" s="51">
        <v>1</v>
      </c>
      <c r="I79" s="103">
        <f>'Прил 8'!J293</f>
        <v>2775363.77</v>
      </c>
      <c r="J79" s="103">
        <f>'Прил 8'!K293</f>
        <v>2941885.93</v>
      </c>
    </row>
    <row r="80" spans="1:10" ht="31.5">
      <c r="A80" s="101" t="s">
        <v>409</v>
      </c>
      <c r="B80" s="102" t="s">
        <v>157</v>
      </c>
      <c r="C80" s="52">
        <v>2</v>
      </c>
      <c r="D80" s="102" t="s">
        <v>138</v>
      </c>
      <c r="E80" s="102" t="s">
        <v>410</v>
      </c>
      <c r="F80" s="85">
        <v>240</v>
      </c>
      <c r="G80" s="51">
        <v>8</v>
      </c>
      <c r="H80" s="51">
        <v>1</v>
      </c>
      <c r="I80" s="103">
        <f>'Прил 8'!J294</f>
        <v>4746773.9400000004</v>
      </c>
      <c r="J80" s="103">
        <f>'Прил 8'!K294</f>
        <v>4839290.97</v>
      </c>
    </row>
    <row r="81" spans="1:10" ht="31.5">
      <c r="A81" s="101" t="s">
        <v>409</v>
      </c>
      <c r="B81" s="102" t="s">
        <v>157</v>
      </c>
      <c r="C81" s="52">
        <v>2</v>
      </c>
      <c r="D81" s="102" t="s">
        <v>138</v>
      </c>
      <c r="E81" s="102" t="s">
        <v>410</v>
      </c>
      <c r="F81" s="85">
        <v>850</v>
      </c>
      <c r="G81" s="51">
        <v>8</v>
      </c>
      <c r="H81" s="51">
        <v>1</v>
      </c>
      <c r="I81" s="103">
        <f>'Прил 8'!J295</f>
        <v>20000</v>
      </c>
      <c r="J81" s="103">
        <f>'Прил 8'!K295</f>
        <v>20000</v>
      </c>
    </row>
    <row r="82" spans="1:10">
      <c r="A82" s="101" t="s">
        <v>496</v>
      </c>
      <c r="B82" s="102" t="s">
        <v>157</v>
      </c>
      <c r="C82" s="52">
        <v>3</v>
      </c>
      <c r="D82" s="102" t="s">
        <v>138</v>
      </c>
      <c r="E82" s="102" t="s">
        <v>139</v>
      </c>
      <c r="F82" s="85" t="s">
        <v>468</v>
      </c>
      <c r="G82" s="51" t="s">
        <v>468</v>
      </c>
      <c r="H82" s="51" t="s">
        <v>468</v>
      </c>
      <c r="I82" s="103">
        <f>SUM(I83:I85)</f>
        <v>993400</v>
      </c>
      <c r="J82" s="103">
        <f>SUM(J83:J85)</f>
        <v>1910456</v>
      </c>
    </row>
    <row r="83" spans="1:10">
      <c r="A83" s="101" t="s">
        <v>162</v>
      </c>
      <c r="B83" s="102" t="s">
        <v>157</v>
      </c>
      <c r="C83" s="52">
        <v>3</v>
      </c>
      <c r="D83" s="102" t="s">
        <v>138</v>
      </c>
      <c r="E83" s="102">
        <v>29020</v>
      </c>
      <c r="F83" s="85">
        <v>350</v>
      </c>
      <c r="G83" s="51">
        <v>8</v>
      </c>
      <c r="H83" s="51">
        <v>4</v>
      </c>
      <c r="I83" s="103">
        <f>'Прил 8'!J322</f>
        <v>100000</v>
      </c>
      <c r="J83" s="103">
        <f>'Прил 8'!K322</f>
        <v>100000</v>
      </c>
    </row>
    <row r="84" spans="1:10">
      <c r="A84" s="101" t="s">
        <v>438</v>
      </c>
      <c r="B84" s="102" t="s">
        <v>157</v>
      </c>
      <c r="C84" s="52">
        <v>3</v>
      </c>
      <c r="D84" s="102" t="s">
        <v>138</v>
      </c>
      <c r="E84" s="102">
        <v>29250</v>
      </c>
      <c r="F84" s="85">
        <v>240</v>
      </c>
      <c r="G84" s="51">
        <v>8</v>
      </c>
      <c r="H84" s="51">
        <v>4</v>
      </c>
      <c r="I84" s="103">
        <f>'Прил 8'!J324</f>
        <v>426400</v>
      </c>
      <c r="J84" s="103">
        <f>'Прил 8'!K324</f>
        <v>1343456</v>
      </c>
    </row>
    <row r="85" spans="1:10">
      <c r="A85" s="101" t="s">
        <v>440</v>
      </c>
      <c r="B85" s="102" t="s">
        <v>157</v>
      </c>
      <c r="C85" s="52">
        <v>3</v>
      </c>
      <c r="D85" s="102" t="s">
        <v>138</v>
      </c>
      <c r="E85" s="102">
        <v>29260</v>
      </c>
      <c r="F85" s="85">
        <v>240</v>
      </c>
      <c r="G85" s="51">
        <v>8</v>
      </c>
      <c r="H85" s="51">
        <v>4</v>
      </c>
      <c r="I85" s="103">
        <f>'Прил 8'!J326</f>
        <v>467000</v>
      </c>
      <c r="J85" s="103">
        <f>'Прил 8'!K326</f>
        <v>467000</v>
      </c>
    </row>
    <row r="86" spans="1:10" ht="63">
      <c r="A86" s="101" t="s">
        <v>497</v>
      </c>
      <c r="B86" s="102" t="s">
        <v>157</v>
      </c>
      <c r="C86" s="52">
        <v>4</v>
      </c>
      <c r="D86" s="102" t="s">
        <v>138</v>
      </c>
      <c r="E86" s="102" t="s">
        <v>139</v>
      </c>
      <c r="F86" s="85" t="s">
        <v>468</v>
      </c>
      <c r="G86" s="51" t="s">
        <v>468</v>
      </c>
      <c r="H86" s="51" t="s">
        <v>468</v>
      </c>
      <c r="I86" s="103">
        <f>SUM(I87:I89)</f>
        <v>3133464.33</v>
      </c>
      <c r="J86" s="103">
        <f>SUM(J87:J89)</f>
        <v>3160233.62</v>
      </c>
    </row>
    <row r="87" spans="1:10">
      <c r="A87" s="101" t="s">
        <v>450</v>
      </c>
      <c r="B87" s="102" t="s">
        <v>157</v>
      </c>
      <c r="C87" s="52">
        <v>4</v>
      </c>
      <c r="D87" s="102" t="s">
        <v>138</v>
      </c>
      <c r="E87" s="102">
        <v>29230</v>
      </c>
      <c r="F87" s="85">
        <v>240</v>
      </c>
      <c r="G87" s="51">
        <v>11</v>
      </c>
      <c r="H87" s="51">
        <v>5</v>
      </c>
      <c r="I87" s="103">
        <f>'Прил 8'!J342</f>
        <v>295000</v>
      </c>
      <c r="J87" s="103">
        <f>'Прил 8'!K342</f>
        <v>295000</v>
      </c>
    </row>
    <row r="88" spans="1:10">
      <c r="A88" s="101" t="s">
        <v>382</v>
      </c>
      <c r="B88" s="102" t="s">
        <v>157</v>
      </c>
      <c r="C88" s="52">
        <v>4</v>
      </c>
      <c r="D88" s="102" t="s">
        <v>138</v>
      </c>
      <c r="E88" s="102">
        <v>29370</v>
      </c>
      <c r="F88" s="85">
        <v>240</v>
      </c>
      <c r="G88" s="51">
        <v>11</v>
      </c>
      <c r="H88" s="51">
        <v>5</v>
      </c>
      <c r="I88" s="103">
        <f>'Прил 8'!J344</f>
        <v>1338464.33</v>
      </c>
      <c r="J88" s="103">
        <f>'Прил 8'!K344</f>
        <v>1365233.62</v>
      </c>
    </row>
    <row r="89" spans="1:10">
      <c r="A89" s="101" t="s">
        <v>452</v>
      </c>
      <c r="B89" s="102" t="s">
        <v>157</v>
      </c>
      <c r="C89" s="52">
        <v>4</v>
      </c>
      <c r="D89" s="102" t="s">
        <v>138</v>
      </c>
      <c r="E89" s="102">
        <v>29570</v>
      </c>
      <c r="F89" s="85">
        <v>240</v>
      </c>
      <c r="G89" s="51">
        <v>11</v>
      </c>
      <c r="H89" s="51">
        <v>5</v>
      </c>
      <c r="I89" s="103">
        <f>'Прил 8'!J346</f>
        <v>1500000</v>
      </c>
      <c r="J89" s="103">
        <f>'Прил 8'!K346</f>
        <v>1500000</v>
      </c>
    </row>
    <row r="90" spans="1:10" ht="31.5">
      <c r="A90" s="101" t="s">
        <v>498</v>
      </c>
      <c r="B90" s="102" t="s">
        <v>157</v>
      </c>
      <c r="C90" s="52">
        <v>5</v>
      </c>
      <c r="D90" s="102" t="s">
        <v>138</v>
      </c>
      <c r="E90" s="102" t="s">
        <v>139</v>
      </c>
      <c r="F90" s="85"/>
      <c r="G90" s="51"/>
      <c r="H90" s="51"/>
      <c r="I90" s="103">
        <f>SUM(I91:I91)</f>
        <v>13136690.439999999</v>
      </c>
      <c r="J90" s="103">
        <f>SUM(J91:J91)</f>
        <v>13823290.369999999</v>
      </c>
    </row>
    <row r="91" spans="1:10" ht="31.5">
      <c r="A91" s="101" t="s">
        <v>409</v>
      </c>
      <c r="B91" s="102" t="s">
        <v>157</v>
      </c>
      <c r="C91" s="52">
        <v>5</v>
      </c>
      <c r="D91" s="102" t="s">
        <v>138</v>
      </c>
      <c r="E91" s="102" t="s">
        <v>410</v>
      </c>
      <c r="F91" s="85">
        <v>620</v>
      </c>
      <c r="G91" s="51">
        <v>8</v>
      </c>
      <c r="H91" s="51">
        <v>1</v>
      </c>
      <c r="I91" s="103">
        <f>'Прил 8'!J298</f>
        <v>13136690.439999999</v>
      </c>
      <c r="J91" s="103">
        <f>'Прил 8'!K298</f>
        <v>13823290.369999999</v>
      </c>
    </row>
    <row r="92" spans="1:10" ht="47.25">
      <c r="A92" s="101" t="s">
        <v>264</v>
      </c>
      <c r="B92" s="102" t="s">
        <v>159</v>
      </c>
      <c r="C92" s="52" t="s">
        <v>137</v>
      </c>
      <c r="D92" s="102" t="s">
        <v>138</v>
      </c>
      <c r="E92" s="102" t="s">
        <v>139</v>
      </c>
      <c r="F92" s="85" t="s">
        <v>468</v>
      </c>
      <c r="G92" s="51" t="s">
        <v>468</v>
      </c>
      <c r="H92" s="51" t="s">
        <v>468</v>
      </c>
      <c r="I92" s="103">
        <f>I93+I106+I113</f>
        <v>1433401.52</v>
      </c>
      <c r="J92" s="103">
        <f>J93+J106+J113</f>
        <v>1456217.58</v>
      </c>
    </row>
    <row r="93" spans="1:10" ht="47.25">
      <c r="A93" s="101" t="s">
        <v>499</v>
      </c>
      <c r="B93" s="102" t="s">
        <v>159</v>
      </c>
      <c r="C93" s="52" t="s">
        <v>140</v>
      </c>
      <c r="D93" s="102" t="s">
        <v>138</v>
      </c>
      <c r="E93" s="102" t="s">
        <v>139</v>
      </c>
      <c r="F93" s="85" t="s">
        <v>468</v>
      </c>
      <c r="G93" s="51" t="s">
        <v>468</v>
      </c>
      <c r="H93" s="51" t="s">
        <v>468</v>
      </c>
      <c r="I93" s="103">
        <f>I94+I96+I98+I100+I102+I104</f>
        <v>740401.52</v>
      </c>
      <c r="J93" s="103">
        <f>J94+J96+J98+J100+J102+J104</f>
        <v>763217.58</v>
      </c>
    </row>
    <row r="94" spans="1:10">
      <c r="A94" s="101" t="s">
        <v>500</v>
      </c>
      <c r="B94" s="102" t="s">
        <v>159</v>
      </c>
      <c r="C94" s="52">
        <v>1</v>
      </c>
      <c r="D94" s="102" t="s">
        <v>135</v>
      </c>
      <c r="E94" s="102" t="s">
        <v>139</v>
      </c>
      <c r="F94" s="85"/>
      <c r="G94" s="51"/>
      <c r="H94" s="51"/>
      <c r="I94" s="103">
        <f>I95</f>
        <v>50000</v>
      </c>
      <c r="J94" s="103">
        <f>J95</f>
        <v>50000</v>
      </c>
    </row>
    <row r="95" spans="1:10" ht="47.25">
      <c r="A95" s="101" t="s">
        <v>267</v>
      </c>
      <c r="B95" s="102" t="s">
        <v>159</v>
      </c>
      <c r="C95" s="52">
        <v>1</v>
      </c>
      <c r="D95" s="102" t="s">
        <v>135</v>
      </c>
      <c r="E95" s="102" t="s">
        <v>268</v>
      </c>
      <c r="F95" s="85">
        <v>240</v>
      </c>
      <c r="G95" s="51">
        <v>1</v>
      </c>
      <c r="H95" s="51">
        <v>13</v>
      </c>
      <c r="I95" s="103">
        <f>'Прил 8'!J78</f>
        <v>50000</v>
      </c>
      <c r="J95" s="103">
        <f>'Прил 8'!K78</f>
        <v>50000</v>
      </c>
    </row>
    <row r="96" spans="1:10" ht="31.5">
      <c r="A96" s="101" t="s">
        <v>501</v>
      </c>
      <c r="B96" s="102" t="s">
        <v>159</v>
      </c>
      <c r="C96" s="52">
        <v>1</v>
      </c>
      <c r="D96" s="102" t="s">
        <v>136</v>
      </c>
      <c r="E96" s="102" t="s">
        <v>139</v>
      </c>
      <c r="F96" s="85"/>
      <c r="G96" s="51"/>
      <c r="H96" s="51"/>
      <c r="I96" s="103">
        <f>I97</f>
        <v>35000</v>
      </c>
      <c r="J96" s="103">
        <f>J97</f>
        <v>35000</v>
      </c>
    </row>
    <row r="97" spans="1:10" ht="47.25">
      <c r="A97" s="101" t="s">
        <v>267</v>
      </c>
      <c r="B97" s="102" t="s">
        <v>159</v>
      </c>
      <c r="C97" s="52">
        <v>1</v>
      </c>
      <c r="D97" s="102" t="s">
        <v>136</v>
      </c>
      <c r="E97" s="102" t="s">
        <v>268</v>
      </c>
      <c r="F97" s="85">
        <v>240</v>
      </c>
      <c r="G97" s="51">
        <v>1</v>
      </c>
      <c r="H97" s="51">
        <v>13</v>
      </c>
      <c r="I97" s="103">
        <f>'Прил 8'!J81</f>
        <v>35000</v>
      </c>
      <c r="J97" s="103">
        <f>'Прил 8'!K81</f>
        <v>35000</v>
      </c>
    </row>
    <row r="98" spans="1:10" ht="31.5">
      <c r="A98" s="101" t="s">
        <v>502</v>
      </c>
      <c r="B98" s="102" t="s">
        <v>159</v>
      </c>
      <c r="C98" s="52">
        <v>1</v>
      </c>
      <c r="D98" s="102" t="s">
        <v>142</v>
      </c>
      <c r="E98" s="102" t="s">
        <v>139</v>
      </c>
      <c r="F98" s="85"/>
      <c r="G98" s="51"/>
      <c r="H98" s="51"/>
      <c r="I98" s="103">
        <f>I99</f>
        <v>570401.52</v>
      </c>
      <c r="J98" s="103">
        <f>J99</f>
        <v>593217.57999999996</v>
      </c>
    </row>
    <row r="99" spans="1:10" ht="47.25">
      <c r="A99" s="101" t="s">
        <v>267</v>
      </c>
      <c r="B99" s="102" t="s">
        <v>159</v>
      </c>
      <c r="C99" s="52">
        <v>1</v>
      </c>
      <c r="D99" s="102" t="s">
        <v>142</v>
      </c>
      <c r="E99" s="102" t="s">
        <v>268</v>
      </c>
      <c r="F99" s="85">
        <v>240</v>
      </c>
      <c r="G99" s="51">
        <v>1</v>
      </c>
      <c r="H99" s="51">
        <v>13</v>
      </c>
      <c r="I99" s="103">
        <f>'Прил 8'!J84</f>
        <v>570401.52</v>
      </c>
      <c r="J99" s="103">
        <f>'Прил 8'!K84</f>
        <v>593217.57999999996</v>
      </c>
    </row>
    <row r="100" spans="1:10">
      <c r="A100" s="101" t="s">
        <v>503</v>
      </c>
      <c r="B100" s="102" t="s">
        <v>159</v>
      </c>
      <c r="C100" s="52">
        <v>1</v>
      </c>
      <c r="D100" s="102" t="s">
        <v>154</v>
      </c>
      <c r="E100" s="102" t="s">
        <v>139</v>
      </c>
      <c r="F100" s="85"/>
      <c r="G100" s="51"/>
      <c r="H100" s="51"/>
      <c r="I100" s="103">
        <f>I101</f>
        <v>50000</v>
      </c>
      <c r="J100" s="103">
        <f>J101</f>
        <v>50000</v>
      </c>
    </row>
    <row r="101" spans="1:10" ht="47.25">
      <c r="A101" s="101" t="s">
        <v>267</v>
      </c>
      <c r="B101" s="102" t="s">
        <v>159</v>
      </c>
      <c r="C101" s="52">
        <v>1</v>
      </c>
      <c r="D101" s="102" t="s">
        <v>154</v>
      </c>
      <c r="E101" s="102" t="s">
        <v>268</v>
      </c>
      <c r="F101" s="85">
        <v>240</v>
      </c>
      <c r="G101" s="51">
        <v>1</v>
      </c>
      <c r="H101" s="51">
        <v>13</v>
      </c>
      <c r="I101" s="103">
        <f>'Прил 8'!J87</f>
        <v>50000</v>
      </c>
      <c r="J101" s="103">
        <f>'Прил 8'!K87</f>
        <v>50000</v>
      </c>
    </row>
    <row r="102" spans="1:10" ht="63">
      <c r="A102" s="101" t="s">
        <v>504</v>
      </c>
      <c r="B102" s="102" t="s">
        <v>159</v>
      </c>
      <c r="C102" s="52">
        <v>1</v>
      </c>
      <c r="D102" s="102" t="s">
        <v>155</v>
      </c>
      <c r="E102" s="102" t="s">
        <v>139</v>
      </c>
      <c r="F102" s="85"/>
      <c r="G102" s="51"/>
      <c r="H102" s="51"/>
      <c r="I102" s="103">
        <f>I103</f>
        <v>30000</v>
      </c>
      <c r="J102" s="103">
        <f>J103</f>
        <v>30000</v>
      </c>
    </row>
    <row r="103" spans="1:10" ht="47.25">
      <c r="A103" s="101" t="s">
        <v>267</v>
      </c>
      <c r="B103" s="102" t="s">
        <v>159</v>
      </c>
      <c r="C103" s="52">
        <v>1</v>
      </c>
      <c r="D103" s="102" t="s">
        <v>155</v>
      </c>
      <c r="E103" s="102" t="s">
        <v>268</v>
      </c>
      <c r="F103" s="85">
        <v>240</v>
      </c>
      <c r="G103" s="51">
        <v>1</v>
      </c>
      <c r="H103" s="51">
        <v>13</v>
      </c>
      <c r="I103" s="103">
        <f>'Прил 8'!J90</f>
        <v>30000</v>
      </c>
      <c r="J103" s="103">
        <f>'Прил 8'!K90</f>
        <v>30000</v>
      </c>
    </row>
    <row r="104" spans="1:10" ht="31.5">
      <c r="A104" s="101" t="s">
        <v>505</v>
      </c>
      <c r="B104" s="102" t="s">
        <v>159</v>
      </c>
      <c r="C104" s="52">
        <v>1</v>
      </c>
      <c r="D104" s="102" t="s">
        <v>157</v>
      </c>
      <c r="E104" s="102" t="s">
        <v>139</v>
      </c>
      <c r="F104" s="85"/>
      <c r="G104" s="51"/>
      <c r="H104" s="51"/>
      <c r="I104" s="103">
        <f>I105</f>
        <v>5000</v>
      </c>
      <c r="J104" s="103">
        <f>J105</f>
        <v>5000</v>
      </c>
    </row>
    <row r="105" spans="1:10" ht="47.25">
      <c r="A105" s="101" t="s">
        <v>267</v>
      </c>
      <c r="B105" s="102" t="s">
        <v>159</v>
      </c>
      <c r="C105" s="52">
        <v>1</v>
      </c>
      <c r="D105" s="102" t="s">
        <v>157</v>
      </c>
      <c r="E105" s="102" t="s">
        <v>268</v>
      </c>
      <c r="F105" s="85">
        <v>240</v>
      </c>
      <c r="G105" s="51">
        <v>1</v>
      </c>
      <c r="H105" s="51">
        <v>13</v>
      </c>
      <c r="I105" s="103">
        <f>'Прил 8'!J93</f>
        <v>5000</v>
      </c>
      <c r="J105" s="103">
        <f>'Прил 8'!K93</f>
        <v>5000</v>
      </c>
    </row>
    <row r="106" spans="1:10" ht="31.5">
      <c r="A106" s="101" t="s">
        <v>506</v>
      </c>
      <c r="B106" s="102" t="s">
        <v>159</v>
      </c>
      <c r="C106" s="102">
        <v>2</v>
      </c>
      <c r="D106" s="102" t="s">
        <v>138</v>
      </c>
      <c r="E106" s="102" t="s">
        <v>139</v>
      </c>
      <c r="F106" s="85" t="s">
        <v>468</v>
      </c>
      <c r="G106" s="51" t="s">
        <v>468</v>
      </c>
      <c r="H106" s="51" t="s">
        <v>468</v>
      </c>
      <c r="I106" s="103">
        <f>I107+I109+I111</f>
        <v>663000</v>
      </c>
      <c r="J106" s="103">
        <f>J107+J109+J111</f>
        <v>663000</v>
      </c>
    </row>
    <row r="107" spans="1:10">
      <c r="A107" s="101" t="s">
        <v>500</v>
      </c>
      <c r="B107" s="102" t="s">
        <v>159</v>
      </c>
      <c r="C107" s="102" t="s">
        <v>143</v>
      </c>
      <c r="D107" s="102" t="s">
        <v>135</v>
      </c>
      <c r="E107" s="102" t="s">
        <v>139</v>
      </c>
      <c r="F107" s="85"/>
      <c r="G107" s="51"/>
      <c r="H107" s="51"/>
      <c r="I107" s="103">
        <f>I108</f>
        <v>150000</v>
      </c>
      <c r="J107" s="103">
        <f>J108</f>
        <v>150000</v>
      </c>
    </row>
    <row r="108" spans="1:10" ht="47.25">
      <c r="A108" s="101" t="s">
        <v>267</v>
      </c>
      <c r="B108" s="102" t="s">
        <v>159</v>
      </c>
      <c r="C108" s="102" t="s">
        <v>143</v>
      </c>
      <c r="D108" s="102" t="s">
        <v>135</v>
      </c>
      <c r="E108" s="102" t="s">
        <v>268</v>
      </c>
      <c r="F108" s="85">
        <v>240</v>
      </c>
      <c r="G108" s="51">
        <v>5</v>
      </c>
      <c r="H108" s="51">
        <v>5</v>
      </c>
      <c r="I108" s="103">
        <f>'Прил 8'!J269</f>
        <v>150000</v>
      </c>
      <c r="J108" s="103">
        <f>'Прил 8'!K269</f>
        <v>150000</v>
      </c>
    </row>
    <row r="109" spans="1:10">
      <c r="A109" s="101" t="s">
        <v>507</v>
      </c>
      <c r="B109" s="102" t="s">
        <v>159</v>
      </c>
      <c r="C109" s="102" t="s">
        <v>143</v>
      </c>
      <c r="D109" s="102" t="s">
        <v>136</v>
      </c>
      <c r="E109" s="102" t="s">
        <v>139</v>
      </c>
      <c r="F109" s="85"/>
      <c r="G109" s="51"/>
      <c r="H109" s="51"/>
      <c r="I109" s="103">
        <f>I110</f>
        <v>508000</v>
      </c>
      <c r="J109" s="103">
        <f>J110</f>
        <v>508000</v>
      </c>
    </row>
    <row r="110" spans="1:10" ht="47.25">
      <c r="A110" s="101" t="s">
        <v>267</v>
      </c>
      <c r="B110" s="102" t="s">
        <v>159</v>
      </c>
      <c r="C110" s="102" t="s">
        <v>143</v>
      </c>
      <c r="D110" s="102" t="s">
        <v>136</v>
      </c>
      <c r="E110" s="102" t="s">
        <v>268</v>
      </c>
      <c r="F110" s="85">
        <v>240</v>
      </c>
      <c r="G110" s="51">
        <v>5</v>
      </c>
      <c r="H110" s="51">
        <v>5</v>
      </c>
      <c r="I110" s="103">
        <f>'Прил 8'!J272</f>
        <v>508000</v>
      </c>
      <c r="J110" s="103">
        <f>'Прил 8'!K272</f>
        <v>508000</v>
      </c>
    </row>
    <row r="111" spans="1:10" ht="31.5">
      <c r="A111" s="101" t="s">
        <v>505</v>
      </c>
      <c r="B111" s="102" t="s">
        <v>159</v>
      </c>
      <c r="C111" s="52">
        <v>2</v>
      </c>
      <c r="D111" s="102" t="s">
        <v>142</v>
      </c>
      <c r="E111" s="102" t="s">
        <v>139</v>
      </c>
      <c r="F111" s="85"/>
      <c r="G111" s="51"/>
      <c r="H111" s="51"/>
      <c r="I111" s="103">
        <f>I112</f>
        <v>5000</v>
      </c>
      <c r="J111" s="103">
        <f>J112</f>
        <v>5000</v>
      </c>
    </row>
    <row r="112" spans="1:10" ht="47.25">
      <c r="A112" s="101" t="s">
        <v>267</v>
      </c>
      <c r="B112" s="102" t="s">
        <v>159</v>
      </c>
      <c r="C112" s="52">
        <v>2</v>
      </c>
      <c r="D112" s="102" t="s">
        <v>142</v>
      </c>
      <c r="E112" s="102" t="s">
        <v>268</v>
      </c>
      <c r="F112" s="85">
        <v>240</v>
      </c>
      <c r="G112" s="51">
        <v>5</v>
      </c>
      <c r="H112" s="51">
        <v>5</v>
      </c>
      <c r="I112" s="103">
        <f>'Прил 8'!J275</f>
        <v>5000</v>
      </c>
      <c r="J112" s="103">
        <f>'Прил 8'!K275</f>
        <v>5000</v>
      </c>
    </row>
    <row r="113" spans="1:10" ht="31.5">
      <c r="A113" s="101" t="s">
        <v>506</v>
      </c>
      <c r="B113" s="102" t="s">
        <v>159</v>
      </c>
      <c r="C113" s="102" t="s">
        <v>144</v>
      </c>
      <c r="D113" s="102" t="s">
        <v>138</v>
      </c>
      <c r="E113" s="102" t="s">
        <v>139</v>
      </c>
      <c r="F113" s="85" t="s">
        <v>468</v>
      </c>
      <c r="G113" s="51" t="s">
        <v>468</v>
      </c>
      <c r="H113" s="51" t="s">
        <v>468</v>
      </c>
      <c r="I113" s="103">
        <f>I114+I116</f>
        <v>30000</v>
      </c>
      <c r="J113" s="103">
        <f>J114+J116</f>
        <v>30000</v>
      </c>
    </row>
    <row r="114" spans="1:10">
      <c r="A114" s="101" t="s">
        <v>500</v>
      </c>
      <c r="B114" s="102" t="s">
        <v>159</v>
      </c>
      <c r="C114" s="102" t="s">
        <v>144</v>
      </c>
      <c r="D114" s="102" t="s">
        <v>135</v>
      </c>
      <c r="E114" s="102" t="s">
        <v>139</v>
      </c>
      <c r="F114" s="85"/>
      <c r="G114" s="51"/>
      <c r="H114" s="51"/>
      <c r="I114" s="103">
        <f>I115</f>
        <v>25000</v>
      </c>
      <c r="J114" s="103">
        <f>J115</f>
        <v>25000</v>
      </c>
    </row>
    <row r="115" spans="1:10" ht="47.25">
      <c r="A115" s="101" t="s">
        <v>267</v>
      </c>
      <c r="B115" s="102" t="s">
        <v>159</v>
      </c>
      <c r="C115" s="102" t="s">
        <v>144</v>
      </c>
      <c r="D115" s="102" t="s">
        <v>135</v>
      </c>
      <c r="E115" s="102" t="s">
        <v>268</v>
      </c>
      <c r="F115" s="85">
        <v>240</v>
      </c>
      <c r="G115" s="51">
        <v>8</v>
      </c>
      <c r="H115" s="51">
        <v>1</v>
      </c>
      <c r="I115" s="103">
        <f>'Прил 8'!J303</f>
        <v>25000</v>
      </c>
      <c r="J115" s="103">
        <f>'Прил 8'!K303</f>
        <v>25000</v>
      </c>
    </row>
    <row r="116" spans="1:10" ht="31.5">
      <c r="A116" s="101" t="s">
        <v>505</v>
      </c>
      <c r="B116" s="102" t="s">
        <v>159</v>
      </c>
      <c r="C116" s="52">
        <v>3</v>
      </c>
      <c r="D116" s="102" t="s">
        <v>136</v>
      </c>
      <c r="E116" s="102" t="s">
        <v>139</v>
      </c>
      <c r="F116" s="85"/>
      <c r="G116" s="51"/>
      <c r="H116" s="51"/>
      <c r="I116" s="103">
        <f>I117</f>
        <v>5000</v>
      </c>
      <c r="J116" s="103">
        <f>J117</f>
        <v>5000</v>
      </c>
    </row>
    <row r="117" spans="1:10" ht="47.25">
      <c r="A117" s="101" t="s">
        <v>267</v>
      </c>
      <c r="B117" s="102" t="s">
        <v>159</v>
      </c>
      <c r="C117" s="52">
        <v>3</v>
      </c>
      <c r="D117" s="102" t="s">
        <v>136</v>
      </c>
      <c r="E117" s="102" t="s">
        <v>268</v>
      </c>
      <c r="F117" s="85">
        <v>240</v>
      </c>
      <c r="G117" s="51">
        <v>8</v>
      </c>
      <c r="H117" s="51">
        <v>1</v>
      </c>
      <c r="I117" s="103">
        <f>'Прил 8'!J306</f>
        <v>5000</v>
      </c>
      <c r="J117" s="103">
        <f>'Прил 8'!K306</f>
        <v>5000</v>
      </c>
    </row>
    <row r="118" spans="1:10" ht="47.25">
      <c r="A118" s="101" t="s">
        <v>274</v>
      </c>
      <c r="B118" s="102" t="s">
        <v>187</v>
      </c>
      <c r="C118" s="52" t="s">
        <v>137</v>
      </c>
      <c r="D118" s="102" t="s">
        <v>138</v>
      </c>
      <c r="E118" s="102" t="s">
        <v>139</v>
      </c>
      <c r="F118" s="85" t="s">
        <v>468</v>
      </c>
      <c r="G118" s="51" t="s">
        <v>468</v>
      </c>
      <c r="H118" s="51" t="s">
        <v>468</v>
      </c>
      <c r="I118" s="103">
        <f>SUM(I119:I121)</f>
        <v>20300</v>
      </c>
      <c r="J118" s="103">
        <f>SUM(J119:J121)</f>
        <v>20300</v>
      </c>
    </row>
    <row r="119" spans="1:10" ht="47.25">
      <c r="A119" s="101" t="s">
        <v>276</v>
      </c>
      <c r="B119" s="102" t="s">
        <v>187</v>
      </c>
      <c r="C119" s="52">
        <v>0</v>
      </c>
      <c r="D119" s="102" t="s">
        <v>138</v>
      </c>
      <c r="E119" s="102">
        <v>29010</v>
      </c>
      <c r="F119" s="85">
        <v>240</v>
      </c>
      <c r="G119" s="51">
        <v>1</v>
      </c>
      <c r="H119" s="51">
        <v>13</v>
      </c>
      <c r="I119" s="103">
        <f>'Прил 8'!J97</f>
        <v>5000</v>
      </c>
      <c r="J119" s="103">
        <f>'Прил 8'!K97</f>
        <v>5000</v>
      </c>
    </row>
    <row r="120" spans="1:10">
      <c r="A120" s="101" t="s">
        <v>182</v>
      </c>
      <c r="B120" s="102" t="s">
        <v>187</v>
      </c>
      <c r="C120" s="52">
        <v>0</v>
      </c>
      <c r="D120" s="102" t="s">
        <v>138</v>
      </c>
      <c r="E120" s="102">
        <v>29010</v>
      </c>
      <c r="F120" s="85">
        <v>360</v>
      </c>
      <c r="G120" s="51">
        <v>1</v>
      </c>
      <c r="H120" s="51">
        <v>13</v>
      </c>
      <c r="I120" s="103">
        <f>'Прил 8'!J98</f>
        <v>15300</v>
      </c>
      <c r="J120" s="103">
        <f>'Прил 8'!K98</f>
        <v>15300</v>
      </c>
    </row>
    <row r="121" spans="1:10" ht="31.5" hidden="1">
      <c r="A121" s="101" t="s">
        <v>62</v>
      </c>
      <c r="B121" s="102" t="s">
        <v>187</v>
      </c>
      <c r="C121" s="52">
        <v>0</v>
      </c>
      <c r="D121" s="102" t="s">
        <v>138</v>
      </c>
      <c r="E121" s="102" t="s">
        <v>278</v>
      </c>
      <c r="F121" s="85">
        <v>360</v>
      </c>
      <c r="G121" s="51">
        <v>1</v>
      </c>
      <c r="H121" s="51">
        <v>13</v>
      </c>
      <c r="I121" s="103">
        <f>'Прил 8'!J100</f>
        <v>0</v>
      </c>
      <c r="J121" s="103">
        <f>'Прил 8'!K100</f>
        <v>0</v>
      </c>
    </row>
    <row r="122" spans="1:10" ht="94.5">
      <c r="A122" s="53" t="s">
        <v>414</v>
      </c>
      <c r="B122" s="102" t="s">
        <v>173</v>
      </c>
      <c r="C122" s="52" t="s">
        <v>137</v>
      </c>
      <c r="D122" s="102" t="s">
        <v>138</v>
      </c>
      <c r="E122" s="102" t="s">
        <v>139</v>
      </c>
      <c r="F122" s="85"/>
      <c r="G122" s="51"/>
      <c r="H122" s="51"/>
      <c r="I122" s="103">
        <f>I123</f>
        <v>30000</v>
      </c>
      <c r="J122" s="103">
        <f>J123</f>
        <v>30000</v>
      </c>
    </row>
    <row r="123" spans="1:10" ht="31.5">
      <c r="A123" s="53" t="s">
        <v>415</v>
      </c>
      <c r="B123" s="102" t="s">
        <v>173</v>
      </c>
      <c r="C123" s="52">
        <v>0</v>
      </c>
      <c r="D123" s="102" t="s">
        <v>138</v>
      </c>
      <c r="E123" s="102" t="s">
        <v>416</v>
      </c>
      <c r="F123" s="85">
        <v>240</v>
      </c>
      <c r="G123" s="51">
        <v>7</v>
      </c>
      <c r="H123" s="51">
        <v>5</v>
      </c>
      <c r="I123" s="103">
        <f>'Прил 8'!J280</f>
        <v>30000</v>
      </c>
      <c r="J123" s="103">
        <f>'Прил 8'!K280</f>
        <v>30000</v>
      </c>
    </row>
    <row r="124" spans="1:10" ht="63">
      <c r="A124" s="101" t="s">
        <v>279</v>
      </c>
      <c r="B124" s="102" t="s">
        <v>161</v>
      </c>
      <c r="C124" s="52" t="s">
        <v>137</v>
      </c>
      <c r="D124" s="102" t="s">
        <v>138</v>
      </c>
      <c r="E124" s="102" t="s">
        <v>139</v>
      </c>
      <c r="F124" s="85" t="s">
        <v>468</v>
      </c>
      <c r="G124" s="51" t="s">
        <v>468</v>
      </c>
      <c r="H124" s="51" t="s">
        <v>468</v>
      </c>
      <c r="I124" s="103">
        <f>I125</f>
        <v>110000</v>
      </c>
      <c r="J124" s="103">
        <f>J125</f>
        <v>110000</v>
      </c>
    </row>
    <row r="125" spans="1:10">
      <c r="A125" s="101" t="s">
        <v>508</v>
      </c>
      <c r="B125" s="102" t="s">
        <v>161</v>
      </c>
      <c r="C125" s="52">
        <v>0</v>
      </c>
      <c r="D125" s="102" t="s">
        <v>135</v>
      </c>
      <c r="E125" s="102" t="s">
        <v>139</v>
      </c>
      <c r="F125" s="85"/>
      <c r="G125" s="51"/>
      <c r="H125" s="51"/>
      <c r="I125" s="103">
        <f>SUM(I126:I127)</f>
        <v>110000</v>
      </c>
      <c r="J125" s="103">
        <f>SUM(J126:J127)</f>
        <v>110000</v>
      </c>
    </row>
    <row r="126" spans="1:10" ht="31.5">
      <c r="A126" s="101" t="s">
        <v>281</v>
      </c>
      <c r="B126" s="102" t="s">
        <v>161</v>
      </c>
      <c r="C126" s="52">
        <v>0</v>
      </c>
      <c r="D126" s="102" t="s">
        <v>135</v>
      </c>
      <c r="E126" s="102" t="s">
        <v>282</v>
      </c>
      <c r="F126" s="85">
        <v>240</v>
      </c>
      <c r="G126" s="51">
        <v>1</v>
      </c>
      <c r="H126" s="51">
        <v>13</v>
      </c>
      <c r="I126" s="103">
        <f>'Прил 8'!J104</f>
        <v>100000</v>
      </c>
      <c r="J126" s="103">
        <f>'Прил 8'!K104</f>
        <v>100000</v>
      </c>
    </row>
    <row r="127" spans="1:10" ht="31.5">
      <c r="A127" s="101" t="s">
        <v>281</v>
      </c>
      <c r="B127" s="102" t="s">
        <v>161</v>
      </c>
      <c r="C127" s="52">
        <v>0</v>
      </c>
      <c r="D127" s="102" t="s">
        <v>135</v>
      </c>
      <c r="E127" s="102" t="s">
        <v>282</v>
      </c>
      <c r="F127" s="85">
        <v>240</v>
      </c>
      <c r="G127" s="51">
        <v>8</v>
      </c>
      <c r="H127" s="51">
        <v>1</v>
      </c>
      <c r="I127" s="103">
        <f>'Прил 8'!J310</f>
        <v>10000</v>
      </c>
      <c r="J127" s="103">
        <f>'Прил 8'!K310</f>
        <v>10000</v>
      </c>
    </row>
    <row r="128" spans="1:10" ht="47.25">
      <c r="A128" s="101" t="s">
        <v>621</v>
      </c>
      <c r="B128" s="102" t="s">
        <v>165</v>
      </c>
      <c r="C128" s="52" t="s">
        <v>137</v>
      </c>
      <c r="D128" s="102" t="s">
        <v>138</v>
      </c>
      <c r="E128" s="102" t="s">
        <v>139</v>
      </c>
      <c r="F128" s="85" t="s">
        <v>468</v>
      </c>
      <c r="G128" s="51" t="s">
        <v>468</v>
      </c>
      <c r="H128" s="51" t="s">
        <v>468</v>
      </c>
      <c r="I128" s="103">
        <f>I129</f>
        <v>1184000</v>
      </c>
      <c r="J128" s="103">
        <f>J129</f>
        <v>1184000</v>
      </c>
    </row>
    <row r="129" spans="1:10" ht="63">
      <c r="A129" s="101" t="s">
        <v>622</v>
      </c>
      <c r="B129" s="102" t="s">
        <v>165</v>
      </c>
      <c r="C129" s="52">
        <v>0</v>
      </c>
      <c r="D129" s="102" t="s">
        <v>135</v>
      </c>
      <c r="E129" s="102" t="s">
        <v>139</v>
      </c>
      <c r="F129" s="85" t="s">
        <v>468</v>
      </c>
      <c r="G129" s="51" t="s">
        <v>468</v>
      </c>
      <c r="H129" s="51" t="s">
        <v>468</v>
      </c>
      <c r="I129" s="103">
        <f>SUM(I130:I132)</f>
        <v>1184000</v>
      </c>
      <c r="J129" s="103">
        <f>SUM(J130:J132)</f>
        <v>1184000</v>
      </c>
    </row>
    <row r="130" spans="1:10" ht="31.5">
      <c r="A130" s="101" t="s">
        <v>226</v>
      </c>
      <c r="B130" s="102" t="s">
        <v>165</v>
      </c>
      <c r="C130" s="52">
        <v>0</v>
      </c>
      <c r="D130" s="102" t="s">
        <v>135</v>
      </c>
      <c r="E130" s="102">
        <v>26910</v>
      </c>
      <c r="F130" s="85">
        <v>240</v>
      </c>
      <c r="G130" s="51">
        <v>1</v>
      </c>
      <c r="H130" s="51">
        <v>4</v>
      </c>
      <c r="I130" s="103">
        <f>'Прил 8'!J26</f>
        <v>100000</v>
      </c>
      <c r="J130" s="103">
        <f>'Прил 8'!K26</f>
        <v>100000</v>
      </c>
    </row>
    <row r="131" spans="1:10" ht="31.5">
      <c r="A131" s="101" t="s">
        <v>226</v>
      </c>
      <c r="B131" s="102" t="s">
        <v>165</v>
      </c>
      <c r="C131" s="52">
        <v>0</v>
      </c>
      <c r="D131" s="102" t="s">
        <v>135</v>
      </c>
      <c r="E131" s="102">
        <v>26910</v>
      </c>
      <c r="F131" s="85">
        <v>240</v>
      </c>
      <c r="G131" s="51">
        <v>1</v>
      </c>
      <c r="H131" s="51">
        <v>13</v>
      </c>
      <c r="I131" s="103">
        <f>'Прил 8'!J108</f>
        <v>84000</v>
      </c>
      <c r="J131" s="103">
        <f>'Прил 8'!K108</f>
        <v>84000</v>
      </c>
    </row>
    <row r="132" spans="1:10" ht="31.5">
      <c r="A132" s="101" t="s">
        <v>226</v>
      </c>
      <c r="B132" s="102" t="s">
        <v>165</v>
      </c>
      <c r="C132" s="52">
        <v>0</v>
      </c>
      <c r="D132" s="102" t="s">
        <v>135</v>
      </c>
      <c r="E132" s="102">
        <v>26910</v>
      </c>
      <c r="F132" s="85">
        <v>240</v>
      </c>
      <c r="G132" s="51">
        <v>12</v>
      </c>
      <c r="H132" s="51">
        <v>2</v>
      </c>
      <c r="I132" s="103">
        <f>'Прил 8'!J352</f>
        <v>1000000</v>
      </c>
      <c r="J132" s="103">
        <f>'Прил 8'!K352</f>
        <v>1000000</v>
      </c>
    </row>
    <row r="133" spans="1:10" ht="63">
      <c r="A133" s="101" t="s">
        <v>283</v>
      </c>
      <c r="B133" s="102" t="s">
        <v>170</v>
      </c>
      <c r="C133" s="52" t="s">
        <v>137</v>
      </c>
      <c r="D133" s="102" t="s">
        <v>138</v>
      </c>
      <c r="E133" s="102" t="s">
        <v>139</v>
      </c>
      <c r="F133" s="85"/>
      <c r="G133" s="51"/>
      <c r="H133" s="51"/>
      <c r="I133" s="103">
        <f>I134</f>
        <v>10000</v>
      </c>
      <c r="J133" s="103">
        <f>J134</f>
        <v>10000</v>
      </c>
    </row>
    <row r="134" spans="1:10" ht="47.25">
      <c r="A134" s="101" t="s">
        <v>284</v>
      </c>
      <c r="B134" s="102" t="s">
        <v>170</v>
      </c>
      <c r="C134" s="52">
        <v>0</v>
      </c>
      <c r="D134" s="102" t="s">
        <v>136</v>
      </c>
      <c r="E134" s="102" t="s">
        <v>139</v>
      </c>
      <c r="F134" s="85"/>
      <c r="G134" s="51"/>
      <c r="H134" s="51"/>
      <c r="I134" s="103">
        <f>I135</f>
        <v>10000</v>
      </c>
      <c r="J134" s="103">
        <f>J135</f>
        <v>10000</v>
      </c>
    </row>
    <row r="135" spans="1:10" ht="31.5">
      <c r="A135" s="53" t="s">
        <v>285</v>
      </c>
      <c r="B135" s="102" t="s">
        <v>170</v>
      </c>
      <c r="C135" s="52">
        <v>0</v>
      </c>
      <c r="D135" s="102" t="s">
        <v>136</v>
      </c>
      <c r="E135" s="102" t="s">
        <v>286</v>
      </c>
      <c r="F135" s="85">
        <v>240</v>
      </c>
      <c r="G135" s="51">
        <v>1</v>
      </c>
      <c r="H135" s="51">
        <v>13</v>
      </c>
      <c r="I135" s="103">
        <f>'Прил 8'!J115</f>
        <v>10000</v>
      </c>
      <c r="J135" s="103">
        <f>'Прил 8'!K115</f>
        <v>10000</v>
      </c>
    </row>
    <row r="136" spans="1:10" ht="63">
      <c r="A136" s="53" t="s">
        <v>614</v>
      </c>
      <c r="B136" s="102" t="s">
        <v>185</v>
      </c>
      <c r="C136" s="52">
        <v>0</v>
      </c>
      <c r="D136" s="102" t="s">
        <v>138</v>
      </c>
      <c r="E136" s="102" t="s">
        <v>139</v>
      </c>
      <c r="F136" s="85"/>
      <c r="G136" s="51"/>
      <c r="H136" s="51"/>
      <c r="I136" s="103">
        <f>I137</f>
        <v>1320000</v>
      </c>
      <c r="J136" s="103">
        <f>J137</f>
        <v>1300000</v>
      </c>
    </row>
    <row r="137" spans="1:10" ht="47.25">
      <c r="A137" s="53" t="s">
        <v>623</v>
      </c>
      <c r="B137" s="102" t="s">
        <v>185</v>
      </c>
      <c r="C137" s="52">
        <v>1</v>
      </c>
      <c r="D137" s="102" t="s">
        <v>138</v>
      </c>
      <c r="E137" s="102" t="s">
        <v>139</v>
      </c>
      <c r="F137" s="85"/>
      <c r="G137" s="51"/>
      <c r="H137" s="51"/>
      <c r="I137" s="103">
        <f>I138+I140+I142</f>
        <v>1320000</v>
      </c>
      <c r="J137" s="103">
        <f>J138+J140+J142</f>
        <v>1300000</v>
      </c>
    </row>
    <row r="138" spans="1:10">
      <c r="A138" s="53" t="s">
        <v>402</v>
      </c>
      <c r="B138" s="102" t="s">
        <v>185</v>
      </c>
      <c r="C138" s="52">
        <v>1</v>
      </c>
      <c r="D138" s="102" t="s">
        <v>135</v>
      </c>
      <c r="E138" s="102" t="s">
        <v>139</v>
      </c>
      <c r="F138" s="85"/>
      <c r="G138" s="51"/>
      <c r="H138" s="51"/>
      <c r="I138" s="103">
        <f>I139</f>
        <v>264000</v>
      </c>
      <c r="J138" s="103">
        <f>J139</f>
        <v>260000</v>
      </c>
    </row>
    <row r="139" spans="1:10">
      <c r="A139" s="53" t="s">
        <v>511</v>
      </c>
      <c r="B139" s="102" t="s">
        <v>185</v>
      </c>
      <c r="C139" s="52">
        <v>1</v>
      </c>
      <c r="D139" s="102" t="s">
        <v>135</v>
      </c>
      <c r="E139" s="102" t="s">
        <v>404</v>
      </c>
      <c r="F139" s="85">
        <v>240</v>
      </c>
      <c r="G139" s="51">
        <v>5</v>
      </c>
      <c r="H139" s="51">
        <v>3</v>
      </c>
      <c r="I139" s="103">
        <f>'Прил 8'!J251</f>
        <v>264000</v>
      </c>
      <c r="J139" s="103">
        <f>'Прил 8'!K251</f>
        <v>260000</v>
      </c>
    </row>
    <row r="140" spans="1:10" ht="31.5">
      <c r="A140" s="53" t="s">
        <v>405</v>
      </c>
      <c r="B140" s="102" t="s">
        <v>185</v>
      </c>
      <c r="C140" s="52">
        <v>1</v>
      </c>
      <c r="D140" s="102" t="s">
        <v>136</v>
      </c>
      <c r="E140" s="102" t="s">
        <v>139</v>
      </c>
      <c r="F140" s="85"/>
      <c r="G140" s="51"/>
      <c r="H140" s="51"/>
      <c r="I140" s="103">
        <f>I141</f>
        <v>1056000</v>
      </c>
      <c r="J140" s="103">
        <f>J141</f>
        <v>1040000</v>
      </c>
    </row>
    <row r="141" spans="1:10" ht="110.25">
      <c r="A141" s="53" t="s">
        <v>512</v>
      </c>
      <c r="B141" s="102" t="s">
        <v>185</v>
      </c>
      <c r="C141" s="52">
        <v>1</v>
      </c>
      <c r="D141" s="102" t="s">
        <v>136</v>
      </c>
      <c r="E141" s="102" t="s">
        <v>404</v>
      </c>
      <c r="F141" s="85">
        <v>240</v>
      </c>
      <c r="G141" s="51">
        <v>5</v>
      </c>
      <c r="H141" s="51">
        <v>3</v>
      </c>
      <c r="I141" s="103">
        <f>'Прил 8'!J254</f>
        <v>1056000</v>
      </c>
      <c r="J141" s="103">
        <f>'Прил 8'!K254</f>
        <v>1040000</v>
      </c>
    </row>
    <row r="142" spans="1:10" ht="110.25" hidden="1">
      <c r="A142" s="53" t="s">
        <v>406</v>
      </c>
      <c r="B142" s="102" t="s">
        <v>185</v>
      </c>
      <c r="C142" s="52">
        <v>1</v>
      </c>
      <c r="D142" s="102" t="s">
        <v>196</v>
      </c>
      <c r="E142" s="102" t="s">
        <v>139</v>
      </c>
      <c r="F142" s="85"/>
      <c r="G142" s="51"/>
      <c r="H142" s="51"/>
      <c r="I142" s="103">
        <f>I143</f>
        <v>0</v>
      </c>
      <c r="J142" s="103">
        <f>J143</f>
        <v>0</v>
      </c>
    </row>
    <row r="143" spans="1:10" ht="94.5" hidden="1">
      <c r="A143" s="53" t="s">
        <v>403</v>
      </c>
      <c r="B143" s="102" t="s">
        <v>185</v>
      </c>
      <c r="C143" s="52">
        <v>1</v>
      </c>
      <c r="D143" s="102" t="s">
        <v>196</v>
      </c>
      <c r="E143" s="102" t="s">
        <v>197</v>
      </c>
      <c r="F143" s="85">
        <v>540</v>
      </c>
      <c r="G143" s="51">
        <v>5</v>
      </c>
      <c r="H143" s="51">
        <v>3</v>
      </c>
      <c r="I143" s="103"/>
      <c r="J143" s="103"/>
    </row>
    <row r="144" spans="1:10">
      <c r="A144" s="105" t="s">
        <v>214</v>
      </c>
      <c r="B144" s="106"/>
      <c r="C144" s="106"/>
      <c r="D144" s="106"/>
      <c r="E144" s="106"/>
      <c r="F144" s="106"/>
      <c r="G144" s="106"/>
      <c r="H144" s="106"/>
      <c r="I144" s="127">
        <f>I21+I28+I42+I70+I72+I75+I92+I118+I122+I124+I129+I133+I136</f>
        <v>100958060.26000001</v>
      </c>
      <c r="J144" s="127">
        <f>J21+J28+J42+J70+J72+J75+J92+J118+J122+J124+J129+J133+J136</f>
        <v>103363168.72000001</v>
      </c>
    </row>
  </sheetData>
  <mergeCells count="16">
    <mergeCell ref="C12:J12"/>
    <mergeCell ref="C6:J6"/>
    <mergeCell ref="C7:J7"/>
    <mergeCell ref="C9:J9"/>
    <mergeCell ref="C10:J10"/>
    <mergeCell ref="C11:J11"/>
    <mergeCell ref="C1:J1"/>
    <mergeCell ref="C2:J2"/>
    <mergeCell ref="C3:J3"/>
    <mergeCell ref="C4:J4"/>
    <mergeCell ref="C5:J5"/>
    <mergeCell ref="A17:J17"/>
    <mergeCell ref="A19:J19"/>
    <mergeCell ref="B20:E20"/>
    <mergeCell ref="C14:J14"/>
    <mergeCell ref="C13:J13"/>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I30"/>
  <sheetViews>
    <sheetView view="pageBreakPreview" topLeftCell="A13" zoomScaleNormal="100" zoomScaleSheetLayoutView="100" workbookViewId="0">
      <selection activeCell="D24" sqref="D24"/>
    </sheetView>
  </sheetViews>
  <sheetFormatPr defaultColWidth="9.140625" defaultRowHeight="12.75"/>
  <cols>
    <col min="1" max="1" width="28.28515625" style="119" customWidth="1"/>
    <col min="2" max="2" width="45.28515625" style="119" customWidth="1"/>
    <col min="3" max="3" width="19.42578125" style="119" customWidth="1"/>
    <col min="4" max="4" width="9.140625" style="120"/>
    <col min="5" max="5" width="12.28515625" style="120" bestFit="1" customWidth="1"/>
    <col min="6" max="16384" width="9.140625" style="120"/>
  </cols>
  <sheetData>
    <row r="1" spans="1:9" ht="15.75">
      <c r="B1" s="214" t="s">
        <v>619</v>
      </c>
      <c r="C1" s="214"/>
      <c r="D1" s="133"/>
      <c r="E1" s="133"/>
      <c r="F1" s="133"/>
      <c r="G1" s="133"/>
      <c r="H1" s="133"/>
      <c r="I1" s="133"/>
    </row>
    <row r="2" spans="1:9" ht="15.75">
      <c r="B2" s="214" t="s">
        <v>42</v>
      </c>
      <c r="C2" s="214"/>
      <c r="D2" s="133"/>
      <c r="E2" s="133"/>
      <c r="F2" s="133"/>
      <c r="G2" s="133"/>
      <c r="H2" s="133"/>
      <c r="I2" s="133"/>
    </row>
    <row r="3" spans="1:9" ht="15.75">
      <c r="B3" s="214" t="s">
        <v>545</v>
      </c>
      <c r="C3" s="214"/>
      <c r="D3" s="133"/>
      <c r="E3" s="133"/>
      <c r="F3" s="133"/>
      <c r="G3" s="133"/>
      <c r="H3" s="133"/>
      <c r="I3" s="133"/>
    </row>
    <row r="4" spans="1:9" ht="15.75">
      <c r="B4" s="214" t="s">
        <v>565</v>
      </c>
      <c r="C4" s="214"/>
      <c r="D4" s="133"/>
      <c r="E4" s="133"/>
      <c r="F4" s="133"/>
      <c r="G4" s="133"/>
      <c r="H4" s="133"/>
      <c r="I4" s="133"/>
    </row>
    <row r="5" spans="1:9" ht="15.75">
      <c r="B5" s="214" t="s">
        <v>559</v>
      </c>
      <c r="C5" s="214"/>
      <c r="D5" s="133"/>
      <c r="E5" s="133"/>
      <c r="F5" s="133"/>
      <c r="G5" s="133"/>
      <c r="H5" s="133"/>
      <c r="I5" s="133"/>
    </row>
    <row r="6" spans="1:9" ht="15.75">
      <c r="B6" s="214" t="s">
        <v>560</v>
      </c>
      <c r="C6" s="214"/>
      <c r="D6" s="133"/>
      <c r="E6" s="133"/>
      <c r="F6" s="133"/>
      <c r="G6" s="133"/>
      <c r="H6" s="133"/>
      <c r="I6" s="133"/>
    </row>
    <row r="7" spans="1:9" ht="15.75">
      <c r="B7" s="214" t="s">
        <v>566</v>
      </c>
      <c r="C7" s="214"/>
      <c r="D7" s="133"/>
      <c r="E7" s="133"/>
      <c r="F7" s="133"/>
      <c r="G7" s="133"/>
      <c r="H7" s="133"/>
      <c r="I7" s="133"/>
    </row>
    <row r="10" spans="1:9" s="108" customFormat="1" ht="15.75">
      <c r="A10" s="107"/>
      <c r="B10" s="253" t="s">
        <v>475</v>
      </c>
      <c r="C10" s="253"/>
    </row>
    <row r="11" spans="1:9" s="108" customFormat="1" ht="15.75">
      <c r="A11" s="107"/>
      <c r="B11" s="253" t="s">
        <v>42</v>
      </c>
      <c r="C11" s="253"/>
    </row>
    <row r="12" spans="1:9" s="108" customFormat="1" ht="15.75">
      <c r="A12" s="107"/>
      <c r="B12" s="253" t="s">
        <v>44</v>
      </c>
      <c r="C12" s="253"/>
    </row>
    <row r="13" spans="1:9" s="108" customFormat="1" ht="15.75">
      <c r="A13" s="107"/>
      <c r="B13" s="253" t="s">
        <v>45</v>
      </c>
      <c r="C13" s="253"/>
    </row>
    <row r="14" spans="1:9" s="108" customFormat="1" ht="15.75">
      <c r="A14" s="107"/>
      <c r="B14" s="253" t="s">
        <v>46</v>
      </c>
      <c r="C14" s="253"/>
    </row>
    <row r="15" spans="1:9" s="108" customFormat="1" ht="15.75">
      <c r="A15" s="107"/>
      <c r="B15" s="253" t="s">
        <v>541</v>
      </c>
      <c r="C15" s="253"/>
    </row>
    <row r="16" spans="1:9" s="108" customFormat="1" ht="15.75">
      <c r="A16" s="107"/>
      <c r="B16" s="109" t="s">
        <v>24</v>
      </c>
      <c r="C16" s="109"/>
    </row>
    <row r="17" spans="1:7" s="108" customFormat="1" ht="18.75">
      <c r="A17" s="254" t="s">
        <v>514</v>
      </c>
      <c r="B17" s="254"/>
      <c r="C17" s="254"/>
    </row>
    <row r="18" spans="1:7" s="108" customFormat="1" ht="48.75" customHeight="1">
      <c r="A18" s="255" t="s">
        <v>530</v>
      </c>
      <c r="B18" s="255"/>
      <c r="C18" s="255"/>
    </row>
    <row r="19" spans="1:7" s="108" customFormat="1" ht="15">
      <c r="A19" s="107"/>
      <c r="B19" s="107"/>
      <c r="C19" s="110" t="s">
        <v>41</v>
      </c>
    </row>
    <row r="20" spans="1:7" s="108" customFormat="1" ht="31.5">
      <c r="A20" s="111" t="s">
        <v>515</v>
      </c>
      <c r="B20" s="111" t="s">
        <v>516</v>
      </c>
      <c r="C20" s="111" t="s">
        <v>517</v>
      </c>
    </row>
    <row r="21" spans="1:7" s="108" customFormat="1" ht="47.25">
      <c r="A21" s="112" t="s">
        <v>518</v>
      </c>
      <c r="B21" s="113" t="s">
        <v>519</v>
      </c>
      <c r="C21" s="114">
        <f>C22</f>
        <v>47353713.690000027</v>
      </c>
      <c r="E21" s="252"/>
      <c r="F21" s="252"/>
      <c r="G21" s="252"/>
    </row>
    <row r="22" spans="1:7" s="108" customFormat="1" ht="40.5" customHeight="1">
      <c r="A22" s="115" t="s">
        <v>520</v>
      </c>
      <c r="B22" s="113" t="s">
        <v>125</v>
      </c>
      <c r="C22" s="116">
        <f>C23+C27</f>
        <v>47353713.690000027</v>
      </c>
    </row>
    <row r="23" spans="1:7" s="108" customFormat="1" ht="24" customHeight="1">
      <c r="A23" s="115" t="s">
        <v>521</v>
      </c>
      <c r="B23" s="117" t="s">
        <v>126</v>
      </c>
      <c r="C23" s="116">
        <f>+C24</f>
        <v>-136313664.64999998</v>
      </c>
    </row>
    <row r="24" spans="1:7" s="108" customFormat="1" ht="31.5">
      <c r="A24" s="115" t="s">
        <v>522</v>
      </c>
      <c r="B24" s="117" t="s">
        <v>127</v>
      </c>
      <c r="C24" s="116">
        <f>+C25</f>
        <v>-136313664.64999998</v>
      </c>
    </row>
    <row r="25" spans="1:7" s="108" customFormat="1" ht="40.5" customHeight="1">
      <c r="A25" s="115" t="s">
        <v>523</v>
      </c>
      <c r="B25" s="117" t="s">
        <v>128</v>
      </c>
      <c r="C25" s="116">
        <f>+C26</f>
        <v>-136313664.64999998</v>
      </c>
      <c r="E25" s="118"/>
    </row>
    <row r="26" spans="1:7" s="108" customFormat="1" ht="31.5">
      <c r="A26" s="115" t="s">
        <v>532</v>
      </c>
      <c r="B26" s="117" t="s">
        <v>531</v>
      </c>
      <c r="C26" s="116">
        <f>-'Прил 1'!C48</f>
        <v>-136313664.64999998</v>
      </c>
    </row>
    <row r="27" spans="1:7" s="108" customFormat="1" ht="23.25" customHeight="1">
      <c r="A27" s="115" t="s">
        <v>524</v>
      </c>
      <c r="B27" s="117" t="s">
        <v>525</v>
      </c>
      <c r="C27" s="116">
        <f>+C28</f>
        <v>183667378.34</v>
      </c>
    </row>
    <row r="28" spans="1:7" s="108" customFormat="1" ht="37.5" customHeight="1">
      <c r="A28" s="115" t="s">
        <v>526</v>
      </c>
      <c r="B28" s="117" t="s">
        <v>527</v>
      </c>
      <c r="C28" s="116">
        <f>C29</f>
        <v>183667378.34</v>
      </c>
    </row>
    <row r="29" spans="1:7" s="108" customFormat="1" ht="40.5" customHeight="1">
      <c r="A29" s="115" t="s">
        <v>528</v>
      </c>
      <c r="B29" s="117" t="s">
        <v>529</v>
      </c>
      <c r="C29" s="116">
        <f>C30</f>
        <v>183667378.34</v>
      </c>
    </row>
    <row r="30" spans="1:7" s="108" customFormat="1" ht="31.5">
      <c r="A30" s="115" t="s">
        <v>534</v>
      </c>
      <c r="B30" s="117" t="s">
        <v>533</v>
      </c>
      <c r="C30" s="116">
        <f>'Прил 7'!J429</f>
        <v>183667378.34</v>
      </c>
    </row>
  </sheetData>
  <mergeCells count="16">
    <mergeCell ref="B6:C6"/>
    <mergeCell ref="B7:C7"/>
    <mergeCell ref="E21:G21"/>
    <mergeCell ref="B12:C12"/>
    <mergeCell ref="B13:C13"/>
    <mergeCell ref="B10:C10"/>
    <mergeCell ref="B11:C11"/>
    <mergeCell ref="B14:C14"/>
    <mergeCell ref="B15:C15"/>
    <mergeCell ref="A17:C17"/>
    <mergeCell ref="A18:C18"/>
    <mergeCell ref="B1:C1"/>
    <mergeCell ref="B2:C2"/>
    <mergeCell ref="B3:C3"/>
    <mergeCell ref="B4:C4"/>
    <mergeCell ref="B5:C5"/>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D30"/>
  <sheetViews>
    <sheetView view="pageBreakPreview" topLeftCell="A19" zoomScaleNormal="100" zoomScaleSheetLayoutView="100" workbookViewId="0">
      <selection activeCell="B28" sqref="B28"/>
    </sheetView>
  </sheetViews>
  <sheetFormatPr defaultColWidth="9.140625" defaultRowHeight="12.75"/>
  <cols>
    <col min="1" max="1" width="28" style="119" customWidth="1"/>
    <col min="2" max="2" width="33.5703125" style="119" customWidth="1"/>
    <col min="3" max="3" width="17.140625" style="119" customWidth="1"/>
    <col min="4" max="4" width="17" style="119" customWidth="1"/>
    <col min="5" max="5" width="9.140625" style="120"/>
    <col min="6" max="6" width="12.28515625" style="120" bestFit="1" customWidth="1"/>
    <col min="7" max="16384" width="9.140625" style="120"/>
  </cols>
  <sheetData>
    <row r="1" spans="1:4" ht="15.75">
      <c r="B1" s="214" t="s">
        <v>626</v>
      </c>
      <c r="C1" s="214"/>
      <c r="D1" s="214"/>
    </row>
    <row r="2" spans="1:4" ht="15.75">
      <c r="B2" s="214" t="s">
        <v>42</v>
      </c>
      <c r="C2" s="214"/>
      <c r="D2" s="214"/>
    </row>
    <row r="3" spans="1:4" ht="15.75">
      <c r="B3" s="214" t="s">
        <v>545</v>
      </c>
      <c r="C3" s="214"/>
      <c r="D3" s="214"/>
    </row>
    <row r="4" spans="1:4" ht="15.75">
      <c r="B4" s="214" t="s">
        <v>565</v>
      </c>
      <c r="C4" s="214"/>
      <c r="D4" s="214"/>
    </row>
    <row r="5" spans="1:4" ht="15.75">
      <c r="B5" s="214" t="s">
        <v>559</v>
      </c>
      <c r="C5" s="214"/>
      <c r="D5" s="214"/>
    </row>
    <row r="6" spans="1:4" ht="15.75">
      <c r="B6" s="214" t="s">
        <v>560</v>
      </c>
      <c r="C6" s="214"/>
      <c r="D6" s="214"/>
    </row>
    <row r="7" spans="1:4" ht="15.75">
      <c r="B7" s="214" t="s">
        <v>566</v>
      </c>
      <c r="C7" s="214"/>
      <c r="D7" s="214"/>
    </row>
    <row r="8" spans="1:4" ht="15">
      <c r="B8" s="212"/>
      <c r="C8" s="212"/>
      <c r="D8" s="212"/>
    </row>
    <row r="9" spans="1:4" ht="15.75">
      <c r="A9" s="209"/>
      <c r="B9" s="216" t="s">
        <v>624</v>
      </c>
      <c r="C9" s="216"/>
      <c r="D9" s="216"/>
    </row>
    <row r="10" spans="1:4" ht="15.75">
      <c r="A10" s="209"/>
      <c r="B10" s="216" t="s">
        <v>42</v>
      </c>
      <c r="C10" s="216"/>
      <c r="D10" s="216"/>
    </row>
    <row r="11" spans="1:4" ht="15.75">
      <c r="A11" s="209"/>
      <c r="B11" s="216" t="s">
        <v>44</v>
      </c>
      <c r="C11" s="216"/>
      <c r="D11" s="216"/>
    </row>
    <row r="12" spans="1:4" ht="15.75">
      <c r="A12" s="209"/>
      <c r="B12" s="216" t="s">
        <v>45</v>
      </c>
      <c r="C12" s="216"/>
      <c r="D12" s="216"/>
    </row>
    <row r="13" spans="1:4" ht="15.75">
      <c r="A13" s="209"/>
      <c r="B13" s="216" t="s">
        <v>46</v>
      </c>
      <c r="C13" s="216"/>
      <c r="D13" s="216"/>
    </row>
    <row r="14" spans="1:4" ht="15.75">
      <c r="A14" s="209"/>
      <c r="B14" s="216" t="s">
        <v>541</v>
      </c>
      <c r="C14" s="216"/>
      <c r="D14" s="216"/>
    </row>
    <row r="15" spans="1:4" ht="15.75">
      <c r="A15" s="209"/>
      <c r="B15" s="1" t="s">
        <v>24</v>
      </c>
      <c r="C15" s="1"/>
      <c r="D15" s="1"/>
    </row>
    <row r="16" spans="1:4" ht="20.25" customHeight="1">
      <c r="A16" s="256" t="s">
        <v>514</v>
      </c>
      <c r="B16" s="256"/>
      <c r="C16" s="256"/>
      <c r="D16" s="256"/>
    </row>
    <row r="17" spans="1:4" ht="45" customHeight="1">
      <c r="A17" s="257" t="s">
        <v>625</v>
      </c>
      <c r="B17" s="257"/>
      <c r="C17" s="257"/>
      <c r="D17" s="257"/>
    </row>
    <row r="18" spans="1:4" ht="20.25" customHeight="1">
      <c r="A18" s="209"/>
      <c r="B18" s="209"/>
      <c r="C18" s="209"/>
      <c r="D18" s="210" t="s">
        <v>41</v>
      </c>
    </row>
    <row r="19" spans="1:4" ht="20.25" customHeight="1">
      <c r="A19" s="258" t="s">
        <v>515</v>
      </c>
      <c r="B19" s="258" t="s">
        <v>516</v>
      </c>
      <c r="C19" s="260" t="s">
        <v>517</v>
      </c>
      <c r="D19" s="261"/>
    </row>
    <row r="20" spans="1:4" ht="20.25" customHeight="1">
      <c r="A20" s="259"/>
      <c r="B20" s="259"/>
      <c r="C20" s="211" t="s">
        <v>68</v>
      </c>
      <c r="D20" s="211" t="s">
        <v>69</v>
      </c>
    </row>
    <row r="21" spans="1:4" ht="47.25">
      <c r="A21" s="112" t="s">
        <v>518</v>
      </c>
      <c r="B21" s="113" t="s">
        <v>519</v>
      </c>
      <c r="C21" s="114">
        <f>C22</f>
        <v>0</v>
      </c>
      <c r="D21" s="114">
        <f>D22</f>
        <v>0</v>
      </c>
    </row>
    <row r="22" spans="1:4" ht="56.25" customHeight="1">
      <c r="A22" s="115" t="s">
        <v>520</v>
      </c>
      <c r="B22" s="113" t="s">
        <v>125</v>
      </c>
      <c r="C22" s="116">
        <f>C23+C27</f>
        <v>0</v>
      </c>
      <c r="D22" s="116">
        <f>D23+D27</f>
        <v>0</v>
      </c>
    </row>
    <row r="23" spans="1:4" ht="31.5">
      <c r="A23" s="115" t="s">
        <v>521</v>
      </c>
      <c r="B23" s="117" t="s">
        <v>126</v>
      </c>
      <c r="C23" s="116">
        <f t="shared" ref="C23:D25" si="0">+C24</f>
        <v>-125994270.29000001</v>
      </c>
      <c r="D23" s="116">
        <f t="shared" si="0"/>
        <v>-129575993.83</v>
      </c>
    </row>
    <row r="24" spans="1:4" ht="31.5">
      <c r="A24" s="115" t="s">
        <v>522</v>
      </c>
      <c r="B24" s="117" t="s">
        <v>127</v>
      </c>
      <c r="C24" s="116">
        <f t="shared" si="0"/>
        <v>-125994270.29000001</v>
      </c>
      <c r="D24" s="116">
        <f t="shared" si="0"/>
        <v>-129575993.83</v>
      </c>
    </row>
    <row r="25" spans="1:4" ht="31.5">
      <c r="A25" s="115" t="s">
        <v>523</v>
      </c>
      <c r="B25" s="117" t="s">
        <v>128</v>
      </c>
      <c r="C25" s="116">
        <f t="shared" si="0"/>
        <v>-125994270.29000001</v>
      </c>
      <c r="D25" s="116">
        <f t="shared" si="0"/>
        <v>-129575993.83</v>
      </c>
    </row>
    <row r="26" spans="1:4" ht="47.25">
      <c r="A26" s="115" t="s">
        <v>532</v>
      </c>
      <c r="B26" s="117" t="s">
        <v>531</v>
      </c>
      <c r="C26" s="116">
        <f>-'Прил 2'!C46</f>
        <v>-125994270.29000001</v>
      </c>
      <c r="D26" s="116">
        <f>-'Прил 2'!D46</f>
        <v>-129575993.83</v>
      </c>
    </row>
    <row r="27" spans="1:4" ht="31.5">
      <c r="A27" s="115" t="s">
        <v>524</v>
      </c>
      <c r="B27" s="117" t="s">
        <v>525</v>
      </c>
      <c r="C27" s="116">
        <f>+C28</f>
        <v>125994270.28999998</v>
      </c>
      <c r="D27" s="116">
        <f>+D28</f>
        <v>129575993.82999998</v>
      </c>
    </row>
    <row r="28" spans="1:4" ht="31.5">
      <c r="A28" s="115" t="s">
        <v>526</v>
      </c>
      <c r="B28" s="117" t="s">
        <v>527</v>
      </c>
      <c r="C28" s="116">
        <f>C29</f>
        <v>125994270.28999998</v>
      </c>
      <c r="D28" s="116">
        <f>D29</f>
        <v>129575993.82999998</v>
      </c>
    </row>
    <row r="29" spans="1:4" ht="47.25">
      <c r="A29" s="115" t="s">
        <v>528</v>
      </c>
      <c r="B29" s="117" t="s">
        <v>529</v>
      </c>
      <c r="C29" s="116">
        <f>C30</f>
        <v>125994270.28999998</v>
      </c>
      <c r="D29" s="116">
        <f>D30</f>
        <v>129575993.82999998</v>
      </c>
    </row>
    <row r="30" spans="1:4" ht="47.25">
      <c r="A30" s="115" t="s">
        <v>534</v>
      </c>
      <c r="B30" s="117" t="s">
        <v>533</v>
      </c>
      <c r="C30" s="116">
        <f>'Прил 8'!J368+7800000</f>
        <v>125994270.28999998</v>
      </c>
      <c r="D30" s="116">
        <f>'Прил 8'!K368+7800000</f>
        <v>129575993.82999998</v>
      </c>
    </row>
  </sheetData>
  <mergeCells count="18">
    <mergeCell ref="B1:D1"/>
    <mergeCell ref="B2:D2"/>
    <mergeCell ref="B3:D3"/>
    <mergeCell ref="B4:D4"/>
    <mergeCell ref="B5:D5"/>
    <mergeCell ref="B6:D6"/>
    <mergeCell ref="B7:D7"/>
    <mergeCell ref="A16:D16"/>
    <mergeCell ref="A17:D17"/>
    <mergeCell ref="A19:A20"/>
    <mergeCell ref="B19:B20"/>
    <mergeCell ref="C19:D19"/>
    <mergeCell ref="B9:D9"/>
    <mergeCell ref="B10:D10"/>
    <mergeCell ref="B11:D11"/>
    <mergeCell ref="B12:D12"/>
    <mergeCell ref="B13:D13"/>
    <mergeCell ref="B14:D14"/>
  </mergeCells>
  <pageMargins left="0.70866141732283472" right="0.39370078740157483" top="0.74803149606299213" bottom="0.74803149606299213" header="0.31496062992125984" footer="0.31496062992125984"/>
  <pageSetup paperSize="9" scale="97"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D46"/>
  <sheetViews>
    <sheetView view="pageBreakPreview" topLeftCell="A37" zoomScale="96" zoomScaleNormal="80" zoomScaleSheetLayoutView="96" workbookViewId="0">
      <selection activeCell="B54" sqref="B54"/>
    </sheetView>
  </sheetViews>
  <sheetFormatPr defaultColWidth="31" defaultRowHeight="15.75"/>
  <cols>
    <col min="1" max="1" width="26.42578125" style="4" customWidth="1"/>
    <col min="2" max="2" width="29.5703125" style="4" customWidth="1"/>
    <col min="3" max="4" width="17.5703125" style="128" customWidth="1"/>
    <col min="5" max="16384" width="31" style="2"/>
  </cols>
  <sheetData>
    <row r="1" spans="1:4">
      <c r="B1" s="214" t="s">
        <v>558</v>
      </c>
      <c r="C1" s="214"/>
      <c r="D1" s="214"/>
    </row>
    <row r="2" spans="1:4">
      <c r="B2" s="214" t="s">
        <v>42</v>
      </c>
      <c r="C2" s="214"/>
      <c r="D2" s="214"/>
    </row>
    <row r="3" spans="1:4">
      <c r="B3" s="214" t="s">
        <v>545</v>
      </c>
      <c r="C3" s="214"/>
      <c r="D3" s="214"/>
    </row>
    <row r="4" spans="1:4">
      <c r="B4" s="214" t="s">
        <v>565</v>
      </c>
      <c r="C4" s="214"/>
      <c r="D4" s="214"/>
    </row>
    <row r="5" spans="1:4">
      <c r="B5" s="214" t="s">
        <v>546</v>
      </c>
      <c r="C5" s="214"/>
      <c r="D5" s="214"/>
    </row>
    <row r="6" spans="1:4">
      <c r="B6" s="214" t="s">
        <v>46</v>
      </c>
      <c r="C6" s="214"/>
      <c r="D6" s="214"/>
    </row>
    <row r="7" spans="1:4">
      <c r="B7" s="214" t="s">
        <v>566</v>
      </c>
      <c r="C7" s="214"/>
      <c r="D7" s="214"/>
    </row>
    <row r="9" spans="1:4">
      <c r="A9" s="5"/>
      <c r="B9" s="214" t="s">
        <v>558</v>
      </c>
      <c r="C9" s="214"/>
      <c r="D9" s="214"/>
    </row>
    <row r="10" spans="1:4">
      <c r="A10" s="5"/>
      <c r="B10" s="214" t="s">
        <v>42</v>
      </c>
      <c r="C10" s="214"/>
      <c r="D10" s="214"/>
    </row>
    <row r="11" spans="1:4">
      <c r="A11" s="5"/>
      <c r="B11" s="214" t="s">
        <v>44</v>
      </c>
      <c r="C11" s="214"/>
      <c r="D11" s="214"/>
    </row>
    <row r="12" spans="1:4">
      <c r="A12" s="5"/>
      <c r="B12" s="214" t="s">
        <v>45</v>
      </c>
      <c r="C12" s="214"/>
      <c r="D12" s="214"/>
    </row>
    <row r="13" spans="1:4">
      <c r="A13" s="5"/>
      <c r="B13" s="214" t="s">
        <v>46</v>
      </c>
      <c r="C13" s="214"/>
      <c r="D13" s="214"/>
    </row>
    <row r="14" spans="1:4">
      <c r="A14" s="5"/>
      <c r="B14" s="214" t="str">
        <f>'[1]Прил 1'!B6:C6</f>
        <v>от "18" декабря 2020 года №28-111</v>
      </c>
      <c r="C14" s="214"/>
      <c r="D14" s="214"/>
    </row>
    <row r="15" spans="1:4">
      <c r="A15" s="5"/>
      <c r="C15" s="216"/>
      <c r="D15" s="216"/>
    </row>
    <row r="16" spans="1:4">
      <c r="A16" s="5"/>
      <c r="B16" s="5"/>
    </row>
    <row r="17" spans="1:4" ht="17.649999999999999" customHeight="1">
      <c r="A17" s="215" t="s">
        <v>567</v>
      </c>
      <c r="B17" s="215"/>
      <c r="C17" s="215"/>
      <c r="D17" s="215"/>
    </row>
    <row r="18" spans="1:4" ht="17.649999999999999" customHeight="1">
      <c r="A18" s="215" t="s">
        <v>568</v>
      </c>
      <c r="B18" s="215"/>
      <c r="C18" s="215"/>
      <c r="D18" s="215"/>
    </row>
    <row r="19" spans="1:4" ht="17.649999999999999" customHeight="1">
      <c r="A19" s="215" t="s">
        <v>2</v>
      </c>
      <c r="B19" s="215"/>
      <c r="C19" s="215"/>
      <c r="D19" s="215"/>
    </row>
    <row r="20" spans="1:4" ht="17.649999999999999" customHeight="1">
      <c r="A20" s="213" t="s">
        <v>569</v>
      </c>
      <c r="B20" s="213"/>
      <c r="C20" s="213"/>
      <c r="D20" s="213"/>
    </row>
    <row r="21" spans="1:4">
      <c r="A21" s="5" t="s">
        <v>24</v>
      </c>
      <c r="B21" s="5"/>
    </row>
    <row r="22" spans="1:4">
      <c r="A22" s="138"/>
      <c r="B22" s="7"/>
      <c r="D22" s="8" t="s">
        <v>41</v>
      </c>
    </row>
    <row r="23" spans="1:4" s="12" customFormat="1" ht="50.65" customHeight="1">
      <c r="A23" s="139" t="s">
        <v>1</v>
      </c>
      <c r="B23" s="10" t="s">
        <v>570</v>
      </c>
      <c r="C23" s="140" t="s">
        <v>68</v>
      </c>
      <c r="D23" s="140" t="s">
        <v>69</v>
      </c>
    </row>
    <row r="24" spans="1:4" ht="31.5">
      <c r="A24" s="13" t="s">
        <v>10</v>
      </c>
      <c r="B24" s="141" t="s">
        <v>4</v>
      </c>
      <c r="C24" s="16">
        <f>C25+C27+C29+C32+C35+C37</f>
        <v>124185770.51000001</v>
      </c>
      <c r="D24" s="16">
        <f>D25+D27+D29+D32+D35+D37</f>
        <v>127680035.45999999</v>
      </c>
    </row>
    <row r="25" spans="1:4" ht="31.5">
      <c r="A25" s="13" t="s">
        <v>11</v>
      </c>
      <c r="B25" s="141" t="s">
        <v>5</v>
      </c>
      <c r="C25" s="16">
        <f>C26</f>
        <v>48035031.960000001</v>
      </c>
      <c r="D25" s="16">
        <f>D26</f>
        <v>51247137</v>
      </c>
    </row>
    <row r="26" spans="1:4" ht="31.5">
      <c r="A26" s="13" t="s">
        <v>12</v>
      </c>
      <c r="B26" s="141" t="s">
        <v>6</v>
      </c>
      <c r="C26" s="16">
        <v>48035031.960000001</v>
      </c>
      <c r="D26" s="16">
        <v>51247137</v>
      </c>
    </row>
    <row r="27" spans="1:4" ht="31.5">
      <c r="A27" s="13" t="s">
        <v>13</v>
      </c>
      <c r="B27" s="141" t="s">
        <v>7</v>
      </c>
      <c r="C27" s="16">
        <f>C28</f>
        <v>21091.5</v>
      </c>
      <c r="D27" s="16">
        <f>D28</f>
        <v>21091.5</v>
      </c>
    </row>
    <row r="28" spans="1:4" ht="126">
      <c r="A28" s="13" t="s">
        <v>48</v>
      </c>
      <c r="B28" s="141" t="s">
        <v>49</v>
      </c>
      <c r="C28" s="16">
        <v>21091.5</v>
      </c>
      <c r="D28" s="16">
        <v>21091.5</v>
      </c>
    </row>
    <row r="29" spans="1:4" ht="31.5">
      <c r="A29" s="13" t="s">
        <v>14</v>
      </c>
      <c r="B29" s="141" t="s">
        <v>8</v>
      </c>
      <c r="C29" s="16">
        <f>SUM(C30:C31)</f>
        <v>62931300</v>
      </c>
      <c r="D29" s="16">
        <f>SUM(D30:D31)</f>
        <v>63280460</v>
      </c>
    </row>
    <row r="30" spans="1:4" ht="31.5">
      <c r="A30" s="20" t="s">
        <v>66</v>
      </c>
      <c r="B30" s="21" t="s">
        <v>67</v>
      </c>
      <c r="C30" s="16">
        <v>2212820</v>
      </c>
      <c r="D30" s="16">
        <v>2258390</v>
      </c>
    </row>
    <row r="31" spans="1:4" ht="31.5">
      <c r="A31" s="13" t="s">
        <v>50</v>
      </c>
      <c r="B31" s="141" t="s">
        <v>51</v>
      </c>
      <c r="C31" s="16">
        <v>60718480</v>
      </c>
      <c r="D31" s="16">
        <v>61022070</v>
      </c>
    </row>
    <row r="32" spans="1:4" ht="110.25">
      <c r="A32" s="13" t="s">
        <v>15</v>
      </c>
      <c r="B32" s="141" t="s">
        <v>9</v>
      </c>
      <c r="C32" s="16">
        <f>SUM(C33:C34)</f>
        <v>11549636.450000001</v>
      </c>
      <c r="D32" s="16">
        <f>SUM(D33:D34)</f>
        <v>11533536.359999999</v>
      </c>
    </row>
    <row r="33" spans="1:4" ht="204.75">
      <c r="A33" s="13" t="s">
        <v>16</v>
      </c>
      <c r="B33" s="141" t="s">
        <v>3</v>
      </c>
      <c r="C33" s="16">
        <v>10747032.15</v>
      </c>
      <c r="D33" s="16">
        <v>10747032.15</v>
      </c>
    </row>
    <row r="34" spans="1:4" ht="204.75">
      <c r="A34" s="13" t="s">
        <v>35</v>
      </c>
      <c r="B34" s="141" t="s">
        <v>19</v>
      </c>
      <c r="C34" s="16">
        <v>802604.3</v>
      </c>
      <c r="D34" s="16">
        <v>786504.21</v>
      </c>
    </row>
    <row r="35" spans="1:4" ht="63">
      <c r="A35" s="13" t="s">
        <v>17</v>
      </c>
      <c r="B35" s="141" t="s">
        <v>0</v>
      </c>
      <c r="C35" s="16">
        <f>C36</f>
        <v>564300</v>
      </c>
      <c r="D35" s="16">
        <f>D36</f>
        <v>513400</v>
      </c>
    </row>
    <row r="36" spans="1:4" ht="94.5">
      <c r="A36" s="13" t="s">
        <v>18</v>
      </c>
      <c r="B36" s="141" t="s">
        <v>36</v>
      </c>
      <c r="C36" s="16">
        <v>564300</v>
      </c>
      <c r="D36" s="16">
        <v>513400</v>
      </c>
    </row>
    <row r="37" spans="1:4" ht="31.5">
      <c r="A37" s="13" t="s">
        <v>56</v>
      </c>
      <c r="B37" s="141" t="s">
        <v>57</v>
      </c>
      <c r="C37" s="16">
        <f>C38</f>
        <v>1084410.6000000001</v>
      </c>
      <c r="D37" s="16">
        <f>D38</f>
        <v>1084410.6000000001</v>
      </c>
    </row>
    <row r="38" spans="1:4" ht="31.5">
      <c r="A38" s="13" t="s">
        <v>58</v>
      </c>
      <c r="B38" s="141" t="s">
        <v>59</v>
      </c>
      <c r="C38" s="16">
        <v>1084410.6000000001</v>
      </c>
      <c r="D38" s="16">
        <v>1084410.6000000001</v>
      </c>
    </row>
    <row r="39" spans="1:4" ht="31.5">
      <c r="A39" s="13" t="s">
        <v>30</v>
      </c>
      <c r="B39" s="141" t="s">
        <v>31</v>
      </c>
      <c r="C39" s="16">
        <f>C40</f>
        <v>1808499.78</v>
      </c>
      <c r="D39" s="16">
        <f>D40</f>
        <v>1895958.37</v>
      </c>
    </row>
    <row r="40" spans="1:4" ht="94.5">
      <c r="A40" s="13" t="s">
        <v>32</v>
      </c>
      <c r="B40" s="141" t="s">
        <v>33</v>
      </c>
      <c r="C40" s="16">
        <f>C41+C42+C43+C44</f>
        <v>1808499.78</v>
      </c>
      <c r="D40" s="16">
        <f>D41+D42+D43+D44</f>
        <v>1895958.37</v>
      </c>
    </row>
    <row r="41" spans="1:4" ht="47.25" hidden="1">
      <c r="A41" s="13" t="s">
        <v>37</v>
      </c>
      <c r="B41" s="141" t="s">
        <v>38</v>
      </c>
      <c r="C41" s="16"/>
      <c r="D41" s="16"/>
    </row>
    <row r="42" spans="1:4" ht="63" hidden="1">
      <c r="A42" s="13" t="s">
        <v>26</v>
      </c>
      <c r="B42" s="141" t="s">
        <v>20</v>
      </c>
      <c r="C42" s="16"/>
      <c r="D42" s="16"/>
    </row>
    <row r="43" spans="1:4" ht="47.25">
      <c r="A43" s="13" t="s">
        <v>27</v>
      </c>
      <c r="B43" s="141" t="s">
        <v>25</v>
      </c>
      <c r="C43" s="16">
        <v>520267</v>
      </c>
      <c r="D43" s="16">
        <v>535042</v>
      </c>
    </row>
    <row r="44" spans="1:4" ht="31.5">
      <c r="A44" s="13" t="s">
        <v>28</v>
      </c>
      <c r="B44" s="141" t="s">
        <v>21</v>
      </c>
      <c r="C44" s="16">
        <v>1288232.78</v>
      </c>
      <c r="D44" s="16">
        <v>1360916.37</v>
      </c>
    </row>
    <row r="45" spans="1:4" ht="47.25" hidden="1">
      <c r="A45" s="13" t="s">
        <v>22</v>
      </c>
      <c r="B45" s="141" t="s">
        <v>23</v>
      </c>
      <c r="C45" s="16"/>
      <c r="D45" s="16"/>
    </row>
    <row r="46" spans="1:4">
      <c r="A46" s="17"/>
      <c r="B46" s="142" t="s">
        <v>29</v>
      </c>
      <c r="C46" s="19">
        <f>C24+C39</f>
        <v>125994270.29000001</v>
      </c>
      <c r="D46" s="19">
        <f>D24+D39</f>
        <v>129575993.83</v>
      </c>
    </row>
  </sheetData>
  <sheetProtection formatCells="0" formatColumns="0" formatRows="0" deleteColumns="0" deleteRows="0"/>
  <mergeCells count="18">
    <mergeCell ref="B7:D7"/>
    <mergeCell ref="B1:D1"/>
    <mergeCell ref="C15:D15"/>
    <mergeCell ref="A17:D17"/>
    <mergeCell ref="A18:D18"/>
    <mergeCell ref="B2:D2"/>
    <mergeCell ref="B3:D3"/>
    <mergeCell ref="B4:D4"/>
    <mergeCell ref="B5:D5"/>
    <mergeCell ref="B6:D6"/>
    <mergeCell ref="A19:D19"/>
    <mergeCell ref="A20:D20"/>
    <mergeCell ref="B9:D9"/>
    <mergeCell ref="B10:D10"/>
    <mergeCell ref="B11:D11"/>
    <mergeCell ref="B12:D12"/>
    <mergeCell ref="B13:D13"/>
    <mergeCell ref="B14:D14"/>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C58"/>
  <sheetViews>
    <sheetView view="pageBreakPreview" zoomScaleNormal="80" zoomScaleSheetLayoutView="100" workbookViewId="0">
      <selection activeCell="B23" sqref="B23"/>
    </sheetView>
  </sheetViews>
  <sheetFormatPr defaultColWidth="31" defaultRowHeight="15.75"/>
  <cols>
    <col min="1" max="1" width="20.28515625" style="1" bestFit="1" customWidth="1"/>
    <col min="2" max="2" width="30.85546875" style="4" customWidth="1"/>
    <col min="3" max="3" width="48" style="14" customWidth="1"/>
    <col min="4" max="16384" width="31" style="2"/>
  </cols>
  <sheetData>
    <row r="1" spans="1:3">
      <c r="B1" s="214" t="s">
        <v>70</v>
      </c>
      <c r="C1" s="214"/>
    </row>
    <row r="2" spans="1:3">
      <c r="B2" s="214" t="s">
        <v>42</v>
      </c>
      <c r="C2" s="214"/>
    </row>
    <row r="3" spans="1:3">
      <c r="B3" s="214" t="s">
        <v>545</v>
      </c>
      <c r="C3" s="214"/>
    </row>
    <row r="4" spans="1:3">
      <c r="B4" s="214" t="s">
        <v>565</v>
      </c>
      <c r="C4" s="214"/>
    </row>
    <row r="5" spans="1:3">
      <c r="B5" s="214" t="s">
        <v>546</v>
      </c>
      <c r="C5" s="214"/>
    </row>
    <row r="6" spans="1:3">
      <c r="B6" s="214" t="s">
        <v>46</v>
      </c>
      <c r="C6" s="214"/>
    </row>
    <row r="7" spans="1:3">
      <c r="B7" s="214" t="str">
        <f>'Прил 1'!B7:C7</f>
        <v>от "_____" июня 2021 года №_____</v>
      </c>
      <c r="C7" s="214"/>
    </row>
    <row r="8" spans="1:3">
      <c r="C8" s="128"/>
    </row>
    <row r="9" spans="1:3">
      <c r="A9" s="3"/>
      <c r="B9" s="214" t="s">
        <v>70</v>
      </c>
      <c r="C9" s="214"/>
    </row>
    <row r="10" spans="1:3">
      <c r="A10" s="3"/>
      <c r="B10" s="214" t="s">
        <v>42</v>
      </c>
      <c r="C10" s="214"/>
    </row>
    <row r="11" spans="1:3">
      <c r="A11" s="3"/>
      <c r="B11" s="214" t="s">
        <v>44</v>
      </c>
      <c r="C11" s="214"/>
    </row>
    <row r="12" spans="1:3">
      <c r="A12" s="3"/>
      <c r="B12" s="214" t="s">
        <v>45</v>
      </c>
      <c r="C12" s="214"/>
    </row>
    <row r="13" spans="1:3">
      <c r="A13" s="3"/>
      <c r="B13" s="214" t="s">
        <v>46</v>
      </c>
      <c r="C13" s="214"/>
    </row>
    <row r="14" spans="1:3">
      <c r="A14" s="3"/>
      <c r="B14" s="214" t="str">
        <f>'Прил 1'!B14:C14</f>
        <v>от "18" декабря 2020 года №28-111</v>
      </c>
      <c r="C14" s="214"/>
    </row>
    <row r="15" spans="1:3">
      <c r="A15" s="3"/>
    </row>
    <row r="16" spans="1:3">
      <c r="A16" s="3"/>
    </row>
    <row r="17" spans="1:3" ht="17.649999999999999" customHeight="1">
      <c r="A17" s="215" t="s">
        <v>71</v>
      </c>
      <c r="B17" s="215"/>
      <c r="C17" s="215"/>
    </row>
    <row r="18" spans="1:3" ht="17.649999999999999" customHeight="1">
      <c r="A18" s="215" t="s">
        <v>72</v>
      </c>
      <c r="B18" s="215"/>
      <c r="C18" s="215"/>
    </row>
    <row r="19" spans="1:3" ht="17.649999999999999" customHeight="1">
      <c r="A19" s="215" t="s">
        <v>73</v>
      </c>
      <c r="B19" s="215"/>
      <c r="C19" s="215"/>
    </row>
    <row r="20" spans="1:3">
      <c r="A20" s="3" t="s">
        <v>24</v>
      </c>
      <c r="B20" s="5"/>
    </row>
    <row r="21" spans="1:3">
      <c r="A21" s="6"/>
      <c r="B21" s="7"/>
      <c r="C21" s="8"/>
    </row>
    <row r="22" spans="1:3" s="12" customFormat="1" ht="42.75" customHeight="1">
      <c r="A22" s="220" t="s">
        <v>74</v>
      </c>
      <c r="B22" s="221"/>
      <c r="C22" s="220" t="s">
        <v>118</v>
      </c>
    </row>
    <row r="23" spans="1:3" ht="93.75">
      <c r="A23" s="22" t="s">
        <v>75</v>
      </c>
      <c r="B23" s="22" t="s">
        <v>119</v>
      </c>
      <c r="C23" s="220"/>
    </row>
    <row r="24" spans="1:3" ht="20.25" customHeight="1">
      <c r="A24" s="23">
        <v>182</v>
      </c>
      <c r="B24" s="218" t="s">
        <v>76</v>
      </c>
      <c r="C24" s="219"/>
    </row>
    <row r="25" spans="1:3" ht="18.75">
      <c r="A25" s="23">
        <v>182</v>
      </c>
      <c r="B25" s="22" t="s">
        <v>77</v>
      </c>
      <c r="C25" s="24" t="s">
        <v>120</v>
      </c>
    </row>
    <row r="26" spans="1:3" ht="18.75">
      <c r="A26" s="23">
        <v>182</v>
      </c>
      <c r="B26" s="22" t="s">
        <v>78</v>
      </c>
      <c r="C26" s="24" t="s">
        <v>121</v>
      </c>
    </row>
    <row r="27" spans="1:3" ht="18.75">
      <c r="A27" s="23">
        <v>182</v>
      </c>
      <c r="B27" s="22" t="s">
        <v>79</v>
      </c>
      <c r="C27" s="24" t="s">
        <v>122</v>
      </c>
    </row>
    <row r="28" spans="1:3" ht="18.75">
      <c r="A28" s="23">
        <v>182</v>
      </c>
      <c r="B28" s="22" t="s">
        <v>80</v>
      </c>
      <c r="C28" s="24" t="s">
        <v>123</v>
      </c>
    </row>
    <row r="29" spans="1:3" ht="150">
      <c r="A29" s="23">
        <v>182</v>
      </c>
      <c r="B29" s="22" t="s">
        <v>539</v>
      </c>
      <c r="C29" s="24" t="s">
        <v>540</v>
      </c>
    </row>
    <row r="30" spans="1:3" ht="48.75" customHeight="1">
      <c r="A30" s="25" t="s">
        <v>571</v>
      </c>
      <c r="B30" s="218" t="s">
        <v>572</v>
      </c>
      <c r="C30" s="219"/>
    </row>
    <row r="31" spans="1:3" ht="112.5">
      <c r="A31" s="25" t="s">
        <v>571</v>
      </c>
      <c r="B31" s="26" t="s">
        <v>573</v>
      </c>
      <c r="C31" s="24" t="s">
        <v>574</v>
      </c>
    </row>
    <row r="32" spans="1:3" ht="48.75" customHeight="1">
      <c r="A32" s="25" t="s">
        <v>81</v>
      </c>
      <c r="B32" s="218" t="s">
        <v>82</v>
      </c>
      <c r="C32" s="219"/>
    </row>
    <row r="33" spans="1:3" ht="168.75">
      <c r="A33" s="25" t="s">
        <v>81</v>
      </c>
      <c r="B33" s="26" t="s">
        <v>83</v>
      </c>
      <c r="C33" s="24" t="s">
        <v>52</v>
      </c>
    </row>
    <row r="34" spans="1:3" ht="243.75">
      <c r="A34" s="25" t="s">
        <v>81</v>
      </c>
      <c r="B34" s="22" t="s">
        <v>84</v>
      </c>
      <c r="C34" s="24" t="s">
        <v>85</v>
      </c>
    </row>
    <row r="35" spans="1:3" ht="20.25">
      <c r="A35" s="25" t="s">
        <v>86</v>
      </c>
      <c r="B35" s="218" t="s">
        <v>87</v>
      </c>
      <c r="C35" s="219"/>
    </row>
    <row r="36" spans="1:3" ht="168.75">
      <c r="A36" s="25" t="s">
        <v>86</v>
      </c>
      <c r="B36" s="26" t="s">
        <v>83</v>
      </c>
      <c r="C36" s="24" t="s">
        <v>52</v>
      </c>
    </row>
    <row r="37" spans="1:3" ht="243.75">
      <c r="A37" s="25" t="s">
        <v>86</v>
      </c>
      <c r="B37" s="26" t="s">
        <v>88</v>
      </c>
      <c r="C37" s="24" t="s">
        <v>89</v>
      </c>
    </row>
    <row r="38" spans="1:3" ht="150">
      <c r="A38" s="25" t="s">
        <v>86</v>
      </c>
      <c r="B38" s="27" t="s">
        <v>90</v>
      </c>
      <c r="C38" s="28" t="s">
        <v>53</v>
      </c>
    </row>
    <row r="39" spans="1:3" ht="187.5">
      <c r="A39" s="25" t="s">
        <v>86</v>
      </c>
      <c r="B39" s="29" t="s">
        <v>547</v>
      </c>
      <c r="C39" s="30" t="s">
        <v>548</v>
      </c>
    </row>
    <row r="40" spans="1:3" ht="187.5">
      <c r="A40" s="25" t="s">
        <v>86</v>
      </c>
      <c r="B40" s="29" t="s">
        <v>91</v>
      </c>
      <c r="C40" s="30" t="s">
        <v>92</v>
      </c>
    </row>
    <row r="41" spans="1:3" ht="93.75">
      <c r="A41" s="25" t="s">
        <v>86</v>
      </c>
      <c r="B41" s="29" t="s">
        <v>93</v>
      </c>
      <c r="C41" s="30" t="s">
        <v>54</v>
      </c>
    </row>
    <row r="42" spans="1:3" ht="168.75">
      <c r="A42" s="25" t="s">
        <v>86</v>
      </c>
      <c r="B42" s="29" t="s">
        <v>94</v>
      </c>
      <c r="C42" s="30" t="s">
        <v>55</v>
      </c>
    </row>
    <row r="43" spans="1:3" ht="150">
      <c r="A43" s="25" t="s">
        <v>86</v>
      </c>
      <c r="B43" s="31" t="s">
        <v>95</v>
      </c>
      <c r="C43" s="28" t="s">
        <v>96</v>
      </c>
    </row>
    <row r="44" spans="1:3" ht="56.25">
      <c r="A44" s="25" t="s">
        <v>86</v>
      </c>
      <c r="B44" s="27" t="s">
        <v>97</v>
      </c>
      <c r="C44" s="28" t="s">
        <v>98</v>
      </c>
    </row>
    <row r="45" spans="1:3" ht="37.5">
      <c r="A45" s="25" t="s">
        <v>86</v>
      </c>
      <c r="B45" s="27" t="s">
        <v>99</v>
      </c>
      <c r="C45" s="28" t="s">
        <v>100</v>
      </c>
    </row>
    <row r="46" spans="1:3" ht="37.5">
      <c r="A46" s="25" t="s">
        <v>86</v>
      </c>
      <c r="B46" s="31" t="s">
        <v>101</v>
      </c>
      <c r="C46" s="32" t="s">
        <v>60</v>
      </c>
    </row>
    <row r="47" spans="1:3" ht="37.5">
      <c r="A47" s="25" t="s">
        <v>86</v>
      </c>
      <c r="B47" s="31" t="s">
        <v>102</v>
      </c>
      <c r="C47" s="32" t="s">
        <v>61</v>
      </c>
    </row>
    <row r="48" spans="1:3" ht="93.75">
      <c r="A48" s="25" t="s">
        <v>86</v>
      </c>
      <c r="B48" s="33" t="s">
        <v>103</v>
      </c>
      <c r="C48" s="32" t="s">
        <v>64</v>
      </c>
    </row>
    <row r="49" spans="1:3" ht="56.25">
      <c r="A49" s="25" t="s">
        <v>86</v>
      </c>
      <c r="B49" s="31" t="s">
        <v>104</v>
      </c>
      <c r="C49" s="32" t="s">
        <v>105</v>
      </c>
    </row>
    <row r="50" spans="1:3" ht="75">
      <c r="A50" s="25" t="s">
        <v>86</v>
      </c>
      <c r="B50" s="31" t="s">
        <v>106</v>
      </c>
      <c r="C50" s="32" t="s">
        <v>63</v>
      </c>
    </row>
    <row r="51" spans="1:3" ht="93.75">
      <c r="A51" s="25" t="s">
        <v>86</v>
      </c>
      <c r="B51" s="34" t="s">
        <v>107</v>
      </c>
      <c r="C51" s="35" t="s">
        <v>108</v>
      </c>
    </row>
    <row r="52" spans="1:3" ht="56.25">
      <c r="A52" s="25" t="s">
        <v>86</v>
      </c>
      <c r="B52" s="36" t="s">
        <v>109</v>
      </c>
      <c r="C52" s="37" t="s">
        <v>110</v>
      </c>
    </row>
    <row r="53" spans="1:3" ht="93.75">
      <c r="A53" s="25" t="s">
        <v>86</v>
      </c>
      <c r="B53" s="36" t="s">
        <v>111</v>
      </c>
      <c r="C53" s="37" t="s">
        <v>112</v>
      </c>
    </row>
    <row r="54" spans="1:3" ht="37.5">
      <c r="A54" s="25" t="s">
        <v>86</v>
      </c>
      <c r="B54" s="36" t="s">
        <v>113</v>
      </c>
      <c r="C54" s="37" t="s">
        <v>65</v>
      </c>
    </row>
    <row r="55" spans="1:3" ht="206.25">
      <c r="A55" s="25" t="s">
        <v>86</v>
      </c>
      <c r="B55" s="36" t="s">
        <v>114</v>
      </c>
      <c r="C55" s="37" t="s">
        <v>115</v>
      </c>
    </row>
    <row r="56" spans="1:3" ht="131.25">
      <c r="A56" s="25" t="s">
        <v>86</v>
      </c>
      <c r="B56" s="36" t="s">
        <v>116</v>
      </c>
      <c r="C56" s="37" t="s">
        <v>117</v>
      </c>
    </row>
    <row r="57" spans="1:3">
      <c r="A57" s="38"/>
      <c r="B57" s="38"/>
      <c r="C57" s="38"/>
    </row>
    <row r="58" spans="1:3" ht="18">
      <c r="A58" s="217" t="s">
        <v>124</v>
      </c>
      <c r="B58" s="217"/>
      <c r="C58" s="217"/>
    </row>
  </sheetData>
  <sheetProtection formatCells="0" formatColumns="0" formatRows="0" deleteColumns="0" deleteRows="0"/>
  <mergeCells count="23">
    <mergeCell ref="B14:C14"/>
    <mergeCell ref="B9:C9"/>
    <mergeCell ref="B10:C10"/>
    <mergeCell ref="B11:C11"/>
    <mergeCell ref="B12:C12"/>
    <mergeCell ref="B13:C13"/>
    <mergeCell ref="A58:C58"/>
    <mergeCell ref="B24:C24"/>
    <mergeCell ref="B35:C35"/>
    <mergeCell ref="B32:C32"/>
    <mergeCell ref="A17:C17"/>
    <mergeCell ref="A18:C18"/>
    <mergeCell ref="A19:C19"/>
    <mergeCell ref="A22:B22"/>
    <mergeCell ref="C22:C23"/>
    <mergeCell ref="B30:C30"/>
    <mergeCell ref="B6:C6"/>
    <mergeCell ref="B7:C7"/>
    <mergeCell ref="B1:C1"/>
    <mergeCell ref="B2:C2"/>
    <mergeCell ref="B3:C3"/>
    <mergeCell ref="B4:C4"/>
    <mergeCell ref="B5:C5"/>
  </mergeCells>
  <pageMargins left="0.78740157480314965" right="0.39370078740157483" top="0.39370078740157483" bottom="0.39370078740157483" header="0.19685039370078741" footer="0.19685039370078741"/>
  <pageSetup paperSize="9" scale="92" fitToHeight="0" orientation="portrait" r:id="rId1"/>
  <headerFooter scaleWithDoc="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C62"/>
  <sheetViews>
    <sheetView view="pageBreakPreview" topLeftCell="A45" zoomScaleNormal="80" zoomScaleSheetLayoutView="100" workbookViewId="0">
      <selection activeCell="A48" sqref="A48:C48"/>
    </sheetView>
  </sheetViews>
  <sheetFormatPr defaultColWidth="31" defaultRowHeight="15.75"/>
  <cols>
    <col min="1" max="1" width="6" style="1" customWidth="1"/>
    <col min="2" max="2" width="71.140625" style="4" customWidth="1"/>
    <col min="3" max="3" width="15" style="137" customWidth="1"/>
    <col min="4" max="16384" width="31" style="2"/>
  </cols>
  <sheetData>
    <row r="1" spans="1:3">
      <c r="B1" s="214" t="s">
        <v>561</v>
      </c>
      <c r="C1" s="214"/>
    </row>
    <row r="2" spans="1:3">
      <c r="B2" s="214" t="s">
        <v>42</v>
      </c>
      <c r="C2" s="214"/>
    </row>
    <row r="3" spans="1:3">
      <c r="B3" s="214" t="s">
        <v>545</v>
      </c>
      <c r="C3" s="214"/>
    </row>
    <row r="4" spans="1:3">
      <c r="B4" s="214" t="s">
        <v>565</v>
      </c>
      <c r="C4" s="214"/>
    </row>
    <row r="5" spans="1:3">
      <c r="B5" s="214" t="s">
        <v>546</v>
      </c>
      <c r="C5" s="214"/>
    </row>
    <row r="6" spans="1:3">
      <c r="B6" s="214" t="s">
        <v>46</v>
      </c>
      <c r="C6" s="214"/>
    </row>
    <row r="7" spans="1:3">
      <c r="B7" s="214" t="str">
        <f>'Прил 1'!B7:C7</f>
        <v>от "_____" июня 2021 года №_____</v>
      </c>
      <c r="C7" s="214"/>
    </row>
    <row r="9" spans="1:3">
      <c r="A9" s="3"/>
      <c r="B9" s="214" t="s">
        <v>562</v>
      </c>
      <c r="C9" s="214"/>
    </row>
    <row r="10" spans="1:3">
      <c r="A10" s="3"/>
      <c r="B10" s="214" t="s">
        <v>42</v>
      </c>
      <c r="C10" s="214"/>
    </row>
    <row r="11" spans="1:3">
      <c r="A11" s="3"/>
      <c r="B11" s="214" t="s">
        <v>44</v>
      </c>
      <c r="C11" s="214"/>
    </row>
    <row r="12" spans="1:3">
      <c r="A12" s="3"/>
      <c r="B12" s="214" t="s">
        <v>45</v>
      </c>
      <c r="C12" s="214"/>
    </row>
    <row r="13" spans="1:3">
      <c r="A13" s="3"/>
      <c r="B13" s="214" t="s">
        <v>46</v>
      </c>
      <c r="C13" s="214"/>
    </row>
    <row r="14" spans="1:3">
      <c r="A14" s="3"/>
      <c r="B14" s="214" t="str">
        <f>'[1]Прил 1'!B6:C6</f>
        <v>от "18" декабря 2020 года №28-111</v>
      </c>
      <c r="C14" s="214"/>
    </row>
    <row r="15" spans="1:3">
      <c r="A15" s="3"/>
    </row>
    <row r="16" spans="1:3">
      <c r="A16" s="3"/>
      <c r="C16" s="137" t="s">
        <v>575</v>
      </c>
    </row>
    <row r="17" spans="1:3" ht="88.5" customHeight="1">
      <c r="A17" s="215" t="s">
        <v>576</v>
      </c>
      <c r="B17" s="215"/>
      <c r="C17" s="215"/>
    </row>
    <row r="18" spans="1:3" ht="17.649999999999999" customHeight="1">
      <c r="A18" s="215"/>
      <c r="B18" s="215"/>
      <c r="C18" s="215"/>
    </row>
    <row r="19" spans="1:3" ht="17.649999999999999" customHeight="1">
      <c r="A19" s="215"/>
      <c r="B19" s="215"/>
      <c r="C19" s="215"/>
    </row>
    <row r="20" spans="1:3">
      <c r="A20" s="3" t="s">
        <v>24</v>
      </c>
      <c r="B20" s="5"/>
      <c r="C20" s="145" t="s">
        <v>41</v>
      </c>
    </row>
    <row r="21" spans="1:3" ht="31.5">
      <c r="A21" s="146"/>
      <c r="B21" s="147" t="s">
        <v>577</v>
      </c>
      <c r="C21" s="148" t="s">
        <v>578</v>
      </c>
    </row>
    <row r="22" spans="1:3" ht="31.5">
      <c r="A22" s="149">
        <v>1</v>
      </c>
      <c r="B22" s="150" t="s">
        <v>579</v>
      </c>
      <c r="C22" s="151">
        <f>'Прил 5'!I61</f>
        <v>211300</v>
      </c>
    </row>
    <row r="23" spans="1:3" ht="47.25">
      <c r="A23" s="149">
        <v>2</v>
      </c>
      <c r="B23" s="150" t="s">
        <v>580</v>
      </c>
      <c r="C23" s="151">
        <f>'Прил 5'!I56</f>
        <v>167900</v>
      </c>
    </row>
    <row r="24" spans="1:3" ht="408.6" customHeight="1">
      <c r="A24" s="149">
        <v>3</v>
      </c>
      <c r="B24" s="150" t="s">
        <v>581</v>
      </c>
      <c r="C24" s="151">
        <f>'Прил 5'!I50</f>
        <v>388000</v>
      </c>
    </row>
    <row r="25" spans="1:3" ht="47.25">
      <c r="A25" s="149">
        <v>4</v>
      </c>
      <c r="B25" s="150" t="s">
        <v>582</v>
      </c>
      <c r="C25" s="151">
        <f>'Прил 5'!I177</f>
        <v>34500</v>
      </c>
    </row>
    <row r="26" spans="1:3" ht="31.5">
      <c r="A26" s="149">
        <v>5</v>
      </c>
      <c r="B26" s="150" t="s">
        <v>583</v>
      </c>
      <c r="C26" s="151">
        <f>'Прил 5'!I54</f>
        <v>109200</v>
      </c>
    </row>
    <row r="27" spans="1:3" ht="31.5">
      <c r="A27" s="149">
        <v>6</v>
      </c>
      <c r="B27" s="150" t="s">
        <v>584</v>
      </c>
      <c r="C27" s="151">
        <f>'Прил 5'!I52</f>
        <v>142800</v>
      </c>
    </row>
    <row r="28" spans="1:3" ht="78.75">
      <c r="A28" s="149">
        <v>7</v>
      </c>
      <c r="B28" s="150" t="s">
        <v>585</v>
      </c>
      <c r="C28" s="151">
        <f>'Прил 5'!I298</f>
        <v>700713.3</v>
      </c>
    </row>
    <row r="29" spans="1:3" ht="110.25">
      <c r="A29" s="149">
        <v>8</v>
      </c>
      <c r="B29" s="150" t="s">
        <v>602</v>
      </c>
      <c r="C29" s="151">
        <f>'Прил 7'!J188</f>
        <v>347952.5</v>
      </c>
    </row>
    <row r="30" spans="1:3">
      <c r="A30" s="146"/>
      <c r="B30" s="152" t="s">
        <v>586</v>
      </c>
      <c r="C30" s="153">
        <f>SUM(C22:C29)</f>
        <v>2102365.7999999998</v>
      </c>
    </row>
    <row r="31" spans="1:3" ht="21.75" customHeight="1">
      <c r="A31" s="154"/>
      <c r="B31" s="154"/>
      <c r="C31" s="155"/>
    </row>
    <row r="32" spans="1:3" ht="120" customHeight="1">
      <c r="A32" s="223" t="s">
        <v>587</v>
      </c>
      <c r="B32" s="223"/>
      <c r="C32" s="223"/>
    </row>
    <row r="33" spans="1:3" ht="15.75" customHeight="1">
      <c r="A33" s="156"/>
      <c r="B33" s="156"/>
      <c r="C33" s="156"/>
    </row>
    <row r="34" spans="1:3" ht="153" customHeight="1">
      <c r="A34" s="223" t="s">
        <v>588</v>
      </c>
      <c r="B34" s="223"/>
      <c r="C34" s="223"/>
    </row>
    <row r="35" spans="1:3" ht="25.5" customHeight="1">
      <c r="A35" s="157"/>
      <c r="B35" s="157"/>
      <c r="C35" s="157"/>
    </row>
    <row r="36" spans="1:3" ht="373.5" customHeight="1">
      <c r="A36" s="225" t="s">
        <v>589</v>
      </c>
      <c r="B36" s="225"/>
      <c r="C36" s="225"/>
    </row>
    <row r="37" spans="1:3" ht="269.25" customHeight="1">
      <c r="A37" s="224" t="s">
        <v>590</v>
      </c>
      <c r="B37" s="225"/>
      <c r="C37" s="225"/>
    </row>
    <row r="38" spans="1:3" ht="249.75" customHeight="1">
      <c r="A38" s="225" t="s">
        <v>591</v>
      </c>
      <c r="B38" s="225"/>
      <c r="C38" s="225"/>
    </row>
    <row r="39" spans="1:3" ht="18" customHeight="1">
      <c r="A39" s="158"/>
      <c r="B39" s="158"/>
      <c r="C39" s="158"/>
    </row>
    <row r="40" spans="1:3" ht="96" customHeight="1">
      <c r="A40" s="223" t="s">
        <v>592</v>
      </c>
      <c r="B40" s="223"/>
      <c r="C40" s="223"/>
    </row>
    <row r="41" spans="1:3" ht="15.75" customHeight="1">
      <c r="A41" s="158"/>
      <c r="B41" s="158"/>
      <c r="C41" s="158"/>
    </row>
    <row r="42" spans="1:3" ht="105.75" customHeight="1">
      <c r="A42" s="223" t="s">
        <v>593</v>
      </c>
      <c r="B42" s="223"/>
      <c r="C42" s="223"/>
    </row>
    <row r="43" spans="1:3" ht="18" customHeight="1">
      <c r="A43" s="158"/>
      <c r="B43" s="158"/>
      <c r="C43" s="158"/>
    </row>
    <row r="44" spans="1:3" ht="117" customHeight="1">
      <c r="A44" s="223" t="s">
        <v>594</v>
      </c>
      <c r="B44" s="223"/>
      <c r="C44" s="223"/>
    </row>
    <row r="45" spans="1:3" ht="18" customHeight="1">
      <c r="A45" s="154"/>
      <c r="B45" s="154"/>
      <c r="C45" s="155"/>
    </row>
    <row r="46" spans="1:3" ht="70.5" customHeight="1">
      <c r="A46" s="223" t="s">
        <v>595</v>
      </c>
      <c r="B46" s="223"/>
      <c r="C46" s="223"/>
    </row>
    <row r="47" spans="1:3">
      <c r="A47" s="154"/>
      <c r="B47" s="154"/>
      <c r="C47" s="155"/>
    </row>
    <row r="48" spans="1:3" ht="393" customHeight="1">
      <c r="A48" s="223" t="s">
        <v>627</v>
      </c>
      <c r="B48" s="223"/>
      <c r="C48" s="223"/>
    </row>
    <row r="49" spans="1:3">
      <c r="A49" s="154"/>
      <c r="B49" s="154"/>
      <c r="C49" s="155"/>
    </row>
    <row r="50" spans="1:3">
      <c r="A50" s="154"/>
      <c r="B50" s="154"/>
      <c r="C50" s="134" t="s">
        <v>596</v>
      </c>
    </row>
    <row r="51" spans="1:3" ht="75" customHeight="1">
      <c r="A51" s="222" t="s">
        <v>597</v>
      </c>
      <c r="B51" s="222"/>
      <c r="C51" s="222"/>
    </row>
    <row r="52" spans="1:3" ht="18.75">
      <c r="A52" s="222" t="s">
        <v>39</v>
      </c>
      <c r="B52" s="222"/>
      <c r="C52" s="222"/>
    </row>
    <row r="53" spans="1:3" ht="18.75">
      <c r="A53" s="159"/>
      <c r="B53" s="159"/>
      <c r="C53" s="159"/>
    </row>
    <row r="54" spans="1:3">
      <c r="A54" s="154"/>
      <c r="B54" s="154"/>
      <c r="C54" s="160" t="s">
        <v>41</v>
      </c>
    </row>
    <row r="55" spans="1:3" ht="31.5">
      <c r="A55" s="146"/>
      <c r="B55" s="147" t="s">
        <v>577</v>
      </c>
      <c r="C55" s="148" t="s">
        <v>578</v>
      </c>
    </row>
    <row r="56" spans="1:3" ht="78.75">
      <c r="A56" s="149">
        <v>1</v>
      </c>
      <c r="B56" s="150" t="s">
        <v>598</v>
      </c>
      <c r="C56" s="151">
        <f>'Прил 5'!I334</f>
        <v>2406775</v>
      </c>
    </row>
    <row r="57" spans="1:3" ht="63">
      <c r="A57" s="149">
        <v>2</v>
      </c>
      <c r="B57" s="150" t="s">
        <v>628</v>
      </c>
      <c r="C57" s="151">
        <f>'Прил 7'!J141</f>
        <v>98447.03</v>
      </c>
    </row>
    <row r="58" spans="1:3">
      <c r="A58" s="146"/>
      <c r="B58" s="152" t="s">
        <v>586</v>
      </c>
      <c r="C58" s="153">
        <f>SUM(C56:C57)</f>
        <v>2505222.0299999998</v>
      </c>
    </row>
    <row r="59" spans="1:3">
      <c r="A59" s="154"/>
      <c r="B59" s="154"/>
      <c r="C59" s="155"/>
    </row>
    <row r="60" spans="1:3" ht="277.5" customHeight="1">
      <c r="A60" s="223" t="s">
        <v>599</v>
      </c>
      <c r="B60" s="223"/>
      <c r="C60" s="223"/>
    </row>
    <row r="62" spans="1:3" ht="273.75" customHeight="1">
      <c r="A62" s="223" t="s">
        <v>629</v>
      </c>
      <c r="B62" s="223"/>
      <c r="C62" s="223"/>
    </row>
  </sheetData>
  <sheetProtection formatCells="0" formatColumns="0" formatRows="0" deleteColumns="0" deleteRows="0"/>
  <mergeCells count="30">
    <mergeCell ref="A62:C62"/>
    <mergeCell ref="B9:C9"/>
    <mergeCell ref="B10:C10"/>
    <mergeCell ref="B11:C11"/>
    <mergeCell ref="B12:C12"/>
    <mergeCell ref="B13:C13"/>
    <mergeCell ref="A46:C46"/>
    <mergeCell ref="A17:C17"/>
    <mergeCell ref="A18:C18"/>
    <mergeCell ref="A19:C19"/>
    <mergeCell ref="A32:C32"/>
    <mergeCell ref="A34:C34"/>
    <mergeCell ref="A36:C36"/>
    <mergeCell ref="A48:C48"/>
    <mergeCell ref="A51:C51"/>
    <mergeCell ref="A52:C52"/>
    <mergeCell ref="A60:C60"/>
    <mergeCell ref="B1:C1"/>
    <mergeCell ref="B2:C2"/>
    <mergeCell ref="B3:C3"/>
    <mergeCell ref="B4:C4"/>
    <mergeCell ref="B5:C5"/>
    <mergeCell ref="B6:C6"/>
    <mergeCell ref="B7:C7"/>
    <mergeCell ref="A37:C37"/>
    <mergeCell ref="A38:C38"/>
    <mergeCell ref="A40:C40"/>
    <mergeCell ref="A42:C42"/>
    <mergeCell ref="A44:C44"/>
    <mergeCell ref="B14:C14"/>
  </mergeCells>
  <pageMargins left="0.78740157480314965" right="0.39370078740157483" top="0.39370078740157483" bottom="0.39370078740157483" header="0.19685039370078741" footer="0.19685039370078741"/>
  <pageSetup paperSize="9" scale="92" fitToHeight="0" orientation="portrait" r:id="rId1"/>
  <headerFooter scaleWithDoc="0">
    <oddHeader>&amp;C&amp;P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A1:I417"/>
  <sheetViews>
    <sheetView view="pageBreakPreview" topLeftCell="A210" zoomScaleNormal="100" zoomScaleSheetLayoutView="100" workbookViewId="0">
      <selection activeCell="A228" sqref="A228"/>
    </sheetView>
  </sheetViews>
  <sheetFormatPr defaultColWidth="8.85546875" defaultRowHeight="15.75"/>
  <cols>
    <col min="1" max="1" width="81.140625" style="47" customWidth="1"/>
    <col min="2" max="3" width="4.42578125" style="48" customWidth="1"/>
    <col min="4" max="6" width="4.28515625" style="48" customWidth="1"/>
    <col min="7" max="7" width="8.7109375" style="48" customWidth="1"/>
    <col min="8" max="8" width="7.5703125" style="48" customWidth="1"/>
    <col min="9" max="9" width="16.7109375" style="49" customWidth="1"/>
    <col min="10" max="10" width="11.28515625" style="41" bestFit="1" customWidth="1"/>
    <col min="11" max="16384" width="8.85546875" style="41"/>
  </cols>
  <sheetData>
    <row r="1" spans="1:9">
      <c r="B1" s="214" t="s">
        <v>562</v>
      </c>
      <c r="C1" s="214"/>
      <c r="D1" s="214"/>
      <c r="E1" s="214"/>
      <c r="F1" s="214"/>
      <c r="G1" s="214"/>
      <c r="H1" s="214"/>
      <c r="I1" s="214"/>
    </row>
    <row r="2" spans="1:9">
      <c r="A2" s="226" t="s">
        <v>42</v>
      </c>
      <c r="B2" s="226"/>
      <c r="C2" s="226"/>
      <c r="D2" s="226"/>
      <c r="E2" s="226"/>
      <c r="F2" s="226"/>
      <c r="G2" s="226"/>
      <c r="H2" s="226"/>
      <c r="I2" s="226"/>
    </row>
    <row r="3" spans="1:9">
      <c r="A3" s="226" t="s">
        <v>545</v>
      </c>
      <c r="B3" s="226"/>
      <c r="C3" s="226"/>
      <c r="D3" s="226"/>
      <c r="E3" s="226"/>
      <c r="F3" s="226"/>
      <c r="G3" s="226"/>
      <c r="H3" s="226"/>
      <c r="I3" s="226"/>
    </row>
    <row r="4" spans="1:9">
      <c r="A4" s="226" t="s">
        <v>565</v>
      </c>
      <c r="B4" s="226"/>
      <c r="C4" s="226"/>
      <c r="D4" s="226"/>
      <c r="E4" s="226"/>
      <c r="F4" s="226"/>
      <c r="G4" s="226"/>
      <c r="H4" s="226"/>
      <c r="I4" s="226"/>
    </row>
    <row r="5" spans="1:9">
      <c r="A5" s="226" t="s">
        <v>559</v>
      </c>
      <c r="B5" s="226"/>
      <c r="C5" s="226"/>
      <c r="D5" s="226"/>
      <c r="E5" s="226"/>
      <c r="F5" s="226"/>
      <c r="G5" s="226"/>
      <c r="H5" s="226"/>
      <c r="I5" s="226"/>
    </row>
    <row r="6" spans="1:9">
      <c r="A6" s="226" t="s">
        <v>560</v>
      </c>
      <c r="B6" s="226"/>
      <c r="C6" s="226"/>
      <c r="D6" s="226"/>
      <c r="E6" s="226"/>
      <c r="F6" s="226"/>
      <c r="G6" s="226"/>
      <c r="H6" s="226"/>
      <c r="I6" s="226"/>
    </row>
    <row r="7" spans="1:9">
      <c r="B7" s="214" t="str">
        <f>'Прил 1'!B7:C7</f>
        <v>от "_____" июня 2021 года №_____</v>
      </c>
      <c r="C7" s="214"/>
      <c r="D7" s="214"/>
      <c r="E7" s="214"/>
      <c r="F7" s="214"/>
      <c r="G7" s="214"/>
      <c r="H7" s="214"/>
      <c r="I7" s="214"/>
    </row>
    <row r="9" spans="1:9" ht="15.75" customHeight="1">
      <c r="A9" s="39"/>
      <c r="B9" s="227" t="s">
        <v>215</v>
      </c>
      <c r="C9" s="227"/>
      <c r="D9" s="227"/>
      <c r="E9" s="227"/>
      <c r="F9" s="227"/>
      <c r="G9" s="227"/>
      <c r="H9" s="227"/>
      <c r="I9" s="227"/>
    </row>
    <row r="10" spans="1:9" ht="15.75" customHeight="1">
      <c r="A10" s="39"/>
      <c r="B10" s="230" t="s">
        <v>42</v>
      </c>
      <c r="C10" s="230"/>
      <c r="D10" s="230"/>
      <c r="E10" s="230"/>
      <c r="F10" s="230"/>
      <c r="G10" s="230"/>
      <c r="H10" s="230"/>
      <c r="I10" s="230"/>
    </row>
    <row r="11" spans="1:9" ht="15.75" customHeight="1">
      <c r="A11" s="39"/>
      <c r="B11" s="227" t="s">
        <v>44</v>
      </c>
      <c r="C11" s="227"/>
      <c r="D11" s="227"/>
      <c r="E11" s="227"/>
      <c r="F11" s="227"/>
      <c r="G11" s="227"/>
      <c r="H11" s="227"/>
      <c r="I11" s="227"/>
    </row>
    <row r="12" spans="1:9" ht="15.75" customHeight="1">
      <c r="A12" s="39"/>
      <c r="B12" s="227" t="s">
        <v>45</v>
      </c>
      <c r="C12" s="227"/>
      <c r="D12" s="227"/>
      <c r="E12" s="227"/>
      <c r="F12" s="227"/>
      <c r="G12" s="227"/>
      <c r="H12" s="227"/>
      <c r="I12" s="227"/>
    </row>
    <row r="13" spans="1:9" ht="15.75" customHeight="1">
      <c r="A13" s="39"/>
      <c r="B13" s="227" t="s">
        <v>46</v>
      </c>
      <c r="C13" s="227"/>
      <c r="D13" s="227"/>
      <c r="E13" s="227"/>
      <c r="F13" s="227"/>
      <c r="G13" s="227"/>
      <c r="H13" s="227"/>
      <c r="I13" s="227"/>
    </row>
    <row r="14" spans="1:9">
      <c r="A14" s="39"/>
      <c r="B14" s="227" t="str">
        <f>'Прил 1'!B14:C14</f>
        <v>от "18" декабря 2020 года №28-111</v>
      </c>
      <c r="C14" s="227"/>
      <c r="D14" s="227"/>
      <c r="E14" s="227"/>
      <c r="F14" s="227"/>
      <c r="G14" s="227"/>
      <c r="H14" s="227"/>
      <c r="I14" s="227"/>
    </row>
    <row r="15" spans="1:9">
      <c r="A15" s="39"/>
      <c r="B15" s="40"/>
      <c r="C15" s="40"/>
      <c r="D15" s="40"/>
      <c r="E15" s="40"/>
      <c r="F15" s="40"/>
      <c r="G15" s="40"/>
      <c r="H15" s="40"/>
      <c r="I15" s="42"/>
    </row>
    <row r="16" spans="1:9" ht="96.75" customHeight="1">
      <c r="A16" s="236" t="s">
        <v>630</v>
      </c>
      <c r="B16" s="236"/>
      <c r="C16" s="236"/>
      <c r="D16" s="236"/>
      <c r="E16" s="236"/>
      <c r="F16" s="236"/>
      <c r="G16" s="236"/>
      <c r="H16" s="236"/>
      <c r="I16" s="236"/>
    </row>
    <row r="17" spans="1:9">
      <c r="A17" s="43"/>
      <c r="B17" s="44"/>
      <c r="C17" s="44"/>
      <c r="D17" s="44"/>
      <c r="E17" s="44"/>
      <c r="F17" s="44"/>
      <c r="G17" s="44"/>
      <c r="H17" s="44"/>
      <c r="I17" s="45"/>
    </row>
    <row r="18" spans="1:9">
      <c r="A18" s="237" t="s">
        <v>41</v>
      </c>
      <c r="B18" s="237"/>
      <c r="C18" s="237"/>
      <c r="D18" s="237"/>
      <c r="E18" s="237"/>
      <c r="F18" s="237"/>
      <c r="G18" s="237"/>
      <c r="H18" s="237"/>
      <c r="I18" s="237"/>
    </row>
    <row r="19" spans="1:9">
      <c r="A19" s="231" t="s">
        <v>129</v>
      </c>
      <c r="B19" s="233" t="s">
        <v>1</v>
      </c>
      <c r="C19" s="234"/>
      <c r="D19" s="234"/>
      <c r="E19" s="234"/>
      <c r="F19" s="234"/>
      <c r="G19" s="234"/>
      <c r="H19" s="235"/>
      <c r="I19" s="231" t="s">
        <v>40</v>
      </c>
    </row>
    <row r="20" spans="1:9" ht="107.45" customHeight="1">
      <c r="A20" s="232"/>
      <c r="B20" s="46" t="s">
        <v>130</v>
      </c>
      <c r="C20" s="46" t="s">
        <v>131</v>
      </c>
      <c r="D20" s="233" t="s">
        <v>132</v>
      </c>
      <c r="E20" s="234"/>
      <c r="F20" s="234"/>
      <c r="G20" s="235"/>
      <c r="H20" s="46" t="s">
        <v>133</v>
      </c>
      <c r="I20" s="232"/>
    </row>
    <row r="21" spans="1:9">
      <c r="A21" s="54" t="s">
        <v>134</v>
      </c>
      <c r="B21" s="55">
        <v>1</v>
      </c>
      <c r="C21" s="55"/>
      <c r="D21" s="56"/>
      <c r="E21" s="57"/>
      <c r="F21" s="58"/>
      <c r="G21" s="59"/>
      <c r="H21" s="57"/>
      <c r="I21" s="121">
        <f>I22+I30+I57+I62+I66+I71</f>
        <v>23945242.689999998</v>
      </c>
    </row>
    <row r="22" spans="1:9" ht="47.25">
      <c r="A22" s="60" t="s">
        <v>141</v>
      </c>
      <c r="B22" s="61" t="s">
        <v>135</v>
      </c>
      <c r="C22" s="61" t="s">
        <v>142</v>
      </c>
      <c r="D22" s="61" t="s">
        <v>216</v>
      </c>
      <c r="E22" s="62"/>
      <c r="F22" s="61"/>
      <c r="G22" s="61"/>
      <c r="H22" s="62" t="s">
        <v>217</v>
      </c>
      <c r="I22" s="122">
        <f>I23</f>
        <v>1171247.3600000001</v>
      </c>
    </row>
    <row r="23" spans="1:9">
      <c r="A23" s="63" t="s">
        <v>218</v>
      </c>
      <c r="B23" s="61" t="s">
        <v>135</v>
      </c>
      <c r="C23" s="61" t="s">
        <v>142</v>
      </c>
      <c r="D23" s="61">
        <v>91</v>
      </c>
      <c r="E23" s="62">
        <v>0</v>
      </c>
      <c r="F23" s="61" t="s">
        <v>137</v>
      </c>
      <c r="G23" s="61" t="s">
        <v>139</v>
      </c>
      <c r="H23" s="62" t="s">
        <v>217</v>
      </c>
      <c r="I23" s="122">
        <f>I24</f>
        <v>1171247.3600000001</v>
      </c>
    </row>
    <row r="24" spans="1:9">
      <c r="A24" s="63" t="s">
        <v>219</v>
      </c>
      <c r="B24" s="61" t="s">
        <v>135</v>
      </c>
      <c r="C24" s="61" t="s">
        <v>142</v>
      </c>
      <c r="D24" s="61">
        <v>91</v>
      </c>
      <c r="E24" s="62">
        <v>1</v>
      </c>
      <c r="F24" s="61" t="s">
        <v>138</v>
      </c>
      <c r="G24" s="61" t="s">
        <v>139</v>
      </c>
      <c r="H24" s="62"/>
      <c r="I24" s="122">
        <f>I25</f>
        <v>1171247.3600000001</v>
      </c>
    </row>
    <row r="25" spans="1:9" ht="47.25">
      <c r="A25" s="63" t="s">
        <v>220</v>
      </c>
      <c r="B25" s="61" t="s">
        <v>135</v>
      </c>
      <c r="C25" s="61" t="s">
        <v>142</v>
      </c>
      <c r="D25" s="61">
        <v>91</v>
      </c>
      <c r="E25" s="62">
        <v>1</v>
      </c>
      <c r="F25" s="61" t="s">
        <v>138</v>
      </c>
      <c r="G25" s="61" t="s">
        <v>221</v>
      </c>
      <c r="H25" s="62"/>
      <c r="I25" s="122">
        <f>I26+I27</f>
        <v>1171247.3600000001</v>
      </c>
    </row>
    <row r="26" spans="1:9">
      <c r="A26" s="63" t="s">
        <v>222</v>
      </c>
      <c r="B26" s="61" t="s">
        <v>135</v>
      </c>
      <c r="C26" s="61" t="s">
        <v>142</v>
      </c>
      <c r="D26" s="61">
        <v>91</v>
      </c>
      <c r="E26" s="62">
        <v>1</v>
      </c>
      <c r="F26" s="61" t="s">
        <v>138</v>
      </c>
      <c r="G26" s="61" t="s">
        <v>221</v>
      </c>
      <c r="H26" s="62">
        <v>120</v>
      </c>
      <c r="I26" s="123">
        <f>'Прил 7'!J420</f>
        <v>1170247.3600000001</v>
      </c>
    </row>
    <row r="27" spans="1:9" ht="47.25">
      <c r="A27" s="63" t="s">
        <v>223</v>
      </c>
      <c r="B27" s="61" t="s">
        <v>135</v>
      </c>
      <c r="C27" s="61" t="s">
        <v>142</v>
      </c>
      <c r="D27" s="61">
        <v>91</v>
      </c>
      <c r="E27" s="62">
        <v>1</v>
      </c>
      <c r="F27" s="61" t="s">
        <v>138</v>
      </c>
      <c r="G27" s="61" t="s">
        <v>224</v>
      </c>
      <c r="H27" s="62"/>
      <c r="I27" s="123">
        <f>SUM(I28:I29)</f>
        <v>1000</v>
      </c>
    </row>
    <row r="28" spans="1:9" ht="31.5" hidden="1">
      <c r="A28" s="64" t="s">
        <v>145</v>
      </c>
      <c r="B28" s="61" t="s">
        <v>135</v>
      </c>
      <c r="C28" s="61" t="s">
        <v>142</v>
      </c>
      <c r="D28" s="61">
        <v>91</v>
      </c>
      <c r="E28" s="62">
        <v>1</v>
      </c>
      <c r="F28" s="61" t="s">
        <v>138</v>
      </c>
      <c r="G28" s="61" t="s">
        <v>224</v>
      </c>
      <c r="H28" s="62">
        <v>240</v>
      </c>
      <c r="I28" s="123"/>
    </row>
    <row r="29" spans="1:9">
      <c r="A29" s="64" t="s">
        <v>147</v>
      </c>
      <c r="B29" s="61" t="s">
        <v>135</v>
      </c>
      <c r="C29" s="61" t="s">
        <v>142</v>
      </c>
      <c r="D29" s="61">
        <v>91</v>
      </c>
      <c r="E29" s="62">
        <v>1</v>
      </c>
      <c r="F29" s="61" t="s">
        <v>138</v>
      </c>
      <c r="G29" s="61" t="s">
        <v>224</v>
      </c>
      <c r="H29" s="62">
        <v>850</v>
      </c>
      <c r="I29" s="123">
        <f>'Прил 7'!J423</f>
        <v>1000</v>
      </c>
    </row>
    <row r="30" spans="1:9" ht="47.25">
      <c r="A30" s="63" t="s">
        <v>153</v>
      </c>
      <c r="B30" s="61" t="s">
        <v>135</v>
      </c>
      <c r="C30" s="62" t="s">
        <v>154</v>
      </c>
      <c r="D30" s="61" t="s">
        <v>216</v>
      </c>
      <c r="E30" s="62"/>
      <c r="F30" s="61"/>
      <c r="G30" s="61"/>
      <c r="H30" s="62" t="s">
        <v>217</v>
      </c>
      <c r="I30" s="123">
        <f>I31+I35+I46</f>
        <v>12230782.23</v>
      </c>
    </row>
    <row r="31" spans="1:9" ht="47.25">
      <c r="A31" s="63" t="s">
        <v>225</v>
      </c>
      <c r="B31" s="61" t="s">
        <v>135</v>
      </c>
      <c r="C31" s="61" t="s">
        <v>154</v>
      </c>
      <c r="D31" s="61" t="s">
        <v>165</v>
      </c>
      <c r="E31" s="62">
        <v>0</v>
      </c>
      <c r="F31" s="61" t="s">
        <v>138</v>
      </c>
      <c r="G31" s="61" t="s">
        <v>139</v>
      </c>
      <c r="H31" s="62"/>
      <c r="I31" s="123">
        <f>I32</f>
        <v>100000</v>
      </c>
    </row>
    <row r="32" spans="1:9">
      <c r="A32" s="64" t="s">
        <v>226</v>
      </c>
      <c r="B32" s="61" t="s">
        <v>135</v>
      </c>
      <c r="C32" s="61" t="s">
        <v>154</v>
      </c>
      <c r="D32" s="61" t="s">
        <v>165</v>
      </c>
      <c r="E32" s="61" t="s">
        <v>137</v>
      </c>
      <c r="F32" s="61" t="s">
        <v>135</v>
      </c>
      <c r="G32" s="61" t="s">
        <v>139</v>
      </c>
      <c r="H32" s="61"/>
      <c r="I32" s="123">
        <f>I33</f>
        <v>100000</v>
      </c>
    </row>
    <row r="33" spans="1:9">
      <c r="A33" s="64" t="s">
        <v>226</v>
      </c>
      <c r="B33" s="61" t="s">
        <v>135</v>
      </c>
      <c r="C33" s="61" t="s">
        <v>154</v>
      </c>
      <c r="D33" s="61" t="s">
        <v>165</v>
      </c>
      <c r="E33" s="61" t="s">
        <v>137</v>
      </c>
      <c r="F33" s="61" t="s">
        <v>135</v>
      </c>
      <c r="G33" s="61" t="s">
        <v>227</v>
      </c>
      <c r="H33" s="61"/>
      <c r="I33" s="123">
        <f>I34</f>
        <v>100000</v>
      </c>
    </row>
    <row r="34" spans="1:9" ht="31.5">
      <c r="A34" s="64" t="s">
        <v>145</v>
      </c>
      <c r="B34" s="61" t="s">
        <v>135</v>
      </c>
      <c r="C34" s="61" t="s">
        <v>154</v>
      </c>
      <c r="D34" s="61" t="s">
        <v>165</v>
      </c>
      <c r="E34" s="61" t="s">
        <v>137</v>
      </c>
      <c r="F34" s="61" t="s">
        <v>135</v>
      </c>
      <c r="G34" s="61" t="s">
        <v>227</v>
      </c>
      <c r="H34" s="61" t="s">
        <v>146</v>
      </c>
      <c r="I34" s="123">
        <f>'Прил 7'!J26</f>
        <v>100000</v>
      </c>
    </row>
    <row r="35" spans="1:9">
      <c r="A35" s="63" t="s">
        <v>228</v>
      </c>
      <c r="B35" s="61" t="s">
        <v>135</v>
      </c>
      <c r="C35" s="62" t="s">
        <v>154</v>
      </c>
      <c r="D35" s="61">
        <v>92</v>
      </c>
      <c r="E35" s="62">
        <v>0</v>
      </c>
      <c r="F35" s="61" t="s">
        <v>138</v>
      </c>
      <c r="G35" s="61" t="s">
        <v>139</v>
      </c>
      <c r="H35" s="62"/>
      <c r="I35" s="123">
        <f>I36+I39</f>
        <v>11322882.23</v>
      </c>
    </row>
    <row r="36" spans="1:9">
      <c r="A36" s="65" t="s">
        <v>229</v>
      </c>
      <c r="B36" s="61" t="s">
        <v>135</v>
      </c>
      <c r="C36" s="62" t="s">
        <v>154</v>
      </c>
      <c r="D36" s="61">
        <v>92</v>
      </c>
      <c r="E36" s="62">
        <v>1</v>
      </c>
      <c r="F36" s="61" t="s">
        <v>138</v>
      </c>
      <c r="G36" s="61" t="s">
        <v>139</v>
      </c>
      <c r="H36" s="62"/>
      <c r="I36" s="123">
        <f>I37</f>
        <v>1268438.55</v>
      </c>
    </row>
    <row r="37" spans="1:9" ht="63">
      <c r="A37" s="65" t="s">
        <v>230</v>
      </c>
      <c r="B37" s="61" t="s">
        <v>135</v>
      </c>
      <c r="C37" s="62" t="s">
        <v>154</v>
      </c>
      <c r="D37" s="61">
        <v>92</v>
      </c>
      <c r="E37" s="62">
        <v>1</v>
      </c>
      <c r="F37" s="61" t="s">
        <v>138</v>
      </c>
      <c r="G37" s="61" t="s">
        <v>221</v>
      </c>
      <c r="H37" s="62"/>
      <c r="I37" s="123">
        <f>I38</f>
        <v>1268438.55</v>
      </c>
    </row>
    <row r="38" spans="1:9">
      <c r="A38" s="63" t="s">
        <v>222</v>
      </c>
      <c r="B38" s="61" t="s">
        <v>135</v>
      </c>
      <c r="C38" s="62" t="s">
        <v>154</v>
      </c>
      <c r="D38" s="61">
        <v>92</v>
      </c>
      <c r="E38" s="62">
        <v>1</v>
      </c>
      <c r="F38" s="61" t="s">
        <v>138</v>
      </c>
      <c r="G38" s="61" t="s">
        <v>221</v>
      </c>
      <c r="H38" s="62">
        <v>120</v>
      </c>
      <c r="I38" s="123">
        <f>'Прил 7'!J30</f>
        <v>1268438.55</v>
      </c>
    </row>
    <row r="39" spans="1:9">
      <c r="A39" s="64" t="s">
        <v>231</v>
      </c>
      <c r="B39" s="61" t="s">
        <v>135</v>
      </c>
      <c r="C39" s="62" t="s">
        <v>154</v>
      </c>
      <c r="D39" s="61">
        <v>92</v>
      </c>
      <c r="E39" s="62">
        <v>2</v>
      </c>
      <c r="F39" s="61" t="s">
        <v>138</v>
      </c>
      <c r="G39" s="61" t="s">
        <v>139</v>
      </c>
      <c r="H39" s="62"/>
      <c r="I39" s="123">
        <f>I40+I42</f>
        <v>10054443.68</v>
      </c>
    </row>
    <row r="40" spans="1:9" ht="63">
      <c r="A40" s="64" t="s">
        <v>230</v>
      </c>
      <c r="B40" s="61" t="s">
        <v>135</v>
      </c>
      <c r="C40" s="62" t="s">
        <v>154</v>
      </c>
      <c r="D40" s="61">
        <v>92</v>
      </c>
      <c r="E40" s="62">
        <v>2</v>
      </c>
      <c r="F40" s="61" t="s">
        <v>138</v>
      </c>
      <c r="G40" s="61" t="s">
        <v>221</v>
      </c>
      <c r="H40" s="62"/>
      <c r="I40" s="123">
        <f>I41</f>
        <v>9174122.879999999</v>
      </c>
    </row>
    <row r="41" spans="1:9">
      <c r="A41" s="63" t="s">
        <v>222</v>
      </c>
      <c r="B41" s="61" t="s">
        <v>135</v>
      </c>
      <c r="C41" s="62" t="s">
        <v>154</v>
      </c>
      <c r="D41" s="61">
        <v>92</v>
      </c>
      <c r="E41" s="62">
        <v>2</v>
      </c>
      <c r="F41" s="61" t="s">
        <v>138</v>
      </c>
      <c r="G41" s="61" t="s">
        <v>221</v>
      </c>
      <c r="H41" s="62">
        <v>120</v>
      </c>
      <c r="I41" s="123">
        <f>'Прил 7'!J33</f>
        <v>9174122.879999999</v>
      </c>
    </row>
    <row r="42" spans="1:9" ht="47.25">
      <c r="A42" s="64" t="s">
        <v>232</v>
      </c>
      <c r="B42" s="61" t="s">
        <v>135</v>
      </c>
      <c r="C42" s="62" t="s">
        <v>154</v>
      </c>
      <c r="D42" s="61">
        <v>92</v>
      </c>
      <c r="E42" s="62">
        <v>2</v>
      </c>
      <c r="F42" s="61" t="s">
        <v>138</v>
      </c>
      <c r="G42" s="61" t="s">
        <v>224</v>
      </c>
      <c r="H42" s="62"/>
      <c r="I42" s="123">
        <f>SUM(I43:I45)</f>
        <v>880320.8</v>
      </c>
    </row>
    <row r="43" spans="1:9">
      <c r="A43" s="63" t="s">
        <v>222</v>
      </c>
      <c r="B43" s="61" t="s">
        <v>135</v>
      </c>
      <c r="C43" s="62" t="s">
        <v>154</v>
      </c>
      <c r="D43" s="61">
        <v>92</v>
      </c>
      <c r="E43" s="62">
        <v>2</v>
      </c>
      <c r="F43" s="61" t="s">
        <v>138</v>
      </c>
      <c r="G43" s="61" t="s">
        <v>224</v>
      </c>
      <c r="H43" s="62">
        <v>120</v>
      </c>
      <c r="I43" s="123">
        <f>'Прил 7'!J35</f>
        <v>14400</v>
      </c>
    </row>
    <row r="44" spans="1:9" ht="31.5">
      <c r="A44" s="64" t="s">
        <v>145</v>
      </c>
      <c r="B44" s="61" t="s">
        <v>135</v>
      </c>
      <c r="C44" s="62" t="s">
        <v>154</v>
      </c>
      <c r="D44" s="61">
        <v>92</v>
      </c>
      <c r="E44" s="62">
        <v>2</v>
      </c>
      <c r="F44" s="61" t="s">
        <v>138</v>
      </c>
      <c r="G44" s="61" t="s">
        <v>224</v>
      </c>
      <c r="H44" s="62">
        <v>240</v>
      </c>
      <c r="I44" s="123">
        <f>'Прил 7'!J36</f>
        <v>851920.8</v>
      </c>
    </row>
    <row r="45" spans="1:9">
      <c r="A45" s="64" t="s">
        <v>147</v>
      </c>
      <c r="B45" s="61" t="s">
        <v>135</v>
      </c>
      <c r="C45" s="62" t="s">
        <v>154</v>
      </c>
      <c r="D45" s="61">
        <v>92</v>
      </c>
      <c r="E45" s="62">
        <v>2</v>
      </c>
      <c r="F45" s="61" t="s">
        <v>138</v>
      </c>
      <c r="G45" s="61" t="s">
        <v>224</v>
      </c>
      <c r="H45" s="62">
        <v>850</v>
      </c>
      <c r="I45" s="123">
        <f>'Прил 7'!J37</f>
        <v>14000</v>
      </c>
    </row>
    <row r="46" spans="1:9">
      <c r="A46" s="64" t="s">
        <v>233</v>
      </c>
      <c r="B46" s="61" t="s">
        <v>135</v>
      </c>
      <c r="C46" s="62" t="s">
        <v>154</v>
      </c>
      <c r="D46" s="61">
        <v>97</v>
      </c>
      <c r="E46" s="62">
        <v>0</v>
      </c>
      <c r="F46" s="61" t="s">
        <v>138</v>
      </c>
      <c r="G46" s="61" t="s">
        <v>139</v>
      </c>
      <c r="H46" s="62"/>
      <c r="I46" s="123">
        <f>I47</f>
        <v>807900</v>
      </c>
    </row>
    <row r="47" spans="1:9" ht="47.25">
      <c r="A47" s="64" t="s">
        <v>234</v>
      </c>
      <c r="B47" s="61" t="s">
        <v>135</v>
      </c>
      <c r="C47" s="62" t="s">
        <v>154</v>
      </c>
      <c r="D47" s="61">
        <v>97</v>
      </c>
      <c r="E47" s="62">
        <v>2</v>
      </c>
      <c r="F47" s="61" t="s">
        <v>138</v>
      </c>
      <c r="G47" s="61" t="s">
        <v>139</v>
      </c>
      <c r="H47" s="62"/>
      <c r="I47" s="123">
        <f>I49+I51+I53+I55</f>
        <v>807900</v>
      </c>
    </row>
    <row r="48" spans="1:9" ht="210">
      <c r="A48" s="66" t="s">
        <v>235</v>
      </c>
      <c r="B48" s="228" t="s">
        <v>135</v>
      </c>
      <c r="C48" s="228" t="s">
        <v>154</v>
      </c>
      <c r="D48" s="228" t="s">
        <v>236</v>
      </c>
      <c r="E48" s="229">
        <v>2</v>
      </c>
      <c r="F48" s="228" t="s">
        <v>138</v>
      </c>
      <c r="G48" s="228" t="s">
        <v>237</v>
      </c>
      <c r="H48" s="62"/>
      <c r="I48" s="123"/>
    </row>
    <row r="49" spans="1:9" ht="150">
      <c r="A49" s="66" t="s">
        <v>238</v>
      </c>
      <c r="B49" s="228"/>
      <c r="C49" s="228"/>
      <c r="D49" s="228"/>
      <c r="E49" s="229"/>
      <c r="F49" s="228"/>
      <c r="G49" s="228"/>
      <c r="H49" s="62"/>
      <c r="I49" s="123">
        <f>I50</f>
        <v>388000</v>
      </c>
    </row>
    <row r="50" spans="1:9">
      <c r="A50" s="69" t="s">
        <v>239</v>
      </c>
      <c r="B50" s="61" t="s">
        <v>135</v>
      </c>
      <c r="C50" s="61" t="s">
        <v>154</v>
      </c>
      <c r="D50" s="61" t="s">
        <v>236</v>
      </c>
      <c r="E50" s="62">
        <v>2</v>
      </c>
      <c r="F50" s="61" t="s">
        <v>138</v>
      </c>
      <c r="G50" s="61" t="s">
        <v>237</v>
      </c>
      <c r="H50" s="62">
        <v>540</v>
      </c>
      <c r="I50" s="123">
        <f>'Прил 7'!J44</f>
        <v>388000</v>
      </c>
    </row>
    <row r="51" spans="1:9" ht="31.5">
      <c r="A51" s="64" t="s">
        <v>240</v>
      </c>
      <c r="B51" s="61" t="s">
        <v>135</v>
      </c>
      <c r="C51" s="62" t="s">
        <v>154</v>
      </c>
      <c r="D51" s="61">
        <v>97</v>
      </c>
      <c r="E51" s="62">
        <v>2</v>
      </c>
      <c r="F51" s="61" t="s">
        <v>138</v>
      </c>
      <c r="G51" s="61" t="s">
        <v>241</v>
      </c>
      <c r="H51" s="62"/>
      <c r="I51" s="123">
        <f>I52</f>
        <v>142800</v>
      </c>
    </row>
    <row r="52" spans="1:9">
      <c r="A52" s="69" t="s">
        <v>239</v>
      </c>
      <c r="B52" s="61" t="s">
        <v>135</v>
      </c>
      <c r="C52" s="62" t="s">
        <v>154</v>
      </c>
      <c r="D52" s="61">
        <v>97</v>
      </c>
      <c r="E52" s="62">
        <v>2</v>
      </c>
      <c r="F52" s="61" t="s">
        <v>138</v>
      </c>
      <c r="G52" s="61" t="s">
        <v>241</v>
      </c>
      <c r="H52" s="62">
        <v>540</v>
      </c>
      <c r="I52" s="123">
        <f>'Прил 7'!J46</f>
        <v>142800</v>
      </c>
    </row>
    <row r="53" spans="1:9" ht="31.5">
      <c r="A53" s="64" t="s">
        <v>242</v>
      </c>
      <c r="B53" s="61" t="s">
        <v>135</v>
      </c>
      <c r="C53" s="62" t="s">
        <v>154</v>
      </c>
      <c r="D53" s="61">
        <v>97</v>
      </c>
      <c r="E53" s="62">
        <v>2</v>
      </c>
      <c r="F53" s="61" t="s">
        <v>138</v>
      </c>
      <c r="G53" s="61" t="s">
        <v>243</v>
      </c>
      <c r="H53" s="62"/>
      <c r="I53" s="123">
        <f>I54</f>
        <v>109200</v>
      </c>
    </row>
    <row r="54" spans="1:9">
      <c r="A54" s="69" t="s">
        <v>239</v>
      </c>
      <c r="B54" s="61" t="s">
        <v>135</v>
      </c>
      <c r="C54" s="62" t="s">
        <v>154</v>
      </c>
      <c r="D54" s="61">
        <v>97</v>
      </c>
      <c r="E54" s="62">
        <v>2</v>
      </c>
      <c r="F54" s="61" t="s">
        <v>138</v>
      </c>
      <c r="G54" s="61" t="s">
        <v>243</v>
      </c>
      <c r="H54" s="62">
        <v>540</v>
      </c>
      <c r="I54" s="123">
        <f>'Прил 7'!J48</f>
        <v>109200</v>
      </c>
    </row>
    <row r="55" spans="1:9" ht="47.25">
      <c r="A55" s="64" t="s">
        <v>244</v>
      </c>
      <c r="B55" s="61" t="s">
        <v>135</v>
      </c>
      <c r="C55" s="62" t="s">
        <v>154</v>
      </c>
      <c r="D55" s="61">
        <v>97</v>
      </c>
      <c r="E55" s="62">
        <v>2</v>
      </c>
      <c r="F55" s="61" t="s">
        <v>138</v>
      </c>
      <c r="G55" s="61" t="s">
        <v>245</v>
      </c>
      <c r="H55" s="62"/>
      <c r="I55" s="123">
        <f>I56</f>
        <v>167900</v>
      </c>
    </row>
    <row r="56" spans="1:9">
      <c r="A56" s="69" t="s">
        <v>239</v>
      </c>
      <c r="B56" s="61" t="s">
        <v>135</v>
      </c>
      <c r="C56" s="62" t="s">
        <v>154</v>
      </c>
      <c r="D56" s="61">
        <v>97</v>
      </c>
      <c r="E56" s="62">
        <v>2</v>
      </c>
      <c r="F56" s="61" t="s">
        <v>138</v>
      </c>
      <c r="G56" s="61" t="s">
        <v>245</v>
      </c>
      <c r="H56" s="62">
        <v>540</v>
      </c>
      <c r="I56" s="123">
        <f>'Прил 7'!J50</f>
        <v>167900</v>
      </c>
    </row>
    <row r="57" spans="1:9" ht="31.5">
      <c r="A57" s="64" t="s">
        <v>156</v>
      </c>
      <c r="B57" s="61" t="s">
        <v>135</v>
      </c>
      <c r="C57" s="61" t="s">
        <v>157</v>
      </c>
      <c r="D57" s="61"/>
      <c r="E57" s="61"/>
      <c r="F57" s="61"/>
      <c r="G57" s="61"/>
      <c r="H57" s="61"/>
      <c r="I57" s="123">
        <f>I58</f>
        <v>211300</v>
      </c>
    </row>
    <row r="58" spans="1:9">
      <c r="A58" s="64" t="s">
        <v>239</v>
      </c>
      <c r="B58" s="61" t="s">
        <v>135</v>
      </c>
      <c r="C58" s="61" t="s">
        <v>157</v>
      </c>
      <c r="D58" s="61" t="s">
        <v>236</v>
      </c>
      <c r="E58" s="61" t="s">
        <v>137</v>
      </c>
      <c r="F58" s="61" t="s">
        <v>138</v>
      </c>
      <c r="G58" s="61" t="s">
        <v>139</v>
      </c>
      <c r="H58" s="61"/>
      <c r="I58" s="123">
        <f>I59</f>
        <v>211300</v>
      </c>
    </row>
    <row r="59" spans="1:9" ht="47.25">
      <c r="A59" s="64" t="s">
        <v>234</v>
      </c>
      <c r="B59" s="61" t="s">
        <v>135</v>
      </c>
      <c r="C59" s="61" t="s">
        <v>157</v>
      </c>
      <c r="D59" s="61" t="s">
        <v>236</v>
      </c>
      <c r="E59" s="61" t="s">
        <v>143</v>
      </c>
      <c r="F59" s="61" t="s">
        <v>138</v>
      </c>
      <c r="G59" s="61" t="s">
        <v>139</v>
      </c>
      <c r="H59" s="61"/>
      <c r="I59" s="123">
        <f>I60</f>
        <v>211300</v>
      </c>
    </row>
    <row r="60" spans="1:9" ht="31.5">
      <c r="A60" s="64" t="s">
        <v>246</v>
      </c>
      <c r="B60" s="61" t="s">
        <v>135</v>
      </c>
      <c r="C60" s="61" t="s">
        <v>157</v>
      </c>
      <c r="D60" s="61">
        <v>97</v>
      </c>
      <c r="E60" s="62">
        <v>2</v>
      </c>
      <c r="F60" s="61" t="s">
        <v>138</v>
      </c>
      <c r="G60" s="61" t="s">
        <v>247</v>
      </c>
      <c r="H60" s="62"/>
      <c r="I60" s="123">
        <f>I61</f>
        <v>211300</v>
      </c>
    </row>
    <row r="61" spans="1:9">
      <c r="A61" s="69" t="s">
        <v>239</v>
      </c>
      <c r="B61" s="61" t="s">
        <v>135</v>
      </c>
      <c r="C61" s="61" t="s">
        <v>157</v>
      </c>
      <c r="D61" s="61">
        <v>97</v>
      </c>
      <c r="E61" s="62">
        <v>2</v>
      </c>
      <c r="F61" s="61" t="s">
        <v>138</v>
      </c>
      <c r="G61" s="61" t="s">
        <v>247</v>
      </c>
      <c r="H61" s="62">
        <v>540</v>
      </c>
      <c r="I61" s="123">
        <f>'Прил 7'!J55</f>
        <v>211300</v>
      </c>
    </row>
    <row r="62" spans="1:9" hidden="1">
      <c r="A62" s="64" t="s">
        <v>158</v>
      </c>
      <c r="B62" s="61" t="s">
        <v>135</v>
      </c>
      <c r="C62" s="61" t="s">
        <v>159</v>
      </c>
      <c r="D62" s="61"/>
      <c r="E62" s="62"/>
      <c r="F62" s="61"/>
      <c r="G62" s="61"/>
      <c r="H62" s="62"/>
      <c r="I62" s="123">
        <f>I63</f>
        <v>0</v>
      </c>
    </row>
    <row r="63" spans="1:9" ht="31.5" hidden="1">
      <c r="A63" s="70" t="s">
        <v>248</v>
      </c>
      <c r="B63" s="61" t="s">
        <v>135</v>
      </c>
      <c r="C63" s="61" t="s">
        <v>159</v>
      </c>
      <c r="D63" s="62">
        <v>93</v>
      </c>
      <c r="E63" s="61" t="s">
        <v>140</v>
      </c>
      <c r="F63" s="61" t="s">
        <v>138</v>
      </c>
      <c r="G63" s="61" t="s">
        <v>139</v>
      </c>
      <c r="H63" s="62"/>
      <c r="I63" s="123">
        <f>I64</f>
        <v>0</v>
      </c>
    </row>
    <row r="64" spans="1:9" ht="47.25" hidden="1">
      <c r="A64" s="70" t="s">
        <v>249</v>
      </c>
      <c r="B64" s="61" t="s">
        <v>135</v>
      </c>
      <c r="C64" s="61" t="s">
        <v>159</v>
      </c>
      <c r="D64" s="62">
        <v>93</v>
      </c>
      <c r="E64" s="61" t="s">
        <v>140</v>
      </c>
      <c r="F64" s="61" t="s">
        <v>138</v>
      </c>
      <c r="G64" s="61" t="s">
        <v>250</v>
      </c>
      <c r="H64" s="62"/>
      <c r="I64" s="123">
        <f>I65</f>
        <v>0</v>
      </c>
    </row>
    <row r="65" spans="1:9" hidden="1">
      <c r="A65" s="64" t="s">
        <v>160</v>
      </c>
      <c r="B65" s="61" t="s">
        <v>135</v>
      </c>
      <c r="C65" s="61" t="s">
        <v>159</v>
      </c>
      <c r="D65" s="62">
        <v>93</v>
      </c>
      <c r="E65" s="61" t="s">
        <v>140</v>
      </c>
      <c r="F65" s="61" t="s">
        <v>138</v>
      </c>
      <c r="G65" s="61" t="s">
        <v>250</v>
      </c>
      <c r="H65" s="62">
        <v>880</v>
      </c>
      <c r="I65" s="123"/>
    </row>
    <row r="66" spans="1:9">
      <c r="A66" s="63" t="s">
        <v>164</v>
      </c>
      <c r="B66" s="61" t="s">
        <v>135</v>
      </c>
      <c r="C66" s="62">
        <v>11</v>
      </c>
      <c r="D66" s="61"/>
      <c r="E66" s="62"/>
      <c r="F66" s="61"/>
      <c r="G66" s="61"/>
      <c r="H66" s="62" t="s">
        <v>217</v>
      </c>
      <c r="I66" s="122">
        <f>I67</f>
        <v>100000</v>
      </c>
    </row>
    <row r="67" spans="1:9">
      <c r="A67" s="63" t="s">
        <v>164</v>
      </c>
      <c r="B67" s="61" t="s">
        <v>135</v>
      </c>
      <c r="C67" s="62">
        <v>11</v>
      </c>
      <c r="D67" s="61">
        <v>94</v>
      </c>
      <c r="E67" s="62">
        <v>0</v>
      </c>
      <c r="F67" s="61" t="s">
        <v>138</v>
      </c>
      <c r="G67" s="61" t="s">
        <v>139</v>
      </c>
      <c r="H67" s="62"/>
      <c r="I67" s="122">
        <f>I68</f>
        <v>100000</v>
      </c>
    </row>
    <row r="68" spans="1:9">
      <c r="A68" s="63" t="s">
        <v>251</v>
      </c>
      <c r="B68" s="61" t="s">
        <v>135</v>
      </c>
      <c r="C68" s="62">
        <v>11</v>
      </c>
      <c r="D68" s="61">
        <v>94</v>
      </c>
      <c r="E68" s="62">
        <v>1</v>
      </c>
      <c r="F68" s="61" t="s">
        <v>138</v>
      </c>
      <c r="G68" s="61" t="s">
        <v>139</v>
      </c>
      <c r="H68" s="62" t="s">
        <v>217</v>
      </c>
      <c r="I68" s="122">
        <f>I69</f>
        <v>100000</v>
      </c>
    </row>
    <row r="69" spans="1:9">
      <c r="A69" s="63" t="s">
        <v>251</v>
      </c>
      <c r="B69" s="61" t="s">
        <v>135</v>
      </c>
      <c r="C69" s="62">
        <v>11</v>
      </c>
      <c r="D69" s="61">
        <v>94</v>
      </c>
      <c r="E69" s="62">
        <v>1</v>
      </c>
      <c r="F69" s="61" t="s">
        <v>138</v>
      </c>
      <c r="G69" s="61" t="s">
        <v>252</v>
      </c>
      <c r="H69" s="62"/>
      <c r="I69" s="122">
        <f>I70</f>
        <v>100000</v>
      </c>
    </row>
    <row r="70" spans="1:9">
      <c r="A70" s="63" t="s">
        <v>166</v>
      </c>
      <c r="B70" s="61" t="s">
        <v>135</v>
      </c>
      <c r="C70" s="62">
        <v>11</v>
      </c>
      <c r="D70" s="61">
        <v>94</v>
      </c>
      <c r="E70" s="62">
        <v>1</v>
      </c>
      <c r="F70" s="61" t="s">
        <v>138</v>
      </c>
      <c r="G70" s="61" t="s">
        <v>252</v>
      </c>
      <c r="H70" s="61" t="s">
        <v>167</v>
      </c>
      <c r="I70" s="122">
        <f>'Прил 7'!J64</f>
        <v>100000</v>
      </c>
    </row>
    <row r="71" spans="1:9">
      <c r="A71" s="63" t="s">
        <v>169</v>
      </c>
      <c r="B71" s="61" t="s">
        <v>135</v>
      </c>
      <c r="C71" s="62">
        <v>13</v>
      </c>
      <c r="D71" s="61"/>
      <c r="E71" s="62"/>
      <c r="F71" s="61"/>
      <c r="G71" s="61"/>
      <c r="H71" s="62"/>
      <c r="I71" s="123">
        <f>I72+I83+I103+I110+I114+I118+I127+I131+I137</f>
        <v>10231913.1</v>
      </c>
    </row>
    <row r="72" spans="1:9" ht="47.25">
      <c r="A72" s="63" t="s">
        <v>253</v>
      </c>
      <c r="B72" s="61" t="s">
        <v>135</v>
      </c>
      <c r="C72" s="62">
        <v>13</v>
      </c>
      <c r="D72" s="61" t="s">
        <v>135</v>
      </c>
      <c r="E72" s="62">
        <v>0</v>
      </c>
      <c r="F72" s="61" t="s">
        <v>138</v>
      </c>
      <c r="G72" s="61" t="s">
        <v>139</v>
      </c>
      <c r="H72" s="62"/>
      <c r="I72" s="123">
        <f>I73+I80</f>
        <v>8580852.9399999995</v>
      </c>
    </row>
    <row r="73" spans="1:9">
      <c r="A73" s="63" t="s">
        <v>254</v>
      </c>
      <c r="B73" s="61" t="s">
        <v>135</v>
      </c>
      <c r="C73" s="62">
        <v>13</v>
      </c>
      <c r="D73" s="61" t="s">
        <v>135</v>
      </c>
      <c r="E73" s="62">
        <v>1</v>
      </c>
      <c r="F73" s="61" t="s">
        <v>138</v>
      </c>
      <c r="G73" s="61" t="s">
        <v>139</v>
      </c>
      <c r="H73" s="62"/>
      <c r="I73" s="123">
        <f>I74+I76+I78</f>
        <v>7790852.9399999995</v>
      </c>
    </row>
    <row r="74" spans="1:9">
      <c r="A74" s="64" t="s">
        <v>255</v>
      </c>
      <c r="B74" s="61" t="s">
        <v>135</v>
      </c>
      <c r="C74" s="62">
        <v>13</v>
      </c>
      <c r="D74" s="61" t="s">
        <v>135</v>
      </c>
      <c r="E74" s="62">
        <v>1</v>
      </c>
      <c r="F74" s="61" t="s">
        <v>138</v>
      </c>
      <c r="G74" s="61" t="s">
        <v>256</v>
      </c>
      <c r="H74" s="62"/>
      <c r="I74" s="123">
        <f>I75</f>
        <v>4573527.78</v>
      </c>
    </row>
    <row r="75" spans="1:9" ht="31.5">
      <c r="A75" s="64" t="s">
        <v>145</v>
      </c>
      <c r="B75" s="61" t="s">
        <v>135</v>
      </c>
      <c r="C75" s="62">
        <v>13</v>
      </c>
      <c r="D75" s="61" t="s">
        <v>135</v>
      </c>
      <c r="E75" s="62">
        <v>1</v>
      </c>
      <c r="F75" s="61" t="s">
        <v>138</v>
      </c>
      <c r="G75" s="61" t="s">
        <v>256</v>
      </c>
      <c r="H75" s="62">
        <v>240</v>
      </c>
      <c r="I75" s="123">
        <f>'Прил 7'!J69</f>
        <v>4573527.78</v>
      </c>
    </row>
    <row r="76" spans="1:9">
      <c r="A76" s="64" t="s">
        <v>257</v>
      </c>
      <c r="B76" s="61" t="s">
        <v>135</v>
      </c>
      <c r="C76" s="62">
        <v>13</v>
      </c>
      <c r="D76" s="61" t="s">
        <v>135</v>
      </c>
      <c r="E76" s="62">
        <v>1</v>
      </c>
      <c r="F76" s="61" t="s">
        <v>138</v>
      </c>
      <c r="G76" s="61" t="s">
        <v>258</v>
      </c>
      <c r="H76" s="62"/>
      <c r="I76" s="123">
        <f>I77</f>
        <v>2761603.56</v>
      </c>
    </row>
    <row r="77" spans="1:9" ht="31.5">
      <c r="A77" s="64" t="s">
        <v>145</v>
      </c>
      <c r="B77" s="61" t="s">
        <v>135</v>
      </c>
      <c r="C77" s="62">
        <v>13</v>
      </c>
      <c r="D77" s="61" t="s">
        <v>135</v>
      </c>
      <c r="E77" s="62">
        <v>1</v>
      </c>
      <c r="F77" s="61" t="s">
        <v>138</v>
      </c>
      <c r="G77" s="61" t="s">
        <v>258</v>
      </c>
      <c r="H77" s="62">
        <v>240</v>
      </c>
      <c r="I77" s="123">
        <f>'Прил 7'!J71</f>
        <v>2761603.56</v>
      </c>
    </row>
    <row r="78" spans="1:9">
      <c r="A78" s="64" t="s">
        <v>259</v>
      </c>
      <c r="B78" s="61" t="s">
        <v>135</v>
      </c>
      <c r="C78" s="62">
        <v>13</v>
      </c>
      <c r="D78" s="61" t="s">
        <v>135</v>
      </c>
      <c r="E78" s="62">
        <v>1</v>
      </c>
      <c r="F78" s="61" t="s">
        <v>138</v>
      </c>
      <c r="G78" s="61" t="s">
        <v>260</v>
      </c>
      <c r="H78" s="62"/>
      <c r="I78" s="123">
        <f>I79</f>
        <v>455721.6</v>
      </c>
    </row>
    <row r="79" spans="1:9" ht="31.5">
      <c r="A79" s="64" t="s">
        <v>145</v>
      </c>
      <c r="B79" s="61" t="s">
        <v>135</v>
      </c>
      <c r="C79" s="62">
        <v>13</v>
      </c>
      <c r="D79" s="61" t="s">
        <v>135</v>
      </c>
      <c r="E79" s="62">
        <v>1</v>
      </c>
      <c r="F79" s="61" t="s">
        <v>138</v>
      </c>
      <c r="G79" s="61" t="s">
        <v>260</v>
      </c>
      <c r="H79" s="62">
        <v>240</v>
      </c>
      <c r="I79" s="123">
        <f>'Прил 7'!J73</f>
        <v>455721.6</v>
      </c>
    </row>
    <row r="80" spans="1:9" ht="31.5">
      <c r="A80" s="64" t="s">
        <v>261</v>
      </c>
      <c r="B80" s="61" t="s">
        <v>135</v>
      </c>
      <c r="C80" s="62">
        <v>13</v>
      </c>
      <c r="D80" s="61" t="s">
        <v>135</v>
      </c>
      <c r="E80" s="62">
        <v>2</v>
      </c>
      <c r="F80" s="61" t="s">
        <v>138</v>
      </c>
      <c r="G80" s="61" t="s">
        <v>139</v>
      </c>
      <c r="H80" s="62"/>
      <c r="I80" s="123">
        <f>I81</f>
        <v>790000</v>
      </c>
    </row>
    <row r="81" spans="1:9" ht="31.5">
      <c r="A81" s="64" t="s">
        <v>262</v>
      </c>
      <c r="B81" s="61" t="s">
        <v>135</v>
      </c>
      <c r="C81" s="62">
        <v>13</v>
      </c>
      <c r="D81" s="61" t="s">
        <v>135</v>
      </c>
      <c r="E81" s="62">
        <v>2</v>
      </c>
      <c r="F81" s="61" t="s">
        <v>138</v>
      </c>
      <c r="G81" s="61" t="s">
        <v>263</v>
      </c>
      <c r="H81" s="62"/>
      <c r="I81" s="123">
        <f>I82</f>
        <v>790000</v>
      </c>
    </row>
    <row r="82" spans="1:9" ht="31.5">
      <c r="A82" s="64" t="s">
        <v>145</v>
      </c>
      <c r="B82" s="61" t="s">
        <v>135</v>
      </c>
      <c r="C82" s="62">
        <v>13</v>
      </c>
      <c r="D82" s="61" t="s">
        <v>135</v>
      </c>
      <c r="E82" s="62">
        <v>2</v>
      </c>
      <c r="F82" s="61" t="s">
        <v>138</v>
      </c>
      <c r="G82" s="61" t="s">
        <v>263</v>
      </c>
      <c r="H82" s="62">
        <v>240</v>
      </c>
      <c r="I82" s="123">
        <f>'Прил 7'!J76</f>
        <v>790000</v>
      </c>
    </row>
    <row r="83" spans="1:9" ht="47.25">
      <c r="A83" s="63" t="s">
        <v>264</v>
      </c>
      <c r="B83" s="61" t="s">
        <v>135</v>
      </c>
      <c r="C83" s="62">
        <v>13</v>
      </c>
      <c r="D83" s="61" t="s">
        <v>159</v>
      </c>
      <c r="E83" s="62">
        <v>0</v>
      </c>
      <c r="F83" s="61" t="s">
        <v>138</v>
      </c>
      <c r="G83" s="61" t="s">
        <v>139</v>
      </c>
      <c r="H83" s="62"/>
      <c r="I83" s="123">
        <f>I84</f>
        <v>1007589.13</v>
      </c>
    </row>
    <row r="84" spans="1:9" ht="31.5">
      <c r="A84" s="63" t="s">
        <v>265</v>
      </c>
      <c r="B84" s="61" t="s">
        <v>135</v>
      </c>
      <c r="C84" s="62">
        <v>13</v>
      </c>
      <c r="D84" s="61" t="s">
        <v>159</v>
      </c>
      <c r="E84" s="62">
        <v>1</v>
      </c>
      <c r="F84" s="61" t="s">
        <v>138</v>
      </c>
      <c r="G84" s="61" t="s">
        <v>139</v>
      </c>
      <c r="H84" s="62"/>
      <c r="I84" s="123">
        <f>I85+I88+I91+I94+I97+I100</f>
        <v>1007589.13</v>
      </c>
    </row>
    <row r="85" spans="1:9">
      <c r="A85" s="63" t="s">
        <v>266</v>
      </c>
      <c r="B85" s="61" t="s">
        <v>135</v>
      </c>
      <c r="C85" s="62">
        <v>13</v>
      </c>
      <c r="D85" s="61" t="s">
        <v>159</v>
      </c>
      <c r="E85" s="62">
        <v>1</v>
      </c>
      <c r="F85" s="61" t="s">
        <v>135</v>
      </c>
      <c r="G85" s="61" t="s">
        <v>139</v>
      </c>
      <c r="H85" s="62"/>
      <c r="I85" s="123">
        <f>I86</f>
        <v>254126.13</v>
      </c>
    </row>
    <row r="86" spans="1:9" ht="31.5">
      <c r="A86" s="64" t="s">
        <v>267</v>
      </c>
      <c r="B86" s="61" t="s">
        <v>135</v>
      </c>
      <c r="C86" s="61" t="s">
        <v>170</v>
      </c>
      <c r="D86" s="61" t="s">
        <v>159</v>
      </c>
      <c r="E86" s="61" t="s">
        <v>140</v>
      </c>
      <c r="F86" s="61" t="s">
        <v>135</v>
      </c>
      <c r="G86" s="61" t="s">
        <v>268</v>
      </c>
      <c r="H86" s="61"/>
      <c r="I86" s="123">
        <f>I87</f>
        <v>254126.13</v>
      </c>
    </row>
    <row r="87" spans="1:9" ht="31.5">
      <c r="A87" s="64" t="s">
        <v>145</v>
      </c>
      <c r="B87" s="61" t="s">
        <v>135</v>
      </c>
      <c r="C87" s="61" t="s">
        <v>170</v>
      </c>
      <c r="D87" s="61" t="s">
        <v>159</v>
      </c>
      <c r="E87" s="61" t="s">
        <v>140</v>
      </c>
      <c r="F87" s="61" t="s">
        <v>135</v>
      </c>
      <c r="G87" s="61" t="s">
        <v>268</v>
      </c>
      <c r="H87" s="61" t="s">
        <v>146</v>
      </c>
      <c r="I87" s="123">
        <f>'Прил 7'!J81</f>
        <v>254126.13</v>
      </c>
    </row>
    <row r="88" spans="1:9" ht="31.5">
      <c r="A88" s="63" t="s">
        <v>269</v>
      </c>
      <c r="B88" s="61" t="s">
        <v>135</v>
      </c>
      <c r="C88" s="62">
        <v>13</v>
      </c>
      <c r="D88" s="61" t="s">
        <v>159</v>
      </c>
      <c r="E88" s="62">
        <v>1</v>
      </c>
      <c r="F88" s="61" t="s">
        <v>136</v>
      </c>
      <c r="G88" s="61" t="s">
        <v>139</v>
      </c>
      <c r="H88" s="62"/>
      <c r="I88" s="123">
        <f>I89</f>
        <v>35000</v>
      </c>
    </row>
    <row r="89" spans="1:9" ht="31.5">
      <c r="A89" s="64" t="s">
        <v>267</v>
      </c>
      <c r="B89" s="61" t="s">
        <v>135</v>
      </c>
      <c r="C89" s="61" t="s">
        <v>170</v>
      </c>
      <c r="D89" s="61" t="s">
        <v>159</v>
      </c>
      <c r="E89" s="61" t="s">
        <v>140</v>
      </c>
      <c r="F89" s="61" t="s">
        <v>136</v>
      </c>
      <c r="G89" s="61" t="s">
        <v>268</v>
      </c>
      <c r="H89" s="61"/>
      <c r="I89" s="123">
        <f>I90</f>
        <v>35000</v>
      </c>
    </row>
    <row r="90" spans="1:9" ht="31.5">
      <c r="A90" s="64" t="s">
        <v>145</v>
      </c>
      <c r="B90" s="61" t="s">
        <v>135</v>
      </c>
      <c r="C90" s="61" t="s">
        <v>170</v>
      </c>
      <c r="D90" s="61" t="s">
        <v>159</v>
      </c>
      <c r="E90" s="61" t="s">
        <v>140</v>
      </c>
      <c r="F90" s="61" t="s">
        <v>136</v>
      </c>
      <c r="G90" s="61" t="s">
        <v>268</v>
      </c>
      <c r="H90" s="61" t="s">
        <v>146</v>
      </c>
      <c r="I90" s="123">
        <f>'Прил 7'!J84</f>
        <v>35000</v>
      </c>
    </row>
    <row r="91" spans="1:9">
      <c r="A91" s="63" t="s">
        <v>270</v>
      </c>
      <c r="B91" s="61" t="s">
        <v>135</v>
      </c>
      <c r="C91" s="62">
        <v>13</v>
      </c>
      <c r="D91" s="61" t="s">
        <v>159</v>
      </c>
      <c r="E91" s="62">
        <v>1</v>
      </c>
      <c r="F91" s="61" t="s">
        <v>142</v>
      </c>
      <c r="G91" s="61" t="s">
        <v>139</v>
      </c>
      <c r="H91" s="62"/>
      <c r="I91" s="123">
        <f>I92</f>
        <v>633463</v>
      </c>
    </row>
    <row r="92" spans="1:9" ht="31.5">
      <c r="A92" s="64" t="s">
        <v>267</v>
      </c>
      <c r="B92" s="61" t="s">
        <v>135</v>
      </c>
      <c r="C92" s="61" t="s">
        <v>170</v>
      </c>
      <c r="D92" s="61" t="s">
        <v>159</v>
      </c>
      <c r="E92" s="61" t="s">
        <v>140</v>
      </c>
      <c r="F92" s="61" t="s">
        <v>142</v>
      </c>
      <c r="G92" s="61" t="s">
        <v>268</v>
      </c>
      <c r="H92" s="61"/>
      <c r="I92" s="123">
        <f>I93</f>
        <v>633463</v>
      </c>
    </row>
    <row r="93" spans="1:9" ht="31.5">
      <c r="A93" s="64" t="s">
        <v>145</v>
      </c>
      <c r="B93" s="61" t="s">
        <v>135</v>
      </c>
      <c r="C93" s="61" t="s">
        <v>170</v>
      </c>
      <c r="D93" s="61" t="s">
        <v>159</v>
      </c>
      <c r="E93" s="61" t="s">
        <v>140</v>
      </c>
      <c r="F93" s="61" t="s">
        <v>142</v>
      </c>
      <c r="G93" s="61" t="s">
        <v>268</v>
      </c>
      <c r="H93" s="61" t="s">
        <v>146</v>
      </c>
      <c r="I93" s="123">
        <f>'Прил 7'!J87</f>
        <v>633463</v>
      </c>
    </row>
    <row r="94" spans="1:9">
      <c r="A94" s="63" t="s">
        <v>271</v>
      </c>
      <c r="B94" s="61" t="s">
        <v>135</v>
      </c>
      <c r="C94" s="62">
        <v>13</v>
      </c>
      <c r="D94" s="61" t="s">
        <v>159</v>
      </c>
      <c r="E94" s="62">
        <v>1</v>
      </c>
      <c r="F94" s="61" t="s">
        <v>154</v>
      </c>
      <c r="G94" s="61" t="s">
        <v>139</v>
      </c>
      <c r="H94" s="62"/>
      <c r="I94" s="123">
        <f>I95</f>
        <v>50000</v>
      </c>
    </row>
    <row r="95" spans="1:9" ht="31.5">
      <c r="A95" s="64" t="s">
        <v>267</v>
      </c>
      <c r="B95" s="61" t="s">
        <v>135</v>
      </c>
      <c r="C95" s="61" t="s">
        <v>170</v>
      </c>
      <c r="D95" s="61" t="s">
        <v>159</v>
      </c>
      <c r="E95" s="61" t="s">
        <v>140</v>
      </c>
      <c r="F95" s="61" t="s">
        <v>154</v>
      </c>
      <c r="G95" s="61" t="s">
        <v>268</v>
      </c>
      <c r="H95" s="61"/>
      <c r="I95" s="123">
        <f>I96</f>
        <v>50000</v>
      </c>
    </row>
    <row r="96" spans="1:9" ht="31.5">
      <c r="A96" s="64" t="s">
        <v>145</v>
      </c>
      <c r="B96" s="61" t="s">
        <v>135</v>
      </c>
      <c r="C96" s="61" t="s">
        <v>170</v>
      </c>
      <c r="D96" s="61" t="s">
        <v>159</v>
      </c>
      <c r="E96" s="61" t="s">
        <v>140</v>
      </c>
      <c r="F96" s="61" t="s">
        <v>154</v>
      </c>
      <c r="G96" s="61" t="s">
        <v>268</v>
      </c>
      <c r="H96" s="61" t="s">
        <v>146</v>
      </c>
      <c r="I96" s="123">
        <f>'Прил 7'!J90</f>
        <v>50000</v>
      </c>
    </row>
    <row r="97" spans="1:9" ht="47.25">
      <c r="A97" s="63" t="s">
        <v>272</v>
      </c>
      <c r="B97" s="61" t="s">
        <v>135</v>
      </c>
      <c r="C97" s="62">
        <v>13</v>
      </c>
      <c r="D97" s="61" t="s">
        <v>159</v>
      </c>
      <c r="E97" s="62">
        <v>1</v>
      </c>
      <c r="F97" s="61" t="s">
        <v>155</v>
      </c>
      <c r="G97" s="61" t="s">
        <v>139</v>
      </c>
      <c r="H97" s="62"/>
      <c r="I97" s="123">
        <f>I98</f>
        <v>30000</v>
      </c>
    </row>
    <row r="98" spans="1:9" ht="31.5">
      <c r="A98" s="64" t="s">
        <v>267</v>
      </c>
      <c r="B98" s="61" t="s">
        <v>135</v>
      </c>
      <c r="C98" s="61" t="s">
        <v>170</v>
      </c>
      <c r="D98" s="61" t="s">
        <v>159</v>
      </c>
      <c r="E98" s="61" t="s">
        <v>140</v>
      </c>
      <c r="F98" s="61" t="s">
        <v>155</v>
      </c>
      <c r="G98" s="61" t="s">
        <v>268</v>
      </c>
      <c r="H98" s="61"/>
      <c r="I98" s="123">
        <f>I99</f>
        <v>30000</v>
      </c>
    </row>
    <row r="99" spans="1:9" ht="31.5">
      <c r="A99" s="64" t="s">
        <v>145</v>
      </c>
      <c r="B99" s="61" t="s">
        <v>135</v>
      </c>
      <c r="C99" s="61" t="s">
        <v>170</v>
      </c>
      <c r="D99" s="61" t="s">
        <v>159</v>
      </c>
      <c r="E99" s="61" t="s">
        <v>140</v>
      </c>
      <c r="F99" s="61" t="s">
        <v>155</v>
      </c>
      <c r="G99" s="61" t="s">
        <v>268</v>
      </c>
      <c r="H99" s="61" t="s">
        <v>146</v>
      </c>
      <c r="I99" s="123">
        <f>'Прил 7'!J93</f>
        <v>30000</v>
      </c>
    </row>
    <row r="100" spans="1:9">
      <c r="A100" s="63" t="s">
        <v>273</v>
      </c>
      <c r="B100" s="61" t="s">
        <v>135</v>
      </c>
      <c r="C100" s="62">
        <v>13</v>
      </c>
      <c r="D100" s="61" t="s">
        <v>159</v>
      </c>
      <c r="E100" s="62">
        <v>1</v>
      </c>
      <c r="F100" s="61" t="s">
        <v>157</v>
      </c>
      <c r="G100" s="61" t="s">
        <v>139</v>
      </c>
      <c r="H100" s="62"/>
      <c r="I100" s="123">
        <f>I101</f>
        <v>5000</v>
      </c>
    </row>
    <row r="101" spans="1:9" ht="31.5">
      <c r="A101" s="64" t="s">
        <v>267</v>
      </c>
      <c r="B101" s="61" t="s">
        <v>135</v>
      </c>
      <c r="C101" s="61" t="s">
        <v>170</v>
      </c>
      <c r="D101" s="61" t="s">
        <v>159</v>
      </c>
      <c r="E101" s="61" t="s">
        <v>140</v>
      </c>
      <c r="F101" s="61" t="s">
        <v>157</v>
      </c>
      <c r="G101" s="61" t="s">
        <v>268</v>
      </c>
      <c r="H101" s="61"/>
      <c r="I101" s="123">
        <f>I102</f>
        <v>5000</v>
      </c>
    </row>
    <row r="102" spans="1:9" ht="31.5">
      <c r="A102" s="64" t="s">
        <v>145</v>
      </c>
      <c r="B102" s="61" t="s">
        <v>135</v>
      </c>
      <c r="C102" s="61" t="s">
        <v>170</v>
      </c>
      <c r="D102" s="61" t="s">
        <v>159</v>
      </c>
      <c r="E102" s="61" t="s">
        <v>140</v>
      </c>
      <c r="F102" s="61" t="s">
        <v>157</v>
      </c>
      <c r="G102" s="61" t="s">
        <v>268</v>
      </c>
      <c r="H102" s="61" t="s">
        <v>146</v>
      </c>
      <c r="I102" s="123">
        <f>'Прил 7'!J96</f>
        <v>5000</v>
      </c>
    </row>
    <row r="103" spans="1:9" ht="47.25">
      <c r="A103" s="63" t="s">
        <v>274</v>
      </c>
      <c r="B103" s="61" t="s">
        <v>135</v>
      </c>
      <c r="C103" s="62">
        <v>13</v>
      </c>
      <c r="D103" s="61" t="s">
        <v>187</v>
      </c>
      <c r="E103" s="62">
        <v>0</v>
      </c>
      <c r="F103" s="61" t="s">
        <v>138</v>
      </c>
      <c r="G103" s="61" t="s">
        <v>139</v>
      </c>
      <c r="H103" s="62"/>
      <c r="I103" s="123">
        <f>I104</f>
        <v>21800</v>
      </c>
    </row>
    <row r="104" spans="1:9" ht="31.5">
      <c r="A104" s="63" t="s">
        <v>275</v>
      </c>
      <c r="B104" s="61" t="s">
        <v>135</v>
      </c>
      <c r="C104" s="62">
        <v>13</v>
      </c>
      <c r="D104" s="61" t="s">
        <v>187</v>
      </c>
      <c r="E104" s="62">
        <v>0</v>
      </c>
      <c r="F104" s="61" t="s">
        <v>138</v>
      </c>
      <c r="G104" s="61" t="s">
        <v>139</v>
      </c>
      <c r="H104" s="62"/>
      <c r="I104" s="123">
        <f>I105+I108</f>
        <v>21800</v>
      </c>
    </row>
    <row r="105" spans="1:9" ht="31.5">
      <c r="A105" s="64" t="s">
        <v>276</v>
      </c>
      <c r="B105" s="61" t="s">
        <v>135</v>
      </c>
      <c r="C105" s="61" t="s">
        <v>170</v>
      </c>
      <c r="D105" s="61" t="s">
        <v>187</v>
      </c>
      <c r="E105" s="61" t="s">
        <v>137</v>
      </c>
      <c r="F105" s="61" t="s">
        <v>138</v>
      </c>
      <c r="G105" s="61" t="s">
        <v>277</v>
      </c>
      <c r="H105" s="61"/>
      <c r="I105" s="123">
        <f>SUM(I106:I107)</f>
        <v>20300</v>
      </c>
    </row>
    <row r="106" spans="1:9" ht="31.5">
      <c r="A106" s="64" t="s">
        <v>145</v>
      </c>
      <c r="B106" s="61" t="s">
        <v>135</v>
      </c>
      <c r="C106" s="61" t="s">
        <v>170</v>
      </c>
      <c r="D106" s="61" t="s">
        <v>187</v>
      </c>
      <c r="E106" s="61" t="s">
        <v>137</v>
      </c>
      <c r="F106" s="61" t="s">
        <v>138</v>
      </c>
      <c r="G106" s="61" t="s">
        <v>277</v>
      </c>
      <c r="H106" s="61" t="s">
        <v>146</v>
      </c>
      <c r="I106" s="123">
        <f>'Прил 7'!J100</f>
        <v>5000</v>
      </c>
    </row>
    <row r="107" spans="1:9">
      <c r="A107" s="64" t="s">
        <v>182</v>
      </c>
      <c r="B107" s="61" t="s">
        <v>135</v>
      </c>
      <c r="C107" s="61" t="s">
        <v>170</v>
      </c>
      <c r="D107" s="61" t="s">
        <v>187</v>
      </c>
      <c r="E107" s="61" t="s">
        <v>137</v>
      </c>
      <c r="F107" s="61" t="s">
        <v>138</v>
      </c>
      <c r="G107" s="61" t="s">
        <v>277</v>
      </c>
      <c r="H107" s="61" t="s">
        <v>183</v>
      </c>
      <c r="I107" s="123">
        <f>'Прил 7'!J101</f>
        <v>15300</v>
      </c>
    </row>
    <row r="108" spans="1:9" ht="31.5">
      <c r="A108" s="64" t="s">
        <v>62</v>
      </c>
      <c r="B108" s="61" t="s">
        <v>135</v>
      </c>
      <c r="C108" s="61" t="s">
        <v>170</v>
      </c>
      <c r="D108" s="61" t="s">
        <v>187</v>
      </c>
      <c r="E108" s="61" t="s">
        <v>137</v>
      </c>
      <c r="F108" s="61" t="s">
        <v>138</v>
      </c>
      <c r="G108" s="61" t="s">
        <v>278</v>
      </c>
      <c r="H108" s="61"/>
      <c r="I108" s="123">
        <f>I109</f>
        <v>1500</v>
      </c>
    </row>
    <row r="109" spans="1:9">
      <c r="A109" s="64" t="s">
        <v>182</v>
      </c>
      <c r="B109" s="61" t="s">
        <v>135</v>
      </c>
      <c r="C109" s="61" t="s">
        <v>170</v>
      </c>
      <c r="D109" s="61" t="s">
        <v>187</v>
      </c>
      <c r="E109" s="61" t="s">
        <v>137</v>
      </c>
      <c r="F109" s="61" t="s">
        <v>138</v>
      </c>
      <c r="G109" s="61" t="s">
        <v>278</v>
      </c>
      <c r="H109" s="61" t="s">
        <v>183</v>
      </c>
      <c r="I109" s="123">
        <f>'Прил 7'!J103</f>
        <v>1500</v>
      </c>
    </row>
    <row r="110" spans="1:9" ht="47.25">
      <c r="A110" s="63" t="s">
        <v>279</v>
      </c>
      <c r="B110" s="61" t="s">
        <v>135</v>
      </c>
      <c r="C110" s="61" t="s">
        <v>170</v>
      </c>
      <c r="D110" s="61" t="s">
        <v>161</v>
      </c>
      <c r="E110" s="62">
        <v>0</v>
      </c>
      <c r="F110" s="61" t="s">
        <v>138</v>
      </c>
      <c r="G110" s="61" t="s">
        <v>139</v>
      </c>
      <c r="H110" s="62"/>
      <c r="I110" s="123">
        <f>I111</f>
        <v>190000</v>
      </c>
    </row>
    <row r="111" spans="1:9">
      <c r="A111" s="64" t="s">
        <v>280</v>
      </c>
      <c r="B111" s="61" t="s">
        <v>135</v>
      </c>
      <c r="C111" s="61" t="s">
        <v>170</v>
      </c>
      <c r="D111" s="61" t="s">
        <v>161</v>
      </c>
      <c r="E111" s="61" t="s">
        <v>137</v>
      </c>
      <c r="F111" s="61" t="s">
        <v>135</v>
      </c>
      <c r="G111" s="61" t="s">
        <v>139</v>
      </c>
      <c r="H111" s="61"/>
      <c r="I111" s="123">
        <f>I112</f>
        <v>190000</v>
      </c>
    </row>
    <row r="112" spans="1:9">
      <c r="A112" s="64" t="s">
        <v>281</v>
      </c>
      <c r="B112" s="61" t="s">
        <v>135</v>
      </c>
      <c r="C112" s="61" t="s">
        <v>170</v>
      </c>
      <c r="D112" s="61" t="s">
        <v>161</v>
      </c>
      <c r="E112" s="61" t="s">
        <v>137</v>
      </c>
      <c r="F112" s="61" t="s">
        <v>135</v>
      </c>
      <c r="G112" s="61" t="s">
        <v>282</v>
      </c>
      <c r="H112" s="61"/>
      <c r="I112" s="123">
        <f>I113</f>
        <v>190000</v>
      </c>
    </row>
    <row r="113" spans="1:9" ht="31.5">
      <c r="A113" s="64" t="s">
        <v>145</v>
      </c>
      <c r="B113" s="61" t="s">
        <v>135</v>
      </c>
      <c r="C113" s="61" t="s">
        <v>170</v>
      </c>
      <c r="D113" s="61" t="s">
        <v>161</v>
      </c>
      <c r="E113" s="61" t="s">
        <v>137</v>
      </c>
      <c r="F113" s="61" t="s">
        <v>135</v>
      </c>
      <c r="G113" s="61" t="s">
        <v>282</v>
      </c>
      <c r="H113" s="61" t="s">
        <v>146</v>
      </c>
      <c r="I113" s="123">
        <f>'Прил 7'!J107</f>
        <v>190000</v>
      </c>
    </row>
    <row r="114" spans="1:9" ht="47.25">
      <c r="A114" s="63" t="s">
        <v>225</v>
      </c>
      <c r="B114" s="61" t="s">
        <v>135</v>
      </c>
      <c r="C114" s="62">
        <v>13</v>
      </c>
      <c r="D114" s="61" t="s">
        <v>165</v>
      </c>
      <c r="E114" s="62">
        <v>0</v>
      </c>
      <c r="F114" s="61" t="s">
        <v>138</v>
      </c>
      <c r="G114" s="61" t="s">
        <v>139</v>
      </c>
      <c r="H114" s="62"/>
      <c r="I114" s="123">
        <f>I115</f>
        <v>84000</v>
      </c>
    </row>
    <row r="115" spans="1:9">
      <c r="A115" s="64" t="s">
        <v>226</v>
      </c>
      <c r="B115" s="61" t="s">
        <v>135</v>
      </c>
      <c r="C115" s="61" t="s">
        <v>170</v>
      </c>
      <c r="D115" s="61" t="s">
        <v>165</v>
      </c>
      <c r="E115" s="61" t="s">
        <v>137</v>
      </c>
      <c r="F115" s="61" t="s">
        <v>135</v>
      </c>
      <c r="G115" s="61" t="s">
        <v>139</v>
      </c>
      <c r="H115" s="61"/>
      <c r="I115" s="123">
        <f>I116</f>
        <v>84000</v>
      </c>
    </row>
    <row r="116" spans="1:9">
      <c r="A116" s="64" t="s">
        <v>226</v>
      </c>
      <c r="B116" s="61" t="s">
        <v>135</v>
      </c>
      <c r="C116" s="61" t="s">
        <v>170</v>
      </c>
      <c r="D116" s="61" t="s">
        <v>165</v>
      </c>
      <c r="E116" s="61" t="s">
        <v>137</v>
      </c>
      <c r="F116" s="61" t="s">
        <v>135</v>
      </c>
      <c r="G116" s="61" t="s">
        <v>227</v>
      </c>
      <c r="H116" s="61"/>
      <c r="I116" s="123">
        <f>I117</f>
        <v>84000</v>
      </c>
    </row>
    <row r="117" spans="1:9" ht="31.5">
      <c r="A117" s="64" t="s">
        <v>145</v>
      </c>
      <c r="B117" s="61" t="s">
        <v>135</v>
      </c>
      <c r="C117" s="61" t="s">
        <v>170</v>
      </c>
      <c r="D117" s="61" t="s">
        <v>165</v>
      </c>
      <c r="E117" s="61" t="s">
        <v>137</v>
      </c>
      <c r="F117" s="61" t="s">
        <v>135</v>
      </c>
      <c r="G117" s="61" t="s">
        <v>227</v>
      </c>
      <c r="H117" s="61" t="s">
        <v>146</v>
      </c>
      <c r="I117" s="123">
        <f>'Прил 7'!J111</f>
        <v>84000</v>
      </c>
    </row>
    <row r="118" spans="1:9" ht="47.25">
      <c r="A118" s="63" t="s">
        <v>283</v>
      </c>
      <c r="B118" s="61" t="s">
        <v>135</v>
      </c>
      <c r="C118" s="62">
        <v>13</v>
      </c>
      <c r="D118" s="61" t="s">
        <v>170</v>
      </c>
      <c r="E118" s="62">
        <v>0</v>
      </c>
      <c r="F118" s="61" t="s">
        <v>138</v>
      </c>
      <c r="G118" s="61" t="s">
        <v>139</v>
      </c>
      <c r="H118" s="62"/>
      <c r="I118" s="123">
        <f>I119+I122+I125</f>
        <v>10000</v>
      </c>
    </row>
    <row r="119" spans="1:9" ht="31.5">
      <c r="A119" s="64" t="s">
        <v>284</v>
      </c>
      <c r="B119" s="61" t="s">
        <v>135</v>
      </c>
      <c r="C119" s="61" t="s">
        <v>170</v>
      </c>
      <c r="D119" s="61" t="s">
        <v>170</v>
      </c>
      <c r="E119" s="61" t="s">
        <v>137</v>
      </c>
      <c r="F119" s="61" t="s">
        <v>136</v>
      </c>
      <c r="G119" s="61"/>
      <c r="H119" s="61"/>
      <c r="I119" s="123">
        <f>I120</f>
        <v>10000</v>
      </c>
    </row>
    <row r="120" spans="1:9">
      <c r="A120" s="64" t="s">
        <v>285</v>
      </c>
      <c r="B120" s="61" t="s">
        <v>135</v>
      </c>
      <c r="C120" s="61" t="s">
        <v>170</v>
      </c>
      <c r="D120" s="61" t="s">
        <v>170</v>
      </c>
      <c r="E120" s="61" t="s">
        <v>137</v>
      </c>
      <c r="F120" s="61" t="s">
        <v>136</v>
      </c>
      <c r="G120" s="61" t="s">
        <v>286</v>
      </c>
      <c r="H120" s="61"/>
      <c r="I120" s="123">
        <f>I121</f>
        <v>10000</v>
      </c>
    </row>
    <row r="121" spans="1:9" ht="31.5">
      <c r="A121" s="64" t="s">
        <v>145</v>
      </c>
      <c r="B121" s="61" t="s">
        <v>135</v>
      </c>
      <c r="C121" s="61" t="s">
        <v>170</v>
      </c>
      <c r="D121" s="61" t="s">
        <v>170</v>
      </c>
      <c r="E121" s="61" t="s">
        <v>137</v>
      </c>
      <c r="F121" s="61" t="s">
        <v>136</v>
      </c>
      <c r="G121" s="61" t="s">
        <v>286</v>
      </c>
      <c r="H121" s="61" t="s">
        <v>146</v>
      </c>
      <c r="I121" s="123">
        <f>'Прил 7'!J118</f>
        <v>10000</v>
      </c>
    </row>
    <row r="122" spans="1:9" ht="47.25" hidden="1">
      <c r="A122" s="64" t="s">
        <v>287</v>
      </c>
      <c r="B122" s="61" t="s">
        <v>135</v>
      </c>
      <c r="C122" s="61" t="s">
        <v>170</v>
      </c>
      <c r="D122" s="61" t="s">
        <v>170</v>
      </c>
      <c r="E122" s="61" t="s">
        <v>137</v>
      </c>
      <c r="F122" s="61" t="s">
        <v>142</v>
      </c>
      <c r="G122" s="61"/>
      <c r="H122" s="61"/>
      <c r="I122" s="123">
        <f>I123</f>
        <v>0</v>
      </c>
    </row>
    <row r="123" spans="1:9" hidden="1">
      <c r="A123" s="64" t="s">
        <v>288</v>
      </c>
      <c r="B123" s="61" t="s">
        <v>135</v>
      </c>
      <c r="C123" s="61" t="s">
        <v>170</v>
      </c>
      <c r="D123" s="61" t="s">
        <v>170</v>
      </c>
      <c r="E123" s="61" t="s">
        <v>137</v>
      </c>
      <c r="F123" s="61" t="s">
        <v>142</v>
      </c>
      <c r="G123" s="61" t="s">
        <v>289</v>
      </c>
      <c r="H123" s="61"/>
      <c r="I123" s="123">
        <f>I124</f>
        <v>0</v>
      </c>
    </row>
    <row r="124" spans="1:9" ht="31.5" hidden="1">
      <c r="A124" s="64" t="s">
        <v>145</v>
      </c>
      <c r="B124" s="61" t="s">
        <v>135</v>
      </c>
      <c r="C124" s="61" t="s">
        <v>170</v>
      </c>
      <c r="D124" s="61" t="s">
        <v>170</v>
      </c>
      <c r="E124" s="61" t="s">
        <v>137</v>
      </c>
      <c r="F124" s="61" t="s">
        <v>142</v>
      </c>
      <c r="G124" s="61" t="s">
        <v>289</v>
      </c>
      <c r="H124" s="61" t="s">
        <v>146</v>
      </c>
      <c r="I124" s="123"/>
    </row>
    <row r="125" spans="1:9" ht="31.5" hidden="1">
      <c r="A125" s="64" t="s">
        <v>290</v>
      </c>
      <c r="B125" s="61" t="s">
        <v>135</v>
      </c>
      <c r="C125" s="61" t="s">
        <v>170</v>
      </c>
      <c r="D125" s="61" t="s">
        <v>170</v>
      </c>
      <c r="E125" s="61" t="s">
        <v>137</v>
      </c>
      <c r="F125" s="61" t="s">
        <v>155</v>
      </c>
      <c r="G125" s="61" t="s">
        <v>291</v>
      </c>
      <c r="H125" s="61"/>
      <c r="I125" s="123">
        <f>I126</f>
        <v>0</v>
      </c>
    </row>
    <row r="126" spans="1:9" ht="31.5" hidden="1">
      <c r="A126" s="64" t="s">
        <v>145</v>
      </c>
      <c r="B126" s="61" t="s">
        <v>135</v>
      </c>
      <c r="C126" s="61" t="s">
        <v>170</v>
      </c>
      <c r="D126" s="61" t="s">
        <v>170</v>
      </c>
      <c r="E126" s="61" t="s">
        <v>137</v>
      </c>
      <c r="F126" s="61" t="s">
        <v>155</v>
      </c>
      <c r="G126" s="61" t="s">
        <v>291</v>
      </c>
      <c r="H126" s="61" t="s">
        <v>146</v>
      </c>
      <c r="I126" s="123"/>
    </row>
    <row r="127" spans="1:9">
      <c r="A127" s="63" t="s">
        <v>218</v>
      </c>
      <c r="B127" s="61" t="s">
        <v>135</v>
      </c>
      <c r="C127" s="62">
        <v>13</v>
      </c>
      <c r="D127" s="61" t="s">
        <v>292</v>
      </c>
      <c r="E127" s="62">
        <v>0</v>
      </c>
      <c r="F127" s="61" t="s">
        <v>138</v>
      </c>
      <c r="G127" s="61" t="s">
        <v>139</v>
      </c>
      <c r="H127" s="62"/>
      <c r="I127" s="123">
        <f>I128</f>
        <v>70000</v>
      </c>
    </row>
    <row r="128" spans="1:9">
      <c r="A128" s="63" t="s">
        <v>219</v>
      </c>
      <c r="B128" s="61" t="s">
        <v>135</v>
      </c>
      <c r="C128" s="62">
        <v>13</v>
      </c>
      <c r="D128" s="62">
        <v>91</v>
      </c>
      <c r="E128" s="62">
        <v>1</v>
      </c>
      <c r="F128" s="61" t="s">
        <v>138</v>
      </c>
      <c r="G128" s="61" t="s">
        <v>139</v>
      </c>
      <c r="H128" s="62"/>
      <c r="I128" s="123">
        <f>I129</f>
        <v>70000</v>
      </c>
    </row>
    <row r="129" spans="1:9" ht="31.5">
      <c r="A129" s="63" t="s">
        <v>293</v>
      </c>
      <c r="B129" s="61" t="s">
        <v>135</v>
      </c>
      <c r="C129" s="62">
        <v>13</v>
      </c>
      <c r="D129" s="62">
        <v>91</v>
      </c>
      <c r="E129" s="62">
        <v>1</v>
      </c>
      <c r="F129" s="61" t="s">
        <v>138</v>
      </c>
      <c r="G129" s="61" t="s">
        <v>294</v>
      </c>
      <c r="H129" s="62"/>
      <c r="I129" s="123">
        <f>I130</f>
        <v>70000</v>
      </c>
    </row>
    <row r="130" spans="1:9" ht="31.5">
      <c r="A130" s="63" t="s">
        <v>145</v>
      </c>
      <c r="B130" s="61" t="s">
        <v>135</v>
      </c>
      <c r="C130" s="62">
        <v>13</v>
      </c>
      <c r="D130" s="62">
        <v>91</v>
      </c>
      <c r="E130" s="62">
        <v>1</v>
      </c>
      <c r="F130" s="61" t="s">
        <v>138</v>
      </c>
      <c r="G130" s="61" t="s">
        <v>294</v>
      </c>
      <c r="H130" s="62">
        <v>240</v>
      </c>
      <c r="I130" s="123">
        <f>'Прил 7'!J428</f>
        <v>70000</v>
      </c>
    </row>
    <row r="131" spans="1:9" hidden="1">
      <c r="A131" s="64" t="s">
        <v>228</v>
      </c>
      <c r="B131" s="61" t="s">
        <v>135</v>
      </c>
      <c r="C131" s="61" t="s">
        <v>170</v>
      </c>
      <c r="D131" s="62">
        <v>92</v>
      </c>
      <c r="E131" s="61"/>
      <c r="F131" s="61"/>
      <c r="G131" s="62"/>
      <c r="H131" s="61"/>
      <c r="I131" s="123">
        <f>I132</f>
        <v>0</v>
      </c>
    </row>
    <row r="132" spans="1:9" hidden="1">
      <c r="A132" s="64" t="s">
        <v>295</v>
      </c>
      <c r="B132" s="61" t="s">
        <v>135</v>
      </c>
      <c r="C132" s="61" t="s">
        <v>170</v>
      </c>
      <c r="D132" s="62">
        <v>92</v>
      </c>
      <c r="E132" s="61" t="s">
        <v>143</v>
      </c>
      <c r="F132" s="61"/>
      <c r="G132" s="62"/>
      <c r="H132" s="61"/>
      <c r="I132" s="123">
        <f>I133</f>
        <v>0</v>
      </c>
    </row>
    <row r="133" spans="1:9" ht="47.25" hidden="1">
      <c r="A133" s="64" t="s">
        <v>296</v>
      </c>
      <c r="B133" s="61" t="s">
        <v>135</v>
      </c>
      <c r="C133" s="61" t="s">
        <v>170</v>
      </c>
      <c r="D133" s="62">
        <v>92</v>
      </c>
      <c r="E133" s="61" t="s">
        <v>143</v>
      </c>
      <c r="F133" s="61" t="s">
        <v>138</v>
      </c>
      <c r="G133" s="62"/>
      <c r="H133" s="61"/>
      <c r="I133" s="123">
        <f>SUM(I134:I136)</f>
        <v>0</v>
      </c>
    </row>
    <row r="134" spans="1:9" ht="31.5" hidden="1">
      <c r="A134" s="64" t="s">
        <v>145</v>
      </c>
      <c r="B134" s="61" t="s">
        <v>135</v>
      </c>
      <c r="C134" s="61" t="s">
        <v>170</v>
      </c>
      <c r="D134" s="62">
        <v>92</v>
      </c>
      <c r="E134" s="61" t="s">
        <v>143</v>
      </c>
      <c r="F134" s="61" t="s">
        <v>138</v>
      </c>
      <c r="G134" s="62">
        <v>26390</v>
      </c>
      <c r="H134" s="61" t="s">
        <v>146</v>
      </c>
      <c r="I134" s="123"/>
    </row>
    <row r="135" spans="1:9" hidden="1">
      <c r="A135" s="64" t="s">
        <v>174</v>
      </c>
      <c r="B135" s="61" t="s">
        <v>135</v>
      </c>
      <c r="C135" s="61" t="s">
        <v>170</v>
      </c>
      <c r="D135" s="62">
        <v>92</v>
      </c>
      <c r="E135" s="61" t="s">
        <v>143</v>
      </c>
      <c r="F135" s="61" t="s">
        <v>138</v>
      </c>
      <c r="G135" s="62">
        <v>26390</v>
      </c>
      <c r="H135" s="61" t="s">
        <v>175</v>
      </c>
      <c r="I135" s="123"/>
    </row>
    <row r="136" spans="1:9" hidden="1">
      <c r="A136" s="64" t="s">
        <v>147</v>
      </c>
      <c r="B136" s="61" t="s">
        <v>135</v>
      </c>
      <c r="C136" s="61" t="s">
        <v>170</v>
      </c>
      <c r="D136" s="62">
        <v>92</v>
      </c>
      <c r="E136" s="61" t="s">
        <v>143</v>
      </c>
      <c r="F136" s="61" t="s">
        <v>138</v>
      </c>
      <c r="G136" s="62">
        <v>26390</v>
      </c>
      <c r="H136" s="61" t="s">
        <v>148</v>
      </c>
      <c r="I136" s="123"/>
    </row>
    <row r="137" spans="1:9">
      <c r="A137" s="64" t="s">
        <v>150</v>
      </c>
      <c r="B137" s="61" t="s">
        <v>135</v>
      </c>
      <c r="C137" s="61" t="s">
        <v>170</v>
      </c>
      <c r="D137" s="61" t="s">
        <v>151</v>
      </c>
      <c r="E137" s="62">
        <v>0</v>
      </c>
      <c r="F137" s="61" t="s">
        <v>138</v>
      </c>
      <c r="G137" s="61" t="s">
        <v>139</v>
      </c>
      <c r="H137" s="62"/>
      <c r="I137" s="123">
        <f>I138</f>
        <v>267671.03000000003</v>
      </c>
    </row>
    <row r="138" spans="1:9">
      <c r="A138" s="64" t="s">
        <v>297</v>
      </c>
      <c r="B138" s="61" t="s">
        <v>135</v>
      </c>
      <c r="C138" s="61" t="s">
        <v>170</v>
      </c>
      <c r="D138" s="61" t="s">
        <v>151</v>
      </c>
      <c r="E138" s="62">
        <v>9</v>
      </c>
      <c r="F138" s="61" t="s">
        <v>138</v>
      </c>
      <c r="G138" s="61" t="s">
        <v>139</v>
      </c>
      <c r="H138" s="62"/>
      <c r="I138" s="123">
        <f>I139+I141+I143</f>
        <v>267671.03000000003</v>
      </c>
    </row>
    <row r="139" spans="1:9" ht="31.5">
      <c r="A139" s="64" t="s">
        <v>298</v>
      </c>
      <c r="B139" s="61" t="s">
        <v>135</v>
      </c>
      <c r="C139" s="61" t="s">
        <v>170</v>
      </c>
      <c r="D139" s="61" t="s">
        <v>151</v>
      </c>
      <c r="E139" s="62">
        <v>9</v>
      </c>
      <c r="F139" s="61" t="s">
        <v>138</v>
      </c>
      <c r="G139" s="61" t="s">
        <v>299</v>
      </c>
      <c r="H139" s="62"/>
      <c r="I139" s="123">
        <f>I140</f>
        <v>151000</v>
      </c>
    </row>
    <row r="140" spans="1:9" ht="31.5">
      <c r="A140" s="64" t="s">
        <v>145</v>
      </c>
      <c r="B140" s="61" t="s">
        <v>135</v>
      </c>
      <c r="C140" s="61" t="s">
        <v>170</v>
      </c>
      <c r="D140" s="61" t="s">
        <v>151</v>
      </c>
      <c r="E140" s="62">
        <v>9</v>
      </c>
      <c r="F140" s="61" t="s">
        <v>138</v>
      </c>
      <c r="G140" s="61" t="s">
        <v>299</v>
      </c>
      <c r="H140" s="62">
        <v>240</v>
      </c>
      <c r="I140" s="123">
        <f>'Прил 7'!J137</f>
        <v>151000</v>
      </c>
    </row>
    <row r="141" spans="1:9">
      <c r="A141" s="64" t="s">
        <v>300</v>
      </c>
      <c r="B141" s="61" t="s">
        <v>135</v>
      </c>
      <c r="C141" s="61" t="s">
        <v>170</v>
      </c>
      <c r="D141" s="61" t="s">
        <v>151</v>
      </c>
      <c r="E141" s="62">
        <v>9</v>
      </c>
      <c r="F141" s="61" t="s">
        <v>138</v>
      </c>
      <c r="G141" s="62">
        <v>29090</v>
      </c>
      <c r="H141" s="61"/>
      <c r="I141" s="123">
        <f>I142</f>
        <v>18224</v>
      </c>
    </row>
    <row r="142" spans="1:9">
      <c r="A142" s="64" t="s">
        <v>147</v>
      </c>
      <c r="B142" s="61" t="s">
        <v>135</v>
      </c>
      <c r="C142" s="61" t="s">
        <v>170</v>
      </c>
      <c r="D142" s="61" t="s">
        <v>151</v>
      </c>
      <c r="E142" s="62">
        <v>9</v>
      </c>
      <c r="F142" s="61" t="s">
        <v>138</v>
      </c>
      <c r="G142" s="62">
        <v>29090</v>
      </c>
      <c r="H142" s="61" t="s">
        <v>148</v>
      </c>
      <c r="I142" s="123">
        <f>'Прил 7'!J139</f>
        <v>18224</v>
      </c>
    </row>
    <row r="143" spans="1:9">
      <c r="A143" s="63" t="s">
        <v>420</v>
      </c>
      <c r="B143" s="143" t="s">
        <v>135</v>
      </c>
      <c r="C143" s="143" t="s">
        <v>170</v>
      </c>
      <c r="D143" s="143" t="s">
        <v>151</v>
      </c>
      <c r="E143" s="144">
        <v>9</v>
      </c>
      <c r="F143" s="143" t="s">
        <v>138</v>
      </c>
      <c r="G143" s="144">
        <v>29180</v>
      </c>
      <c r="H143" s="143"/>
      <c r="I143" s="123">
        <f>I144</f>
        <v>98447.03</v>
      </c>
    </row>
    <row r="144" spans="1:9">
      <c r="A144" s="64" t="s">
        <v>176</v>
      </c>
      <c r="B144" s="143" t="s">
        <v>135</v>
      </c>
      <c r="C144" s="143" t="s">
        <v>170</v>
      </c>
      <c r="D144" s="143" t="s">
        <v>151</v>
      </c>
      <c r="E144" s="144">
        <v>9</v>
      </c>
      <c r="F144" s="143" t="s">
        <v>138</v>
      </c>
      <c r="G144" s="144">
        <v>29180</v>
      </c>
      <c r="H144" s="143" t="s">
        <v>603</v>
      </c>
      <c r="I144" s="123">
        <f>'Прил 7'!J141</f>
        <v>98447.03</v>
      </c>
    </row>
    <row r="145" spans="1:9">
      <c r="A145" s="71" t="s">
        <v>177</v>
      </c>
      <c r="B145" s="61" t="s">
        <v>136</v>
      </c>
      <c r="C145" s="62" t="s">
        <v>24</v>
      </c>
      <c r="D145" s="61" t="s">
        <v>216</v>
      </c>
      <c r="E145" s="62"/>
      <c r="F145" s="61"/>
      <c r="G145" s="61"/>
      <c r="H145" s="62" t="s">
        <v>217</v>
      </c>
      <c r="I145" s="122">
        <f>I146</f>
        <v>487150</v>
      </c>
    </row>
    <row r="146" spans="1:9">
      <c r="A146" s="72" t="s">
        <v>178</v>
      </c>
      <c r="B146" s="61" t="s">
        <v>136</v>
      </c>
      <c r="C146" s="61" t="s">
        <v>142</v>
      </c>
      <c r="D146" s="61" t="s">
        <v>216</v>
      </c>
      <c r="E146" s="62"/>
      <c r="F146" s="61"/>
      <c r="G146" s="61"/>
      <c r="H146" s="62" t="s">
        <v>217</v>
      </c>
      <c r="I146" s="123">
        <f>I147</f>
        <v>487150</v>
      </c>
    </row>
    <row r="147" spans="1:9">
      <c r="A147" s="64" t="s">
        <v>150</v>
      </c>
      <c r="B147" s="61" t="s">
        <v>136</v>
      </c>
      <c r="C147" s="61" t="s">
        <v>142</v>
      </c>
      <c r="D147" s="61" t="s">
        <v>151</v>
      </c>
      <c r="E147" s="62">
        <v>0</v>
      </c>
      <c r="F147" s="61" t="s">
        <v>138</v>
      </c>
      <c r="G147" s="61" t="s">
        <v>139</v>
      </c>
      <c r="H147" s="62"/>
      <c r="I147" s="123">
        <f>I148</f>
        <v>487150</v>
      </c>
    </row>
    <row r="148" spans="1:9">
      <c r="A148" s="64" t="s">
        <v>297</v>
      </c>
      <c r="B148" s="61" t="s">
        <v>136</v>
      </c>
      <c r="C148" s="61" t="s">
        <v>142</v>
      </c>
      <c r="D148" s="61" t="s">
        <v>151</v>
      </c>
      <c r="E148" s="62">
        <v>9</v>
      </c>
      <c r="F148" s="61" t="s">
        <v>138</v>
      </c>
      <c r="G148" s="61" t="s">
        <v>139</v>
      </c>
      <c r="H148" s="62"/>
      <c r="I148" s="123">
        <f>I149</f>
        <v>487150</v>
      </c>
    </row>
    <row r="149" spans="1:9" ht="47.25">
      <c r="A149" s="63" t="s">
        <v>301</v>
      </c>
      <c r="B149" s="61" t="s">
        <v>136</v>
      </c>
      <c r="C149" s="61" t="s">
        <v>142</v>
      </c>
      <c r="D149" s="61" t="s">
        <v>151</v>
      </c>
      <c r="E149" s="62">
        <v>9</v>
      </c>
      <c r="F149" s="61" t="s">
        <v>138</v>
      </c>
      <c r="G149" s="61" t="s">
        <v>179</v>
      </c>
      <c r="H149" s="62"/>
      <c r="I149" s="123">
        <f>SUM(I150:I151)</f>
        <v>487150</v>
      </c>
    </row>
    <row r="150" spans="1:9">
      <c r="A150" s="63" t="s">
        <v>222</v>
      </c>
      <c r="B150" s="61" t="s">
        <v>136</v>
      </c>
      <c r="C150" s="61" t="s">
        <v>142</v>
      </c>
      <c r="D150" s="61" t="s">
        <v>151</v>
      </c>
      <c r="E150" s="62">
        <v>9</v>
      </c>
      <c r="F150" s="61" t="s">
        <v>138</v>
      </c>
      <c r="G150" s="61" t="s">
        <v>179</v>
      </c>
      <c r="H150" s="62">
        <v>120</v>
      </c>
      <c r="I150" s="123">
        <f>'Прил 7'!J147</f>
        <v>487150</v>
      </c>
    </row>
    <row r="151" spans="1:9" ht="31.5" hidden="1">
      <c r="A151" s="64" t="s">
        <v>145</v>
      </c>
      <c r="B151" s="61" t="s">
        <v>136</v>
      </c>
      <c r="C151" s="61" t="s">
        <v>142</v>
      </c>
      <c r="D151" s="61" t="s">
        <v>151</v>
      </c>
      <c r="E151" s="62">
        <v>9</v>
      </c>
      <c r="F151" s="61" t="s">
        <v>138</v>
      </c>
      <c r="G151" s="61" t="s">
        <v>179</v>
      </c>
      <c r="H151" s="62">
        <v>240</v>
      </c>
      <c r="I151" s="123"/>
    </row>
    <row r="152" spans="1:9">
      <c r="A152" s="71" t="s">
        <v>180</v>
      </c>
      <c r="B152" s="61" t="s">
        <v>142</v>
      </c>
      <c r="C152" s="61"/>
      <c r="D152" s="61"/>
      <c r="E152" s="62"/>
      <c r="F152" s="61"/>
      <c r="G152" s="61"/>
      <c r="H152" s="62"/>
      <c r="I152" s="123">
        <f>I153+I178+I192</f>
        <v>1874503.06</v>
      </c>
    </row>
    <row r="153" spans="1:9">
      <c r="A153" s="63" t="s">
        <v>543</v>
      </c>
      <c r="B153" s="61" t="s">
        <v>142</v>
      </c>
      <c r="C153" s="61" t="s">
        <v>173</v>
      </c>
      <c r="D153" s="61"/>
      <c r="E153" s="62"/>
      <c r="F153" s="61"/>
      <c r="G153" s="61"/>
      <c r="H153" s="62"/>
      <c r="I153" s="123">
        <f>I154+I174</f>
        <v>611378.6</v>
      </c>
    </row>
    <row r="154" spans="1:9" ht="78.75">
      <c r="A154" s="63" t="s">
        <v>302</v>
      </c>
      <c r="B154" s="61" t="s">
        <v>142</v>
      </c>
      <c r="C154" s="61" t="s">
        <v>173</v>
      </c>
      <c r="D154" s="61" t="s">
        <v>136</v>
      </c>
      <c r="E154" s="62">
        <v>0</v>
      </c>
      <c r="F154" s="61" t="s">
        <v>138</v>
      </c>
      <c r="G154" s="61" t="s">
        <v>139</v>
      </c>
      <c r="H154" s="62"/>
      <c r="I154" s="123">
        <f>I155+I166+I169</f>
        <v>576878.6</v>
      </c>
    </row>
    <row r="155" spans="1:9" ht="31.5">
      <c r="A155" s="64" t="s">
        <v>303</v>
      </c>
      <c r="B155" s="61" t="s">
        <v>142</v>
      </c>
      <c r="C155" s="61" t="s">
        <v>173</v>
      </c>
      <c r="D155" s="61" t="s">
        <v>136</v>
      </c>
      <c r="E155" s="62">
        <v>1</v>
      </c>
      <c r="F155" s="61" t="s">
        <v>138</v>
      </c>
      <c r="G155" s="61" t="s">
        <v>139</v>
      </c>
      <c r="H155" s="62"/>
      <c r="I155" s="123">
        <f>I156+I158+I162+I164+I160</f>
        <v>180000</v>
      </c>
    </row>
    <row r="156" spans="1:9">
      <c r="A156" s="64" t="s">
        <v>304</v>
      </c>
      <c r="B156" s="61" t="s">
        <v>142</v>
      </c>
      <c r="C156" s="61" t="s">
        <v>173</v>
      </c>
      <c r="D156" s="61" t="s">
        <v>136</v>
      </c>
      <c r="E156" s="62">
        <v>1</v>
      </c>
      <c r="F156" s="61" t="s">
        <v>138</v>
      </c>
      <c r="G156" s="61" t="s">
        <v>305</v>
      </c>
      <c r="H156" s="62"/>
      <c r="I156" s="123">
        <f>I157</f>
        <v>70000</v>
      </c>
    </row>
    <row r="157" spans="1:9" ht="31.5">
      <c r="A157" s="64" t="s">
        <v>145</v>
      </c>
      <c r="B157" s="61" t="s">
        <v>142</v>
      </c>
      <c r="C157" s="61" t="s">
        <v>173</v>
      </c>
      <c r="D157" s="61" t="s">
        <v>136</v>
      </c>
      <c r="E157" s="62">
        <v>1</v>
      </c>
      <c r="F157" s="61" t="s">
        <v>138</v>
      </c>
      <c r="G157" s="61" t="s">
        <v>305</v>
      </c>
      <c r="H157" s="62">
        <v>240</v>
      </c>
      <c r="I157" s="123">
        <f>'Прил 7'!J154</f>
        <v>70000</v>
      </c>
    </row>
    <row r="158" spans="1:9" hidden="1">
      <c r="A158" s="64" t="s">
        <v>306</v>
      </c>
      <c r="B158" s="61" t="s">
        <v>142</v>
      </c>
      <c r="C158" s="61" t="s">
        <v>173</v>
      </c>
      <c r="D158" s="61" t="s">
        <v>136</v>
      </c>
      <c r="E158" s="62">
        <v>1</v>
      </c>
      <c r="F158" s="61" t="s">
        <v>138</v>
      </c>
      <c r="G158" s="61" t="s">
        <v>307</v>
      </c>
      <c r="H158" s="62"/>
      <c r="I158" s="123">
        <f>I159</f>
        <v>0</v>
      </c>
    </row>
    <row r="159" spans="1:9" ht="31.5" hidden="1">
      <c r="A159" s="64" t="s">
        <v>145</v>
      </c>
      <c r="B159" s="61" t="s">
        <v>142</v>
      </c>
      <c r="C159" s="61" t="s">
        <v>173</v>
      </c>
      <c r="D159" s="61" t="s">
        <v>136</v>
      </c>
      <c r="E159" s="62">
        <v>1</v>
      </c>
      <c r="F159" s="61" t="s">
        <v>138</v>
      </c>
      <c r="G159" s="61" t="s">
        <v>307</v>
      </c>
      <c r="H159" s="62">
        <v>240</v>
      </c>
      <c r="I159" s="123"/>
    </row>
    <row r="160" spans="1:9" hidden="1">
      <c r="A160" s="64" t="s">
        <v>308</v>
      </c>
      <c r="B160" s="61" t="s">
        <v>142</v>
      </c>
      <c r="C160" s="61" t="s">
        <v>173</v>
      </c>
      <c r="D160" s="61" t="s">
        <v>136</v>
      </c>
      <c r="E160" s="62">
        <v>1</v>
      </c>
      <c r="F160" s="61" t="s">
        <v>138</v>
      </c>
      <c r="G160" s="61" t="s">
        <v>309</v>
      </c>
      <c r="H160" s="62"/>
      <c r="I160" s="123">
        <f>I161</f>
        <v>0</v>
      </c>
    </row>
    <row r="161" spans="1:9" ht="31.5" hidden="1">
      <c r="A161" s="64" t="s">
        <v>145</v>
      </c>
      <c r="B161" s="61" t="s">
        <v>142</v>
      </c>
      <c r="C161" s="61" t="s">
        <v>173</v>
      </c>
      <c r="D161" s="61" t="s">
        <v>136</v>
      </c>
      <c r="E161" s="62">
        <v>1</v>
      </c>
      <c r="F161" s="61" t="s">
        <v>138</v>
      </c>
      <c r="G161" s="61" t="s">
        <v>309</v>
      </c>
      <c r="H161" s="62">
        <v>240</v>
      </c>
      <c r="I161" s="123"/>
    </row>
    <row r="162" spans="1:9" ht="31.5">
      <c r="A162" s="64" t="s">
        <v>310</v>
      </c>
      <c r="B162" s="61" t="s">
        <v>142</v>
      </c>
      <c r="C162" s="61" t="s">
        <v>173</v>
      </c>
      <c r="D162" s="61" t="s">
        <v>136</v>
      </c>
      <c r="E162" s="62">
        <v>1</v>
      </c>
      <c r="F162" s="61" t="s">
        <v>138</v>
      </c>
      <c r="G162" s="61" t="s">
        <v>311</v>
      </c>
      <c r="H162" s="62"/>
      <c r="I162" s="123">
        <f>I163</f>
        <v>10000</v>
      </c>
    </row>
    <row r="163" spans="1:9" ht="31.5">
      <c r="A163" s="64" t="s">
        <v>145</v>
      </c>
      <c r="B163" s="61" t="s">
        <v>142</v>
      </c>
      <c r="C163" s="61" t="s">
        <v>173</v>
      </c>
      <c r="D163" s="61" t="s">
        <v>136</v>
      </c>
      <c r="E163" s="62">
        <v>1</v>
      </c>
      <c r="F163" s="61" t="s">
        <v>138</v>
      </c>
      <c r="G163" s="61" t="s">
        <v>311</v>
      </c>
      <c r="H163" s="62">
        <v>240</v>
      </c>
      <c r="I163" s="123">
        <f>'Прил 7'!J160</f>
        <v>10000</v>
      </c>
    </row>
    <row r="164" spans="1:9">
      <c r="A164" s="64" t="s">
        <v>312</v>
      </c>
      <c r="B164" s="61" t="s">
        <v>142</v>
      </c>
      <c r="C164" s="61" t="s">
        <v>173</v>
      </c>
      <c r="D164" s="61" t="s">
        <v>136</v>
      </c>
      <c r="E164" s="62">
        <v>1</v>
      </c>
      <c r="F164" s="61" t="s">
        <v>138</v>
      </c>
      <c r="G164" s="61" t="s">
        <v>313</v>
      </c>
      <c r="H164" s="62"/>
      <c r="I164" s="123">
        <f>I165</f>
        <v>100000</v>
      </c>
    </row>
    <row r="165" spans="1:9" ht="31.5">
      <c r="A165" s="64" t="s">
        <v>145</v>
      </c>
      <c r="B165" s="61" t="s">
        <v>142</v>
      </c>
      <c r="C165" s="61" t="s">
        <v>173</v>
      </c>
      <c r="D165" s="61" t="s">
        <v>136</v>
      </c>
      <c r="E165" s="62">
        <v>1</v>
      </c>
      <c r="F165" s="61" t="s">
        <v>138</v>
      </c>
      <c r="G165" s="61" t="s">
        <v>313</v>
      </c>
      <c r="H165" s="62">
        <v>240</v>
      </c>
      <c r="I165" s="123">
        <f>'Прил 7'!J162</f>
        <v>100000</v>
      </c>
    </row>
    <row r="166" spans="1:9" ht="47.25">
      <c r="A166" s="73" t="s">
        <v>314</v>
      </c>
      <c r="B166" s="61" t="s">
        <v>142</v>
      </c>
      <c r="C166" s="61" t="s">
        <v>173</v>
      </c>
      <c r="D166" s="61" t="s">
        <v>136</v>
      </c>
      <c r="E166" s="62">
        <v>2</v>
      </c>
      <c r="F166" s="61" t="s">
        <v>138</v>
      </c>
      <c r="G166" s="61" t="s">
        <v>139</v>
      </c>
      <c r="H166" s="62"/>
      <c r="I166" s="123">
        <f>I167</f>
        <v>10000</v>
      </c>
    </row>
    <row r="167" spans="1:9">
      <c r="A167" s="73" t="s">
        <v>315</v>
      </c>
      <c r="B167" s="61" t="s">
        <v>142</v>
      </c>
      <c r="C167" s="61" t="s">
        <v>173</v>
      </c>
      <c r="D167" s="61" t="s">
        <v>136</v>
      </c>
      <c r="E167" s="62">
        <v>2</v>
      </c>
      <c r="F167" s="61" t="s">
        <v>138</v>
      </c>
      <c r="G167" s="61" t="s">
        <v>316</v>
      </c>
      <c r="H167" s="62"/>
      <c r="I167" s="123">
        <f>I168</f>
        <v>10000</v>
      </c>
    </row>
    <row r="168" spans="1:9" ht="31.5">
      <c r="A168" s="64" t="s">
        <v>145</v>
      </c>
      <c r="B168" s="61" t="s">
        <v>142</v>
      </c>
      <c r="C168" s="61" t="s">
        <v>173</v>
      </c>
      <c r="D168" s="61" t="s">
        <v>136</v>
      </c>
      <c r="E168" s="62">
        <v>2</v>
      </c>
      <c r="F168" s="61" t="s">
        <v>138</v>
      </c>
      <c r="G168" s="61" t="s">
        <v>316</v>
      </c>
      <c r="H168" s="62">
        <v>240</v>
      </c>
      <c r="I168" s="123">
        <f>'Прил 7'!J165</f>
        <v>10000</v>
      </c>
    </row>
    <row r="169" spans="1:9" ht="47.25">
      <c r="A169" s="64" t="s">
        <v>317</v>
      </c>
      <c r="B169" s="61" t="s">
        <v>142</v>
      </c>
      <c r="C169" s="61" t="s">
        <v>173</v>
      </c>
      <c r="D169" s="61" t="s">
        <v>136</v>
      </c>
      <c r="E169" s="62">
        <v>3</v>
      </c>
      <c r="F169" s="61" t="s">
        <v>138</v>
      </c>
      <c r="G169" s="61" t="s">
        <v>139</v>
      </c>
      <c r="H169" s="62"/>
      <c r="I169" s="123">
        <f>I170+I172</f>
        <v>386878.6</v>
      </c>
    </row>
    <row r="170" spans="1:9" ht="31.5">
      <c r="A170" s="64" t="s">
        <v>318</v>
      </c>
      <c r="B170" s="61" t="s">
        <v>142</v>
      </c>
      <c r="C170" s="61" t="s">
        <v>173</v>
      </c>
      <c r="D170" s="61" t="s">
        <v>136</v>
      </c>
      <c r="E170" s="62">
        <v>3</v>
      </c>
      <c r="F170" s="61" t="s">
        <v>138</v>
      </c>
      <c r="G170" s="61" t="s">
        <v>319</v>
      </c>
      <c r="H170" s="62"/>
      <c r="I170" s="123">
        <f>I171</f>
        <v>386878.6</v>
      </c>
    </row>
    <row r="171" spans="1:9" ht="31.5">
      <c r="A171" s="64" t="s">
        <v>145</v>
      </c>
      <c r="B171" s="61" t="s">
        <v>142</v>
      </c>
      <c r="C171" s="61" t="s">
        <v>173</v>
      </c>
      <c r="D171" s="61" t="s">
        <v>136</v>
      </c>
      <c r="E171" s="62">
        <v>3</v>
      </c>
      <c r="F171" s="61" t="s">
        <v>138</v>
      </c>
      <c r="G171" s="61" t="s">
        <v>319</v>
      </c>
      <c r="H171" s="62">
        <v>240</v>
      </c>
      <c r="I171" s="123">
        <f>'Прил 7'!J168</f>
        <v>386878.6</v>
      </c>
    </row>
    <row r="172" spans="1:9" ht="31.5" hidden="1">
      <c r="A172" s="64" t="s">
        <v>320</v>
      </c>
      <c r="B172" s="61" t="s">
        <v>142</v>
      </c>
      <c r="C172" s="61" t="s">
        <v>173</v>
      </c>
      <c r="D172" s="61" t="s">
        <v>136</v>
      </c>
      <c r="E172" s="62">
        <v>3</v>
      </c>
      <c r="F172" s="61" t="s">
        <v>138</v>
      </c>
      <c r="G172" s="61" t="s">
        <v>321</v>
      </c>
      <c r="H172" s="62"/>
      <c r="I172" s="123">
        <f>I173</f>
        <v>0</v>
      </c>
    </row>
    <row r="173" spans="1:9" ht="31.5" hidden="1">
      <c r="A173" s="64" t="s">
        <v>145</v>
      </c>
      <c r="B173" s="61" t="s">
        <v>142</v>
      </c>
      <c r="C173" s="61" t="s">
        <v>173</v>
      </c>
      <c r="D173" s="61" t="s">
        <v>136</v>
      </c>
      <c r="E173" s="62">
        <v>3</v>
      </c>
      <c r="F173" s="61" t="s">
        <v>138</v>
      </c>
      <c r="G173" s="61" t="s">
        <v>321</v>
      </c>
      <c r="H173" s="62">
        <v>240</v>
      </c>
      <c r="I173" s="123"/>
    </row>
    <row r="174" spans="1:9" ht="31.5">
      <c r="A174" s="64" t="s">
        <v>322</v>
      </c>
      <c r="B174" s="61" t="s">
        <v>142</v>
      </c>
      <c r="C174" s="61" t="s">
        <v>173</v>
      </c>
      <c r="D174" s="61">
        <v>97</v>
      </c>
      <c r="E174" s="62">
        <v>0</v>
      </c>
      <c r="F174" s="61" t="s">
        <v>138</v>
      </c>
      <c r="G174" s="61" t="s">
        <v>139</v>
      </c>
      <c r="H174" s="62"/>
      <c r="I174" s="123">
        <f>I175</f>
        <v>34500</v>
      </c>
    </row>
    <row r="175" spans="1:9" ht="47.25">
      <c r="A175" s="64" t="s">
        <v>234</v>
      </c>
      <c r="B175" s="61" t="s">
        <v>142</v>
      </c>
      <c r="C175" s="61" t="s">
        <v>173</v>
      </c>
      <c r="D175" s="61">
        <v>97</v>
      </c>
      <c r="E175" s="62">
        <v>2</v>
      </c>
      <c r="F175" s="61" t="s">
        <v>138</v>
      </c>
      <c r="G175" s="61" t="s">
        <v>139</v>
      </c>
      <c r="H175" s="62"/>
      <c r="I175" s="123">
        <f>I176</f>
        <v>34500</v>
      </c>
    </row>
    <row r="176" spans="1:9" ht="47.25">
      <c r="A176" s="64" t="s">
        <v>323</v>
      </c>
      <c r="B176" s="61" t="s">
        <v>142</v>
      </c>
      <c r="C176" s="61" t="s">
        <v>173</v>
      </c>
      <c r="D176" s="61" t="s">
        <v>236</v>
      </c>
      <c r="E176" s="62">
        <v>2</v>
      </c>
      <c r="F176" s="61" t="s">
        <v>138</v>
      </c>
      <c r="G176" s="61" t="s">
        <v>324</v>
      </c>
      <c r="H176" s="62"/>
      <c r="I176" s="123">
        <f>I177</f>
        <v>34500</v>
      </c>
    </row>
    <row r="177" spans="1:9">
      <c r="A177" s="69" t="s">
        <v>239</v>
      </c>
      <c r="B177" s="61" t="s">
        <v>142</v>
      </c>
      <c r="C177" s="61" t="s">
        <v>173</v>
      </c>
      <c r="D177" s="61" t="s">
        <v>236</v>
      </c>
      <c r="E177" s="62">
        <v>2</v>
      </c>
      <c r="F177" s="61" t="s">
        <v>138</v>
      </c>
      <c r="G177" s="61" t="s">
        <v>324</v>
      </c>
      <c r="H177" s="62">
        <v>540</v>
      </c>
      <c r="I177" s="123">
        <f>'Прил 7'!J174</f>
        <v>34500</v>
      </c>
    </row>
    <row r="178" spans="1:9" ht="31.5">
      <c r="A178" s="64" t="s">
        <v>544</v>
      </c>
      <c r="B178" s="61" t="s">
        <v>142</v>
      </c>
      <c r="C178" s="61" t="s">
        <v>161</v>
      </c>
      <c r="D178" s="61"/>
      <c r="E178" s="62"/>
      <c r="F178" s="61"/>
      <c r="G178" s="61"/>
      <c r="H178" s="62"/>
      <c r="I178" s="123">
        <f>I179+I188</f>
        <v>1263124.46</v>
      </c>
    </row>
    <row r="179" spans="1:9" ht="78.75">
      <c r="A179" s="64" t="s">
        <v>302</v>
      </c>
      <c r="B179" s="61" t="s">
        <v>142</v>
      </c>
      <c r="C179" s="61" t="s">
        <v>161</v>
      </c>
      <c r="D179" s="61" t="s">
        <v>136</v>
      </c>
      <c r="E179" s="62">
        <v>0</v>
      </c>
      <c r="F179" s="61" t="s">
        <v>138</v>
      </c>
      <c r="G179" s="61" t="s">
        <v>139</v>
      </c>
      <c r="H179" s="62"/>
      <c r="I179" s="123">
        <f>I180+I185</f>
        <v>915171.96</v>
      </c>
    </row>
    <row r="180" spans="1:9">
      <c r="A180" s="64" t="s">
        <v>325</v>
      </c>
      <c r="B180" s="61" t="s">
        <v>142</v>
      </c>
      <c r="C180" s="61" t="s">
        <v>161</v>
      </c>
      <c r="D180" s="61" t="s">
        <v>136</v>
      </c>
      <c r="E180" s="62">
        <v>4</v>
      </c>
      <c r="F180" s="61" t="s">
        <v>138</v>
      </c>
      <c r="G180" s="61" t="s">
        <v>139</v>
      </c>
      <c r="H180" s="62"/>
      <c r="I180" s="123">
        <f>I181+I183</f>
        <v>115171.96</v>
      </c>
    </row>
    <row r="181" spans="1:9">
      <c r="A181" s="64" t="s">
        <v>325</v>
      </c>
      <c r="B181" s="61" t="s">
        <v>142</v>
      </c>
      <c r="C181" s="61" t="s">
        <v>161</v>
      </c>
      <c r="D181" s="61" t="s">
        <v>136</v>
      </c>
      <c r="E181" s="62">
        <v>4</v>
      </c>
      <c r="F181" s="61" t="s">
        <v>138</v>
      </c>
      <c r="G181" s="61" t="s">
        <v>326</v>
      </c>
      <c r="H181" s="62"/>
      <c r="I181" s="123">
        <f>I182</f>
        <v>115171.96</v>
      </c>
    </row>
    <row r="182" spans="1:9" ht="31.5">
      <c r="A182" s="64" t="s">
        <v>145</v>
      </c>
      <c r="B182" s="61" t="s">
        <v>142</v>
      </c>
      <c r="C182" s="61" t="s">
        <v>161</v>
      </c>
      <c r="D182" s="61" t="s">
        <v>136</v>
      </c>
      <c r="E182" s="62">
        <v>4</v>
      </c>
      <c r="F182" s="61" t="s">
        <v>138</v>
      </c>
      <c r="G182" s="61" t="s">
        <v>326</v>
      </c>
      <c r="H182" s="62">
        <v>240</v>
      </c>
      <c r="I182" s="123">
        <f>'Прил 7'!J179</f>
        <v>115171.96</v>
      </c>
    </row>
    <row r="183" spans="1:9" ht="31.5" hidden="1">
      <c r="A183" s="64" t="s">
        <v>327</v>
      </c>
      <c r="B183" s="61" t="s">
        <v>142</v>
      </c>
      <c r="C183" s="61" t="s">
        <v>161</v>
      </c>
      <c r="D183" s="61" t="s">
        <v>136</v>
      </c>
      <c r="E183" s="62">
        <v>4</v>
      </c>
      <c r="F183" s="61" t="s">
        <v>138</v>
      </c>
      <c r="G183" s="61" t="s">
        <v>328</v>
      </c>
      <c r="H183" s="62"/>
      <c r="I183" s="123">
        <f>I184</f>
        <v>0</v>
      </c>
    </row>
    <row r="184" spans="1:9" ht="31.5" hidden="1">
      <c r="A184" s="64" t="s">
        <v>145</v>
      </c>
      <c r="B184" s="61" t="s">
        <v>142</v>
      </c>
      <c r="C184" s="61" t="s">
        <v>161</v>
      </c>
      <c r="D184" s="61" t="s">
        <v>136</v>
      </c>
      <c r="E184" s="62">
        <v>4</v>
      </c>
      <c r="F184" s="61" t="s">
        <v>138</v>
      </c>
      <c r="G184" s="61" t="s">
        <v>328</v>
      </c>
      <c r="H184" s="62">
        <v>240</v>
      </c>
      <c r="I184" s="123"/>
    </row>
    <row r="185" spans="1:9" ht="31.5">
      <c r="A185" s="64" t="s">
        <v>564</v>
      </c>
      <c r="B185" s="131" t="s">
        <v>142</v>
      </c>
      <c r="C185" s="131" t="s">
        <v>161</v>
      </c>
      <c r="D185" s="131" t="s">
        <v>136</v>
      </c>
      <c r="E185" s="132">
        <v>5</v>
      </c>
      <c r="F185" s="131" t="s">
        <v>138</v>
      </c>
      <c r="G185" s="131" t="s">
        <v>139</v>
      </c>
      <c r="H185" s="132"/>
      <c r="I185" s="123">
        <f>I186</f>
        <v>800000</v>
      </c>
    </row>
    <row r="186" spans="1:9">
      <c r="A186" s="64" t="s">
        <v>554</v>
      </c>
      <c r="B186" s="131" t="s">
        <v>142</v>
      </c>
      <c r="C186" s="131" t="s">
        <v>161</v>
      </c>
      <c r="D186" s="131" t="s">
        <v>136</v>
      </c>
      <c r="E186" s="132">
        <v>5</v>
      </c>
      <c r="F186" s="131" t="s">
        <v>138</v>
      </c>
      <c r="G186" s="131" t="s">
        <v>553</v>
      </c>
      <c r="H186" s="132"/>
      <c r="I186" s="123">
        <f>I187</f>
        <v>800000</v>
      </c>
    </row>
    <row r="187" spans="1:9" ht="31.5">
      <c r="A187" s="64" t="s">
        <v>145</v>
      </c>
      <c r="B187" s="131" t="s">
        <v>142</v>
      </c>
      <c r="C187" s="131" t="s">
        <v>161</v>
      </c>
      <c r="D187" s="131" t="s">
        <v>136</v>
      </c>
      <c r="E187" s="132">
        <v>5</v>
      </c>
      <c r="F187" s="131" t="s">
        <v>138</v>
      </c>
      <c r="G187" s="131" t="s">
        <v>553</v>
      </c>
      <c r="H187" s="132">
        <v>240</v>
      </c>
      <c r="I187" s="123">
        <f>'Прил 7'!J184</f>
        <v>800000</v>
      </c>
    </row>
    <row r="188" spans="1:9" ht="31.5">
      <c r="A188" s="64" t="s">
        <v>322</v>
      </c>
      <c r="B188" s="135" t="s">
        <v>142</v>
      </c>
      <c r="C188" s="135" t="s">
        <v>161</v>
      </c>
      <c r="D188" s="135">
        <v>97</v>
      </c>
      <c r="E188" s="136">
        <v>0</v>
      </c>
      <c r="F188" s="135" t="s">
        <v>138</v>
      </c>
      <c r="G188" s="135" t="s">
        <v>139</v>
      </c>
      <c r="H188" s="136"/>
      <c r="I188" s="123">
        <f>I189</f>
        <v>347952.5</v>
      </c>
    </row>
    <row r="189" spans="1:9" ht="47.25">
      <c r="A189" s="64" t="s">
        <v>234</v>
      </c>
      <c r="B189" s="135" t="s">
        <v>142</v>
      </c>
      <c r="C189" s="135" t="s">
        <v>161</v>
      </c>
      <c r="D189" s="135">
        <v>97</v>
      </c>
      <c r="E189" s="136">
        <v>2</v>
      </c>
      <c r="F189" s="135" t="s">
        <v>138</v>
      </c>
      <c r="G189" s="135" t="s">
        <v>139</v>
      </c>
      <c r="H189" s="136"/>
      <c r="I189" s="123">
        <f>I190</f>
        <v>347952.5</v>
      </c>
    </row>
    <row r="190" spans="1:9" ht="94.5">
      <c r="A190" s="64" t="s">
        <v>601</v>
      </c>
      <c r="B190" s="135" t="s">
        <v>142</v>
      </c>
      <c r="C190" s="135" t="s">
        <v>161</v>
      </c>
      <c r="D190" s="135" t="s">
        <v>236</v>
      </c>
      <c r="E190" s="136">
        <v>2</v>
      </c>
      <c r="F190" s="135" t="s">
        <v>138</v>
      </c>
      <c r="G190" s="135" t="s">
        <v>600</v>
      </c>
      <c r="H190" s="136"/>
      <c r="I190" s="123">
        <f>I191</f>
        <v>347952.5</v>
      </c>
    </row>
    <row r="191" spans="1:9">
      <c r="A191" s="69" t="s">
        <v>239</v>
      </c>
      <c r="B191" s="135" t="s">
        <v>142</v>
      </c>
      <c r="C191" s="135" t="s">
        <v>161</v>
      </c>
      <c r="D191" s="135" t="s">
        <v>236</v>
      </c>
      <c r="E191" s="136">
        <v>2</v>
      </c>
      <c r="F191" s="135" t="s">
        <v>138</v>
      </c>
      <c r="G191" s="135" t="s">
        <v>600</v>
      </c>
      <c r="H191" s="136">
        <v>540</v>
      </c>
      <c r="I191" s="123">
        <f>'Прил 7'!J188</f>
        <v>347952.5</v>
      </c>
    </row>
    <row r="192" spans="1:9" ht="31.5" hidden="1">
      <c r="A192" s="64" t="s">
        <v>184</v>
      </c>
      <c r="B192" s="61" t="s">
        <v>142</v>
      </c>
      <c r="C192" s="61" t="s">
        <v>185</v>
      </c>
      <c r="D192" s="61"/>
      <c r="E192" s="62"/>
      <c r="F192" s="61"/>
      <c r="G192" s="61"/>
      <c r="H192" s="62"/>
      <c r="I192" s="123">
        <f>I193</f>
        <v>0</v>
      </c>
    </row>
    <row r="193" spans="1:9" ht="47.25" hidden="1">
      <c r="A193" s="64" t="s">
        <v>329</v>
      </c>
      <c r="B193" s="61" t="s">
        <v>142</v>
      </c>
      <c r="C193" s="61" t="s">
        <v>185</v>
      </c>
      <c r="D193" s="61" t="s">
        <v>168</v>
      </c>
      <c r="E193" s="62">
        <v>0</v>
      </c>
      <c r="F193" s="61" t="s">
        <v>138</v>
      </c>
      <c r="G193" s="61" t="s">
        <v>139</v>
      </c>
      <c r="H193" s="62"/>
      <c r="I193" s="123">
        <f>I194</f>
        <v>0</v>
      </c>
    </row>
    <row r="194" spans="1:9" hidden="1">
      <c r="A194" s="64" t="s">
        <v>330</v>
      </c>
      <c r="B194" s="61" t="s">
        <v>142</v>
      </c>
      <c r="C194" s="61" t="s">
        <v>185</v>
      </c>
      <c r="D194" s="61" t="s">
        <v>168</v>
      </c>
      <c r="E194" s="62">
        <v>0</v>
      </c>
      <c r="F194" s="61" t="s">
        <v>138</v>
      </c>
      <c r="G194" s="61" t="s">
        <v>331</v>
      </c>
      <c r="H194" s="62"/>
      <c r="I194" s="123">
        <f>I195</f>
        <v>0</v>
      </c>
    </row>
    <row r="195" spans="1:9" ht="31.5" hidden="1">
      <c r="A195" s="64" t="s">
        <v>145</v>
      </c>
      <c r="B195" s="61" t="s">
        <v>142</v>
      </c>
      <c r="C195" s="61" t="s">
        <v>185</v>
      </c>
      <c r="D195" s="61" t="s">
        <v>168</v>
      </c>
      <c r="E195" s="62">
        <v>0</v>
      </c>
      <c r="F195" s="61" t="s">
        <v>138</v>
      </c>
      <c r="G195" s="61" t="s">
        <v>331</v>
      </c>
      <c r="H195" s="62">
        <v>240</v>
      </c>
      <c r="I195" s="123"/>
    </row>
    <row r="196" spans="1:9">
      <c r="A196" s="71" t="s">
        <v>186</v>
      </c>
      <c r="B196" s="61" t="s">
        <v>154</v>
      </c>
      <c r="C196" s="62" t="s">
        <v>24</v>
      </c>
      <c r="D196" s="61"/>
      <c r="E196" s="62"/>
      <c r="F196" s="61"/>
      <c r="G196" s="61"/>
      <c r="H196" s="62"/>
      <c r="I196" s="123">
        <f>I197+I215+I220</f>
        <v>48816240.469999999</v>
      </c>
    </row>
    <row r="197" spans="1:9">
      <c r="A197" s="63" t="s">
        <v>189</v>
      </c>
      <c r="B197" s="61" t="s">
        <v>154</v>
      </c>
      <c r="C197" s="61" t="s">
        <v>173</v>
      </c>
      <c r="D197" s="61"/>
      <c r="E197" s="62"/>
      <c r="F197" s="61"/>
      <c r="G197" s="61"/>
      <c r="H197" s="62"/>
      <c r="I197" s="123">
        <f>I198</f>
        <v>48711702.469999999</v>
      </c>
    </row>
    <row r="198" spans="1:9" ht="47.25">
      <c r="A198" s="63" t="s">
        <v>332</v>
      </c>
      <c r="B198" s="61" t="s">
        <v>154</v>
      </c>
      <c r="C198" s="61" t="s">
        <v>173</v>
      </c>
      <c r="D198" s="61" t="s">
        <v>142</v>
      </c>
      <c r="E198" s="62">
        <v>0</v>
      </c>
      <c r="F198" s="61" t="s">
        <v>138</v>
      </c>
      <c r="G198" s="61" t="s">
        <v>139</v>
      </c>
      <c r="H198" s="62"/>
      <c r="I198" s="123">
        <f>I199</f>
        <v>48711702.469999999</v>
      </c>
    </row>
    <row r="199" spans="1:9" ht="47.25">
      <c r="A199" s="64" t="s">
        <v>333</v>
      </c>
      <c r="B199" s="61" t="s">
        <v>154</v>
      </c>
      <c r="C199" s="61" t="s">
        <v>173</v>
      </c>
      <c r="D199" s="61" t="s">
        <v>142</v>
      </c>
      <c r="E199" s="62">
        <v>1</v>
      </c>
      <c r="F199" s="61" t="s">
        <v>138</v>
      </c>
      <c r="G199" s="61" t="s">
        <v>139</v>
      </c>
      <c r="H199" s="62"/>
      <c r="I199" s="123">
        <f>I200+I203+I205+I207+I211+I213+I209</f>
        <v>48711702.469999999</v>
      </c>
    </row>
    <row r="200" spans="1:9">
      <c r="A200" s="64" t="s">
        <v>334</v>
      </c>
      <c r="B200" s="61" t="s">
        <v>154</v>
      </c>
      <c r="C200" s="61" t="s">
        <v>173</v>
      </c>
      <c r="D200" s="61" t="s">
        <v>142</v>
      </c>
      <c r="E200" s="62">
        <v>1</v>
      </c>
      <c r="F200" s="61" t="s">
        <v>138</v>
      </c>
      <c r="G200" s="61" t="s">
        <v>335</v>
      </c>
      <c r="H200" s="62"/>
      <c r="I200" s="123">
        <f>SUM(I201:I202)</f>
        <v>39360539.030000001</v>
      </c>
    </row>
    <row r="201" spans="1:9" ht="31.5">
      <c r="A201" s="64" t="s">
        <v>145</v>
      </c>
      <c r="B201" s="61" t="s">
        <v>154</v>
      </c>
      <c r="C201" s="61" t="s">
        <v>173</v>
      </c>
      <c r="D201" s="61" t="s">
        <v>142</v>
      </c>
      <c r="E201" s="62">
        <v>1</v>
      </c>
      <c r="F201" s="61" t="s">
        <v>138</v>
      </c>
      <c r="G201" s="61" t="s">
        <v>335</v>
      </c>
      <c r="H201" s="62">
        <v>240</v>
      </c>
      <c r="I201" s="123">
        <f>'Прил 7'!J198</f>
        <v>2574636.5300000003</v>
      </c>
    </row>
    <row r="202" spans="1:9">
      <c r="A202" s="64" t="s">
        <v>172</v>
      </c>
      <c r="B202" s="131" t="s">
        <v>154</v>
      </c>
      <c r="C202" s="131" t="s">
        <v>173</v>
      </c>
      <c r="D202" s="131" t="s">
        <v>142</v>
      </c>
      <c r="E202" s="132">
        <v>1</v>
      </c>
      <c r="F202" s="131" t="s">
        <v>138</v>
      </c>
      <c r="G202" s="131" t="s">
        <v>335</v>
      </c>
      <c r="H202" s="132">
        <v>410</v>
      </c>
      <c r="I202" s="123">
        <f>'Прил 7'!J199</f>
        <v>36785902.5</v>
      </c>
    </row>
    <row r="203" spans="1:9" hidden="1">
      <c r="A203" s="64" t="s">
        <v>336</v>
      </c>
      <c r="B203" s="61" t="s">
        <v>154</v>
      </c>
      <c r="C203" s="61" t="s">
        <v>173</v>
      </c>
      <c r="D203" s="61" t="s">
        <v>142</v>
      </c>
      <c r="E203" s="62">
        <v>1</v>
      </c>
      <c r="F203" s="61" t="s">
        <v>138</v>
      </c>
      <c r="G203" s="61" t="s">
        <v>337</v>
      </c>
      <c r="H203" s="62"/>
      <c r="I203" s="123">
        <f>I204</f>
        <v>0</v>
      </c>
    </row>
    <row r="204" spans="1:9" ht="31.5" hidden="1">
      <c r="A204" s="64" t="s">
        <v>145</v>
      </c>
      <c r="B204" s="61" t="s">
        <v>154</v>
      </c>
      <c r="C204" s="61" t="s">
        <v>173</v>
      </c>
      <c r="D204" s="61" t="s">
        <v>142</v>
      </c>
      <c r="E204" s="62">
        <v>1</v>
      </c>
      <c r="F204" s="61" t="s">
        <v>138</v>
      </c>
      <c r="G204" s="61" t="s">
        <v>337</v>
      </c>
      <c r="H204" s="62">
        <v>240</v>
      </c>
      <c r="I204" s="123"/>
    </row>
    <row r="205" spans="1:9" hidden="1">
      <c r="A205" s="64" t="s">
        <v>338</v>
      </c>
      <c r="B205" s="61" t="s">
        <v>154</v>
      </c>
      <c r="C205" s="61" t="s">
        <v>173</v>
      </c>
      <c r="D205" s="61" t="s">
        <v>142</v>
      </c>
      <c r="E205" s="62">
        <v>1</v>
      </c>
      <c r="F205" s="61" t="s">
        <v>138</v>
      </c>
      <c r="G205" s="61" t="s">
        <v>339</v>
      </c>
      <c r="H205" s="62"/>
      <c r="I205" s="123">
        <f>I206</f>
        <v>0</v>
      </c>
    </row>
    <row r="206" spans="1:9" ht="31.5" hidden="1">
      <c r="A206" s="64" t="s">
        <v>145</v>
      </c>
      <c r="B206" s="61" t="s">
        <v>154</v>
      </c>
      <c r="C206" s="61" t="s">
        <v>173</v>
      </c>
      <c r="D206" s="61" t="s">
        <v>142</v>
      </c>
      <c r="E206" s="62">
        <v>1</v>
      </c>
      <c r="F206" s="61" t="s">
        <v>138</v>
      </c>
      <c r="G206" s="61" t="s">
        <v>339</v>
      </c>
      <c r="H206" s="62">
        <v>240</v>
      </c>
      <c r="I206" s="123">
        <f>'Прил 7'!J203</f>
        <v>0</v>
      </c>
    </row>
    <row r="207" spans="1:9" ht="31.5">
      <c r="A207" s="64" t="s">
        <v>340</v>
      </c>
      <c r="B207" s="61" t="s">
        <v>154</v>
      </c>
      <c r="C207" s="61" t="s">
        <v>173</v>
      </c>
      <c r="D207" s="61" t="s">
        <v>142</v>
      </c>
      <c r="E207" s="62">
        <v>1</v>
      </c>
      <c r="F207" s="61" t="s">
        <v>138</v>
      </c>
      <c r="G207" s="61" t="s">
        <v>341</v>
      </c>
      <c r="H207" s="62"/>
      <c r="I207" s="123">
        <f>I208</f>
        <v>50000</v>
      </c>
    </row>
    <row r="208" spans="1:9" ht="31.5">
      <c r="A208" s="64" t="s">
        <v>145</v>
      </c>
      <c r="B208" s="61" t="s">
        <v>154</v>
      </c>
      <c r="C208" s="61" t="s">
        <v>173</v>
      </c>
      <c r="D208" s="61" t="s">
        <v>142</v>
      </c>
      <c r="E208" s="62">
        <v>1</v>
      </c>
      <c r="F208" s="61" t="s">
        <v>138</v>
      </c>
      <c r="G208" s="61" t="s">
        <v>341</v>
      </c>
      <c r="H208" s="62">
        <v>240</v>
      </c>
      <c r="I208" s="123">
        <f>'Прил 7'!J205</f>
        <v>50000</v>
      </c>
    </row>
    <row r="209" spans="1:9">
      <c r="A209" s="64" t="s">
        <v>342</v>
      </c>
      <c r="B209" s="61" t="s">
        <v>154</v>
      </c>
      <c r="C209" s="61" t="s">
        <v>173</v>
      </c>
      <c r="D209" s="61" t="s">
        <v>142</v>
      </c>
      <c r="E209" s="62">
        <v>1</v>
      </c>
      <c r="F209" s="61" t="s">
        <v>138</v>
      </c>
      <c r="G209" s="61" t="s">
        <v>343</v>
      </c>
      <c r="H209" s="62"/>
      <c r="I209" s="123">
        <f>I210</f>
        <v>7094363.4400000004</v>
      </c>
    </row>
    <row r="210" spans="1:9" ht="31.5">
      <c r="A210" s="64" t="s">
        <v>145</v>
      </c>
      <c r="B210" s="61" t="s">
        <v>154</v>
      </c>
      <c r="C210" s="61" t="s">
        <v>173</v>
      </c>
      <c r="D210" s="61" t="s">
        <v>142</v>
      </c>
      <c r="E210" s="62">
        <v>1</v>
      </c>
      <c r="F210" s="61" t="s">
        <v>138</v>
      </c>
      <c r="G210" s="61" t="s">
        <v>343</v>
      </c>
      <c r="H210" s="62">
        <v>240</v>
      </c>
      <c r="I210" s="123">
        <f>'Прил 7'!J207</f>
        <v>7094363.4400000004</v>
      </c>
    </row>
    <row r="211" spans="1:9" hidden="1">
      <c r="A211" s="64" t="s">
        <v>344</v>
      </c>
      <c r="B211" s="61" t="s">
        <v>154</v>
      </c>
      <c r="C211" s="61" t="s">
        <v>173</v>
      </c>
      <c r="D211" s="61" t="s">
        <v>142</v>
      </c>
      <c r="E211" s="62">
        <v>1</v>
      </c>
      <c r="F211" s="61" t="s">
        <v>138</v>
      </c>
      <c r="G211" s="61" t="s">
        <v>345</v>
      </c>
      <c r="H211" s="62"/>
      <c r="I211" s="123">
        <f>I212</f>
        <v>0</v>
      </c>
    </row>
    <row r="212" spans="1:9" hidden="1">
      <c r="A212" s="64" t="s">
        <v>172</v>
      </c>
      <c r="B212" s="61" t="s">
        <v>154</v>
      </c>
      <c r="C212" s="61" t="s">
        <v>173</v>
      </c>
      <c r="D212" s="61" t="s">
        <v>142</v>
      </c>
      <c r="E212" s="62">
        <v>1</v>
      </c>
      <c r="F212" s="61" t="s">
        <v>138</v>
      </c>
      <c r="G212" s="61" t="s">
        <v>345</v>
      </c>
      <c r="H212" s="62">
        <v>410</v>
      </c>
      <c r="I212" s="123"/>
    </row>
    <row r="213" spans="1:9">
      <c r="A213" s="64" t="s">
        <v>346</v>
      </c>
      <c r="B213" s="61" t="s">
        <v>154</v>
      </c>
      <c r="C213" s="61" t="s">
        <v>173</v>
      </c>
      <c r="D213" s="61" t="s">
        <v>142</v>
      </c>
      <c r="E213" s="62">
        <v>1</v>
      </c>
      <c r="F213" s="61" t="s">
        <v>138</v>
      </c>
      <c r="G213" s="61" t="s">
        <v>347</v>
      </c>
      <c r="H213" s="62"/>
      <c r="I213" s="123">
        <f>I214</f>
        <v>2206800</v>
      </c>
    </row>
    <row r="214" spans="1:9" ht="31.5">
      <c r="A214" s="64" t="s">
        <v>145</v>
      </c>
      <c r="B214" s="61" t="s">
        <v>154</v>
      </c>
      <c r="C214" s="61" t="s">
        <v>173</v>
      </c>
      <c r="D214" s="61" t="s">
        <v>142</v>
      </c>
      <c r="E214" s="62">
        <v>1</v>
      </c>
      <c r="F214" s="61" t="s">
        <v>138</v>
      </c>
      <c r="G214" s="61" t="s">
        <v>347</v>
      </c>
      <c r="H214" s="62">
        <v>240</v>
      </c>
      <c r="I214" s="123">
        <f>'Прил 7'!J211</f>
        <v>2206800</v>
      </c>
    </row>
    <row r="215" spans="1:9">
      <c r="A215" s="64" t="s">
        <v>190</v>
      </c>
      <c r="B215" s="61" t="s">
        <v>154</v>
      </c>
      <c r="C215" s="61" t="s">
        <v>161</v>
      </c>
      <c r="D215" s="61"/>
      <c r="E215" s="61"/>
      <c r="F215" s="61"/>
      <c r="G215" s="61"/>
      <c r="H215" s="62" t="s">
        <v>217</v>
      </c>
      <c r="I215" s="123">
        <f>I216</f>
        <v>74538</v>
      </c>
    </row>
    <row r="216" spans="1:9">
      <c r="A216" s="64" t="s">
        <v>150</v>
      </c>
      <c r="B216" s="61" t="s">
        <v>154</v>
      </c>
      <c r="C216" s="61" t="s">
        <v>161</v>
      </c>
      <c r="D216" s="61" t="s">
        <v>151</v>
      </c>
      <c r="E216" s="62">
        <v>0</v>
      </c>
      <c r="F216" s="61" t="s">
        <v>138</v>
      </c>
      <c r="G216" s="61" t="s">
        <v>139</v>
      </c>
      <c r="H216" s="62"/>
      <c r="I216" s="123">
        <f>I217</f>
        <v>74538</v>
      </c>
    </row>
    <row r="217" spans="1:9">
      <c r="A217" s="64" t="s">
        <v>297</v>
      </c>
      <c r="B217" s="61" t="s">
        <v>154</v>
      </c>
      <c r="C217" s="61" t="s">
        <v>161</v>
      </c>
      <c r="D217" s="61" t="s">
        <v>151</v>
      </c>
      <c r="E217" s="62">
        <v>9</v>
      </c>
      <c r="F217" s="61" t="s">
        <v>138</v>
      </c>
      <c r="G217" s="61" t="s">
        <v>139</v>
      </c>
      <c r="H217" s="62"/>
      <c r="I217" s="123">
        <f>I218</f>
        <v>74538</v>
      </c>
    </row>
    <row r="218" spans="1:9" ht="31.5">
      <c r="A218" s="64" t="s">
        <v>348</v>
      </c>
      <c r="B218" s="61" t="s">
        <v>154</v>
      </c>
      <c r="C218" s="61" t="s">
        <v>161</v>
      </c>
      <c r="D218" s="61" t="s">
        <v>151</v>
      </c>
      <c r="E218" s="62">
        <v>9</v>
      </c>
      <c r="F218" s="61" t="s">
        <v>138</v>
      </c>
      <c r="G218" s="61" t="s">
        <v>191</v>
      </c>
      <c r="H218" s="62"/>
      <c r="I218" s="123">
        <f>I219</f>
        <v>74538</v>
      </c>
    </row>
    <row r="219" spans="1:9" ht="31.5">
      <c r="A219" s="64" t="s">
        <v>145</v>
      </c>
      <c r="B219" s="61" t="s">
        <v>154</v>
      </c>
      <c r="C219" s="61" t="s">
        <v>161</v>
      </c>
      <c r="D219" s="61" t="s">
        <v>151</v>
      </c>
      <c r="E219" s="62">
        <v>9</v>
      </c>
      <c r="F219" s="61" t="s">
        <v>138</v>
      </c>
      <c r="G219" s="61" t="s">
        <v>191</v>
      </c>
      <c r="H219" s="62">
        <v>240</v>
      </c>
      <c r="I219" s="123">
        <f>'Прил 7'!J216</f>
        <v>74538</v>
      </c>
    </row>
    <row r="220" spans="1:9">
      <c r="A220" s="63" t="s">
        <v>192</v>
      </c>
      <c r="B220" s="61" t="s">
        <v>154</v>
      </c>
      <c r="C220" s="61" t="s">
        <v>168</v>
      </c>
      <c r="D220" s="61"/>
      <c r="E220" s="61"/>
      <c r="F220" s="61"/>
      <c r="G220" s="61"/>
      <c r="H220" s="62" t="s">
        <v>217</v>
      </c>
      <c r="I220" s="122">
        <f>I221</f>
        <v>30000</v>
      </c>
    </row>
    <row r="221" spans="1:9" ht="47.25">
      <c r="A221" s="64" t="s">
        <v>349</v>
      </c>
      <c r="B221" s="61" t="s">
        <v>154</v>
      </c>
      <c r="C221" s="61" t="s">
        <v>168</v>
      </c>
      <c r="D221" s="61" t="s">
        <v>154</v>
      </c>
      <c r="E221" s="62">
        <v>0</v>
      </c>
      <c r="F221" s="61" t="s">
        <v>138</v>
      </c>
      <c r="G221" s="61" t="s">
        <v>139</v>
      </c>
      <c r="H221" s="62"/>
      <c r="I221" s="123">
        <f>I222+I224</f>
        <v>30000</v>
      </c>
    </row>
    <row r="222" spans="1:9" ht="78.75" hidden="1">
      <c r="A222" s="64" t="s">
        <v>350</v>
      </c>
      <c r="B222" s="61" t="s">
        <v>154</v>
      </c>
      <c r="C222" s="61" t="s">
        <v>168</v>
      </c>
      <c r="D222" s="61" t="s">
        <v>154</v>
      </c>
      <c r="E222" s="62">
        <v>0</v>
      </c>
      <c r="F222" s="61" t="s">
        <v>138</v>
      </c>
      <c r="G222" s="61" t="s">
        <v>351</v>
      </c>
      <c r="H222" s="62"/>
      <c r="I222" s="123">
        <f>I223</f>
        <v>0</v>
      </c>
    </row>
    <row r="223" spans="1:9" ht="31.5" hidden="1">
      <c r="A223" s="64" t="s">
        <v>352</v>
      </c>
      <c r="B223" s="61" t="s">
        <v>154</v>
      </c>
      <c r="C223" s="61" t="s">
        <v>168</v>
      </c>
      <c r="D223" s="61" t="s">
        <v>154</v>
      </c>
      <c r="E223" s="62">
        <v>0</v>
      </c>
      <c r="F223" s="61" t="s">
        <v>138</v>
      </c>
      <c r="G223" s="61" t="s">
        <v>351</v>
      </c>
      <c r="H223" s="62">
        <v>810</v>
      </c>
      <c r="I223" s="123"/>
    </row>
    <row r="224" spans="1:9">
      <c r="A224" s="64" t="s">
        <v>353</v>
      </c>
      <c r="B224" s="61" t="s">
        <v>154</v>
      </c>
      <c r="C224" s="61" t="s">
        <v>168</v>
      </c>
      <c r="D224" s="61" t="s">
        <v>154</v>
      </c>
      <c r="E224" s="62">
        <v>0</v>
      </c>
      <c r="F224" s="61" t="s">
        <v>138</v>
      </c>
      <c r="G224" s="61" t="s">
        <v>354</v>
      </c>
      <c r="H224" s="62"/>
      <c r="I224" s="123">
        <f>I225</f>
        <v>30000</v>
      </c>
    </row>
    <row r="225" spans="1:9" ht="31.5">
      <c r="A225" s="64" t="s">
        <v>352</v>
      </c>
      <c r="B225" s="61" t="s">
        <v>154</v>
      </c>
      <c r="C225" s="61" t="s">
        <v>168</v>
      </c>
      <c r="D225" s="61" t="s">
        <v>154</v>
      </c>
      <c r="E225" s="62">
        <v>0</v>
      </c>
      <c r="F225" s="61" t="s">
        <v>138</v>
      </c>
      <c r="G225" s="61" t="s">
        <v>354</v>
      </c>
      <c r="H225" s="62">
        <v>810</v>
      </c>
      <c r="I225" s="123">
        <f>'Прил 7'!J222</f>
        <v>30000</v>
      </c>
    </row>
    <row r="226" spans="1:9">
      <c r="A226" s="71" t="s">
        <v>355</v>
      </c>
      <c r="B226" s="61" t="s">
        <v>155</v>
      </c>
      <c r="C226" s="62" t="s">
        <v>24</v>
      </c>
      <c r="D226" s="61"/>
      <c r="E226" s="62"/>
      <c r="F226" s="61"/>
      <c r="G226" s="61"/>
      <c r="H226" s="62"/>
      <c r="I226" s="123">
        <f>I227+I244+I250+I299</f>
        <v>64458816.039999992</v>
      </c>
    </row>
    <row r="227" spans="1:9">
      <c r="A227" s="63" t="s">
        <v>193</v>
      </c>
      <c r="B227" s="61" t="s">
        <v>155</v>
      </c>
      <c r="C227" s="62" t="s">
        <v>135</v>
      </c>
      <c r="D227" s="61" t="s">
        <v>138</v>
      </c>
      <c r="E227" s="62">
        <v>0</v>
      </c>
      <c r="F227" s="61" t="s">
        <v>138</v>
      </c>
      <c r="G227" s="61" t="s">
        <v>139</v>
      </c>
      <c r="H227" s="62"/>
      <c r="I227" s="123">
        <f>I228+I240</f>
        <v>16380133.439999999</v>
      </c>
    </row>
    <row r="228" spans="1:9" ht="47.25">
      <c r="A228" s="64" t="s">
        <v>356</v>
      </c>
      <c r="B228" s="61" t="s">
        <v>155</v>
      </c>
      <c r="C228" s="61" t="s">
        <v>135</v>
      </c>
      <c r="D228" s="61" t="s">
        <v>155</v>
      </c>
      <c r="E228" s="62">
        <v>0</v>
      </c>
      <c r="F228" s="61" t="s">
        <v>138</v>
      </c>
      <c r="G228" s="61" t="s">
        <v>139</v>
      </c>
      <c r="H228" s="62"/>
      <c r="I228" s="123">
        <f>I229+I232+I237</f>
        <v>15095254</v>
      </c>
    </row>
    <row r="229" spans="1:9">
      <c r="A229" s="64" t="s">
        <v>357</v>
      </c>
      <c r="B229" s="61" t="s">
        <v>155</v>
      </c>
      <c r="C229" s="61" t="s">
        <v>135</v>
      </c>
      <c r="D229" s="61" t="s">
        <v>155</v>
      </c>
      <c r="E229" s="62">
        <v>1</v>
      </c>
      <c r="F229" s="61" t="s">
        <v>138</v>
      </c>
      <c r="G229" s="61" t="s">
        <v>139</v>
      </c>
      <c r="H229" s="62"/>
      <c r="I229" s="123">
        <f>I230</f>
        <v>100000</v>
      </c>
    </row>
    <row r="230" spans="1:9">
      <c r="A230" s="64" t="s">
        <v>358</v>
      </c>
      <c r="B230" s="61" t="s">
        <v>155</v>
      </c>
      <c r="C230" s="61" t="s">
        <v>135</v>
      </c>
      <c r="D230" s="61" t="s">
        <v>155</v>
      </c>
      <c r="E230" s="62">
        <v>1</v>
      </c>
      <c r="F230" s="61" t="s">
        <v>138</v>
      </c>
      <c r="G230" s="61" t="s">
        <v>359</v>
      </c>
      <c r="H230" s="62"/>
      <c r="I230" s="123">
        <f>I231</f>
        <v>100000</v>
      </c>
    </row>
    <row r="231" spans="1:9" ht="31.5">
      <c r="A231" s="64" t="s">
        <v>145</v>
      </c>
      <c r="B231" s="61" t="s">
        <v>155</v>
      </c>
      <c r="C231" s="61" t="s">
        <v>135</v>
      </c>
      <c r="D231" s="61" t="s">
        <v>155</v>
      </c>
      <c r="E231" s="62">
        <v>1</v>
      </c>
      <c r="F231" s="61" t="s">
        <v>138</v>
      </c>
      <c r="G231" s="61" t="s">
        <v>359</v>
      </c>
      <c r="H231" s="62">
        <v>240</v>
      </c>
      <c r="I231" s="123">
        <f>'Прил 7'!J228</f>
        <v>100000</v>
      </c>
    </row>
    <row r="232" spans="1:9" hidden="1">
      <c r="A232" s="64" t="s">
        <v>360</v>
      </c>
      <c r="B232" s="61" t="s">
        <v>155</v>
      </c>
      <c r="C232" s="61" t="s">
        <v>135</v>
      </c>
      <c r="D232" s="61" t="s">
        <v>155</v>
      </c>
      <c r="E232" s="62">
        <v>5</v>
      </c>
      <c r="F232" s="61" t="s">
        <v>138</v>
      </c>
      <c r="G232" s="61" t="s">
        <v>139</v>
      </c>
      <c r="H232" s="62"/>
      <c r="I232" s="123">
        <f>I233+I235</f>
        <v>0</v>
      </c>
    </row>
    <row r="233" spans="1:9" hidden="1">
      <c r="A233" s="64" t="s">
        <v>361</v>
      </c>
      <c r="B233" s="61" t="s">
        <v>155</v>
      </c>
      <c r="C233" s="61" t="s">
        <v>135</v>
      </c>
      <c r="D233" s="61" t="s">
        <v>155</v>
      </c>
      <c r="E233" s="62">
        <v>5</v>
      </c>
      <c r="F233" s="61" t="s">
        <v>138</v>
      </c>
      <c r="G233" s="61" t="s">
        <v>363</v>
      </c>
      <c r="H233" s="62"/>
      <c r="I233" s="123">
        <f>I234</f>
        <v>0</v>
      </c>
    </row>
    <row r="234" spans="1:9" ht="31.5" hidden="1">
      <c r="A234" s="64" t="s">
        <v>145</v>
      </c>
      <c r="B234" s="61" t="s">
        <v>155</v>
      </c>
      <c r="C234" s="61" t="s">
        <v>135</v>
      </c>
      <c r="D234" s="61" t="s">
        <v>155</v>
      </c>
      <c r="E234" s="62">
        <v>5</v>
      </c>
      <c r="F234" s="61" t="s">
        <v>138</v>
      </c>
      <c r="G234" s="61" t="s">
        <v>363</v>
      </c>
      <c r="H234" s="62">
        <v>240</v>
      </c>
      <c r="I234" s="123"/>
    </row>
    <row r="235" spans="1:9" ht="31.5" hidden="1">
      <c r="A235" s="64" t="s">
        <v>213</v>
      </c>
      <c r="B235" s="61" t="s">
        <v>155</v>
      </c>
      <c r="C235" s="61" t="s">
        <v>135</v>
      </c>
      <c r="D235" s="61" t="s">
        <v>155</v>
      </c>
      <c r="E235" s="62">
        <v>5</v>
      </c>
      <c r="F235" s="61" t="s">
        <v>138</v>
      </c>
      <c r="G235" s="61" t="s">
        <v>364</v>
      </c>
      <c r="H235" s="62"/>
      <c r="I235" s="123">
        <f>I236</f>
        <v>0</v>
      </c>
    </row>
    <row r="236" spans="1:9" ht="31.5" hidden="1">
      <c r="A236" s="64" t="s">
        <v>145</v>
      </c>
      <c r="B236" s="61" t="s">
        <v>155</v>
      </c>
      <c r="C236" s="61" t="s">
        <v>135</v>
      </c>
      <c r="D236" s="61" t="s">
        <v>155</v>
      </c>
      <c r="E236" s="62">
        <v>5</v>
      </c>
      <c r="F236" s="61" t="s">
        <v>138</v>
      </c>
      <c r="G236" s="61" t="s">
        <v>364</v>
      </c>
      <c r="H236" s="62">
        <v>240</v>
      </c>
      <c r="I236" s="123"/>
    </row>
    <row r="237" spans="1:9" ht="31.5">
      <c r="A237" s="64" t="s">
        <v>365</v>
      </c>
      <c r="B237" s="61" t="s">
        <v>155</v>
      </c>
      <c r="C237" s="61" t="s">
        <v>135</v>
      </c>
      <c r="D237" s="61" t="s">
        <v>155</v>
      </c>
      <c r="E237" s="62">
        <v>6</v>
      </c>
      <c r="F237" s="61" t="s">
        <v>138</v>
      </c>
      <c r="G237" s="61" t="s">
        <v>139</v>
      </c>
      <c r="H237" s="62"/>
      <c r="I237" s="123">
        <f>I238</f>
        <v>14995254</v>
      </c>
    </row>
    <row r="238" spans="1:9">
      <c r="A238" s="64" t="s">
        <v>366</v>
      </c>
      <c r="B238" s="61" t="s">
        <v>155</v>
      </c>
      <c r="C238" s="61" t="s">
        <v>135</v>
      </c>
      <c r="D238" s="61" t="s">
        <v>155</v>
      </c>
      <c r="E238" s="62">
        <v>6</v>
      </c>
      <c r="F238" s="61" t="s">
        <v>138</v>
      </c>
      <c r="G238" s="61" t="s">
        <v>367</v>
      </c>
      <c r="H238" s="62"/>
      <c r="I238" s="123">
        <f>I239</f>
        <v>14995254</v>
      </c>
    </row>
    <row r="239" spans="1:9">
      <c r="A239" s="64" t="s">
        <v>172</v>
      </c>
      <c r="B239" s="61" t="s">
        <v>155</v>
      </c>
      <c r="C239" s="61" t="s">
        <v>135</v>
      </c>
      <c r="D239" s="61" t="s">
        <v>155</v>
      </c>
      <c r="E239" s="62">
        <v>6</v>
      </c>
      <c r="F239" s="61" t="s">
        <v>138</v>
      </c>
      <c r="G239" s="61" t="s">
        <v>367</v>
      </c>
      <c r="H239" s="62">
        <v>410</v>
      </c>
      <c r="I239" s="123">
        <f>'Прил 7'!J236</f>
        <v>14995254</v>
      </c>
    </row>
    <row r="240" spans="1:9">
      <c r="A240" s="64" t="s">
        <v>150</v>
      </c>
      <c r="B240" s="61" t="s">
        <v>155</v>
      </c>
      <c r="C240" s="62" t="s">
        <v>135</v>
      </c>
      <c r="D240" s="61" t="s">
        <v>151</v>
      </c>
      <c r="E240" s="62">
        <v>0</v>
      </c>
      <c r="F240" s="61" t="s">
        <v>138</v>
      </c>
      <c r="G240" s="61" t="s">
        <v>139</v>
      </c>
      <c r="H240" s="62"/>
      <c r="I240" s="123">
        <f>I241</f>
        <v>1284879.44</v>
      </c>
    </row>
    <row r="241" spans="1:9">
      <c r="A241" s="64" t="s">
        <v>297</v>
      </c>
      <c r="B241" s="61" t="s">
        <v>155</v>
      </c>
      <c r="C241" s="62" t="s">
        <v>135</v>
      </c>
      <c r="D241" s="61" t="s">
        <v>151</v>
      </c>
      <c r="E241" s="62">
        <v>9</v>
      </c>
      <c r="F241" s="61" t="s">
        <v>138</v>
      </c>
      <c r="G241" s="61" t="s">
        <v>139</v>
      </c>
      <c r="H241" s="62"/>
      <c r="I241" s="123">
        <f>I242</f>
        <v>1284879.44</v>
      </c>
    </row>
    <row r="242" spans="1:9" ht="31.5">
      <c r="A242" s="64" t="s">
        <v>368</v>
      </c>
      <c r="B242" s="61" t="s">
        <v>155</v>
      </c>
      <c r="C242" s="62" t="s">
        <v>135</v>
      </c>
      <c r="D242" s="61" t="s">
        <v>151</v>
      </c>
      <c r="E242" s="62">
        <v>9</v>
      </c>
      <c r="F242" s="61" t="s">
        <v>138</v>
      </c>
      <c r="G242" s="61" t="s">
        <v>369</v>
      </c>
      <c r="H242" s="62"/>
      <c r="I242" s="123">
        <f>I243</f>
        <v>1284879.44</v>
      </c>
    </row>
    <row r="243" spans="1:9" ht="31.5">
      <c r="A243" s="64" t="s">
        <v>145</v>
      </c>
      <c r="B243" s="61" t="s">
        <v>155</v>
      </c>
      <c r="C243" s="62" t="s">
        <v>135</v>
      </c>
      <c r="D243" s="61" t="s">
        <v>151</v>
      </c>
      <c r="E243" s="62">
        <v>9</v>
      </c>
      <c r="F243" s="61" t="s">
        <v>138</v>
      </c>
      <c r="G243" s="61" t="s">
        <v>369</v>
      </c>
      <c r="H243" s="62">
        <v>240</v>
      </c>
      <c r="I243" s="123">
        <f>'Прил 7'!J240</f>
        <v>1284879.44</v>
      </c>
    </row>
    <row r="244" spans="1:9">
      <c r="A244" s="63" t="s">
        <v>194</v>
      </c>
      <c r="B244" s="67" t="s">
        <v>155</v>
      </c>
      <c r="C244" s="67" t="s">
        <v>136</v>
      </c>
      <c r="D244" s="67"/>
      <c r="E244" s="68"/>
      <c r="F244" s="67"/>
      <c r="G244" s="67"/>
      <c r="H244" s="74"/>
      <c r="I244" s="123">
        <f>I245</f>
        <v>3577375.42</v>
      </c>
    </row>
    <row r="245" spans="1:9" ht="47.25">
      <c r="A245" s="64" t="s">
        <v>356</v>
      </c>
      <c r="B245" s="131" t="s">
        <v>155</v>
      </c>
      <c r="C245" s="131" t="s">
        <v>136</v>
      </c>
      <c r="D245" s="131" t="s">
        <v>155</v>
      </c>
      <c r="E245" s="132">
        <v>0</v>
      </c>
      <c r="F245" s="131" t="s">
        <v>138</v>
      </c>
      <c r="G245" s="131" t="s">
        <v>139</v>
      </c>
      <c r="H245" s="132"/>
      <c r="I245" s="123">
        <f>I246</f>
        <v>3577375.42</v>
      </c>
    </row>
    <row r="246" spans="1:9">
      <c r="A246" s="64" t="s">
        <v>535</v>
      </c>
      <c r="B246" s="67" t="s">
        <v>155</v>
      </c>
      <c r="C246" s="67" t="s">
        <v>136</v>
      </c>
      <c r="D246" s="67" t="s">
        <v>155</v>
      </c>
      <c r="E246" s="68">
        <v>4</v>
      </c>
      <c r="F246" s="67" t="s">
        <v>138</v>
      </c>
      <c r="G246" s="67" t="s">
        <v>139</v>
      </c>
      <c r="H246" s="74"/>
      <c r="I246" s="123">
        <f>I247</f>
        <v>3577375.42</v>
      </c>
    </row>
    <row r="247" spans="1:9">
      <c r="A247" s="63" t="s">
        <v>550</v>
      </c>
      <c r="B247" s="67" t="s">
        <v>155</v>
      </c>
      <c r="C247" s="67" t="s">
        <v>136</v>
      </c>
      <c r="D247" s="67" t="s">
        <v>155</v>
      </c>
      <c r="E247" s="68">
        <v>4</v>
      </c>
      <c r="F247" s="67" t="s">
        <v>138</v>
      </c>
      <c r="G247" s="130" t="s">
        <v>549</v>
      </c>
      <c r="H247" s="74"/>
      <c r="I247" s="123">
        <f>SUM(I248:I249)</f>
        <v>3577375.42</v>
      </c>
    </row>
    <row r="248" spans="1:9">
      <c r="A248" s="64" t="s">
        <v>172</v>
      </c>
      <c r="B248" s="67" t="s">
        <v>155</v>
      </c>
      <c r="C248" s="67" t="s">
        <v>136</v>
      </c>
      <c r="D248" s="67" t="s">
        <v>155</v>
      </c>
      <c r="E248" s="68">
        <v>4</v>
      </c>
      <c r="F248" s="67" t="s">
        <v>138</v>
      </c>
      <c r="G248" s="75">
        <v>29350</v>
      </c>
      <c r="H248" s="75">
        <v>410</v>
      </c>
      <c r="I248" s="123">
        <f>'Прил 7'!J245</f>
        <v>2936338.67</v>
      </c>
    </row>
    <row r="249" spans="1:9" ht="31.5">
      <c r="A249" s="64" t="s">
        <v>145</v>
      </c>
      <c r="B249" s="143" t="s">
        <v>155</v>
      </c>
      <c r="C249" s="143" t="s">
        <v>136</v>
      </c>
      <c r="D249" s="143" t="s">
        <v>155</v>
      </c>
      <c r="E249" s="144">
        <v>4</v>
      </c>
      <c r="F249" s="143" t="s">
        <v>138</v>
      </c>
      <c r="G249" s="75">
        <v>29350</v>
      </c>
      <c r="H249" s="75">
        <v>240</v>
      </c>
      <c r="I249" s="123">
        <f>'Прил 7'!J246</f>
        <v>641036.75</v>
      </c>
    </row>
    <row r="250" spans="1:9">
      <c r="A250" s="63" t="s">
        <v>195</v>
      </c>
      <c r="B250" s="61" t="s">
        <v>155</v>
      </c>
      <c r="C250" s="62" t="s">
        <v>142</v>
      </c>
      <c r="D250" s="61" t="s">
        <v>216</v>
      </c>
      <c r="E250" s="62"/>
      <c r="F250" s="61"/>
      <c r="G250" s="61"/>
      <c r="H250" s="62"/>
      <c r="I250" s="122">
        <f>I251+I288</f>
        <v>25418573.629999999</v>
      </c>
    </row>
    <row r="251" spans="1:9" ht="47.25">
      <c r="A251" s="63" t="s">
        <v>332</v>
      </c>
      <c r="B251" s="61" t="s">
        <v>155</v>
      </c>
      <c r="C251" s="61" t="s">
        <v>142</v>
      </c>
      <c r="D251" s="61" t="s">
        <v>142</v>
      </c>
      <c r="E251" s="62">
        <v>0</v>
      </c>
      <c r="F251" s="61" t="s">
        <v>138</v>
      </c>
      <c r="G251" s="61" t="s">
        <v>139</v>
      </c>
      <c r="H251" s="62"/>
      <c r="I251" s="123">
        <f>I252+I259</f>
        <v>24717860.329999998</v>
      </c>
    </row>
    <row r="252" spans="1:9" ht="31.5">
      <c r="A252" s="64" t="s">
        <v>370</v>
      </c>
      <c r="B252" s="61" t="s">
        <v>155</v>
      </c>
      <c r="C252" s="61" t="s">
        <v>142</v>
      </c>
      <c r="D252" s="61" t="s">
        <v>142</v>
      </c>
      <c r="E252" s="62">
        <v>2</v>
      </c>
      <c r="F252" s="61" t="s">
        <v>138</v>
      </c>
      <c r="G252" s="61" t="s">
        <v>139</v>
      </c>
      <c r="H252" s="62"/>
      <c r="I252" s="123">
        <f>I253+I255+I257</f>
        <v>8140668</v>
      </c>
    </row>
    <row r="253" spans="1:9" hidden="1">
      <c r="A253" s="64" t="s">
        <v>371</v>
      </c>
      <c r="B253" s="61" t="s">
        <v>155</v>
      </c>
      <c r="C253" s="61" t="s">
        <v>142</v>
      </c>
      <c r="D253" s="61" t="s">
        <v>142</v>
      </c>
      <c r="E253" s="62">
        <v>2</v>
      </c>
      <c r="F253" s="61" t="s">
        <v>138</v>
      </c>
      <c r="G253" s="61" t="s">
        <v>362</v>
      </c>
      <c r="H253" s="62"/>
      <c r="I253" s="123">
        <f>I254</f>
        <v>0</v>
      </c>
    </row>
    <row r="254" spans="1:9" hidden="1">
      <c r="A254" s="64" t="s">
        <v>172</v>
      </c>
      <c r="B254" s="61" t="s">
        <v>155</v>
      </c>
      <c r="C254" s="61" t="s">
        <v>142</v>
      </c>
      <c r="D254" s="61" t="s">
        <v>142</v>
      </c>
      <c r="E254" s="62">
        <v>2</v>
      </c>
      <c r="F254" s="61" t="s">
        <v>138</v>
      </c>
      <c r="G254" s="61" t="s">
        <v>362</v>
      </c>
      <c r="H254" s="62">
        <v>410</v>
      </c>
      <c r="I254" s="123">
        <f>'Прил 7'!J251</f>
        <v>0</v>
      </c>
    </row>
    <row r="255" spans="1:9">
      <c r="A255" s="64" t="s">
        <v>372</v>
      </c>
      <c r="B255" s="61" t="s">
        <v>155</v>
      </c>
      <c r="C255" s="61" t="s">
        <v>142</v>
      </c>
      <c r="D255" s="61" t="s">
        <v>142</v>
      </c>
      <c r="E255" s="62">
        <v>2</v>
      </c>
      <c r="F255" s="61" t="s">
        <v>138</v>
      </c>
      <c r="G255" s="61" t="s">
        <v>373</v>
      </c>
      <c r="H255" s="62"/>
      <c r="I255" s="123">
        <f>I256</f>
        <v>6640668</v>
      </c>
    </row>
    <row r="256" spans="1:9" ht="31.5">
      <c r="A256" s="64" t="s">
        <v>145</v>
      </c>
      <c r="B256" s="61" t="s">
        <v>155</v>
      </c>
      <c r="C256" s="61" t="s">
        <v>142</v>
      </c>
      <c r="D256" s="61" t="s">
        <v>142</v>
      </c>
      <c r="E256" s="62">
        <v>2</v>
      </c>
      <c r="F256" s="61" t="s">
        <v>138</v>
      </c>
      <c r="G256" s="61" t="s">
        <v>373</v>
      </c>
      <c r="H256" s="62">
        <v>240</v>
      </c>
      <c r="I256" s="123">
        <f>'Прил 7'!J253</f>
        <v>6640668</v>
      </c>
    </row>
    <row r="257" spans="1:9">
      <c r="A257" s="64" t="s">
        <v>374</v>
      </c>
      <c r="B257" s="61" t="s">
        <v>155</v>
      </c>
      <c r="C257" s="61" t="s">
        <v>142</v>
      </c>
      <c r="D257" s="61" t="s">
        <v>142</v>
      </c>
      <c r="E257" s="62">
        <v>2</v>
      </c>
      <c r="F257" s="61" t="s">
        <v>138</v>
      </c>
      <c r="G257" s="61" t="s">
        <v>375</v>
      </c>
      <c r="H257" s="62"/>
      <c r="I257" s="123">
        <f>I258</f>
        <v>1500000</v>
      </c>
    </row>
    <row r="258" spans="1:9" ht="31.5">
      <c r="A258" s="64" t="s">
        <v>145</v>
      </c>
      <c r="B258" s="61" t="s">
        <v>155</v>
      </c>
      <c r="C258" s="61" t="s">
        <v>142</v>
      </c>
      <c r="D258" s="61" t="s">
        <v>142</v>
      </c>
      <c r="E258" s="62">
        <v>2</v>
      </c>
      <c r="F258" s="61" t="s">
        <v>138</v>
      </c>
      <c r="G258" s="61" t="s">
        <v>375</v>
      </c>
      <c r="H258" s="62">
        <v>240</v>
      </c>
      <c r="I258" s="123">
        <f>'Прил 7'!J255</f>
        <v>1500000</v>
      </c>
    </row>
    <row r="259" spans="1:9" ht="31.5">
      <c r="A259" s="64" t="s">
        <v>376</v>
      </c>
      <c r="B259" s="61" t="s">
        <v>155</v>
      </c>
      <c r="C259" s="61" t="s">
        <v>142</v>
      </c>
      <c r="D259" s="61" t="s">
        <v>142</v>
      </c>
      <c r="E259" s="62">
        <v>3</v>
      </c>
      <c r="F259" s="61" t="s">
        <v>138</v>
      </c>
      <c r="G259" s="61" t="s">
        <v>139</v>
      </c>
      <c r="H259" s="62"/>
      <c r="I259" s="123">
        <f>I260+I263+I265+I267+I270+I272+I274+I276+I278+I280+I282+I284+I286</f>
        <v>16577192.329999996</v>
      </c>
    </row>
    <row r="260" spans="1:9">
      <c r="A260" s="64" t="s">
        <v>377</v>
      </c>
      <c r="B260" s="61" t="s">
        <v>155</v>
      </c>
      <c r="C260" s="61" t="s">
        <v>142</v>
      </c>
      <c r="D260" s="61" t="s">
        <v>142</v>
      </c>
      <c r="E260" s="62">
        <v>3</v>
      </c>
      <c r="F260" s="61" t="s">
        <v>138</v>
      </c>
      <c r="G260" s="61" t="s">
        <v>378</v>
      </c>
      <c r="H260" s="62"/>
      <c r="I260" s="123">
        <f>SUM(I261:I262)</f>
        <v>500000</v>
      </c>
    </row>
    <row r="261" spans="1:9" ht="31.5">
      <c r="A261" s="64" t="s">
        <v>145</v>
      </c>
      <c r="B261" s="61" t="s">
        <v>155</v>
      </c>
      <c r="C261" s="61" t="s">
        <v>142</v>
      </c>
      <c r="D261" s="61" t="s">
        <v>142</v>
      </c>
      <c r="E261" s="62">
        <v>3</v>
      </c>
      <c r="F261" s="61" t="s">
        <v>138</v>
      </c>
      <c r="G261" s="61" t="s">
        <v>378</v>
      </c>
      <c r="H261" s="62">
        <v>240</v>
      </c>
      <c r="I261" s="123">
        <f>'Прил 7'!J258</f>
        <v>500000</v>
      </c>
    </row>
    <row r="262" spans="1:9" hidden="1">
      <c r="A262" s="64" t="s">
        <v>162</v>
      </c>
      <c r="B262" s="61" t="s">
        <v>155</v>
      </c>
      <c r="C262" s="61" t="s">
        <v>142</v>
      </c>
      <c r="D262" s="61" t="s">
        <v>142</v>
      </c>
      <c r="E262" s="62">
        <v>3</v>
      </c>
      <c r="F262" s="61" t="s">
        <v>138</v>
      </c>
      <c r="G262" s="61" t="s">
        <v>378</v>
      </c>
      <c r="H262" s="62">
        <v>350</v>
      </c>
      <c r="I262" s="123"/>
    </row>
    <row r="263" spans="1:9">
      <c r="A263" s="64" t="s">
        <v>379</v>
      </c>
      <c r="B263" s="61" t="s">
        <v>155</v>
      </c>
      <c r="C263" s="61" t="s">
        <v>142</v>
      </c>
      <c r="D263" s="61" t="s">
        <v>142</v>
      </c>
      <c r="E263" s="62">
        <v>3</v>
      </c>
      <c r="F263" s="61" t="s">
        <v>138</v>
      </c>
      <c r="G263" s="61" t="s">
        <v>380</v>
      </c>
      <c r="H263" s="62"/>
      <c r="I263" s="123">
        <f>I264</f>
        <v>600000</v>
      </c>
    </row>
    <row r="264" spans="1:9" ht="31.5">
      <c r="A264" s="64" t="s">
        <v>145</v>
      </c>
      <c r="B264" s="61" t="s">
        <v>155</v>
      </c>
      <c r="C264" s="61" t="s">
        <v>142</v>
      </c>
      <c r="D264" s="61" t="s">
        <v>142</v>
      </c>
      <c r="E264" s="62">
        <v>3</v>
      </c>
      <c r="F264" s="61" t="s">
        <v>138</v>
      </c>
      <c r="G264" s="61" t="s">
        <v>380</v>
      </c>
      <c r="H264" s="62">
        <v>240</v>
      </c>
      <c r="I264" s="123">
        <f>'Прил 7'!J261</f>
        <v>600000</v>
      </c>
    </row>
    <row r="265" spans="1:9">
      <c r="A265" s="64" t="s">
        <v>381</v>
      </c>
      <c r="B265" s="61" t="s">
        <v>155</v>
      </c>
      <c r="C265" s="61" t="s">
        <v>142</v>
      </c>
      <c r="D265" s="61" t="s">
        <v>142</v>
      </c>
      <c r="E265" s="62">
        <v>3</v>
      </c>
      <c r="F265" s="61" t="s">
        <v>138</v>
      </c>
      <c r="G265" s="62">
        <v>29220</v>
      </c>
      <c r="H265" s="62"/>
      <c r="I265" s="123">
        <f>I266</f>
        <v>2028005</v>
      </c>
    </row>
    <row r="266" spans="1:9" ht="31.5">
      <c r="A266" s="64" t="s">
        <v>145</v>
      </c>
      <c r="B266" s="61" t="s">
        <v>155</v>
      </c>
      <c r="C266" s="61" t="s">
        <v>142</v>
      </c>
      <c r="D266" s="61" t="s">
        <v>142</v>
      </c>
      <c r="E266" s="62">
        <v>3</v>
      </c>
      <c r="F266" s="61" t="s">
        <v>138</v>
      </c>
      <c r="G266" s="62">
        <v>29220</v>
      </c>
      <c r="H266" s="62">
        <v>240</v>
      </c>
      <c r="I266" s="123">
        <f>'Прил 7'!J263</f>
        <v>2028005</v>
      </c>
    </row>
    <row r="267" spans="1:9">
      <c r="A267" s="64" t="s">
        <v>382</v>
      </c>
      <c r="B267" s="61" t="s">
        <v>155</v>
      </c>
      <c r="C267" s="61" t="s">
        <v>142</v>
      </c>
      <c r="D267" s="61" t="s">
        <v>142</v>
      </c>
      <c r="E267" s="62">
        <v>3</v>
      </c>
      <c r="F267" s="61" t="s">
        <v>138</v>
      </c>
      <c r="G267" s="61" t="s">
        <v>383</v>
      </c>
      <c r="H267" s="62"/>
      <c r="I267" s="123">
        <f>SUM(I268:I269)</f>
        <v>8819187.3299999963</v>
      </c>
    </row>
    <row r="268" spans="1:9" ht="31.5">
      <c r="A268" s="64" t="s">
        <v>145</v>
      </c>
      <c r="B268" s="61" t="s">
        <v>155</v>
      </c>
      <c r="C268" s="61" t="s">
        <v>142</v>
      </c>
      <c r="D268" s="61" t="s">
        <v>142</v>
      </c>
      <c r="E268" s="62">
        <v>3</v>
      </c>
      <c r="F268" s="61" t="s">
        <v>138</v>
      </c>
      <c r="G268" s="61" t="s">
        <v>383</v>
      </c>
      <c r="H268" s="62">
        <v>240</v>
      </c>
      <c r="I268" s="123">
        <f>'Прил 7'!J265</f>
        <v>8319187.3299999963</v>
      </c>
    </row>
    <row r="269" spans="1:9">
      <c r="A269" s="64" t="s">
        <v>162</v>
      </c>
      <c r="B269" s="143" t="s">
        <v>155</v>
      </c>
      <c r="C269" s="143" t="s">
        <v>142</v>
      </c>
      <c r="D269" s="143" t="s">
        <v>142</v>
      </c>
      <c r="E269" s="144">
        <v>3</v>
      </c>
      <c r="F269" s="143" t="s">
        <v>138</v>
      </c>
      <c r="G269" s="143" t="s">
        <v>383</v>
      </c>
      <c r="H269" s="144">
        <v>350</v>
      </c>
      <c r="I269" s="123">
        <f>'Прил 7'!J266</f>
        <v>500000</v>
      </c>
    </row>
    <row r="270" spans="1:9" hidden="1">
      <c r="A270" s="64" t="s">
        <v>384</v>
      </c>
      <c r="B270" s="61" t="s">
        <v>155</v>
      </c>
      <c r="C270" s="61" t="s">
        <v>142</v>
      </c>
      <c r="D270" s="61" t="s">
        <v>142</v>
      </c>
      <c r="E270" s="62">
        <v>3</v>
      </c>
      <c r="F270" s="61" t="s">
        <v>138</v>
      </c>
      <c r="G270" s="62">
        <v>29470</v>
      </c>
      <c r="H270" s="62"/>
      <c r="I270" s="123">
        <f>I271</f>
        <v>0</v>
      </c>
    </row>
    <row r="271" spans="1:9" ht="31.5" hidden="1">
      <c r="A271" s="64" t="s">
        <v>145</v>
      </c>
      <c r="B271" s="61" t="s">
        <v>155</v>
      </c>
      <c r="C271" s="61" t="s">
        <v>142</v>
      </c>
      <c r="D271" s="61" t="s">
        <v>142</v>
      </c>
      <c r="E271" s="62">
        <v>3</v>
      </c>
      <c r="F271" s="61" t="s">
        <v>138</v>
      </c>
      <c r="G271" s="62">
        <v>29470</v>
      </c>
      <c r="H271" s="62">
        <v>240</v>
      </c>
      <c r="I271" s="123"/>
    </row>
    <row r="272" spans="1:9">
      <c r="A272" s="64" t="s">
        <v>385</v>
      </c>
      <c r="B272" s="61" t="s">
        <v>155</v>
      </c>
      <c r="C272" s="61" t="s">
        <v>142</v>
      </c>
      <c r="D272" s="61" t="s">
        <v>142</v>
      </c>
      <c r="E272" s="62">
        <v>3</v>
      </c>
      <c r="F272" s="61" t="s">
        <v>138</v>
      </c>
      <c r="G272" s="62">
        <v>29490</v>
      </c>
      <c r="H272" s="62"/>
      <c r="I272" s="123">
        <f>I273</f>
        <v>500000</v>
      </c>
    </row>
    <row r="273" spans="1:9" ht="31.5">
      <c r="A273" s="64" t="s">
        <v>145</v>
      </c>
      <c r="B273" s="61" t="s">
        <v>155</v>
      </c>
      <c r="C273" s="61" t="s">
        <v>142</v>
      </c>
      <c r="D273" s="61" t="s">
        <v>142</v>
      </c>
      <c r="E273" s="62">
        <v>3</v>
      </c>
      <c r="F273" s="61" t="s">
        <v>138</v>
      </c>
      <c r="G273" s="62">
        <v>29490</v>
      </c>
      <c r="H273" s="62">
        <v>240</v>
      </c>
      <c r="I273" s="123">
        <f>'Прил 7'!J270</f>
        <v>500000</v>
      </c>
    </row>
    <row r="274" spans="1:9" hidden="1">
      <c r="A274" s="63" t="s">
        <v>386</v>
      </c>
      <c r="B274" s="61" t="s">
        <v>155</v>
      </c>
      <c r="C274" s="61" t="s">
        <v>142</v>
      </c>
      <c r="D274" s="61" t="s">
        <v>142</v>
      </c>
      <c r="E274" s="62">
        <v>3</v>
      </c>
      <c r="F274" s="61" t="s">
        <v>138</v>
      </c>
      <c r="G274" s="61" t="s">
        <v>387</v>
      </c>
      <c r="H274" s="62"/>
      <c r="I274" s="123">
        <f>I275</f>
        <v>0</v>
      </c>
    </row>
    <row r="275" spans="1:9" ht="31.5" hidden="1">
      <c r="A275" s="64" t="s">
        <v>145</v>
      </c>
      <c r="B275" s="61" t="s">
        <v>155</v>
      </c>
      <c r="C275" s="61" t="s">
        <v>142</v>
      </c>
      <c r="D275" s="61" t="s">
        <v>142</v>
      </c>
      <c r="E275" s="62">
        <v>3</v>
      </c>
      <c r="F275" s="61" t="s">
        <v>138</v>
      </c>
      <c r="G275" s="61" t="s">
        <v>387</v>
      </c>
      <c r="H275" s="62">
        <v>240</v>
      </c>
      <c r="I275" s="123"/>
    </row>
    <row r="276" spans="1:9">
      <c r="A276" s="64" t="s">
        <v>388</v>
      </c>
      <c r="B276" s="61" t="s">
        <v>155</v>
      </c>
      <c r="C276" s="61" t="s">
        <v>142</v>
      </c>
      <c r="D276" s="61" t="s">
        <v>142</v>
      </c>
      <c r="E276" s="62">
        <v>3</v>
      </c>
      <c r="F276" s="61" t="s">
        <v>138</v>
      </c>
      <c r="G276" s="61" t="s">
        <v>389</v>
      </c>
      <c r="H276" s="62"/>
      <c r="I276" s="123">
        <f>I277</f>
        <v>2230000</v>
      </c>
    </row>
    <row r="277" spans="1:9" ht="31.5">
      <c r="A277" s="64" t="s">
        <v>145</v>
      </c>
      <c r="B277" s="61" t="s">
        <v>155</v>
      </c>
      <c r="C277" s="61" t="s">
        <v>142</v>
      </c>
      <c r="D277" s="61" t="s">
        <v>142</v>
      </c>
      <c r="E277" s="62">
        <v>3</v>
      </c>
      <c r="F277" s="61" t="s">
        <v>138</v>
      </c>
      <c r="G277" s="61" t="s">
        <v>389</v>
      </c>
      <c r="H277" s="62">
        <v>240</v>
      </c>
      <c r="I277" s="123">
        <f>'Прил 7'!J274</f>
        <v>2230000</v>
      </c>
    </row>
    <row r="278" spans="1:9" hidden="1">
      <c r="A278" s="64" t="s">
        <v>390</v>
      </c>
      <c r="B278" s="61" t="s">
        <v>155</v>
      </c>
      <c r="C278" s="61" t="s">
        <v>142</v>
      </c>
      <c r="D278" s="61" t="s">
        <v>142</v>
      </c>
      <c r="E278" s="62">
        <v>3</v>
      </c>
      <c r="F278" s="61" t="s">
        <v>138</v>
      </c>
      <c r="G278" s="61" t="s">
        <v>391</v>
      </c>
      <c r="H278" s="62"/>
      <c r="I278" s="123">
        <f>I279</f>
        <v>0</v>
      </c>
    </row>
    <row r="279" spans="1:9" ht="31.5" hidden="1">
      <c r="A279" s="64" t="s">
        <v>145</v>
      </c>
      <c r="B279" s="61" t="s">
        <v>155</v>
      </c>
      <c r="C279" s="61" t="s">
        <v>142</v>
      </c>
      <c r="D279" s="61" t="s">
        <v>142</v>
      </c>
      <c r="E279" s="62">
        <v>3</v>
      </c>
      <c r="F279" s="61" t="s">
        <v>138</v>
      </c>
      <c r="G279" s="61" t="s">
        <v>391</v>
      </c>
      <c r="H279" s="62">
        <v>240</v>
      </c>
      <c r="I279" s="123">
        <f>'Прил 7'!J276</f>
        <v>0</v>
      </c>
    </row>
    <row r="280" spans="1:9">
      <c r="A280" s="64" t="s">
        <v>392</v>
      </c>
      <c r="B280" s="61" t="s">
        <v>155</v>
      </c>
      <c r="C280" s="61" t="s">
        <v>142</v>
      </c>
      <c r="D280" s="61" t="s">
        <v>142</v>
      </c>
      <c r="E280" s="62">
        <v>3</v>
      </c>
      <c r="F280" s="61" t="s">
        <v>138</v>
      </c>
      <c r="G280" s="61" t="s">
        <v>393</v>
      </c>
      <c r="H280" s="62"/>
      <c r="I280" s="123">
        <f>I281</f>
        <v>500000</v>
      </c>
    </row>
    <row r="281" spans="1:9" ht="31.5">
      <c r="A281" s="64" t="s">
        <v>145</v>
      </c>
      <c r="B281" s="61" t="s">
        <v>155</v>
      </c>
      <c r="C281" s="61" t="s">
        <v>142</v>
      </c>
      <c r="D281" s="61" t="s">
        <v>142</v>
      </c>
      <c r="E281" s="62">
        <v>3</v>
      </c>
      <c r="F281" s="61" t="s">
        <v>138</v>
      </c>
      <c r="G281" s="61" t="s">
        <v>393</v>
      </c>
      <c r="H281" s="62">
        <v>240</v>
      </c>
      <c r="I281" s="123">
        <f>'Прил 7'!J278</f>
        <v>500000</v>
      </c>
    </row>
    <row r="282" spans="1:9" ht="21" hidden="1" customHeight="1">
      <c r="A282" s="64" t="s">
        <v>394</v>
      </c>
      <c r="B282" s="61" t="s">
        <v>155</v>
      </c>
      <c r="C282" s="61" t="s">
        <v>142</v>
      </c>
      <c r="D282" s="61" t="s">
        <v>142</v>
      </c>
      <c r="E282" s="62">
        <v>3</v>
      </c>
      <c r="F282" s="61" t="s">
        <v>138</v>
      </c>
      <c r="G282" s="61" t="s">
        <v>395</v>
      </c>
      <c r="H282" s="62"/>
      <c r="I282" s="123">
        <f>I283</f>
        <v>0</v>
      </c>
    </row>
    <row r="283" spans="1:9" ht="31.5" hidden="1">
      <c r="A283" s="64" t="s">
        <v>145</v>
      </c>
      <c r="B283" s="61" t="s">
        <v>155</v>
      </c>
      <c r="C283" s="61" t="s">
        <v>142</v>
      </c>
      <c r="D283" s="61" t="s">
        <v>142</v>
      </c>
      <c r="E283" s="62">
        <v>3</v>
      </c>
      <c r="F283" s="61" t="s">
        <v>138</v>
      </c>
      <c r="G283" s="61" t="s">
        <v>395</v>
      </c>
      <c r="H283" s="62">
        <v>240</v>
      </c>
      <c r="I283" s="123"/>
    </row>
    <row r="284" spans="1:9">
      <c r="A284" s="64" t="s">
        <v>396</v>
      </c>
      <c r="B284" s="61" t="s">
        <v>155</v>
      </c>
      <c r="C284" s="61" t="s">
        <v>142</v>
      </c>
      <c r="D284" s="61" t="s">
        <v>142</v>
      </c>
      <c r="E284" s="62">
        <v>3</v>
      </c>
      <c r="F284" s="61" t="s">
        <v>138</v>
      </c>
      <c r="G284" s="61" t="s">
        <v>397</v>
      </c>
      <c r="H284" s="62"/>
      <c r="I284" s="123">
        <f>I285</f>
        <v>1400000</v>
      </c>
    </row>
    <row r="285" spans="1:9" ht="31.5">
      <c r="A285" s="64" t="s">
        <v>145</v>
      </c>
      <c r="B285" s="61" t="s">
        <v>155</v>
      </c>
      <c r="C285" s="61" t="s">
        <v>142</v>
      </c>
      <c r="D285" s="61" t="s">
        <v>142</v>
      </c>
      <c r="E285" s="62">
        <v>3</v>
      </c>
      <c r="F285" s="61" t="s">
        <v>138</v>
      </c>
      <c r="G285" s="61" t="s">
        <v>397</v>
      </c>
      <c r="H285" s="62">
        <v>240</v>
      </c>
      <c r="I285" s="123">
        <f>'Прил 7'!J282</f>
        <v>1400000</v>
      </c>
    </row>
    <row r="286" spans="1:9" ht="31.5" hidden="1">
      <c r="A286" s="64" t="s">
        <v>398</v>
      </c>
      <c r="B286" s="61" t="s">
        <v>155</v>
      </c>
      <c r="C286" s="61" t="s">
        <v>142</v>
      </c>
      <c r="D286" s="61" t="s">
        <v>142</v>
      </c>
      <c r="E286" s="62">
        <v>3</v>
      </c>
      <c r="F286" s="61" t="s">
        <v>138</v>
      </c>
      <c r="G286" s="61" t="s">
        <v>399</v>
      </c>
      <c r="H286" s="62"/>
      <c r="I286" s="123">
        <f>I287</f>
        <v>0</v>
      </c>
    </row>
    <row r="287" spans="1:9" ht="31.5" hidden="1">
      <c r="A287" s="64" t="s">
        <v>145</v>
      </c>
      <c r="B287" s="61" t="s">
        <v>155</v>
      </c>
      <c r="C287" s="61" t="s">
        <v>142</v>
      </c>
      <c r="D287" s="61" t="s">
        <v>142</v>
      </c>
      <c r="E287" s="62">
        <v>3</v>
      </c>
      <c r="F287" s="61" t="s">
        <v>138</v>
      </c>
      <c r="G287" s="61" t="s">
        <v>399</v>
      </c>
      <c r="H287" s="62">
        <v>240</v>
      </c>
      <c r="I287" s="123"/>
    </row>
    <row r="288" spans="1:9" ht="47.25">
      <c r="A288" s="64" t="s">
        <v>400</v>
      </c>
      <c r="B288" s="61" t="s">
        <v>155</v>
      </c>
      <c r="C288" s="61" t="s">
        <v>142</v>
      </c>
      <c r="D288" s="61" t="s">
        <v>185</v>
      </c>
      <c r="E288" s="62">
        <v>0</v>
      </c>
      <c r="F288" s="61" t="s">
        <v>138</v>
      </c>
      <c r="G288" s="61" t="s">
        <v>139</v>
      </c>
      <c r="H288" s="62"/>
      <c r="I288" s="123">
        <f>I289</f>
        <v>700713.3</v>
      </c>
    </row>
    <row r="289" spans="1:9" ht="31.5">
      <c r="A289" s="64" t="s">
        <v>401</v>
      </c>
      <c r="B289" s="61" t="s">
        <v>155</v>
      </c>
      <c r="C289" s="61" t="s">
        <v>142</v>
      </c>
      <c r="D289" s="61" t="s">
        <v>185</v>
      </c>
      <c r="E289" s="62">
        <v>1</v>
      </c>
      <c r="F289" s="61" t="s">
        <v>138</v>
      </c>
      <c r="G289" s="61" t="s">
        <v>139</v>
      </c>
      <c r="H289" s="62"/>
      <c r="I289" s="123">
        <f>I290+I293+I296</f>
        <v>700713.3</v>
      </c>
    </row>
    <row r="290" spans="1:9" hidden="1">
      <c r="A290" s="64" t="s">
        <v>402</v>
      </c>
      <c r="B290" s="61" t="s">
        <v>155</v>
      </c>
      <c r="C290" s="61" t="s">
        <v>142</v>
      </c>
      <c r="D290" s="61" t="s">
        <v>185</v>
      </c>
      <c r="E290" s="62">
        <v>1</v>
      </c>
      <c r="F290" s="61" t="s">
        <v>135</v>
      </c>
      <c r="G290" s="61" t="s">
        <v>139</v>
      </c>
      <c r="H290" s="62"/>
      <c r="I290" s="123">
        <f>I291</f>
        <v>0</v>
      </c>
    </row>
    <row r="291" spans="1:9" ht="78.75" hidden="1">
      <c r="A291" s="64" t="s">
        <v>403</v>
      </c>
      <c r="B291" s="61" t="s">
        <v>155</v>
      </c>
      <c r="C291" s="61" t="s">
        <v>142</v>
      </c>
      <c r="D291" s="61" t="s">
        <v>185</v>
      </c>
      <c r="E291" s="62">
        <v>1</v>
      </c>
      <c r="F291" s="61" t="s">
        <v>135</v>
      </c>
      <c r="G291" s="61" t="s">
        <v>404</v>
      </c>
      <c r="H291" s="62"/>
      <c r="I291" s="123">
        <f>I292</f>
        <v>0</v>
      </c>
    </row>
    <row r="292" spans="1:9" ht="31.5" hidden="1">
      <c r="A292" s="64" t="s">
        <v>145</v>
      </c>
      <c r="B292" s="61" t="s">
        <v>155</v>
      </c>
      <c r="C292" s="61" t="s">
        <v>142</v>
      </c>
      <c r="D292" s="61" t="s">
        <v>185</v>
      </c>
      <c r="E292" s="62">
        <v>1</v>
      </c>
      <c r="F292" s="61" t="s">
        <v>135</v>
      </c>
      <c r="G292" s="61" t="s">
        <v>404</v>
      </c>
      <c r="H292" s="62">
        <v>240</v>
      </c>
      <c r="I292" s="123"/>
    </row>
    <row r="293" spans="1:9" hidden="1">
      <c r="A293" s="64" t="s">
        <v>405</v>
      </c>
      <c r="B293" s="61" t="s">
        <v>155</v>
      </c>
      <c r="C293" s="61" t="s">
        <v>142</v>
      </c>
      <c r="D293" s="61" t="s">
        <v>185</v>
      </c>
      <c r="E293" s="62">
        <v>1</v>
      </c>
      <c r="F293" s="61" t="s">
        <v>136</v>
      </c>
      <c r="G293" s="61" t="s">
        <v>139</v>
      </c>
      <c r="H293" s="62"/>
      <c r="I293" s="123">
        <f>I294</f>
        <v>0</v>
      </c>
    </row>
    <row r="294" spans="1:9" ht="78.75" hidden="1">
      <c r="A294" s="64" t="s">
        <v>403</v>
      </c>
      <c r="B294" s="61" t="s">
        <v>155</v>
      </c>
      <c r="C294" s="61" t="s">
        <v>142</v>
      </c>
      <c r="D294" s="61" t="s">
        <v>185</v>
      </c>
      <c r="E294" s="62">
        <v>1</v>
      </c>
      <c r="F294" s="61" t="s">
        <v>136</v>
      </c>
      <c r="G294" s="61" t="s">
        <v>404</v>
      </c>
      <c r="H294" s="62"/>
      <c r="I294" s="123">
        <f>I295</f>
        <v>0</v>
      </c>
    </row>
    <row r="295" spans="1:9" ht="31.5" hidden="1">
      <c r="A295" s="64" t="s">
        <v>145</v>
      </c>
      <c r="B295" s="61" t="s">
        <v>155</v>
      </c>
      <c r="C295" s="61" t="s">
        <v>142</v>
      </c>
      <c r="D295" s="61" t="s">
        <v>185</v>
      </c>
      <c r="E295" s="62">
        <v>1</v>
      </c>
      <c r="F295" s="61" t="s">
        <v>136</v>
      </c>
      <c r="G295" s="61" t="s">
        <v>404</v>
      </c>
      <c r="H295" s="62">
        <v>240</v>
      </c>
      <c r="I295" s="123"/>
    </row>
    <row r="296" spans="1:9" ht="78.75">
      <c r="A296" s="64" t="s">
        <v>406</v>
      </c>
      <c r="B296" s="61" t="s">
        <v>155</v>
      </c>
      <c r="C296" s="61" t="s">
        <v>142</v>
      </c>
      <c r="D296" s="61" t="s">
        <v>185</v>
      </c>
      <c r="E296" s="62">
        <v>1</v>
      </c>
      <c r="F296" s="61" t="s">
        <v>196</v>
      </c>
      <c r="G296" s="61" t="s">
        <v>139</v>
      </c>
      <c r="H296" s="62"/>
      <c r="I296" s="123">
        <f>I297</f>
        <v>700713.3</v>
      </c>
    </row>
    <row r="297" spans="1:9" ht="78.75">
      <c r="A297" s="64" t="s">
        <v>403</v>
      </c>
      <c r="B297" s="61" t="s">
        <v>155</v>
      </c>
      <c r="C297" s="61" t="s">
        <v>142</v>
      </c>
      <c r="D297" s="61" t="s">
        <v>185</v>
      </c>
      <c r="E297" s="62">
        <v>1</v>
      </c>
      <c r="F297" s="61" t="s">
        <v>196</v>
      </c>
      <c r="G297" s="61" t="s">
        <v>197</v>
      </c>
      <c r="H297" s="62"/>
      <c r="I297" s="123">
        <f>I298</f>
        <v>700713.3</v>
      </c>
    </row>
    <row r="298" spans="1:9">
      <c r="A298" s="70" t="s">
        <v>239</v>
      </c>
      <c r="B298" s="61" t="s">
        <v>155</v>
      </c>
      <c r="C298" s="61" t="s">
        <v>142</v>
      </c>
      <c r="D298" s="61" t="s">
        <v>185</v>
      </c>
      <c r="E298" s="62">
        <v>1</v>
      </c>
      <c r="F298" s="61" t="s">
        <v>196</v>
      </c>
      <c r="G298" s="61" t="s">
        <v>197</v>
      </c>
      <c r="H298" s="62">
        <v>540</v>
      </c>
      <c r="I298" s="123">
        <f>'Прил 7'!J295</f>
        <v>700713.3</v>
      </c>
    </row>
    <row r="299" spans="1:9">
      <c r="A299" s="64" t="s">
        <v>407</v>
      </c>
      <c r="B299" s="61" t="s">
        <v>155</v>
      </c>
      <c r="C299" s="61" t="s">
        <v>155</v>
      </c>
      <c r="D299" s="61" t="s">
        <v>138</v>
      </c>
      <c r="E299" s="62">
        <v>0</v>
      </c>
      <c r="F299" s="61" t="s">
        <v>138</v>
      </c>
      <c r="G299" s="61" t="s">
        <v>139</v>
      </c>
      <c r="H299" s="62"/>
      <c r="I299" s="123">
        <f>I300+I306</f>
        <v>19082733.550000001</v>
      </c>
    </row>
    <row r="300" spans="1:9" ht="47.25">
      <c r="A300" s="63" t="s">
        <v>332</v>
      </c>
      <c r="B300" s="61" t="s">
        <v>155</v>
      </c>
      <c r="C300" s="61" t="s">
        <v>155</v>
      </c>
      <c r="D300" s="61" t="s">
        <v>142</v>
      </c>
      <c r="E300" s="62">
        <v>0</v>
      </c>
      <c r="F300" s="61" t="s">
        <v>138</v>
      </c>
      <c r="G300" s="61" t="s">
        <v>139</v>
      </c>
      <c r="H300" s="62"/>
      <c r="I300" s="123">
        <f>I301</f>
        <v>18419733.550000001</v>
      </c>
    </row>
    <row r="301" spans="1:9">
      <c r="A301" s="64" t="s">
        <v>408</v>
      </c>
      <c r="B301" s="61" t="s">
        <v>155</v>
      </c>
      <c r="C301" s="61" t="s">
        <v>155</v>
      </c>
      <c r="D301" s="61" t="s">
        <v>142</v>
      </c>
      <c r="E301" s="62">
        <v>4</v>
      </c>
      <c r="F301" s="61" t="s">
        <v>138</v>
      </c>
      <c r="G301" s="61" t="s">
        <v>139</v>
      </c>
      <c r="H301" s="62"/>
      <c r="I301" s="123">
        <f>I302</f>
        <v>18419733.550000001</v>
      </c>
    </row>
    <row r="302" spans="1:9" ht="31.5">
      <c r="A302" s="64" t="s">
        <v>409</v>
      </c>
      <c r="B302" s="61" t="s">
        <v>155</v>
      </c>
      <c r="C302" s="61" t="s">
        <v>155</v>
      </c>
      <c r="D302" s="61" t="s">
        <v>142</v>
      </c>
      <c r="E302" s="62">
        <v>4</v>
      </c>
      <c r="F302" s="61" t="s">
        <v>138</v>
      </c>
      <c r="G302" s="61" t="s">
        <v>410</v>
      </c>
      <c r="H302" s="62"/>
      <c r="I302" s="123">
        <f>SUM(I303:I305)</f>
        <v>18419733.550000001</v>
      </c>
    </row>
    <row r="303" spans="1:9">
      <c r="A303" s="63" t="s">
        <v>411</v>
      </c>
      <c r="B303" s="61" t="s">
        <v>155</v>
      </c>
      <c r="C303" s="61" t="s">
        <v>155</v>
      </c>
      <c r="D303" s="61" t="s">
        <v>142</v>
      </c>
      <c r="E303" s="62">
        <v>4</v>
      </c>
      <c r="F303" s="61" t="s">
        <v>138</v>
      </c>
      <c r="G303" s="61" t="s">
        <v>410</v>
      </c>
      <c r="H303" s="62">
        <v>110</v>
      </c>
      <c r="I303" s="123">
        <f>'Прил 7'!J300</f>
        <v>15508793.15</v>
      </c>
    </row>
    <row r="304" spans="1:9" ht="31.5">
      <c r="A304" s="64" t="s">
        <v>145</v>
      </c>
      <c r="B304" s="61" t="s">
        <v>155</v>
      </c>
      <c r="C304" s="61" t="s">
        <v>155</v>
      </c>
      <c r="D304" s="61" t="s">
        <v>142</v>
      </c>
      <c r="E304" s="62">
        <v>4</v>
      </c>
      <c r="F304" s="61" t="s">
        <v>138</v>
      </c>
      <c r="G304" s="61" t="s">
        <v>410</v>
      </c>
      <c r="H304" s="62">
        <v>240</v>
      </c>
      <c r="I304" s="123">
        <f>'Прил 7'!J301</f>
        <v>2863940.4</v>
      </c>
    </row>
    <row r="305" spans="1:9">
      <c r="A305" s="63" t="s">
        <v>147</v>
      </c>
      <c r="B305" s="61" t="s">
        <v>155</v>
      </c>
      <c r="C305" s="61" t="s">
        <v>155</v>
      </c>
      <c r="D305" s="61" t="s">
        <v>142</v>
      </c>
      <c r="E305" s="62">
        <v>4</v>
      </c>
      <c r="F305" s="61" t="s">
        <v>138</v>
      </c>
      <c r="G305" s="61" t="s">
        <v>410</v>
      </c>
      <c r="H305" s="62">
        <v>850</v>
      </c>
      <c r="I305" s="123">
        <f>'Прил 7'!J302</f>
        <v>47000</v>
      </c>
    </row>
    <row r="306" spans="1:9" ht="47.25">
      <c r="A306" s="63" t="s">
        <v>264</v>
      </c>
      <c r="B306" s="61" t="s">
        <v>155</v>
      </c>
      <c r="C306" s="61" t="s">
        <v>155</v>
      </c>
      <c r="D306" s="61" t="s">
        <v>159</v>
      </c>
      <c r="E306" s="62">
        <v>0</v>
      </c>
      <c r="F306" s="61" t="s">
        <v>138</v>
      </c>
      <c r="G306" s="61" t="s">
        <v>139</v>
      </c>
      <c r="H306" s="62"/>
      <c r="I306" s="123">
        <f>I307</f>
        <v>663000</v>
      </c>
    </row>
    <row r="307" spans="1:9">
      <c r="A307" s="63" t="s">
        <v>412</v>
      </c>
      <c r="B307" s="61" t="s">
        <v>155</v>
      </c>
      <c r="C307" s="61" t="s">
        <v>155</v>
      </c>
      <c r="D307" s="61" t="s">
        <v>159</v>
      </c>
      <c r="E307" s="62">
        <v>2</v>
      </c>
      <c r="F307" s="61" t="s">
        <v>138</v>
      </c>
      <c r="G307" s="61" t="s">
        <v>139</v>
      </c>
      <c r="H307" s="62"/>
      <c r="I307" s="123">
        <f>I308+I311+I314</f>
        <v>663000</v>
      </c>
    </row>
    <row r="308" spans="1:9">
      <c r="A308" s="63" t="s">
        <v>266</v>
      </c>
      <c r="B308" s="61" t="s">
        <v>155</v>
      </c>
      <c r="C308" s="61" t="s">
        <v>155</v>
      </c>
      <c r="D308" s="61" t="s">
        <v>159</v>
      </c>
      <c r="E308" s="62">
        <v>2</v>
      </c>
      <c r="F308" s="61" t="s">
        <v>135</v>
      </c>
      <c r="G308" s="61" t="s">
        <v>139</v>
      </c>
      <c r="H308" s="62"/>
      <c r="I308" s="123">
        <f>I309</f>
        <v>150000</v>
      </c>
    </row>
    <row r="309" spans="1:9" ht="31.5">
      <c r="A309" s="64" t="s">
        <v>267</v>
      </c>
      <c r="B309" s="61" t="s">
        <v>155</v>
      </c>
      <c r="C309" s="61" t="s">
        <v>155</v>
      </c>
      <c r="D309" s="61" t="s">
        <v>159</v>
      </c>
      <c r="E309" s="61" t="s">
        <v>143</v>
      </c>
      <c r="F309" s="61" t="s">
        <v>135</v>
      </c>
      <c r="G309" s="61" t="s">
        <v>268</v>
      </c>
      <c r="H309" s="61"/>
      <c r="I309" s="123">
        <f>I310</f>
        <v>150000</v>
      </c>
    </row>
    <row r="310" spans="1:9" ht="31.5">
      <c r="A310" s="64" t="s">
        <v>145</v>
      </c>
      <c r="B310" s="61" t="s">
        <v>155</v>
      </c>
      <c r="C310" s="61" t="s">
        <v>155</v>
      </c>
      <c r="D310" s="61" t="s">
        <v>159</v>
      </c>
      <c r="E310" s="61" t="s">
        <v>143</v>
      </c>
      <c r="F310" s="61" t="s">
        <v>135</v>
      </c>
      <c r="G310" s="61" t="s">
        <v>268</v>
      </c>
      <c r="H310" s="61" t="s">
        <v>146</v>
      </c>
      <c r="I310" s="123">
        <f>'Прил 7'!J307</f>
        <v>150000</v>
      </c>
    </row>
    <row r="311" spans="1:9">
      <c r="A311" s="63" t="s">
        <v>413</v>
      </c>
      <c r="B311" s="61" t="s">
        <v>155</v>
      </c>
      <c r="C311" s="61" t="s">
        <v>155</v>
      </c>
      <c r="D311" s="61" t="s">
        <v>159</v>
      </c>
      <c r="E311" s="62">
        <v>2</v>
      </c>
      <c r="F311" s="61" t="s">
        <v>136</v>
      </c>
      <c r="G311" s="61"/>
      <c r="H311" s="62"/>
      <c r="I311" s="123">
        <f>I312</f>
        <v>508000</v>
      </c>
    </row>
    <row r="312" spans="1:9" ht="31.5">
      <c r="A312" s="64" t="s">
        <v>267</v>
      </c>
      <c r="B312" s="61" t="s">
        <v>155</v>
      </c>
      <c r="C312" s="61" t="s">
        <v>155</v>
      </c>
      <c r="D312" s="61" t="s">
        <v>159</v>
      </c>
      <c r="E312" s="61" t="s">
        <v>143</v>
      </c>
      <c r="F312" s="61" t="s">
        <v>136</v>
      </c>
      <c r="G312" s="61" t="s">
        <v>268</v>
      </c>
      <c r="H312" s="61"/>
      <c r="I312" s="123">
        <f>I313</f>
        <v>508000</v>
      </c>
    </row>
    <row r="313" spans="1:9" ht="31.5">
      <c r="A313" s="64" t="s">
        <v>145</v>
      </c>
      <c r="B313" s="61" t="s">
        <v>155</v>
      </c>
      <c r="C313" s="61" t="s">
        <v>155</v>
      </c>
      <c r="D313" s="61" t="s">
        <v>159</v>
      </c>
      <c r="E313" s="61" t="s">
        <v>143</v>
      </c>
      <c r="F313" s="61" t="s">
        <v>136</v>
      </c>
      <c r="G313" s="61" t="s">
        <v>268</v>
      </c>
      <c r="H313" s="61" t="s">
        <v>146</v>
      </c>
      <c r="I313" s="123">
        <f>'Прил 7'!J310</f>
        <v>508000</v>
      </c>
    </row>
    <row r="314" spans="1:9">
      <c r="A314" s="63" t="s">
        <v>273</v>
      </c>
      <c r="B314" s="61" t="s">
        <v>155</v>
      </c>
      <c r="C314" s="61" t="s">
        <v>155</v>
      </c>
      <c r="D314" s="61" t="s">
        <v>159</v>
      </c>
      <c r="E314" s="61" t="s">
        <v>143</v>
      </c>
      <c r="F314" s="61" t="s">
        <v>142</v>
      </c>
      <c r="G314" s="61" t="s">
        <v>139</v>
      </c>
      <c r="H314" s="61"/>
      <c r="I314" s="123">
        <f>I315</f>
        <v>5000</v>
      </c>
    </row>
    <row r="315" spans="1:9" ht="31.5">
      <c r="A315" s="64" t="s">
        <v>267</v>
      </c>
      <c r="B315" s="61" t="s">
        <v>155</v>
      </c>
      <c r="C315" s="61" t="s">
        <v>155</v>
      </c>
      <c r="D315" s="61" t="s">
        <v>159</v>
      </c>
      <c r="E315" s="61" t="s">
        <v>143</v>
      </c>
      <c r="F315" s="61" t="s">
        <v>142</v>
      </c>
      <c r="G315" s="61" t="s">
        <v>268</v>
      </c>
      <c r="H315" s="61"/>
      <c r="I315" s="123">
        <f>I316</f>
        <v>5000</v>
      </c>
    </row>
    <row r="316" spans="1:9" ht="31.5">
      <c r="A316" s="64" t="s">
        <v>145</v>
      </c>
      <c r="B316" s="61" t="s">
        <v>155</v>
      </c>
      <c r="C316" s="61" t="s">
        <v>155</v>
      </c>
      <c r="D316" s="61" t="s">
        <v>159</v>
      </c>
      <c r="E316" s="61" t="s">
        <v>143</v>
      </c>
      <c r="F316" s="61" t="s">
        <v>142</v>
      </c>
      <c r="G316" s="61" t="s">
        <v>268</v>
      </c>
      <c r="H316" s="61" t="s">
        <v>146</v>
      </c>
      <c r="I316" s="123">
        <f>'Прил 7'!J313</f>
        <v>5000</v>
      </c>
    </row>
    <row r="317" spans="1:9" hidden="1">
      <c r="A317" s="64" t="s">
        <v>198</v>
      </c>
      <c r="B317" s="61" t="s">
        <v>157</v>
      </c>
      <c r="C317" s="61"/>
      <c r="D317" s="61"/>
      <c r="E317" s="61"/>
      <c r="F317" s="61"/>
      <c r="G317" s="61"/>
      <c r="H317" s="61"/>
      <c r="I317" s="123">
        <f>I318</f>
        <v>0</v>
      </c>
    </row>
    <row r="318" spans="1:9" hidden="1">
      <c r="A318" s="64" t="s">
        <v>199</v>
      </c>
      <c r="B318" s="61" t="s">
        <v>157</v>
      </c>
      <c r="C318" s="61" t="s">
        <v>155</v>
      </c>
      <c r="D318" s="61"/>
      <c r="E318" s="61"/>
      <c r="F318" s="61"/>
      <c r="G318" s="61"/>
      <c r="H318" s="61"/>
      <c r="I318" s="123">
        <f>I319</f>
        <v>0</v>
      </c>
    </row>
    <row r="319" spans="1:9" hidden="1">
      <c r="A319" s="64" t="s">
        <v>150</v>
      </c>
      <c r="B319" s="61" t="s">
        <v>157</v>
      </c>
      <c r="C319" s="61" t="s">
        <v>155</v>
      </c>
      <c r="D319" s="61" t="s">
        <v>151</v>
      </c>
      <c r="E319" s="62">
        <v>0</v>
      </c>
      <c r="F319" s="61" t="s">
        <v>137</v>
      </c>
      <c r="G319" s="61" t="s">
        <v>139</v>
      </c>
      <c r="H319" s="61"/>
      <c r="I319" s="123">
        <f>I320</f>
        <v>0</v>
      </c>
    </row>
    <row r="320" spans="1:9" hidden="1">
      <c r="A320" s="64" t="s">
        <v>297</v>
      </c>
      <c r="B320" s="61" t="s">
        <v>157</v>
      </c>
      <c r="C320" s="61" t="s">
        <v>155</v>
      </c>
      <c r="D320" s="61" t="s">
        <v>151</v>
      </c>
      <c r="E320" s="62">
        <v>9</v>
      </c>
      <c r="F320" s="61" t="s">
        <v>137</v>
      </c>
      <c r="G320" s="61" t="s">
        <v>139</v>
      </c>
      <c r="H320" s="61"/>
      <c r="I320" s="123">
        <f>I321</f>
        <v>0</v>
      </c>
    </row>
    <row r="321" spans="1:9" ht="31.5" hidden="1">
      <c r="A321" s="64" t="s">
        <v>398</v>
      </c>
      <c r="B321" s="61" t="s">
        <v>157</v>
      </c>
      <c r="C321" s="61" t="s">
        <v>155</v>
      </c>
      <c r="D321" s="61" t="s">
        <v>151</v>
      </c>
      <c r="E321" s="61" t="s">
        <v>152</v>
      </c>
      <c r="F321" s="61" t="s">
        <v>137</v>
      </c>
      <c r="G321" s="61" t="s">
        <v>399</v>
      </c>
      <c r="H321" s="61"/>
      <c r="I321" s="123">
        <f>I322</f>
        <v>0</v>
      </c>
    </row>
    <row r="322" spans="1:9" ht="31.5" hidden="1">
      <c r="A322" s="64" t="s">
        <v>145</v>
      </c>
      <c r="B322" s="61" t="s">
        <v>157</v>
      </c>
      <c r="C322" s="61" t="s">
        <v>155</v>
      </c>
      <c r="D322" s="61" t="s">
        <v>151</v>
      </c>
      <c r="E322" s="61" t="s">
        <v>152</v>
      </c>
      <c r="F322" s="61" t="s">
        <v>137</v>
      </c>
      <c r="G322" s="61" t="s">
        <v>399</v>
      </c>
      <c r="H322" s="61" t="s">
        <v>146</v>
      </c>
      <c r="I322" s="123"/>
    </row>
    <row r="323" spans="1:9">
      <c r="A323" s="71" t="s">
        <v>200</v>
      </c>
      <c r="B323" s="61" t="s">
        <v>159</v>
      </c>
      <c r="C323" s="61"/>
      <c r="D323" s="61"/>
      <c r="E323" s="62"/>
      <c r="F323" s="61"/>
      <c r="G323" s="61"/>
      <c r="H323" s="62"/>
      <c r="I323" s="122">
        <f>I324+I328</f>
        <v>2536768.6</v>
      </c>
    </row>
    <row r="324" spans="1:9">
      <c r="A324" s="72" t="s">
        <v>201</v>
      </c>
      <c r="B324" s="61" t="s">
        <v>159</v>
      </c>
      <c r="C324" s="61" t="s">
        <v>155</v>
      </c>
      <c r="D324" s="61"/>
      <c r="E324" s="62"/>
      <c r="F324" s="61"/>
      <c r="G324" s="61"/>
      <c r="H324" s="62"/>
      <c r="I324" s="123">
        <f>I325</f>
        <v>30000</v>
      </c>
    </row>
    <row r="325" spans="1:9" ht="78.75">
      <c r="A325" s="63" t="s">
        <v>414</v>
      </c>
      <c r="B325" s="61" t="s">
        <v>159</v>
      </c>
      <c r="C325" s="61" t="s">
        <v>155</v>
      </c>
      <c r="D325" s="61" t="s">
        <v>173</v>
      </c>
      <c r="E325" s="62">
        <v>0</v>
      </c>
      <c r="F325" s="61" t="s">
        <v>138</v>
      </c>
      <c r="G325" s="61" t="s">
        <v>139</v>
      </c>
      <c r="H325" s="62"/>
      <c r="I325" s="123">
        <f>I326</f>
        <v>30000</v>
      </c>
    </row>
    <row r="326" spans="1:9">
      <c r="A326" s="64" t="s">
        <v>415</v>
      </c>
      <c r="B326" s="61" t="s">
        <v>159</v>
      </c>
      <c r="C326" s="61" t="s">
        <v>155</v>
      </c>
      <c r="D326" s="61" t="s">
        <v>173</v>
      </c>
      <c r="E326" s="62">
        <v>0</v>
      </c>
      <c r="F326" s="61" t="s">
        <v>138</v>
      </c>
      <c r="G326" s="61" t="s">
        <v>416</v>
      </c>
      <c r="H326" s="62"/>
      <c r="I326" s="123">
        <f>I327</f>
        <v>30000</v>
      </c>
    </row>
    <row r="327" spans="1:9" ht="31.5">
      <c r="A327" s="64" t="s">
        <v>145</v>
      </c>
      <c r="B327" s="61" t="s">
        <v>159</v>
      </c>
      <c r="C327" s="61" t="s">
        <v>155</v>
      </c>
      <c r="D327" s="61" t="s">
        <v>173</v>
      </c>
      <c r="E327" s="62">
        <v>0</v>
      </c>
      <c r="F327" s="61" t="s">
        <v>138</v>
      </c>
      <c r="G327" s="61" t="s">
        <v>416</v>
      </c>
      <c r="H327" s="62">
        <v>240</v>
      </c>
      <c r="I327" s="123">
        <f>'Прил 7'!J324</f>
        <v>30000</v>
      </c>
    </row>
    <row r="328" spans="1:9">
      <c r="A328" s="63" t="s">
        <v>202</v>
      </c>
      <c r="B328" s="61" t="s">
        <v>159</v>
      </c>
      <c r="C328" s="61" t="s">
        <v>159</v>
      </c>
      <c r="D328" s="61"/>
      <c r="E328" s="62"/>
      <c r="F328" s="61"/>
      <c r="G328" s="61"/>
      <c r="H328" s="62"/>
      <c r="I328" s="122">
        <f>I329</f>
        <v>2506768.6</v>
      </c>
    </row>
    <row r="329" spans="1:9" ht="47.25">
      <c r="A329" s="64" t="s">
        <v>417</v>
      </c>
      <c r="B329" s="61" t="s">
        <v>159</v>
      </c>
      <c r="C329" s="61" t="s">
        <v>159</v>
      </c>
      <c r="D329" s="61" t="s">
        <v>157</v>
      </c>
      <c r="E329" s="62">
        <v>0</v>
      </c>
      <c r="F329" s="61" t="s">
        <v>138</v>
      </c>
      <c r="G329" s="61" t="s">
        <v>139</v>
      </c>
      <c r="H329" s="62"/>
      <c r="I329" s="122">
        <f>I330</f>
        <v>2506768.6</v>
      </c>
    </row>
    <row r="330" spans="1:9">
      <c r="A330" s="63" t="s">
        <v>202</v>
      </c>
      <c r="B330" s="61" t="s">
        <v>159</v>
      </c>
      <c r="C330" s="61" t="s">
        <v>159</v>
      </c>
      <c r="D330" s="61" t="s">
        <v>157</v>
      </c>
      <c r="E330" s="62">
        <v>1</v>
      </c>
      <c r="F330" s="61" t="s">
        <v>138</v>
      </c>
      <c r="G330" s="61" t="s">
        <v>139</v>
      </c>
      <c r="H330" s="62"/>
      <c r="I330" s="122">
        <f>I331+I333</f>
        <v>2506768.6</v>
      </c>
    </row>
    <row r="331" spans="1:9">
      <c r="A331" s="63" t="s">
        <v>418</v>
      </c>
      <c r="B331" s="61" t="s">
        <v>159</v>
      </c>
      <c r="C331" s="61" t="s">
        <v>159</v>
      </c>
      <c r="D331" s="61" t="s">
        <v>157</v>
      </c>
      <c r="E331" s="62">
        <v>1</v>
      </c>
      <c r="F331" s="61" t="s">
        <v>138</v>
      </c>
      <c r="G331" s="61" t="s">
        <v>419</v>
      </c>
      <c r="H331" s="62"/>
      <c r="I331" s="122">
        <f>I332</f>
        <v>99993.600000000006</v>
      </c>
    </row>
    <row r="332" spans="1:9">
      <c r="A332" s="63" t="s">
        <v>411</v>
      </c>
      <c r="B332" s="61" t="s">
        <v>159</v>
      </c>
      <c r="C332" s="61" t="s">
        <v>159</v>
      </c>
      <c r="D332" s="61" t="s">
        <v>157</v>
      </c>
      <c r="E332" s="62">
        <v>1</v>
      </c>
      <c r="F332" s="61" t="s">
        <v>138</v>
      </c>
      <c r="G332" s="61" t="s">
        <v>419</v>
      </c>
      <c r="H332" s="62">
        <v>110</v>
      </c>
      <c r="I332" s="122">
        <f>'Прил 7'!J329</f>
        <v>99993.600000000006</v>
      </c>
    </row>
    <row r="333" spans="1:9">
      <c r="A333" s="63" t="s">
        <v>420</v>
      </c>
      <c r="B333" s="61" t="s">
        <v>159</v>
      </c>
      <c r="C333" s="61" t="s">
        <v>159</v>
      </c>
      <c r="D333" s="61" t="s">
        <v>157</v>
      </c>
      <c r="E333" s="62">
        <v>1</v>
      </c>
      <c r="F333" s="61" t="s">
        <v>138</v>
      </c>
      <c r="G333" s="61" t="s">
        <v>421</v>
      </c>
      <c r="H333" s="62"/>
      <c r="I333" s="122">
        <f>I334</f>
        <v>2406775</v>
      </c>
    </row>
    <row r="334" spans="1:9">
      <c r="A334" s="64" t="s">
        <v>176</v>
      </c>
      <c r="B334" s="61" t="s">
        <v>159</v>
      </c>
      <c r="C334" s="61" t="s">
        <v>159</v>
      </c>
      <c r="D334" s="61" t="s">
        <v>157</v>
      </c>
      <c r="E334" s="62">
        <v>1</v>
      </c>
      <c r="F334" s="61" t="s">
        <v>138</v>
      </c>
      <c r="G334" s="61" t="s">
        <v>421</v>
      </c>
      <c r="H334" s="62">
        <v>520</v>
      </c>
      <c r="I334" s="122">
        <f>'Прил 7'!J331</f>
        <v>2406775</v>
      </c>
    </row>
    <row r="335" spans="1:9">
      <c r="A335" s="71" t="s">
        <v>422</v>
      </c>
      <c r="B335" s="61" t="s">
        <v>187</v>
      </c>
      <c r="C335" s="61"/>
      <c r="D335" s="61"/>
      <c r="E335" s="62"/>
      <c r="F335" s="61"/>
      <c r="G335" s="61"/>
      <c r="H335" s="62"/>
      <c r="I335" s="122">
        <f>I336+I376</f>
        <v>36628629.550000004</v>
      </c>
    </row>
    <row r="336" spans="1:9">
      <c r="A336" s="63" t="s">
        <v>203</v>
      </c>
      <c r="B336" s="61" t="s">
        <v>187</v>
      </c>
      <c r="C336" s="62" t="s">
        <v>135</v>
      </c>
      <c r="D336" s="61" t="s">
        <v>216</v>
      </c>
      <c r="E336" s="62"/>
      <c r="F336" s="61"/>
      <c r="G336" s="61"/>
      <c r="H336" s="62" t="s">
        <v>217</v>
      </c>
      <c r="I336" s="122">
        <f>I367+I337+I355+I363</f>
        <v>35651629.550000004</v>
      </c>
    </row>
    <row r="337" spans="1:9" ht="47.25">
      <c r="A337" s="64" t="s">
        <v>417</v>
      </c>
      <c r="B337" s="61" t="s">
        <v>187</v>
      </c>
      <c r="C337" s="61" t="s">
        <v>135</v>
      </c>
      <c r="D337" s="61" t="s">
        <v>157</v>
      </c>
      <c r="E337" s="62">
        <v>0</v>
      </c>
      <c r="F337" s="61" t="s">
        <v>138</v>
      </c>
      <c r="G337" s="61" t="s">
        <v>139</v>
      </c>
      <c r="H337" s="62"/>
      <c r="I337" s="122">
        <f>I338+I350</f>
        <v>34378807.090000004</v>
      </c>
    </row>
    <row r="338" spans="1:9">
      <c r="A338" s="64" t="s">
        <v>423</v>
      </c>
      <c r="B338" s="61" t="s">
        <v>187</v>
      </c>
      <c r="C338" s="61" t="s">
        <v>135</v>
      </c>
      <c r="D338" s="61" t="s">
        <v>157</v>
      </c>
      <c r="E338" s="62">
        <v>2</v>
      </c>
      <c r="F338" s="61" t="s">
        <v>138</v>
      </c>
      <c r="G338" s="61" t="s">
        <v>139</v>
      </c>
      <c r="H338" s="62"/>
      <c r="I338" s="122">
        <f>I339+I343+I345+I347</f>
        <v>20972766.330000002</v>
      </c>
    </row>
    <row r="339" spans="1:9" ht="31.5">
      <c r="A339" s="64" t="s">
        <v>409</v>
      </c>
      <c r="B339" s="61" t="s">
        <v>187</v>
      </c>
      <c r="C339" s="61" t="s">
        <v>135</v>
      </c>
      <c r="D339" s="61" t="s">
        <v>157</v>
      </c>
      <c r="E339" s="62">
        <v>2</v>
      </c>
      <c r="F339" s="61" t="s">
        <v>138</v>
      </c>
      <c r="G339" s="61" t="s">
        <v>410</v>
      </c>
      <c r="H339" s="62"/>
      <c r="I339" s="122">
        <f>SUM(I340:I342)</f>
        <v>13987994.170000002</v>
      </c>
    </row>
    <row r="340" spans="1:9">
      <c r="A340" s="63" t="s">
        <v>411</v>
      </c>
      <c r="B340" s="61" t="s">
        <v>187</v>
      </c>
      <c r="C340" s="61" t="s">
        <v>135</v>
      </c>
      <c r="D340" s="61" t="s">
        <v>157</v>
      </c>
      <c r="E340" s="62">
        <v>2</v>
      </c>
      <c r="F340" s="61" t="s">
        <v>138</v>
      </c>
      <c r="G340" s="61" t="s">
        <v>410</v>
      </c>
      <c r="H340" s="62">
        <v>110</v>
      </c>
      <c r="I340" s="122">
        <f>'Прил 7'!J337</f>
        <v>2643203.48</v>
      </c>
    </row>
    <row r="341" spans="1:9" ht="31.5">
      <c r="A341" s="64" t="s">
        <v>145</v>
      </c>
      <c r="B341" s="61" t="s">
        <v>187</v>
      </c>
      <c r="C341" s="61" t="s">
        <v>135</v>
      </c>
      <c r="D341" s="61" t="s">
        <v>157</v>
      </c>
      <c r="E341" s="62">
        <v>2</v>
      </c>
      <c r="F341" s="61" t="s">
        <v>138</v>
      </c>
      <c r="G341" s="61" t="s">
        <v>410</v>
      </c>
      <c r="H341" s="62">
        <v>240</v>
      </c>
      <c r="I341" s="122">
        <f>'Прил 7'!J338</f>
        <v>11324790.690000001</v>
      </c>
    </row>
    <row r="342" spans="1:9">
      <c r="A342" s="63" t="s">
        <v>147</v>
      </c>
      <c r="B342" s="61" t="s">
        <v>187</v>
      </c>
      <c r="C342" s="61" t="s">
        <v>135</v>
      </c>
      <c r="D342" s="61" t="s">
        <v>157</v>
      </c>
      <c r="E342" s="62">
        <v>2</v>
      </c>
      <c r="F342" s="61" t="s">
        <v>138</v>
      </c>
      <c r="G342" s="61" t="s">
        <v>410</v>
      </c>
      <c r="H342" s="62">
        <v>850</v>
      </c>
      <c r="I342" s="122">
        <f>'Прил 7'!J339</f>
        <v>20000</v>
      </c>
    </row>
    <row r="343" spans="1:9" ht="31.5">
      <c r="A343" s="64" t="s">
        <v>424</v>
      </c>
      <c r="B343" s="61" t="s">
        <v>187</v>
      </c>
      <c r="C343" s="61" t="s">
        <v>135</v>
      </c>
      <c r="D343" s="61" t="s">
        <v>157</v>
      </c>
      <c r="E343" s="61" t="s">
        <v>143</v>
      </c>
      <c r="F343" s="61" t="s">
        <v>138</v>
      </c>
      <c r="G343" s="61" t="s">
        <v>425</v>
      </c>
      <c r="H343" s="61"/>
      <c r="I343" s="123">
        <f>I344</f>
        <v>1687056.33</v>
      </c>
    </row>
    <row r="344" spans="1:9" ht="31.5">
      <c r="A344" s="64" t="s">
        <v>145</v>
      </c>
      <c r="B344" s="61" t="s">
        <v>187</v>
      </c>
      <c r="C344" s="61" t="s">
        <v>135</v>
      </c>
      <c r="D344" s="61" t="s">
        <v>157</v>
      </c>
      <c r="E344" s="61" t="s">
        <v>143</v>
      </c>
      <c r="F344" s="61" t="s">
        <v>138</v>
      </c>
      <c r="G344" s="61" t="s">
        <v>425</v>
      </c>
      <c r="H344" s="61" t="s">
        <v>146</v>
      </c>
      <c r="I344" s="123">
        <f>'Прил 7'!J341</f>
        <v>1687056.33</v>
      </c>
    </row>
    <row r="345" spans="1:9" ht="31.5">
      <c r="A345" s="64" t="s">
        <v>426</v>
      </c>
      <c r="B345" s="61" t="s">
        <v>187</v>
      </c>
      <c r="C345" s="61" t="s">
        <v>135</v>
      </c>
      <c r="D345" s="61" t="s">
        <v>157</v>
      </c>
      <c r="E345" s="61" t="s">
        <v>143</v>
      </c>
      <c r="F345" s="61" t="s">
        <v>138</v>
      </c>
      <c r="G345" s="61" t="s">
        <v>427</v>
      </c>
      <c r="H345" s="61"/>
      <c r="I345" s="123">
        <f>I346</f>
        <v>297715.83</v>
      </c>
    </row>
    <row r="346" spans="1:9" ht="31.5">
      <c r="A346" s="64" t="s">
        <v>145</v>
      </c>
      <c r="B346" s="61" t="s">
        <v>187</v>
      </c>
      <c r="C346" s="61" t="s">
        <v>135</v>
      </c>
      <c r="D346" s="61" t="s">
        <v>157</v>
      </c>
      <c r="E346" s="61" t="s">
        <v>143</v>
      </c>
      <c r="F346" s="61" t="s">
        <v>138</v>
      </c>
      <c r="G346" s="61" t="s">
        <v>427</v>
      </c>
      <c r="H346" s="61" t="s">
        <v>146</v>
      </c>
      <c r="I346" s="123">
        <f>'Прил 7'!J343</f>
        <v>297715.83</v>
      </c>
    </row>
    <row r="347" spans="1:9">
      <c r="A347" s="64" t="s">
        <v>556</v>
      </c>
      <c r="B347" s="130" t="s">
        <v>187</v>
      </c>
      <c r="C347" s="130" t="s">
        <v>135</v>
      </c>
      <c r="D347" s="130" t="s">
        <v>157</v>
      </c>
      <c r="E347" s="130" t="s">
        <v>143</v>
      </c>
      <c r="F347" s="130" t="s">
        <v>551</v>
      </c>
      <c r="G347" s="130" t="s">
        <v>139</v>
      </c>
      <c r="H347" s="130"/>
      <c r="I347" s="123">
        <f>I348</f>
        <v>5000000</v>
      </c>
    </row>
    <row r="348" spans="1:9">
      <c r="A348" s="64" t="s">
        <v>557</v>
      </c>
      <c r="B348" s="130" t="s">
        <v>187</v>
      </c>
      <c r="C348" s="130" t="s">
        <v>135</v>
      </c>
      <c r="D348" s="130" t="s">
        <v>157</v>
      </c>
      <c r="E348" s="130" t="s">
        <v>143</v>
      </c>
      <c r="F348" s="130" t="s">
        <v>551</v>
      </c>
      <c r="G348" s="130" t="s">
        <v>552</v>
      </c>
      <c r="H348" s="130"/>
      <c r="I348" s="123">
        <f>I349</f>
        <v>5000000</v>
      </c>
    </row>
    <row r="349" spans="1:9" ht="31.5">
      <c r="A349" s="64" t="s">
        <v>145</v>
      </c>
      <c r="B349" s="130" t="s">
        <v>187</v>
      </c>
      <c r="C349" s="130" t="s">
        <v>135</v>
      </c>
      <c r="D349" s="130" t="s">
        <v>157</v>
      </c>
      <c r="E349" s="130" t="s">
        <v>143</v>
      </c>
      <c r="F349" s="130" t="s">
        <v>551</v>
      </c>
      <c r="G349" s="130" t="s">
        <v>552</v>
      </c>
      <c r="H349" s="130" t="s">
        <v>146</v>
      </c>
      <c r="I349" s="123">
        <f>'Прил 7'!J346</f>
        <v>5000000</v>
      </c>
    </row>
    <row r="350" spans="1:9">
      <c r="A350" s="64" t="s">
        <v>428</v>
      </c>
      <c r="B350" s="61" t="s">
        <v>187</v>
      </c>
      <c r="C350" s="61" t="s">
        <v>135</v>
      </c>
      <c r="D350" s="61" t="s">
        <v>157</v>
      </c>
      <c r="E350" s="62">
        <v>5</v>
      </c>
      <c r="F350" s="61" t="s">
        <v>138</v>
      </c>
      <c r="G350" s="61" t="s">
        <v>139</v>
      </c>
      <c r="H350" s="62"/>
      <c r="I350" s="122">
        <f>I351+I353</f>
        <v>13406040.76</v>
      </c>
    </row>
    <row r="351" spans="1:9" ht="31.5">
      <c r="A351" s="64" t="s">
        <v>409</v>
      </c>
      <c r="B351" s="61" t="s">
        <v>187</v>
      </c>
      <c r="C351" s="61" t="s">
        <v>135</v>
      </c>
      <c r="D351" s="61" t="s">
        <v>157</v>
      </c>
      <c r="E351" s="62">
        <v>5</v>
      </c>
      <c r="F351" s="61" t="s">
        <v>138</v>
      </c>
      <c r="G351" s="61" t="s">
        <v>410</v>
      </c>
      <c r="H351" s="62"/>
      <c r="I351" s="122">
        <f>I352</f>
        <v>13406040.76</v>
      </c>
    </row>
    <row r="352" spans="1:9">
      <c r="A352" s="63" t="s">
        <v>188</v>
      </c>
      <c r="B352" s="61" t="s">
        <v>187</v>
      </c>
      <c r="C352" s="61" t="s">
        <v>135</v>
      </c>
      <c r="D352" s="61" t="s">
        <v>157</v>
      </c>
      <c r="E352" s="62">
        <v>5</v>
      </c>
      <c r="F352" s="61" t="s">
        <v>138</v>
      </c>
      <c r="G352" s="61" t="s">
        <v>410</v>
      </c>
      <c r="H352" s="62">
        <v>620</v>
      </c>
      <c r="I352" s="122">
        <f>'Прил 7'!J349</f>
        <v>13406040.76</v>
      </c>
    </row>
    <row r="353" spans="1:9" ht="63" hidden="1">
      <c r="A353" s="63" t="s">
        <v>429</v>
      </c>
      <c r="B353" s="61" t="s">
        <v>187</v>
      </c>
      <c r="C353" s="61" t="s">
        <v>135</v>
      </c>
      <c r="D353" s="61" t="s">
        <v>157</v>
      </c>
      <c r="E353" s="62">
        <v>5</v>
      </c>
      <c r="F353" s="61" t="s">
        <v>138</v>
      </c>
      <c r="G353" s="61" t="s">
        <v>430</v>
      </c>
      <c r="H353" s="62"/>
      <c r="I353" s="122">
        <f>I354</f>
        <v>0</v>
      </c>
    </row>
    <row r="354" spans="1:9" hidden="1">
      <c r="A354" s="63" t="s">
        <v>239</v>
      </c>
      <c r="B354" s="61" t="s">
        <v>187</v>
      </c>
      <c r="C354" s="61" t="s">
        <v>135</v>
      </c>
      <c r="D354" s="61" t="s">
        <v>157</v>
      </c>
      <c r="E354" s="62">
        <v>5</v>
      </c>
      <c r="F354" s="61" t="s">
        <v>138</v>
      </c>
      <c r="G354" s="61" t="s">
        <v>430</v>
      </c>
      <c r="H354" s="62">
        <v>540</v>
      </c>
      <c r="I354" s="122"/>
    </row>
    <row r="355" spans="1:9" ht="47.25">
      <c r="A355" s="63" t="s">
        <v>264</v>
      </c>
      <c r="B355" s="61" t="s">
        <v>187</v>
      </c>
      <c r="C355" s="61" t="s">
        <v>135</v>
      </c>
      <c r="D355" s="61" t="s">
        <v>159</v>
      </c>
      <c r="E355" s="62">
        <v>0</v>
      </c>
      <c r="F355" s="61" t="s">
        <v>138</v>
      </c>
      <c r="G355" s="61" t="s">
        <v>139</v>
      </c>
      <c r="H355" s="62"/>
      <c r="I355" s="123">
        <f>I356</f>
        <v>76000</v>
      </c>
    </row>
    <row r="356" spans="1:9">
      <c r="A356" s="63" t="s">
        <v>431</v>
      </c>
      <c r="B356" s="61" t="s">
        <v>187</v>
      </c>
      <c r="C356" s="61" t="s">
        <v>135</v>
      </c>
      <c r="D356" s="61" t="s">
        <v>159</v>
      </c>
      <c r="E356" s="62">
        <v>3</v>
      </c>
      <c r="F356" s="61" t="s">
        <v>138</v>
      </c>
      <c r="G356" s="61" t="s">
        <v>139</v>
      </c>
      <c r="H356" s="62"/>
      <c r="I356" s="123">
        <f>I358+I360</f>
        <v>76000</v>
      </c>
    </row>
    <row r="357" spans="1:9">
      <c r="A357" s="63" t="s">
        <v>266</v>
      </c>
      <c r="B357" s="61" t="s">
        <v>187</v>
      </c>
      <c r="C357" s="61" t="s">
        <v>135</v>
      </c>
      <c r="D357" s="61" t="s">
        <v>159</v>
      </c>
      <c r="E357" s="62">
        <v>3</v>
      </c>
      <c r="F357" s="61" t="s">
        <v>135</v>
      </c>
      <c r="G357" s="61" t="s">
        <v>139</v>
      </c>
      <c r="H357" s="62"/>
      <c r="I357" s="123">
        <f>I358</f>
        <v>71000</v>
      </c>
    </row>
    <row r="358" spans="1:9" ht="31.5">
      <c r="A358" s="64" t="s">
        <v>267</v>
      </c>
      <c r="B358" s="61" t="s">
        <v>187</v>
      </c>
      <c r="C358" s="61" t="s">
        <v>135</v>
      </c>
      <c r="D358" s="61" t="s">
        <v>159</v>
      </c>
      <c r="E358" s="61" t="s">
        <v>144</v>
      </c>
      <c r="F358" s="61" t="s">
        <v>135</v>
      </c>
      <c r="G358" s="61" t="s">
        <v>268</v>
      </c>
      <c r="H358" s="61"/>
      <c r="I358" s="123">
        <f>I359</f>
        <v>71000</v>
      </c>
    </row>
    <row r="359" spans="1:9" ht="31.5">
      <c r="A359" s="64" t="s">
        <v>145</v>
      </c>
      <c r="B359" s="61" t="s">
        <v>187</v>
      </c>
      <c r="C359" s="61" t="s">
        <v>135</v>
      </c>
      <c r="D359" s="61" t="s">
        <v>159</v>
      </c>
      <c r="E359" s="61" t="s">
        <v>144</v>
      </c>
      <c r="F359" s="61" t="s">
        <v>135</v>
      </c>
      <c r="G359" s="61" t="s">
        <v>268</v>
      </c>
      <c r="H359" s="61" t="s">
        <v>146</v>
      </c>
      <c r="I359" s="123">
        <f>'Прил 7'!J356</f>
        <v>71000</v>
      </c>
    </row>
    <row r="360" spans="1:9">
      <c r="A360" s="63" t="s">
        <v>273</v>
      </c>
      <c r="B360" s="61" t="s">
        <v>187</v>
      </c>
      <c r="C360" s="61" t="s">
        <v>135</v>
      </c>
      <c r="D360" s="61" t="s">
        <v>159</v>
      </c>
      <c r="E360" s="62">
        <v>3</v>
      </c>
      <c r="F360" s="61" t="s">
        <v>136</v>
      </c>
      <c r="G360" s="61" t="s">
        <v>139</v>
      </c>
      <c r="H360" s="62"/>
      <c r="I360" s="123">
        <f>I361</f>
        <v>5000</v>
      </c>
    </row>
    <row r="361" spans="1:9" ht="31.5">
      <c r="A361" s="64" t="s">
        <v>267</v>
      </c>
      <c r="B361" s="61" t="s">
        <v>187</v>
      </c>
      <c r="C361" s="61" t="s">
        <v>135</v>
      </c>
      <c r="D361" s="61" t="s">
        <v>159</v>
      </c>
      <c r="E361" s="61" t="s">
        <v>144</v>
      </c>
      <c r="F361" s="61" t="s">
        <v>136</v>
      </c>
      <c r="G361" s="61" t="s">
        <v>268</v>
      </c>
      <c r="H361" s="61"/>
      <c r="I361" s="123">
        <f>I362</f>
        <v>5000</v>
      </c>
    </row>
    <row r="362" spans="1:9" ht="31.5">
      <c r="A362" s="64" t="s">
        <v>145</v>
      </c>
      <c r="B362" s="61" t="s">
        <v>187</v>
      </c>
      <c r="C362" s="61" t="s">
        <v>135</v>
      </c>
      <c r="D362" s="61" t="s">
        <v>159</v>
      </c>
      <c r="E362" s="61" t="s">
        <v>144</v>
      </c>
      <c r="F362" s="61" t="s">
        <v>136</v>
      </c>
      <c r="G362" s="61" t="s">
        <v>268</v>
      </c>
      <c r="H362" s="61" t="s">
        <v>146</v>
      </c>
      <c r="I362" s="123">
        <f>'Прил 7'!J359</f>
        <v>5000</v>
      </c>
    </row>
    <row r="363" spans="1:9" ht="47.25">
      <c r="A363" s="63" t="s">
        <v>279</v>
      </c>
      <c r="B363" s="61" t="s">
        <v>187</v>
      </c>
      <c r="C363" s="61" t="s">
        <v>135</v>
      </c>
      <c r="D363" s="61" t="s">
        <v>161</v>
      </c>
      <c r="E363" s="62">
        <v>0</v>
      </c>
      <c r="F363" s="61" t="s">
        <v>138</v>
      </c>
      <c r="G363" s="61" t="s">
        <v>139</v>
      </c>
      <c r="H363" s="62"/>
      <c r="I363" s="123">
        <f>I364</f>
        <v>10000</v>
      </c>
    </row>
    <row r="364" spans="1:9">
      <c r="A364" s="64" t="s">
        <v>280</v>
      </c>
      <c r="B364" s="61" t="s">
        <v>187</v>
      </c>
      <c r="C364" s="61" t="s">
        <v>135</v>
      </c>
      <c r="D364" s="61" t="s">
        <v>161</v>
      </c>
      <c r="E364" s="61" t="s">
        <v>137</v>
      </c>
      <c r="F364" s="61" t="s">
        <v>135</v>
      </c>
      <c r="G364" s="61" t="s">
        <v>139</v>
      </c>
      <c r="H364" s="61"/>
      <c r="I364" s="123">
        <f>I365</f>
        <v>10000</v>
      </c>
    </row>
    <row r="365" spans="1:9">
      <c r="A365" s="64" t="s">
        <v>281</v>
      </c>
      <c r="B365" s="61" t="s">
        <v>187</v>
      </c>
      <c r="C365" s="61" t="s">
        <v>135</v>
      </c>
      <c r="D365" s="61" t="s">
        <v>161</v>
      </c>
      <c r="E365" s="61" t="s">
        <v>137</v>
      </c>
      <c r="F365" s="61" t="s">
        <v>135</v>
      </c>
      <c r="G365" s="61" t="s">
        <v>282</v>
      </c>
      <c r="H365" s="61"/>
      <c r="I365" s="123">
        <f>I366</f>
        <v>10000</v>
      </c>
    </row>
    <row r="366" spans="1:9" ht="31.5">
      <c r="A366" s="64" t="s">
        <v>145</v>
      </c>
      <c r="B366" s="61" t="s">
        <v>187</v>
      </c>
      <c r="C366" s="61" t="s">
        <v>135</v>
      </c>
      <c r="D366" s="61" t="s">
        <v>161</v>
      </c>
      <c r="E366" s="61" t="s">
        <v>137</v>
      </c>
      <c r="F366" s="61" t="s">
        <v>135</v>
      </c>
      <c r="G366" s="61" t="s">
        <v>282</v>
      </c>
      <c r="H366" s="61" t="s">
        <v>146</v>
      </c>
      <c r="I366" s="123">
        <f>'Прил 7'!J363</f>
        <v>10000</v>
      </c>
    </row>
    <row r="367" spans="1:9">
      <c r="A367" s="64" t="s">
        <v>150</v>
      </c>
      <c r="B367" s="61" t="s">
        <v>187</v>
      </c>
      <c r="C367" s="61" t="s">
        <v>135</v>
      </c>
      <c r="D367" s="61" t="s">
        <v>151</v>
      </c>
      <c r="E367" s="62">
        <v>0</v>
      </c>
      <c r="F367" s="61" t="s">
        <v>137</v>
      </c>
      <c r="G367" s="61" t="s">
        <v>139</v>
      </c>
      <c r="H367" s="62"/>
      <c r="I367" s="122">
        <f>I368</f>
        <v>1186822.46</v>
      </c>
    </row>
    <row r="368" spans="1:9">
      <c r="A368" s="64" t="s">
        <v>297</v>
      </c>
      <c r="B368" s="61" t="s">
        <v>187</v>
      </c>
      <c r="C368" s="61" t="s">
        <v>135</v>
      </c>
      <c r="D368" s="61" t="s">
        <v>151</v>
      </c>
      <c r="E368" s="62">
        <v>9</v>
      </c>
      <c r="F368" s="61" t="s">
        <v>137</v>
      </c>
      <c r="G368" s="61" t="s">
        <v>139</v>
      </c>
      <c r="H368" s="62"/>
      <c r="I368" s="122">
        <f>I369+I371+I373</f>
        <v>1186822.46</v>
      </c>
    </row>
    <row r="369" spans="1:9" ht="31.5" hidden="1">
      <c r="A369" s="64" t="s">
        <v>432</v>
      </c>
      <c r="B369" s="61" t="s">
        <v>187</v>
      </c>
      <c r="C369" s="61" t="s">
        <v>135</v>
      </c>
      <c r="D369" s="61" t="s">
        <v>151</v>
      </c>
      <c r="E369" s="62">
        <v>9</v>
      </c>
      <c r="F369" s="61" t="s">
        <v>137</v>
      </c>
      <c r="G369" s="61" t="s">
        <v>433</v>
      </c>
      <c r="H369" s="62"/>
      <c r="I369" s="122">
        <f>I370</f>
        <v>0</v>
      </c>
    </row>
    <row r="370" spans="1:9" ht="31.5" hidden="1">
      <c r="A370" s="64" t="s">
        <v>145</v>
      </c>
      <c r="B370" s="61" t="s">
        <v>187</v>
      </c>
      <c r="C370" s="61" t="s">
        <v>135</v>
      </c>
      <c r="D370" s="61" t="s">
        <v>151</v>
      </c>
      <c r="E370" s="62">
        <v>9</v>
      </c>
      <c r="F370" s="61" t="s">
        <v>137</v>
      </c>
      <c r="G370" s="61" t="s">
        <v>433</v>
      </c>
      <c r="H370" s="62">
        <v>240</v>
      </c>
      <c r="I370" s="122"/>
    </row>
    <row r="371" spans="1:9" ht="63">
      <c r="A371" s="64" t="s">
        <v>434</v>
      </c>
      <c r="B371" s="61" t="s">
        <v>187</v>
      </c>
      <c r="C371" s="61" t="s">
        <v>135</v>
      </c>
      <c r="D371" s="61" t="s">
        <v>151</v>
      </c>
      <c r="E371" s="62">
        <v>9</v>
      </c>
      <c r="F371" s="61" t="s">
        <v>138</v>
      </c>
      <c r="G371" s="61" t="s">
        <v>204</v>
      </c>
      <c r="H371" s="62"/>
      <c r="I371" s="122">
        <f>I372</f>
        <v>33117</v>
      </c>
    </row>
    <row r="372" spans="1:9" ht="31.5">
      <c r="A372" s="64" t="s">
        <v>181</v>
      </c>
      <c r="B372" s="61" t="s">
        <v>187</v>
      </c>
      <c r="C372" s="61" t="s">
        <v>135</v>
      </c>
      <c r="D372" s="61" t="s">
        <v>151</v>
      </c>
      <c r="E372" s="62">
        <v>9</v>
      </c>
      <c r="F372" s="61" t="s">
        <v>138</v>
      </c>
      <c r="G372" s="61" t="s">
        <v>204</v>
      </c>
      <c r="H372" s="62">
        <v>110</v>
      </c>
      <c r="I372" s="122">
        <f>'Прил 7'!J369</f>
        <v>33117</v>
      </c>
    </row>
    <row r="373" spans="1:9" ht="31.5">
      <c r="A373" s="64" t="s">
        <v>537</v>
      </c>
      <c r="B373" s="67" t="s">
        <v>187</v>
      </c>
      <c r="C373" s="67" t="s">
        <v>135</v>
      </c>
      <c r="D373" s="67" t="s">
        <v>151</v>
      </c>
      <c r="E373" s="68">
        <v>9</v>
      </c>
      <c r="F373" s="67" t="s">
        <v>138</v>
      </c>
      <c r="G373" s="67" t="s">
        <v>536</v>
      </c>
      <c r="H373" s="68"/>
      <c r="I373" s="122">
        <f>SUM(I374:I375)</f>
        <v>1153705.46</v>
      </c>
    </row>
    <row r="374" spans="1:9">
      <c r="A374" s="63" t="s">
        <v>411</v>
      </c>
      <c r="B374" s="67" t="s">
        <v>187</v>
      </c>
      <c r="C374" s="67" t="s">
        <v>135</v>
      </c>
      <c r="D374" s="67" t="s">
        <v>151</v>
      </c>
      <c r="E374" s="68">
        <v>9</v>
      </c>
      <c r="F374" s="67" t="s">
        <v>138</v>
      </c>
      <c r="G374" s="67" t="s">
        <v>536</v>
      </c>
      <c r="H374" s="68">
        <v>110</v>
      </c>
      <c r="I374" s="122">
        <f>'Прил 7'!J371</f>
        <v>495073.86</v>
      </c>
    </row>
    <row r="375" spans="1:9">
      <c r="A375" s="63" t="s">
        <v>188</v>
      </c>
      <c r="B375" s="67" t="s">
        <v>187</v>
      </c>
      <c r="C375" s="67" t="s">
        <v>135</v>
      </c>
      <c r="D375" s="67" t="s">
        <v>151</v>
      </c>
      <c r="E375" s="68">
        <v>9</v>
      </c>
      <c r="F375" s="67" t="s">
        <v>138</v>
      </c>
      <c r="G375" s="67" t="s">
        <v>536</v>
      </c>
      <c r="H375" s="68">
        <v>620</v>
      </c>
      <c r="I375" s="122">
        <f>'Прил 7'!J372</f>
        <v>658631.6</v>
      </c>
    </row>
    <row r="376" spans="1:9">
      <c r="A376" s="63" t="s">
        <v>205</v>
      </c>
      <c r="B376" s="61" t="s">
        <v>187</v>
      </c>
      <c r="C376" s="61" t="s">
        <v>154</v>
      </c>
      <c r="D376" s="61"/>
      <c r="E376" s="62"/>
      <c r="F376" s="61"/>
      <c r="G376" s="61"/>
      <c r="H376" s="62"/>
      <c r="I376" s="123">
        <f>I377</f>
        <v>977000</v>
      </c>
    </row>
    <row r="377" spans="1:9" ht="47.25">
      <c r="A377" s="64" t="s">
        <v>417</v>
      </c>
      <c r="B377" s="61" t="s">
        <v>187</v>
      </c>
      <c r="C377" s="61" t="s">
        <v>154</v>
      </c>
      <c r="D377" s="61" t="s">
        <v>157</v>
      </c>
      <c r="E377" s="62">
        <v>0</v>
      </c>
      <c r="F377" s="61" t="s">
        <v>138</v>
      </c>
      <c r="G377" s="61" t="s">
        <v>139</v>
      </c>
      <c r="H377" s="62"/>
      <c r="I377" s="123">
        <f>I378</f>
        <v>977000</v>
      </c>
    </row>
    <row r="378" spans="1:9">
      <c r="A378" s="64" t="s">
        <v>435</v>
      </c>
      <c r="B378" s="61" t="s">
        <v>187</v>
      </c>
      <c r="C378" s="61" t="s">
        <v>154</v>
      </c>
      <c r="D378" s="61" t="s">
        <v>157</v>
      </c>
      <c r="E378" s="62">
        <v>3</v>
      </c>
      <c r="F378" s="61" t="s">
        <v>138</v>
      </c>
      <c r="G378" s="61" t="s">
        <v>139</v>
      </c>
      <c r="H378" s="62"/>
      <c r="I378" s="123">
        <f>I379+I381+I383</f>
        <v>977000</v>
      </c>
    </row>
    <row r="379" spans="1:9">
      <c r="A379" s="64" t="s">
        <v>436</v>
      </c>
      <c r="B379" s="61" t="s">
        <v>187</v>
      </c>
      <c r="C379" s="61" t="s">
        <v>154</v>
      </c>
      <c r="D379" s="61" t="s">
        <v>157</v>
      </c>
      <c r="E379" s="62">
        <v>3</v>
      </c>
      <c r="F379" s="61" t="s">
        <v>138</v>
      </c>
      <c r="G379" s="61" t="s">
        <v>437</v>
      </c>
      <c r="H379" s="62"/>
      <c r="I379" s="123">
        <f>I380</f>
        <v>100000</v>
      </c>
    </row>
    <row r="380" spans="1:9">
      <c r="A380" s="64" t="s">
        <v>162</v>
      </c>
      <c r="B380" s="61" t="s">
        <v>187</v>
      </c>
      <c r="C380" s="61" t="s">
        <v>154</v>
      </c>
      <c r="D380" s="61" t="s">
        <v>157</v>
      </c>
      <c r="E380" s="62">
        <v>3</v>
      </c>
      <c r="F380" s="61" t="s">
        <v>138</v>
      </c>
      <c r="G380" s="61" t="s">
        <v>437</v>
      </c>
      <c r="H380" s="62">
        <v>350</v>
      </c>
      <c r="I380" s="123">
        <f>'Прил 7'!J377</f>
        <v>100000</v>
      </c>
    </row>
    <row r="381" spans="1:9">
      <c r="A381" s="64" t="s">
        <v>438</v>
      </c>
      <c r="B381" s="61" t="s">
        <v>187</v>
      </c>
      <c r="C381" s="61" t="s">
        <v>154</v>
      </c>
      <c r="D381" s="61" t="s">
        <v>157</v>
      </c>
      <c r="E381" s="62">
        <v>3</v>
      </c>
      <c r="F381" s="61" t="s">
        <v>138</v>
      </c>
      <c r="G381" s="61" t="s">
        <v>439</v>
      </c>
      <c r="H381" s="62"/>
      <c r="I381" s="123">
        <f>I382</f>
        <v>410000</v>
      </c>
    </row>
    <row r="382" spans="1:9" ht="31.5">
      <c r="A382" s="64" t="s">
        <v>145</v>
      </c>
      <c r="B382" s="61" t="s">
        <v>187</v>
      </c>
      <c r="C382" s="61" t="s">
        <v>154</v>
      </c>
      <c r="D382" s="61" t="s">
        <v>157</v>
      </c>
      <c r="E382" s="62">
        <v>3</v>
      </c>
      <c r="F382" s="61" t="s">
        <v>138</v>
      </c>
      <c r="G382" s="61" t="s">
        <v>439</v>
      </c>
      <c r="H382" s="62">
        <v>240</v>
      </c>
      <c r="I382" s="123">
        <f>'Прил 7'!J379</f>
        <v>410000</v>
      </c>
    </row>
    <row r="383" spans="1:9">
      <c r="A383" s="64" t="s">
        <v>440</v>
      </c>
      <c r="B383" s="61" t="s">
        <v>187</v>
      </c>
      <c r="C383" s="61" t="s">
        <v>154</v>
      </c>
      <c r="D383" s="61" t="s">
        <v>157</v>
      </c>
      <c r="E383" s="62">
        <v>3</v>
      </c>
      <c r="F383" s="61" t="s">
        <v>138</v>
      </c>
      <c r="G383" s="61" t="s">
        <v>441</v>
      </c>
      <c r="H383" s="62"/>
      <c r="I383" s="123">
        <f>I384</f>
        <v>467000</v>
      </c>
    </row>
    <row r="384" spans="1:9" ht="31.5">
      <c r="A384" s="64" t="s">
        <v>145</v>
      </c>
      <c r="B384" s="61" t="s">
        <v>187</v>
      </c>
      <c r="C384" s="61" t="s">
        <v>154</v>
      </c>
      <c r="D384" s="61" t="s">
        <v>157</v>
      </c>
      <c r="E384" s="62">
        <v>3</v>
      </c>
      <c r="F384" s="61" t="s">
        <v>138</v>
      </c>
      <c r="G384" s="61" t="s">
        <v>441</v>
      </c>
      <c r="H384" s="62">
        <v>240</v>
      </c>
      <c r="I384" s="123">
        <f>'Прил 7'!J381</f>
        <v>467000</v>
      </c>
    </row>
    <row r="385" spans="1:9">
      <c r="A385" s="71" t="s">
        <v>206</v>
      </c>
      <c r="B385" s="61">
        <v>10</v>
      </c>
      <c r="C385" s="61"/>
      <c r="D385" s="61"/>
      <c r="E385" s="62"/>
      <c r="F385" s="61"/>
      <c r="G385" s="61"/>
      <c r="H385" s="62"/>
      <c r="I385" s="123">
        <f>I386</f>
        <v>767808</v>
      </c>
    </row>
    <row r="386" spans="1:9">
      <c r="A386" s="63" t="s">
        <v>207</v>
      </c>
      <c r="B386" s="61" t="s">
        <v>161</v>
      </c>
      <c r="C386" s="61" t="s">
        <v>142</v>
      </c>
      <c r="D386" s="61"/>
      <c r="E386" s="61"/>
      <c r="F386" s="61"/>
      <c r="G386" s="61"/>
      <c r="H386" s="62"/>
      <c r="I386" s="123">
        <f>I387+I391+I395</f>
        <v>767808</v>
      </c>
    </row>
    <row r="387" spans="1:9" hidden="1">
      <c r="A387" s="63" t="s">
        <v>164</v>
      </c>
      <c r="B387" s="61" t="s">
        <v>161</v>
      </c>
      <c r="C387" s="61" t="s">
        <v>142</v>
      </c>
      <c r="D387" s="61">
        <v>94</v>
      </c>
      <c r="E387" s="62">
        <v>0</v>
      </c>
      <c r="F387" s="61" t="s">
        <v>138</v>
      </c>
      <c r="G387" s="61" t="s">
        <v>139</v>
      </c>
      <c r="H387" s="62"/>
      <c r="I387" s="123">
        <f>I388</f>
        <v>0</v>
      </c>
    </row>
    <row r="388" spans="1:9" hidden="1">
      <c r="A388" s="63" t="s">
        <v>251</v>
      </c>
      <c r="B388" s="61" t="s">
        <v>161</v>
      </c>
      <c r="C388" s="61" t="s">
        <v>142</v>
      </c>
      <c r="D388" s="61">
        <v>94</v>
      </c>
      <c r="E388" s="62">
        <v>1</v>
      </c>
      <c r="F388" s="61" t="s">
        <v>138</v>
      </c>
      <c r="G388" s="61" t="s">
        <v>139</v>
      </c>
      <c r="H388" s="62" t="s">
        <v>217</v>
      </c>
      <c r="I388" s="123">
        <f>I389</f>
        <v>0</v>
      </c>
    </row>
    <row r="389" spans="1:9" hidden="1">
      <c r="A389" s="63" t="s">
        <v>251</v>
      </c>
      <c r="B389" s="61" t="s">
        <v>161</v>
      </c>
      <c r="C389" s="61" t="s">
        <v>142</v>
      </c>
      <c r="D389" s="61">
        <v>94</v>
      </c>
      <c r="E389" s="62">
        <v>1</v>
      </c>
      <c r="F389" s="61" t="s">
        <v>138</v>
      </c>
      <c r="G389" s="61" t="s">
        <v>252</v>
      </c>
      <c r="H389" s="62"/>
      <c r="I389" s="123">
        <f>I390</f>
        <v>0</v>
      </c>
    </row>
    <row r="390" spans="1:9" hidden="1">
      <c r="A390" s="63" t="s">
        <v>166</v>
      </c>
      <c r="B390" s="61" t="s">
        <v>161</v>
      </c>
      <c r="C390" s="61" t="s">
        <v>142</v>
      </c>
      <c r="D390" s="61">
        <v>94</v>
      </c>
      <c r="E390" s="62">
        <v>1</v>
      </c>
      <c r="F390" s="61" t="s">
        <v>138</v>
      </c>
      <c r="G390" s="61" t="s">
        <v>252</v>
      </c>
      <c r="H390" s="61" t="s">
        <v>167</v>
      </c>
      <c r="I390" s="123"/>
    </row>
    <row r="391" spans="1:9">
      <c r="A391" s="64" t="s">
        <v>442</v>
      </c>
      <c r="B391" s="61" t="s">
        <v>161</v>
      </c>
      <c r="C391" s="61" t="s">
        <v>142</v>
      </c>
      <c r="D391" s="61" t="s">
        <v>443</v>
      </c>
      <c r="E391" s="62">
        <v>0</v>
      </c>
      <c r="F391" s="61" t="s">
        <v>138</v>
      </c>
      <c r="G391" s="61" t="s">
        <v>139</v>
      </c>
      <c r="H391" s="62"/>
      <c r="I391" s="123">
        <f>I392</f>
        <v>677808</v>
      </c>
    </row>
    <row r="392" spans="1:9">
      <c r="A392" s="64" t="s">
        <v>444</v>
      </c>
      <c r="B392" s="61" t="s">
        <v>161</v>
      </c>
      <c r="C392" s="61" t="s">
        <v>142</v>
      </c>
      <c r="D392" s="61" t="s">
        <v>443</v>
      </c>
      <c r="E392" s="62">
        <v>3</v>
      </c>
      <c r="F392" s="61" t="s">
        <v>138</v>
      </c>
      <c r="G392" s="61" t="s">
        <v>139</v>
      </c>
      <c r="H392" s="62"/>
      <c r="I392" s="123">
        <f>I393</f>
        <v>677808</v>
      </c>
    </row>
    <row r="393" spans="1:9" ht="31.5">
      <c r="A393" s="64" t="s">
        <v>445</v>
      </c>
      <c r="B393" s="61" t="s">
        <v>161</v>
      </c>
      <c r="C393" s="61" t="s">
        <v>142</v>
      </c>
      <c r="D393" s="61" t="s">
        <v>443</v>
      </c>
      <c r="E393" s="62">
        <v>3</v>
      </c>
      <c r="F393" s="61" t="s">
        <v>138</v>
      </c>
      <c r="G393" s="61" t="s">
        <v>446</v>
      </c>
      <c r="H393" s="62"/>
      <c r="I393" s="123">
        <f>I394</f>
        <v>677808</v>
      </c>
    </row>
    <row r="394" spans="1:9" ht="31.5">
      <c r="A394" s="64" t="s">
        <v>352</v>
      </c>
      <c r="B394" s="61" t="s">
        <v>161</v>
      </c>
      <c r="C394" s="61" t="s">
        <v>142</v>
      </c>
      <c r="D394" s="61" t="s">
        <v>443</v>
      </c>
      <c r="E394" s="62">
        <v>3</v>
      </c>
      <c r="F394" s="61" t="s">
        <v>138</v>
      </c>
      <c r="G394" s="61" t="s">
        <v>446</v>
      </c>
      <c r="H394" s="62">
        <v>810</v>
      </c>
      <c r="I394" s="123">
        <f>'Прил 7'!J391</f>
        <v>677808</v>
      </c>
    </row>
    <row r="395" spans="1:9">
      <c r="A395" s="64" t="s">
        <v>150</v>
      </c>
      <c r="B395" s="61" t="s">
        <v>161</v>
      </c>
      <c r="C395" s="61" t="s">
        <v>142</v>
      </c>
      <c r="D395" s="61" t="s">
        <v>151</v>
      </c>
      <c r="E395" s="62">
        <v>0</v>
      </c>
      <c r="F395" s="61" t="s">
        <v>138</v>
      </c>
      <c r="G395" s="61" t="s">
        <v>139</v>
      </c>
      <c r="H395" s="62"/>
      <c r="I395" s="123">
        <f>I396</f>
        <v>90000</v>
      </c>
    </row>
    <row r="396" spans="1:9">
      <c r="A396" s="64" t="s">
        <v>297</v>
      </c>
      <c r="B396" s="61" t="s">
        <v>161</v>
      </c>
      <c r="C396" s="61" t="s">
        <v>142</v>
      </c>
      <c r="D396" s="61" t="s">
        <v>151</v>
      </c>
      <c r="E396" s="62">
        <v>9</v>
      </c>
      <c r="F396" s="61" t="s">
        <v>138</v>
      </c>
      <c r="G396" s="61" t="s">
        <v>139</v>
      </c>
      <c r="H396" s="62"/>
      <c r="I396" s="123">
        <f>I397</f>
        <v>90000</v>
      </c>
    </row>
    <row r="397" spans="1:9">
      <c r="A397" s="64" t="s">
        <v>447</v>
      </c>
      <c r="B397" s="61" t="s">
        <v>161</v>
      </c>
      <c r="C397" s="61" t="s">
        <v>142</v>
      </c>
      <c r="D397" s="61" t="s">
        <v>151</v>
      </c>
      <c r="E397" s="62">
        <v>9</v>
      </c>
      <c r="F397" s="61" t="s">
        <v>138</v>
      </c>
      <c r="G397" s="61" t="s">
        <v>448</v>
      </c>
      <c r="H397" s="62"/>
      <c r="I397" s="122">
        <f>I398</f>
        <v>90000</v>
      </c>
    </row>
    <row r="398" spans="1:9">
      <c r="A398" s="64" t="s">
        <v>208</v>
      </c>
      <c r="B398" s="61" t="s">
        <v>161</v>
      </c>
      <c r="C398" s="61" t="s">
        <v>142</v>
      </c>
      <c r="D398" s="61" t="s">
        <v>151</v>
      </c>
      <c r="E398" s="62">
        <v>9</v>
      </c>
      <c r="F398" s="61" t="s">
        <v>138</v>
      </c>
      <c r="G398" s="61" t="s">
        <v>448</v>
      </c>
      <c r="H398" s="62">
        <v>310</v>
      </c>
      <c r="I398" s="122">
        <f>'Прил 7'!J395</f>
        <v>90000</v>
      </c>
    </row>
    <row r="399" spans="1:9">
      <c r="A399" s="71" t="s">
        <v>209</v>
      </c>
      <c r="B399" s="61">
        <v>11</v>
      </c>
      <c r="C399" s="61"/>
      <c r="D399" s="61"/>
      <c r="E399" s="62"/>
      <c r="F399" s="61"/>
      <c r="G399" s="61"/>
      <c r="H399" s="62"/>
      <c r="I399" s="123">
        <f>I400</f>
        <v>3152219.9299999997</v>
      </c>
    </row>
    <row r="400" spans="1:9">
      <c r="A400" s="63" t="s">
        <v>210</v>
      </c>
      <c r="B400" s="61">
        <v>11</v>
      </c>
      <c r="C400" s="61" t="s">
        <v>155</v>
      </c>
      <c r="D400" s="61"/>
      <c r="E400" s="62"/>
      <c r="F400" s="61"/>
      <c r="G400" s="61"/>
      <c r="H400" s="62"/>
      <c r="I400" s="123">
        <f>I401</f>
        <v>3152219.9299999997</v>
      </c>
    </row>
    <row r="401" spans="1:9" ht="47.25">
      <c r="A401" s="64" t="s">
        <v>417</v>
      </c>
      <c r="B401" s="61" t="s">
        <v>165</v>
      </c>
      <c r="C401" s="61" t="s">
        <v>155</v>
      </c>
      <c r="D401" s="61" t="s">
        <v>157</v>
      </c>
      <c r="E401" s="62">
        <v>0</v>
      </c>
      <c r="F401" s="61" t="s">
        <v>138</v>
      </c>
      <c r="G401" s="61" t="s">
        <v>139</v>
      </c>
      <c r="H401" s="62"/>
      <c r="I401" s="123">
        <f>I402</f>
        <v>3152219.9299999997</v>
      </c>
    </row>
    <row r="402" spans="1:9" ht="47.25">
      <c r="A402" s="64" t="s">
        <v>449</v>
      </c>
      <c r="B402" s="61" t="s">
        <v>165</v>
      </c>
      <c r="C402" s="61" t="s">
        <v>155</v>
      </c>
      <c r="D402" s="61" t="s">
        <v>157</v>
      </c>
      <c r="E402" s="62">
        <v>4</v>
      </c>
      <c r="F402" s="61" t="s">
        <v>138</v>
      </c>
      <c r="G402" s="61" t="s">
        <v>139</v>
      </c>
      <c r="H402" s="62"/>
      <c r="I402" s="123">
        <f>I403+I405+I407+I409</f>
        <v>3152219.9299999997</v>
      </c>
    </row>
    <row r="403" spans="1:9">
      <c r="A403" s="64" t="s">
        <v>450</v>
      </c>
      <c r="B403" s="61" t="s">
        <v>165</v>
      </c>
      <c r="C403" s="61" t="s">
        <v>155</v>
      </c>
      <c r="D403" s="61" t="s">
        <v>157</v>
      </c>
      <c r="E403" s="62">
        <v>4</v>
      </c>
      <c r="F403" s="61" t="s">
        <v>138</v>
      </c>
      <c r="G403" s="61" t="s">
        <v>451</v>
      </c>
      <c r="H403" s="62"/>
      <c r="I403" s="123">
        <f>I404</f>
        <v>295000</v>
      </c>
    </row>
    <row r="404" spans="1:9" ht="31.5">
      <c r="A404" s="64" t="s">
        <v>145</v>
      </c>
      <c r="B404" s="61" t="s">
        <v>165</v>
      </c>
      <c r="C404" s="61" t="s">
        <v>155</v>
      </c>
      <c r="D404" s="61" t="s">
        <v>157</v>
      </c>
      <c r="E404" s="62">
        <v>4</v>
      </c>
      <c r="F404" s="61" t="s">
        <v>138</v>
      </c>
      <c r="G404" s="61" t="s">
        <v>451</v>
      </c>
      <c r="H404" s="62">
        <v>240</v>
      </c>
      <c r="I404" s="123">
        <f>'Прил 7'!J401</f>
        <v>295000</v>
      </c>
    </row>
    <row r="405" spans="1:9">
      <c r="A405" s="64" t="s">
        <v>609</v>
      </c>
      <c r="B405" s="143" t="s">
        <v>165</v>
      </c>
      <c r="C405" s="143" t="s">
        <v>155</v>
      </c>
      <c r="D405" s="143" t="s">
        <v>157</v>
      </c>
      <c r="E405" s="144">
        <v>4</v>
      </c>
      <c r="F405" s="143" t="s">
        <v>138</v>
      </c>
      <c r="G405" s="143" t="s">
        <v>608</v>
      </c>
      <c r="H405" s="144"/>
      <c r="I405" s="123">
        <f>I406</f>
        <v>45000</v>
      </c>
    </row>
    <row r="406" spans="1:9" ht="31.5">
      <c r="A406" s="64" t="s">
        <v>145</v>
      </c>
      <c r="B406" s="143" t="s">
        <v>165</v>
      </c>
      <c r="C406" s="143" t="s">
        <v>155</v>
      </c>
      <c r="D406" s="143" t="s">
        <v>157</v>
      </c>
      <c r="E406" s="144">
        <v>4</v>
      </c>
      <c r="F406" s="143" t="s">
        <v>138</v>
      </c>
      <c r="G406" s="143" t="s">
        <v>608</v>
      </c>
      <c r="H406" s="144">
        <v>240</v>
      </c>
      <c r="I406" s="123">
        <f>'Прил 7'!J403</f>
        <v>45000</v>
      </c>
    </row>
    <row r="407" spans="1:9">
      <c r="A407" s="64" t="s">
        <v>382</v>
      </c>
      <c r="B407" s="61" t="s">
        <v>165</v>
      </c>
      <c r="C407" s="61" t="s">
        <v>155</v>
      </c>
      <c r="D407" s="61" t="s">
        <v>157</v>
      </c>
      <c r="E407" s="62">
        <v>4</v>
      </c>
      <c r="F407" s="61" t="s">
        <v>138</v>
      </c>
      <c r="G407" s="61" t="s">
        <v>383</v>
      </c>
      <c r="H407" s="62"/>
      <c r="I407" s="123">
        <f>I408</f>
        <v>1312219.93</v>
      </c>
    </row>
    <row r="408" spans="1:9" ht="31.5">
      <c r="A408" s="64" t="s">
        <v>145</v>
      </c>
      <c r="B408" s="61" t="s">
        <v>165</v>
      </c>
      <c r="C408" s="61" t="s">
        <v>155</v>
      </c>
      <c r="D408" s="61" t="s">
        <v>157</v>
      </c>
      <c r="E408" s="62">
        <v>4</v>
      </c>
      <c r="F408" s="61" t="s">
        <v>138</v>
      </c>
      <c r="G408" s="61" t="s">
        <v>383</v>
      </c>
      <c r="H408" s="62">
        <v>240</v>
      </c>
      <c r="I408" s="123">
        <f>'Прил 7'!J405</f>
        <v>1312219.93</v>
      </c>
    </row>
    <row r="409" spans="1:9">
      <c r="A409" s="64" t="s">
        <v>452</v>
      </c>
      <c r="B409" s="61" t="s">
        <v>165</v>
      </c>
      <c r="C409" s="61" t="s">
        <v>155</v>
      </c>
      <c r="D409" s="61" t="s">
        <v>157</v>
      </c>
      <c r="E409" s="62">
        <v>4</v>
      </c>
      <c r="F409" s="61" t="s">
        <v>138</v>
      </c>
      <c r="G409" s="61" t="s">
        <v>453</v>
      </c>
      <c r="H409" s="62"/>
      <c r="I409" s="123">
        <f>I410</f>
        <v>1500000</v>
      </c>
    </row>
    <row r="410" spans="1:9" ht="31.5">
      <c r="A410" s="64" t="s">
        <v>145</v>
      </c>
      <c r="B410" s="61" t="s">
        <v>165</v>
      </c>
      <c r="C410" s="61" t="s">
        <v>155</v>
      </c>
      <c r="D410" s="61" t="s">
        <v>157</v>
      </c>
      <c r="E410" s="62">
        <v>4</v>
      </c>
      <c r="F410" s="61" t="s">
        <v>138</v>
      </c>
      <c r="G410" s="61" t="s">
        <v>453</v>
      </c>
      <c r="H410" s="62">
        <v>240</v>
      </c>
      <c r="I410" s="123">
        <f>'Прил 7'!J407</f>
        <v>1500000</v>
      </c>
    </row>
    <row r="411" spans="1:9">
      <c r="A411" s="71" t="s">
        <v>211</v>
      </c>
      <c r="B411" s="61" t="s">
        <v>168</v>
      </c>
      <c r="C411" s="61"/>
      <c r="D411" s="61"/>
      <c r="E411" s="62"/>
      <c r="F411" s="61"/>
      <c r="G411" s="61"/>
      <c r="H411" s="62"/>
      <c r="I411" s="123">
        <f>I412</f>
        <v>1000000</v>
      </c>
    </row>
    <row r="412" spans="1:9">
      <c r="A412" s="63" t="s">
        <v>212</v>
      </c>
      <c r="B412" s="61" t="s">
        <v>168</v>
      </c>
      <c r="C412" s="61" t="s">
        <v>136</v>
      </c>
      <c r="D412" s="61"/>
      <c r="E412" s="62"/>
      <c r="F412" s="61"/>
      <c r="G412" s="61"/>
      <c r="H412" s="62"/>
      <c r="I412" s="123">
        <f>I413</f>
        <v>1000000</v>
      </c>
    </row>
    <row r="413" spans="1:9" ht="47.25">
      <c r="A413" s="64" t="s">
        <v>225</v>
      </c>
      <c r="B413" s="61" t="s">
        <v>168</v>
      </c>
      <c r="C413" s="61" t="s">
        <v>136</v>
      </c>
      <c r="D413" s="61" t="s">
        <v>165</v>
      </c>
      <c r="E413" s="62">
        <v>0</v>
      </c>
      <c r="F413" s="61" t="s">
        <v>138</v>
      </c>
      <c r="G413" s="61" t="s">
        <v>139</v>
      </c>
      <c r="H413" s="62"/>
      <c r="I413" s="123">
        <f>I414</f>
        <v>1000000</v>
      </c>
    </row>
    <row r="414" spans="1:9">
      <c r="A414" s="64" t="s">
        <v>226</v>
      </c>
      <c r="B414" s="61" t="s">
        <v>168</v>
      </c>
      <c r="C414" s="61" t="s">
        <v>136</v>
      </c>
      <c r="D414" s="61" t="s">
        <v>165</v>
      </c>
      <c r="E414" s="61" t="s">
        <v>137</v>
      </c>
      <c r="F414" s="61" t="s">
        <v>135</v>
      </c>
      <c r="G414" s="61" t="s">
        <v>139</v>
      </c>
      <c r="H414" s="61"/>
      <c r="I414" s="123">
        <f>I415</f>
        <v>1000000</v>
      </c>
    </row>
    <row r="415" spans="1:9">
      <c r="A415" s="64" t="s">
        <v>226</v>
      </c>
      <c r="B415" s="61" t="s">
        <v>168</v>
      </c>
      <c r="C415" s="61" t="s">
        <v>136</v>
      </c>
      <c r="D415" s="61" t="s">
        <v>165</v>
      </c>
      <c r="E415" s="61" t="s">
        <v>137</v>
      </c>
      <c r="F415" s="61" t="s">
        <v>135</v>
      </c>
      <c r="G415" s="61" t="s">
        <v>227</v>
      </c>
      <c r="H415" s="61"/>
      <c r="I415" s="123">
        <f>I416</f>
        <v>1000000</v>
      </c>
    </row>
    <row r="416" spans="1:9" ht="31.5">
      <c r="A416" s="64" t="s">
        <v>145</v>
      </c>
      <c r="B416" s="61" t="s">
        <v>168</v>
      </c>
      <c r="C416" s="61" t="s">
        <v>136</v>
      </c>
      <c r="D416" s="61" t="s">
        <v>165</v>
      </c>
      <c r="E416" s="61" t="s">
        <v>137</v>
      </c>
      <c r="F416" s="61" t="s">
        <v>135</v>
      </c>
      <c r="G416" s="61" t="s">
        <v>227</v>
      </c>
      <c r="H416" s="61" t="s">
        <v>146</v>
      </c>
      <c r="I416" s="123">
        <f>'Прил 7'!J413</f>
        <v>1000000</v>
      </c>
    </row>
    <row r="417" spans="1:9">
      <c r="A417" s="76" t="s">
        <v>214</v>
      </c>
      <c r="B417" s="77"/>
      <c r="C417" s="78"/>
      <c r="D417" s="77"/>
      <c r="E417" s="78"/>
      <c r="F417" s="77"/>
      <c r="G417" s="79"/>
      <c r="H417" s="79"/>
      <c r="I417" s="124">
        <f>I21+I145+I152+I196+I226+I317+I323+I335+I385+I399+I411</f>
        <v>183667378.34</v>
      </c>
    </row>
  </sheetData>
  <mergeCells count="25">
    <mergeCell ref="A19:A20"/>
    <mergeCell ref="B19:H19"/>
    <mergeCell ref="I19:I20"/>
    <mergeCell ref="D20:G20"/>
    <mergeCell ref="A16:I16"/>
    <mergeCell ref="A18:I18"/>
    <mergeCell ref="B9:I9"/>
    <mergeCell ref="B14:I14"/>
    <mergeCell ref="B48:B49"/>
    <mergeCell ref="C48:C49"/>
    <mergeCell ref="D48:D49"/>
    <mergeCell ref="E48:E49"/>
    <mergeCell ref="F48:F49"/>
    <mergeCell ref="G48:G49"/>
    <mergeCell ref="B13:I13"/>
    <mergeCell ref="B12:I12"/>
    <mergeCell ref="B11:I11"/>
    <mergeCell ref="B10:I10"/>
    <mergeCell ref="B1:I1"/>
    <mergeCell ref="B7:I7"/>
    <mergeCell ref="A2:I2"/>
    <mergeCell ref="A3:I3"/>
    <mergeCell ref="A4:I4"/>
    <mergeCell ref="A5:I5"/>
    <mergeCell ref="A6:I6"/>
  </mergeCells>
  <pageMargins left="0.78740157480314965" right="0.19685039370078741" top="0.39370078740157483" bottom="0.39370078740157483" header="0.19685039370078741" footer="0.19685039370078741"/>
  <pageSetup paperSize="9" fitToHeight="37"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370"/>
  <sheetViews>
    <sheetView view="pageBreakPreview" zoomScaleNormal="100" zoomScaleSheetLayoutView="100" workbookViewId="0">
      <selection activeCell="A17" sqref="A17:J17"/>
    </sheetView>
  </sheetViews>
  <sheetFormatPr defaultColWidth="8.85546875" defaultRowHeight="15.75"/>
  <cols>
    <col min="1" max="1" width="60.5703125" style="194" customWidth="1"/>
    <col min="2" max="2" width="6.7109375" style="195" customWidth="1"/>
    <col min="3" max="3" width="6.5703125" style="195" customWidth="1"/>
    <col min="4" max="4" width="5.28515625" style="195" customWidth="1"/>
    <col min="5" max="5" width="4.28515625" style="195" customWidth="1"/>
    <col min="6" max="6" width="5.28515625" style="195" customWidth="1"/>
    <col min="7" max="7" width="6.5703125" style="195" customWidth="1"/>
    <col min="8" max="8" width="7.85546875" style="195" customWidth="1"/>
    <col min="9" max="10" width="16.7109375" style="196" customWidth="1"/>
    <col min="11" max="16384" width="8.85546875" style="165"/>
  </cols>
  <sheetData>
    <row r="1" spans="1:10">
      <c r="A1" s="47"/>
      <c r="B1" s="133"/>
      <c r="C1" s="133"/>
      <c r="D1" s="214" t="s">
        <v>215</v>
      </c>
      <c r="E1" s="214"/>
      <c r="F1" s="214"/>
      <c r="G1" s="214"/>
      <c r="H1" s="214"/>
      <c r="I1" s="214"/>
      <c r="J1" s="214"/>
    </row>
    <row r="2" spans="1:10">
      <c r="A2" s="133"/>
      <c r="B2" s="133"/>
      <c r="C2" s="133"/>
      <c r="D2" s="214" t="s">
        <v>42</v>
      </c>
      <c r="E2" s="214"/>
      <c r="F2" s="214"/>
      <c r="G2" s="214"/>
      <c r="H2" s="214"/>
      <c r="I2" s="214"/>
      <c r="J2" s="214"/>
    </row>
    <row r="3" spans="1:10">
      <c r="A3" s="133"/>
      <c r="B3" s="133"/>
      <c r="C3" s="133"/>
      <c r="D3" s="214" t="s">
        <v>545</v>
      </c>
      <c r="E3" s="214"/>
      <c r="F3" s="214"/>
      <c r="G3" s="214"/>
      <c r="H3" s="214"/>
      <c r="I3" s="214"/>
      <c r="J3" s="214"/>
    </row>
    <row r="4" spans="1:10">
      <c r="A4" s="133"/>
      <c r="B4" s="133"/>
      <c r="C4" s="133"/>
      <c r="D4" s="214" t="s">
        <v>565</v>
      </c>
      <c r="E4" s="214"/>
      <c r="F4" s="214"/>
      <c r="G4" s="214"/>
      <c r="H4" s="214"/>
      <c r="I4" s="214"/>
      <c r="J4" s="214"/>
    </row>
    <row r="5" spans="1:10">
      <c r="A5" s="133"/>
      <c r="B5" s="133"/>
      <c r="C5" s="133"/>
      <c r="D5" s="214" t="s">
        <v>559</v>
      </c>
      <c r="E5" s="214"/>
      <c r="F5" s="214"/>
      <c r="G5" s="214"/>
      <c r="H5" s="214"/>
      <c r="I5" s="214"/>
      <c r="J5" s="214"/>
    </row>
    <row r="6" spans="1:10">
      <c r="A6" s="133"/>
      <c r="B6" s="133"/>
      <c r="C6" s="133"/>
      <c r="D6" s="214" t="s">
        <v>560</v>
      </c>
      <c r="E6" s="214"/>
      <c r="F6" s="214"/>
      <c r="G6" s="214"/>
      <c r="H6" s="214"/>
      <c r="I6" s="214"/>
      <c r="J6" s="214"/>
    </row>
    <row r="7" spans="1:10">
      <c r="A7" s="47"/>
      <c r="B7" s="133"/>
      <c r="C7" s="133"/>
      <c r="D7" s="247" t="s">
        <v>566</v>
      </c>
      <c r="E7" s="247"/>
      <c r="F7" s="247"/>
      <c r="G7" s="247"/>
      <c r="H7" s="247"/>
      <c r="I7" s="247"/>
      <c r="J7" s="247"/>
    </row>
    <row r="9" spans="1:10" ht="15.75" customHeight="1">
      <c r="A9" s="163"/>
      <c r="B9" s="164"/>
      <c r="C9" s="164"/>
      <c r="D9" s="245" t="s">
        <v>563</v>
      </c>
      <c r="E9" s="245"/>
      <c r="F9" s="245"/>
      <c r="G9" s="245"/>
      <c r="H9" s="245"/>
      <c r="I9" s="245"/>
      <c r="J9" s="245"/>
    </row>
    <row r="10" spans="1:10" ht="15.75" customHeight="1">
      <c r="A10" s="163"/>
      <c r="B10" s="164"/>
      <c r="C10" s="164"/>
      <c r="D10" s="245" t="s">
        <v>42</v>
      </c>
      <c r="E10" s="245"/>
      <c r="F10" s="245"/>
      <c r="G10" s="245"/>
      <c r="H10" s="245"/>
      <c r="I10" s="245"/>
      <c r="J10" s="245"/>
    </row>
    <row r="11" spans="1:10" ht="15.75" customHeight="1">
      <c r="A11" s="163"/>
      <c r="B11" s="164"/>
      <c r="C11" s="164"/>
      <c r="D11" s="245" t="s">
        <v>44</v>
      </c>
      <c r="E11" s="245"/>
      <c r="F11" s="245"/>
      <c r="G11" s="245"/>
      <c r="H11" s="245"/>
      <c r="I11" s="245"/>
      <c r="J11" s="245"/>
    </row>
    <row r="12" spans="1:10" ht="15.75" customHeight="1">
      <c r="A12" s="163"/>
      <c r="B12" s="164"/>
      <c r="C12" s="164"/>
      <c r="D12" s="245" t="s">
        <v>45</v>
      </c>
      <c r="E12" s="245"/>
      <c r="F12" s="245"/>
      <c r="G12" s="245"/>
      <c r="H12" s="245"/>
      <c r="I12" s="245"/>
      <c r="J12" s="245"/>
    </row>
    <row r="13" spans="1:10" ht="15.75" customHeight="1">
      <c r="A13" s="163"/>
      <c r="B13" s="164"/>
      <c r="C13" s="164"/>
      <c r="D13" s="245" t="s">
        <v>46</v>
      </c>
      <c r="E13" s="245"/>
      <c r="F13" s="245"/>
      <c r="G13" s="245"/>
      <c r="H13" s="245"/>
      <c r="I13" s="245"/>
      <c r="J13" s="245"/>
    </row>
    <row r="14" spans="1:10" ht="15.75" customHeight="1">
      <c r="A14" s="163"/>
      <c r="B14" s="164"/>
      <c r="C14" s="164"/>
      <c r="D14" s="246" t="s">
        <v>541</v>
      </c>
      <c r="E14" s="246"/>
      <c r="F14" s="246"/>
      <c r="G14" s="246"/>
      <c r="H14" s="246"/>
      <c r="I14" s="246"/>
      <c r="J14" s="246"/>
    </row>
    <row r="15" spans="1:10">
      <c r="A15" s="163"/>
      <c r="B15" s="164"/>
      <c r="C15" s="164"/>
      <c r="D15" s="164"/>
      <c r="E15" s="164"/>
      <c r="F15" s="164"/>
      <c r="G15" s="164"/>
      <c r="H15" s="164"/>
      <c r="I15" s="166"/>
      <c r="J15" s="166"/>
    </row>
    <row r="16" spans="1:10">
      <c r="A16" s="163"/>
      <c r="B16" s="164"/>
      <c r="C16" s="164"/>
      <c r="D16" s="164"/>
      <c r="E16" s="164"/>
      <c r="F16" s="164"/>
      <c r="G16" s="164"/>
      <c r="H16" s="164"/>
      <c r="I16" s="166"/>
      <c r="J16" s="166"/>
    </row>
    <row r="17" spans="1:10" ht="105" customHeight="1">
      <c r="A17" s="238" t="s">
        <v>610</v>
      </c>
      <c r="B17" s="238"/>
      <c r="C17" s="238"/>
      <c r="D17" s="238"/>
      <c r="E17" s="238"/>
      <c r="F17" s="238"/>
      <c r="G17" s="238"/>
      <c r="H17" s="238"/>
      <c r="I17" s="238"/>
      <c r="J17" s="238"/>
    </row>
    <row r="18" spans="1:10">
      <c r="A18" s="167"/>
      <c r="B18" s="168"/>
      <c r="C18" s="168"/>
      <c r="D18" s="168"/>
      <c r="E18" s="168"/>
      <c r="F18" s="168"/>
      <c r="G18" s="168"/>
      <c r="H18" s="168"/>
      <c r="I18" s="169"/>
      <c r="J18" s="169"/>
    </row>
    <row r="19" spans="1:10">
      <c r="A19" s="239" t="s">
        <v>41</v>
      </c>
      <c r="B19" s="239"/>
      <c r="C19" s="239"/>
      <c r="D19" s="239"/>
      <c r="E19" s="239"/>
      <c r="F19" s="239"/>
      <c r="G19" s="239"/>
      <c r="H19" s="239"/>
      <c r="I19" s="239"/>
      <c r="J19" s="239"/>
    </row>
    <row r="20" spans="1:10">
      <c r="A20" s="240" t="s">
        <v>129</v>
      </c>
      <c r="B20" s="242" t="s">
        <v>1</v>
      </c>
      <c r="C20" s="243"/>
      <c r="D20" s="243"/>
      <c r="E20" s="243"/>
      <c r="F20" s="243"/>
      <c r="G20" s="243"/>
      <c r="H20" s="244"/>
      <c r="I20" s="240" t="s">
        <v>68</v>
      </c>
      <c r="J20" s="240" t="s">
        <v>69</v>
      </c>
    </row>
    <row r="21" spans="1:10" ht="126">
      <c r="A21" s="241"/>
      <c r="B21" s="170" t="s">
        <v>130</v>
      </c>
      <c r="C21" s="170" t="s">
        <v>131</v>
      </c>
      <c r="D21" s="242" t="s">
        <v>132</v>
      </c>
      <c r="E21" s="243"/>
      <c r="F21" s="243"/>
      <c r="G21" s="243"/>
      <c r="H21" s="170" t="s">
        <v>133</v>
      </c>
      <c r="I21" s="241"/>
      <c r="J21" s="241"/>
    </row>
    <row r="22" spans="1:10">
      <c r="A22" s="171" t="s">
        <v>134</v>
      </c>
      <c r="B22" s="51">
        <v>1</v>
      </c>
      <c r="C22" s="172"/>
      <c r="D22" s="173"/>
      <c r="E22" s="174"/>
      <c r="F22" s="175"/>
      <c r="G22" s="176"/>
      <c r="H22" s="174"/>
      <c r="I22" s="103">
        <f>I23+I31+I57+I62+I66+I71</f>
        <v>16591353.529999999</v>
      </c>
      <c r="J22" s="103">
        <f>J23+J31+J57+J62+J66+J71</f>
        <v>17678672.939999998</v>
      </c>
    </row>
    <row r="23" spans="1:10" ht="47.25">
      <c r="A23" s="177" t="s">
        <v>141</v>
      </c>
      <c r="B23" s="178" t="s">
        <v>135</v>
      </c>
      <c r="C23" s="178" t="s">
        <v>142</v>
      </c>
      <c r="D23" s="178" t="s">
        <v>216</v>
      </c>
      <c r="E23" s="179"/>
      <c r="F23" s="178"/>
      <c r="G23" s="178"/>
      <c r="H23" s="179" t="s">
        <v>217</v>
      </c>
      <c r="I23" s="180">
        <f>I24</f>
        <v>1196497.25</v>
      </c>
      <c r="J23" s="180">
        <f>J24</f>
        <v>1222757.1299999999</v>
      </c>
    </row>
    <row r="24" spans="1:10" ht="31.5">
      <c r="A24" s="181" t="s">
        <v>218</v>
      </c>
      <c r="B24" s="178" t="s">
        <v>135</v>
      </c>
      <c r="C24" s="178" t="s">
        <v>142</v>
      </c>
      <c r="D24" s="178">
        <v>91</v>
      </c>
      <c r="E24" s="179">
        <v>0</v>
      </c>
      <c r="F24" s="178" t="s">
        <v>137</v>
      </c>
      <c r="G24" s="178" t="s">
        <v>139</v>
      </c>
      <c r="H24" s="179" t="s">
        <v>217</v>
      </c>
      <c r="I24" s="180">
        <f>I25</f>
        <v>1196497.25</v>
      </c>
      <c r="J24" s="180">
        <f>J25</f>
        <v>1222757.1299999999</v>
      </c>
    </row>
    <row r="25" spans="1:10" ht="31.5">
      <c r="A25" s="181" t="s">
        <v>219</v>
      </c>
      <c r="B25" s="178" t="s">
        <v>135</v>
      </c>
      <c r="C25" s="178" t="s">
        <v>142</v>
      </c>
      <c r="D25" s="178">
        <v>91</v>
      </c>
      <c r="E25" s="179">
        <v>1</v>
      </c>
      <c r="F25" s="178" t="s">
        <v>138</v>
      </c>
      <c r="G25" s="178" t="s">
        <v>139</v>
      </c>
      <c r="H25" s="179"/>
      <c r="I25" s="180">
        <f>I26+I28</f>
        <v>1196497.25</v>
      </c>
      <c r="J25" s="180">
        <f>J26+J28</f>
        <v>1222757.1299999999</v>
      </c>
    </row>
    <row r="26" spans="1:10" ht="63">
      <c r="A26" s="181" t="s">
        <v>220</v>
      </c>
      <c r="B26" s="178" t="s">
        <v>135</v>
      </c>
      <c r="C26" s="178" t="s">
        <v>142</v>
      </c>
      <c r="D26" s="178">
        <v>91</v>
      </c>
      <c r="E26" s="179">
        <v>1</v>
      </c>
      <c r="F26" s="178" t="s">
        <v>138</v>
      </c>
      <c r="G26" s="178" t="s">
        <v>221</v>
      </c>
      <c r="H26" s="179"/>
      <c r="I26" s="180">
        <f>I27</f>
        <v>1196497.25</v>
      </c>
      <c r="J26" s="180">
        <f>J27</f>
        <v>1222757.1299999999</v>
      </c>
    </row>
    <row r="27" spans="1:10" ht="31.5">
      <c r="A27" s="181" t="s">
        <v>222</v>
      </c>
      <c r="B27" s="178" t="s">
        <v>135</v>
      </c>
      <c r="C27" s="178" t="s">
        <v>142</v>
      </c>
      <c r="D27" s="178">
        <v>91</v>
      </c>
      <c r="E27" s="179">
        <v>1</v>
      </c>
      <c r="F27" s="178" t="s">
        <v>138</v>
      </c>
      <c r="G27" s="178" t="s">
        <v>221</v>
      </c>
      <c r="H27" s="179">
        <v>120</v>
      </c>
      <c r="I27" s="182">
        <f>'Прил 8'!J359</f>
        <v>1196497.25</v>
      </c>
      <c r="J27" s="182">
        <f>'Прил 8'!K359</f>
        <v>1222757.1299999999</v>
      </c>
    </row>
    <row r="28" spans="1:10" ht="63" hidden="1">
      <c r="A28" s="181" t="s">
        <v>223</v>
      </c>
      <c r="B28" s="178" t="s">
        <v>135</v>
      </c>
      <c r="C28" s="178" t="s">
        <v>142</v>
      </c>
      <c r="D28" s="178">
        <v>91</v>
      </c>
      <c r="E28" s="179">
        <v>1</v>
      </c>
      <c r="F28" s="178" t="s">
        <v>138</v>
      </c>
      <c r="G28" s="178" t="s">
        <v>224</v>
      </c>
      <c r="H28" s="179"/>
      <c r="I28" s="182">
        <f>I29+I30</f>
        <v>0</v>
      </c>
      <c r="J28" s="182">
        <f>J29+J30</f>
        <v>0</v>
      </c>
    </row>
    <row r="29" spans="1:10" ht="31.5" hidden="1">
      <c r="A29" s="53" t="s">
        <v>145</v>
      </c>
      <c r="B29" s="178" t="s">
        <v>135</v>
      </c>
      <c r="C29" s="178" t="s">
        <v>142</v>
      </c>
      <c r="D29" s="178">
        <v>91</v>
      </c>
      <c r="E29" s="179">
        <v>1</v>
      </c>
      <c r="F29" s="178" t="s">
        <v>138</v>
      </c>
      <c r="G29" s="178" t="s">
        <v>224</v>
      </c>
      <c r="H29" s="179">
        <v>240</v>
      </c>
      <c r="I29" s="182">
        <f>'[1]Прил 9'!J353</f>
        <v>0</v>
      </c>
      <c r="J29" s="182">
        <f>'[1]Прил 9'!K353</f>
        <v>0</v>
      </c>
    </row>
    <row r="30" spans="1:10" ht="31.5" hidden="1">
      <c r="A30" s="53" t="s">
        <v>147</v>
      </c>
      <c r="B30" s="178" t="s">
        <v>135</v>
      </c>
      <c r="C30" s="178" t="s">
        <v>142</v>
      </c>
      <c r="D30" s="178">
        <v>91</v>
      </c>
      <c r="E30" s="179">
        <v>1</v>
      </c>
      <c r="F30" s="178" t="s">
        <v>138</v>
      </c>
      <c r="G30" s="178" t="s">
        <v>224</v>
      </c>
      <c r="H30" s="179">
        <v>850</v>
      </c>
      <c r="I30" s="182">
        <f>'[1]Прил 9'!J354</f>
        <v>0</v>
      </c>
      <c r="J30" s="182">
        <f>'[1]Прил 9'!K354</f>
        <v>0</v>
      </c>
    </row>
    <row r="31" spans="1:10" ht="63">
      <c r="A31" s="181" t="s">
        <v>153</v>
      </c>
      <c r="B31" s="178" t="s">
        <v>135</v>
      </c>
      <c r="C31" s="179" t="s">
        <v>154</v>
      </c>
      <c r="D31" s="178" t="s">
        <v>216</v>
      </c>
      <c r="E31" s="179"/>
      <c r="F31" s="178"/>
      <c r="G31" s="178"/>
      <c r="H31" s="179" t="s">
        <v>217</v>
      </c>
      <c r="I31" s="182">
        <f>I32+I36+I47</f>
        <v>11687678.35</v>
      </c>
      <c r="J31" s="182">
        <f>J32+J36+J47</f>
        <v>12277403.27</v>
      </c>
    </row>
    <row r="32" spans="1:10" ht="63">
      <c r="A32" s="181" t="s">
        <v>225</v>
      </c>
      <c r="B32" s="178" t="s">
        <v>135</v>
      </c>
      <c r="C32" s="178" t="s">
        <v>154</v>
      </c>
      <c r="D32" s="178" t="s">
        <v>165</v>
      </c>
      <c r="E32" s="179">
        <v>0</v>
      </c>
      <c r="F32" s="178" t="s">
        <v>138</v>
      </c>
      <c r="G32" s="178" t="s">
        <v>139</v>
      </c>
      <c r="H32" s="179"/>
      <c r="I32" s="182">
        <f t="shared" ref="I32:J34" si="0">I33</f>
        <v>100000</v>
      </c>
      <c r="J32" s="182">
        <f t="shared" si="0"/>
        <v>100000</v>
      </c>
    </row>
    <row r="33" spans="1:10" ht="31.5">
      <c r="A33" s="53" t="s">
        <v>226</v>
      </c>
      <c r="B33" s="178" t="s">
        <v>135</v>
      </c>
      <c r="C33" s="178" t="s">
        <v>154</v>
      </c>
      <c r="D33" s="178" t="s">
        <v>165</v>
      </c>
      <c r="E33" s="178" t="s">
        <v>137</v>
      </c>
      <c r="F33" s="178" t="s">
        <v>135</v>
      </c>
      <c r="G33" s="178" t="s">
        <v>139</v>
      </c>
      <c r="H33" s="178"/>
      <c r="I33" s="182">
        <f t="shared" si="0"/>
        <v>100000</v>
      </c>
      <c r="J33" s="182">
        <f t="shared" si="0"/>
        <v>100000</v>
      </c>
    </row>
    <row r="34" spans="1:10" ht="31.5">
      <c r="A34" s="53" t="s">
        <v>226</v>
      </c>
      <c r="B34" s="178" t="s">
        <v>135</v>
      </c>
      <c r="C34" s="178" t="s">
        <v>154</v>
      </c>
      <c r="D34" s="178" t="s">
        <v>165</v>
      </c>
      <c r="E34" s="178" t="s">
        <v>137</v>
      </c>
      <c r="F34" s="178" t="s">
        <v>135</v>
      </c>
      <c r="G34" s="178" t="s">
        <v>227</v>
      </c>
      <c r="H34" s="178"/>
      <c r="I34" s="182">
        <f t="shared" si="0"/>
        <v>100000</v>
      </c>
      <c r="J34" s="182">
        <f t="shared" si="0"/>
        <v>100000</v>
      </c>
    </row>
    <row r="35" spans="1:10" ht="31.5">
      <c r="A35" s="53" t="s">
        <v>145</v>
      </c>
      <c r="B35" s="178" t="s">
        <v>135</v>
      </c>
      <c r="C35" s="178" t="s">
        <v>154</v>
      </c>
      <c r="D35" s="178" t="s">
        <v>165</v>
      </c>
      <c r="E35" s="178" t="s">
        <v>137</v>
      </c>
      <c r="F35" s="178" t="s">
        <v>135</v>
      </c>
      <c r="G35" s="178" t="s">
        <v>227</v>
      </c>
      <c r="H35" s="178" t="s">
        <v>146</v>
      </c>
      <c r="I35" s="182">
        <f>'Прил 8'!J26</f>
        <v>100000</v>
      </c>
      <c r="J35" s="182">
        <f>'Прил 8'!K26</f>
        <v>100000</v>
      </c>
    </row>
    <row r="36" spans="1:10" ht="31.5">
      <c r="A36" s="181" t="s">
        <v>228</v>
      </c>
      <c r="B36" s="178" t="s">
        <v>135</v>
      </c>
      <c r="C36" s="179" t="s">
        <v>154</v>
      </c>
      <c r="D36" s="178">
        <v>92</v>
      </c>
      <c r="E36" s="179">
        <v>0</v>
      </c>
      <c r="F36" s="178" t="s">
        <v>138</v>
      </c>
      <c r="G36" s="178" t="s">
        <v>139</v>
      </c>
      <c r="H36" s="179"/>
      <c r="I36" s="182">
        <f>I37+I40</f>
        <v>11587678.35</v>
      </c>
      <c r="J36" s="182">
        <f>J37+J40</f>
        <v>12177403.27</v>
      </c>
    </row>
    <row r="37" spans="1:10" ht="31.5">
      <c r="A37" s="183" t="s">
        <v>229</v>
      </c>
      <c r="B37" s="178" t="s">
        <v>135</v>
      </c>
      <c r="C37" s="179" t="s">
        <v>154</v>
      </c>
      <c r="D37" s="178">
        <v>92</v>
      </c>
      <c r="E37" s="179">
        <v>1</v>
      </c>
      <c r="F37" s="178" t="s">
        <v>138</v>
      </c>
      <c r="G37" s="178" t="s">
        <v>139</v>
      </c>
      <c r="H37" s="179"/>
      <c r="I37" s="182">
        <f>I38</f>
        <v>1268438.55</v>
      </c>
      <c r="J37" s="182">
        <f>J38</f>
        <v>1372029.37</v>
      </c>
    </row>
    <row r="38" spans="1:10" ht="78.75">
      <c r="A38" s="183" t="s">
        <v>230</v>
      </c>
      <c r="B38" s="178" t="s">
        <v>135</v>
      </c>
      <c r="C38" s="179" t="s">
        <v>154</v>
      </c>
      <c r="D38" s="178">
        <v>92</v>
      </c>
      <c r="E38" s="179">
        <v>1</v>
      </c>
      <c r="F38" s="178" t="s">
        <v>138</v>
      </c>
      <c r="G38" s="178" t="s">
        <v>221</v>
      </c>
      <c r="H38" s="179"/>
      <c r="I38" s="182">
        <f>I39</f>
        <v>1268438.55</v>
      </c>
      <c r="J38" s="182">
        <f>J39</f>
        <v>1372029.37</v>
      </c>
    </row>
    <row r="39" spans="1:10" ht="31.5">
      <c r="A39" s="181" t="s">
        <v>222</v>
      </c>
      <c r="B39" s="178" t="s">
        <v>135</v>
      </c>
      <c r="C39" s="179" t="s">
        <v>154</v>
      </c>
      <c r="D39" s="178">
        <v>92</v>
      </c>
      <c r="E39" s="179">
        <v>1</v>
      </c>
      <c r="F39" s="178" t="s">
        <v>138</v>
      </c>
      <c r="G39" s="178" t="s">
        <v>221</v>
      </c>
      <c r="H39" s="179">
        <v>120</v>
      </c>
      <c r="I39" s="182">
        <f>'[1]Прил 9'!J22</f>
        <v>1268438.55</v>
      </c>
      <c r="J39" s="182">
        <f>'[1]Прил 9'!K22</f>
        <v>1372029.37</v>
      </c>
    </row>
    <row r="40" spans="1:10" ht="31.5">
      <c r="A40" s="53" t="s">
        <v>231</v>
      </c>
      <c r="B40" s="178" t="s">
        <v>135</v>
      </c>
      <c r="C40" s="179" t="s">
        <v>154</v>
      </c>
      <c r="D40" s="178">
        <v>92</v>
      </c>
      <c r="E40" s="179">
        <v>2</v>
      </c>
      <c r="F40" s="178" t="s">
        <v>138</v>
      </c>
      <c r="G40" s="178" t="s">
        <v>139</v>
      </c>
      <c r="H40" s="179"/>
      <c r="I40" s="182">
        <f>I41+I43</f>
        <v>10319239.799999999</v>
      </c>
      <c r="J40" s="182">
        <f>J41+J43</f>
        <v>10805373.9</v>
      </c>
    </row>
    <row r="41" spans="1:10" ht="78.75">
      <c r="A41" s="53" t="s">
        <v>230</v>
      </c>
      <c r="B41" s="178" t="s">
        <v>135</v>
      </c>
      <c r="C41" s="179" t="s">
        <v>154</v>
      </c>
      <c r="D41" s="178">
        <v>92</v>
      </c>
      <c r="E41" s="179">
        <v>2</v>
      </c>
      <c r="F41" s="178" t="s">
        <v>138</v>
      </c>
      <c r="G41" s="178" t="s">
        <v>221</v>
      </c>
      <c r="H41" s="179"/>
      <c r="I41" s="182">
        <f>I42</f>
        <v>9541129.6899999995</v>
      </c>
      <c r="J41" s="182">
        <f>J42</f>
        <v>9922860.5</v>
      </c>
    </row>
    <row r="42" spans="1:10" ht="31.5">
      <c r="A42" s="181" t="s">
        <v>222</v>
      </c>
      <c r="B42" s="178" t="s">
        <v>135</v>
      </c>
      <c r="C42" s="179" t="s">
        <v>154</v>
      </c>
      <c r="D42" s="178">
        <v>92</v>
      </c>
      <c r="E42" s="179">
        <v>2</v>
      </c>
      <c r="F42" s="178" t="s">
        <v>138</v>
      </c>
      <c r="G42" s="178" t="s">
        <v>221</v>
      </c>
      <c r="H42" s="179">
        <v>120</v>
      </c>
      <c r="I42" s="182">
        <f>'Прил 8'!J33</f>
        <v>9541129.6899999995</v>
      </c>
      <c r="J42" s="182">
        <f>'Прил 8'!K33</f>
        <v>9922860.5</v>
      </c>
    </row>
    <row r="43" spans="1:10" ht="63">
      <c r="A43" s="53" t="s">
        <v>232</v>
      </c>
      <c r="B43" s="178" t="s">
        <v>135</v>
      </c>
      <c r="C43" s="179" t="s">
        <v>154</v>
      </c>
      <c r="D43" s="178">
        <v>92</v>
      </c>
      <c r="E43" s="179">
        <v>2</v>
      </c>
      <c r="F43" s="178" t="s">
        <v>138</v>
      </c>
      <c r="G43" s="178" t="s">
        <v>224</v>
      </c>
      <c r="H43" s="179"/>
      <c r="I43" s="182">
        <f>SUM(I44:I46)</f>
        <v>778110.11</v>
      </c>
      <c r="J43" s="182">
        <f>SUM(J44:J46)</f>
        <v>882513.4</v>
      </c>
    </row>
    <row r="44" spans="1:10" ht="31.5">
      <c r="A44" s="181" t="s">
        <v>222</v>
      </c>
      <c r="B44" s="178" t="s">
        <v>135</v>
      </c>
      <c r="C44" s="179" t="s">
        <v>154</v>
      </c>
      <c r="D44" s="178">
        <v>92</v>
      </c>
      <c r="E44" s="179">
        <v>2</v>
      </c>
      <c r="F44" s="178" t="s">
        <v>138</v>
      </c>
      <c r="G44" s="178" t="s">
        <v>224</v>
      </c>
      <c r="H44" s="179">
        <v>120</v>
      </c>
      <c r="I44" s="182">
        <f>'Прил 8'!J35</f>
        <v>14400</v>
      </c>
      <c r="J44" s="182">
        <f>'Прил 8'!K35</f>
        <v>14400</v>
      </c>
    </row>
    <row r="45" spans="1:10" ht="31.5">
      <c r="A45" s="53" t="s">
        <v>145</v>
      </c>
      <c r="B45" s="178" t="s">
        <v>135</v>
      </c>
      <c r="C45" s="179" t="s">
        <v>154</v>
      </c>
      <c r="D45" s="178">
        <v>92</v>
      </c>
      <c r="E45" s="179">
        <v>2</v>
      </c>
      <c r="F45" s="178" t="s">
        <v>138</v>
      </c>
      <c r="G45" s="178" t="s">
        <v>224</v>
      </c>
      <c r="H45" s="179">
        <v>240</v>
      </c>
      <c r="I45" s="182">
        <f>'Прил 8'!J36</f>
        <v>749710.11</v>
      </c>
      <c r="J45" s="182">
        <f>'Прил 8'!K36</f>
        <v>854113.4</v>
      </c>
    </row>
    <row r="46" spans="1:10" ht="31.5">
      <c r="A46" s="53" t="s">
        <v>147</v>
      </c>
      <c r="B46" s="178" t="s">
        <v>135</v>
      </c>
      <c r="C46" s="179" t="s">
        <v>154</v>
      </c>
      <c r="D46" s="178">
        <v>92</v>
      </c>
      <c r="E46" s="179">
        <v>2</v>
      </c>
      <c r="F46" s="178" t="s">
        <v>138</v>
      </c>
      <c r="G46" s="178" t="s">
        <v>224</v>
      </c>
      <c r="H46" s="179">
        <v>850</v>
      </c>
      <c r="I46" s="182">
        <f>'Прил 8'!J37</f>
        <v>14000</v>
      </c>
      <c r="J46" s="182">
        <f>'Прил 8'!K37</f>
        <v>14000</v>
      </c>
    </row>
    <row r="47" spans="1:10" ht="31.5" hidden="1">
      <c r="A47" s="53" t="s">
        <v>233</v>
      </c>
      <c r="B47" s="178" t="s">
        <v>135</v>
      </c>
      <c r="C47" s="179" t="s">
        <v>154</v>
      </c>
      <c r="D47" s="178">
        <v>97</v>
      </c>
      <c r="E47" s="179">
        <v>0</v>
      </c>
      <c r="F47" s="178" t="s">
        <v>138</v>
      </c>
      <c r="G47" s="178" t="s">
        <v>139</v>
      </c>
      <c r="H47" s="179"/>
      <c r="I47" s="182">
        <f>I48</f>
        <v>0</v>
      </c>
      <c r="J47" s="182">
        <f>J48</f>
        <v>0</v>
      </c>
    </row>
    <row r="48" spans="1:10" ht="63" hidden="1">
      <c r="A48" s="53" t="s">
        <v>234</v>
      </c>
      <c r="B48" s="178" t="s">
        <v>135</v>
      </c>
      <c r="C48" s="179" t="s">
        <v>154</v>
      </c>
      <c r="D48" s="178">
        <v>97</v>
      </c>
      <c r="E48" s="179">
        <v>2</v>
      </c>
      <c r="F48" s="178" t="s">
        <v>138</v>
      </c>
      <c r="G48" s="178" t="s">
        <v>139</v>
      </c>
      <c r="H48" s="179"/>
      <c r="I48" s="182">
        <f>I49+I51+I53+I55</f>
        <v>0</v>
      </c>
      <c r="J48" s="182">
        <f>J49+J51+J53+J55</f>
        <v>0</v>
      </c>
    </row>
    <row r="49" spans="1:10" ht="409.5" hidden="1">
      <c r="A49" s="53" t="s">
        <v>611</v>
      </c>
      <c r="B49" s="178" t="s">
        <v>135</v>
      </c>
      <c r="C49" s="178" t="s">
        <v>154</v>
      </c>
      <c r="D49" s="178" t="s">
        <v>236</v>
      </c>
      <c r="E49" s="179">
        <v>2</v>
      </c>
      <c r="F49" s="178" t="s">
        <v>138</v>
      </c>
      <c r="G49" s="178" t="s">
        <v>237</v>
      </c>
      <c r="H49" s="179"/>
      <c r="I49" s="182">
        <f>I50</f>
        <v>0</v>
      </c>
      <c r="J49" s="182">
        <f>J50</f>
        <v>0</v>
      </c>
    </row>
    <row r="50" spans="1:10" ht="31.5" hidden="1">
      <c r="A50" s="184" t="s">
        <v>239</v>
      </c>
      <c r="B50" s="178" t="s">
        <v>135</v>
      </c>
      <c r="C50" s="178" t="s">
        <v>154</v>
      </c>
      <c r="D50" s="178" t="s">
        <v>236</v>
      </c>
      <c r="E50" s="179">
        <v>2</v>
      </c>
      <c r="F50" s="178" t="s">
        <v>138</v>
      </c>
      <c r="G50" s="178" t="s">
        <v>237</v>
      </c>
      <c r="H50" s="179">
        <v>500</v>
      </c>
      <c r="I50" s="182"/>
      <c r="J50" s="182"/>
    </row>
    <row r="51" spans="1:10" ht="47.25" hidden="1">
      <c r="A51" s="53" t="s">
        <v>240</v>
      </c>
      <c r="B51" s="178" t="s">
        <v>135</v>
      </c>
      <c r="C51" s="179" t="s">
        <v>154</v>
      </c>
      <c r="D51" s="178">
        <v>97</v>
      </c>
      <c r="E51" s="179">
        <v>2</v>
      </c>
      <c r="F51" s="178" t="s">
        <v>138</v>
      </c>
      <c r="G51" s="178" t="s">
        <v>241</v>
      </c>
      <c r="H51" s="179"/>
      <c r="I51" s="182">
        <f>I52</f>
        <v>0</v>
      </c>
      <c r="J51" s="182">
        <f>J52</f>
        <v>0</v>
      </c>
    </row>
    <row r="52" spans="1:10" ht="31.5" hidden="1">
      <c r="A52" s="184" t="s">
        <v>239</v>
      </c>
      <c r="B52" s="178" t="s">
        <v>135</v>
      </c>
      <c r="C52" s="179" t="s">
        <v>154</v>
      </c>
      <c r="D52" s="178">
        <v>97</v>
      </c>
      <c r="E52" s="179">
        <v>2</v>
      </c>
      <c r="F52" s="178" t="s">
        <v>138</v>
      </c>
      <c r="G52" s="178" t="s">
        <v>241</v>
      </c>
      <c r="H52" s="179">
        <v>500</v>
      </c>
      <c r="I52" s="182"/>
      <c r="J52" s="182"/>
    </row>
    <row r="53" spans="1:10" ht="47.25" hidden="1">
      <c r="A53" s="53" t="s">
        <v>242</v>
      </c>
      <c r="B53" s="178" t="s">
        <v>135</v>
      </c>
      <c r="C53" s="179" t="s">
        <v>154</v>
      </c>
      <c r="D53" s="178">
        <v>97</v>
      </c>
      <c r="E53" s="179">
        <v>2</v>
      </c>
      <c r="F53" s="178" t="s">
        <v>138</v>
      </c>
      <c r="G53" s="178" t="s">
        <v>243</v>
      </c>
      <c r="H53" s="179"/>
      <c r="I53" s="182">
        <f>I54</f>
        <v>0</v>
      </c>
      <c r="J53" s="182">
        <f>J54</f>
        <v>0</v>
      </c>
    </row>
    <row r="54" spans="1:10" ht="31.5" hidden="1">
      <c r="A54" s="184" t="s">
        <v>239</v>
      </c>
      <c r="B54" s="178" t="s">
        <v>135</v>
      </c>
      <c r="C54" s="179" t="s">
        <v>154</v>
      </c>
      <c r="D54" s="178">
        <v>97</v>
      </c>
      <c r="E54" s="179">
        <v>2</v>
      </c>
      <c r="F54" s="178" t="s">
        <v>138</v>
      </c>
      <c r="G54" s="178" t="s">
        <v>243</v>
      </c>
      <c r="H54" s="179">
        <v>500</v>
      </c>
      <c r="I54" s="182"/>
      <c r="J54" s="182"/>
    </row>
    <row r="55" spans="1:10" ht="63" hidden="1">
      <c r="A55" s="53" t="s">
        <v>244</v>
      </c>
      <c r="B55" s="178" t="s">
        <v>135</v>
      </c>
      <c r="C55" s="179" t="s">
        <v>154</v>
      </c>
      <c r="D55" s="178">
        <v>97</v>
      </c>
      <c r="E55" s="179">
        <v>2</v>
      </c>
      <c r="F55" s="178" t="s">
        <v>138</v>
      </c>
      <c r="G55" s="178" t="s">
        <v>245</v>
      </c>
      <c r="H55" s="179"/>
      <c r="I55" s="182">
        <f>I56</f>
        <v>0</v>
      </c>
      <c r="J55" s="182">
        <f>J56</f>
        <v>0</v>
      </c>
    </row>
    <row r="56" spans="1:10" ht="31.5" hidden="1">
      <c r="A56" s="184" t="s">
        <v>239</v>
      </c>
      <c r="B56" s="178" t="s">
        <v>135</v>
      </c>
      <c r="C56" s="179" t="s">
        <v>154</v>
      </c>
      <c r="D56" s="178">
        <v>97</v>
      </c>
      <c r="E56" s="179">
        <v>2</v>
      </c>
      <c r="F56" s="178" t="s">
        <v>138</v>
      </c>
      <c r="G56" s="178" t="s">
        <v>245</v>
      </c>
      <c r="H56" s="179">
        <v>500</v>
      </c>
      <c r="I56" s="182"/>
      <c r="J56" s="182"/>
    </row>
    <row r="57" spans="1:10" ht="47.25" hidden="1">
      <c r="A57" s="53" t="s">
        <v>156</v>
      </c>
      <c r="B57" s="178" t="s">
        <v>135</v>
      </c>
      <c r="C57" s="178" t="s">
        <v>157</v>
      </c>
      <c r="D57" s="178"/>
      <c r="E57" s="178"/>
      <c r="F57" s="178"/>
      <c r="G57" s="178"/>
      <c r="H57" s="178"/>
      <c r="I57" s="182">
        <f t="shared" ref="I57:J60" si="1">I58</f>
        <v>0</v>
      </c>
      <c r="J57" s="182">
        <f t="shared" si="1"/>
        <v>0</v>
      </c>
    </row>
    <row r="58" spans="1:10" ht="31.5" hidden="1">
      <c r="A58" s="53" t="s">
        <v>239</v>
      </c>
      <c r="B58" s="178" t="s">
        <v>135</v>
      </c>
      <c r="C58" s="178" t="s">
        <v>157</v>
      </c>
      <c r="D58" s="178" t="s">
        <v>236</v>
      </c>
      <c r="E58" s="178" t="s">
        <v>137</v>
      </c>
      <c r="F58" s="178" t="s">
        <v>138</v>
      </c>
      <c r="G58" s="178" t="s">
        <v>139</v>
      </c>
      <c r="H58" s="178"/>
      <c r="I58" s="182">
        <f>I59</f>
        <v>0</v>
      </c>
      <c r="J58" s="182">
        <f>J59</f>
        <v>0</v>
      </c>
    </row>
    <row r="59" spans="1:10" ht="63" hidden="1">
      <c r="A59" s="53" t="s">
        <v>234</v>
      </c>
      <c r="B59" s="178" t="s">
        <v>135</v>
      </c>
      <c r="C59" s="178" t="s">
        <v>157</v>
      </c>
      <c r="D59" s="178" t="s">
        <v>236</v>
      </c>
      <c r="E59" s="178" t="s">
        <v>143</v>
      </c>
      <c r="F59" s="178" t="s">
        <v>138</v>
      </c>
      <c r="G59" s="178" t="s">
        <v>139</v>
      </c>
      <c r="H59" s="178"/>
      <c r="I59" s="182">
        <f t="shared" si="1"/>
        <v>0</v>
      </c>
      <c r="J59" s="182">
        <f t="shared" si="1"/>
        <v>0</v>
      </c>
    </row>
    <row r="60" spans="1:10" ht="47.25" hidden="1">
      <c r="A60" s="53" t="s">
        <v>246</v>
      </c>
      <c r="B60" s="178" t="s">
        <v>135</v>
      </c>
      <c r="C60" s="178" t="s">
        <v>157</v>
      </c>
      <c r="D60" s="178">
        <v>97</v>
      </c>
      <c r="E60" s="179">
        <v>2</v>
      </c>
      <c r="F60" s="178" t="s">
        <v>138</v>
      </c>
      <c r="G60" s="178" t="s">
        <v>247</v>
      </c>
      <c r="H60" s="179"/>
      <c r="I60" s="182">
        <f t="shared" si="1"/>
        <v>0</v>
      </c>
      <c r="J60" s="182">
        <f t="shared" si="1"/>
        <v>0</v>
      </c>
    </row>
    <row r="61" spans="1:10" ht="31.5" hidden="1">
      <c r="A61" s="184" t="s">
        <v>239</v>
      </c>
      <c r="B61" s="178" t="s">
        <v>135</v>
      </c>
      <c r="C61" s="178" t="s">
        <v>157</v>
      </c>
      <c r="D61" s="178">
        <v>97</v>
      </c>
      <c r="E61" s="179">
        <v>2</v>
      </c>
      <c r="F61" s="178" t="s">
        <v>138</v>
      </c>
      <c r="G61" s="178" t="s">
        <v>247</v>
      </c>
      <c r="H61" s="179">
        <v>500</v>
      </c>
      <c r="I61" s="182"/>
      <c r="J61" s="182"/>
    </row>
    <row r="62" spans="1:10">
      <c r="A62" s="64" t="s">
        <v>158</v>
      </c>
      <c r="B62" s="143" t="s">
        <v>135</v>
      </c>
      <c r="C62" s="143" t="s">
        <v>159</v>
      </c>
      <c r="D62" s="143"/>
      <c r="E62" s="144"/>
      <c r="F62" s="143"/>
      <c r="G62" s="143"/>
      <c r="H62" s="144"/>
      <c r="I62" s="182">
        <f t="shared" ref="I62:J64" si="2">I63</f>
        <v>0</v>
      </c>
      <c r="J62" s="182">
        <f t="shared" si="2"/>
        <v>450900</v>
      </c>
    </row>
    <row r="63" spans="1:10" ht="31.5">
      <c r="A63" s="70" t="s">
        <v>248</v>
      </c>
      <c r="B63" s="143" t="s">
        <v>135</v>
      </c>
      <c r="C63" s="143" t="s">
        <v>159</v>
      </c>
      <c r="D63" s="144">
        <v>93</v>
      </c>
      <c r="E63" s="143" t="s">
        <v>140</v>
      </c>
      <c r="F63" s="143" t="s">
        <v>138</v>
      </c>
      <c r="G63" s="143" t="s">
        <v>139</v>
      </c>
      <c r="H63" s="144"/>
      <c r="I63" s="182">
        <f t="shared" si="2"/>
        <v>0</v>
      </c>
      <c r="J63" s="182">
        <f t="shared" si="2"/>
        <v>450900</v>
      </c>
    </row>
    <row r="64" spans="1:10" ht="78.75">
      <c r="A64" s="70" t="s">
        <v>249</v>
      </c>
      <c r="B64" s="143" t="s">
        <v>135</v>
      </c>
      <c r="C64" s="143" t="s">
        <v>159</v>
      </c>
      <c r="D64" s="144">
        <v>93</v>
      </c>
      <c r="E64" s="143" t="s">
        <v>140</v>
      </c>
      <c r="F64" s="143" t="s">
        <v>138</v>
      </c>
      <c r="G64" s="143" t="s">
        <v>250</v>
      </c>
      <c r="H64" s="144"/>
      <c r="I64" s="182">
        <f t="shared" si="2"/>
        <v>0</v>
      </c>
      <c r="J64" s="182">
        <f t="shared" si="2"/>
        <v>450900</v>
      </c>
    </row>
    <row r="65" spans="1:10" ht="31.5">
      <c r="A65" s="64" t="s">
        <v>160</v>
      </c>
      <c r="B65" s="143" t="s">
        <v>135</v>
      </c>
      <c r="C65" s="143" t="s">
        <v>159</v>
      </c>
      <c r="D65" s="144">
        <v>93</v>
      </c>
      <c r="E65" s="143" t="s">
        <v>140</v>
      </c>
      <c r="F65" s="143" t="s">
        <v>138</v>
      </c>
      <c r="G65" s="143" t="s">
        <v>250</v>
      </c>
      <c r="H65" s="144">
        <v>880</v>
      </c>
      <c r="I65" s="182">
        <f>'Прил 8'!J56</f>
        <v>0</v>
      </c>
      <c r="J65" s="182">
        <f>'Прил 8'!K56</f>
        <v>450900</v>
      </c>
    </row>
    <row r="66" spans="1:10">
      <c r="A66" s="181" t="s">
        <v>164</v>
      </c>
      <c r="B66" s="178" t="s">
        <v>135</v>
      </c>
      <c r="C66" s="179">
        <v>11</v>
      </c>
      <c r="D66" s="178"/>
      <c r="E66" s="179"/>
      <c r="F66" s="178"/>
      <c r="G66" s="178"/>
      <c r="H66" s="179" t="s">
        <v>217</v>
      </c>
      <c r="I66" s="180">
        <f t="shared" ref="I66:J69" si="3">I67</f>
        <v>500000</v>
      </c>
      <c r="J66" s="180">
        <f t="shared" si="3"/>
        <v>500000</v>
      </c>
    </row>
    <row r="67" spans="1:10" ht="30" customHeight="1">
      <c r="A67" s="181" t="s">
        <v>164</v>
      </c>
      <c r="B67" s="178" t="s">
        <v>135</v>
      </c>
      <c r="C67" s="179">
        <v>11</v>
      </c>
      <c r="D67" s="178">
        <v>94</v>
      </c>
      <c r="E67" s="179">
        <v>0</v>
      </c>
      <c r="F67" s="178" t="s">
        <v>138</v>
      </c>
      <c r="G67" s="178" t="s">
        <v>139</v>
      </c>
      <c r="H67" s="179"/>
      <c r="I67" s="180">
        <f t="shared" si="3"/>
        <v>500000</v>
      </c>
      <c r="J67" s="180">
        <f t="shared" si="3"/>
        <v>500000</v>
      </c>
    </row>
    <row r="68" spans="1:10" ht="31.5">
      <c r="A68" s="181" t="s">
        <v>251</v>
      </c>
      <c r="B68" s="178" t="s">
        <v>135</v>
      </c>
      <c r="C68" s="179">
        <v>11</v>
      </c>
      <c r="D68" s="178">
        <v>94</v>
      </c>
      <c r="E68" s="179">
        <v>1</v>
      </c>
      <c r="F68" s="178" t="s">
        <v>138</v>
      </c>
      <c r="G68" s="178" t="s">
        <v>139</v>
      </c>
      <c r="H68" s="179" t="s">
        <v>217</v>
      </c>
      <c r="I68" s="180">
        <f t="shared" si="3"/>
        <v>500000</v>
      </c>
      <c r="J68" s="180">
        <f t="shared" si="3"/>
        <v>500000</v>
      </c>
    </row>
    <row r="69" spans="1:10" ht="31.5">
      <c r="A69" s="181" t="s">
        <v>251</v>
      </c>
      <c r="B69" s="178" t="s">
        <v>135</v>
      </c>
      <c r="C69" s="179">
        <v>11</v>
      </c>
      <c r="D69" s="178">
        <v>94</v>
      </c>
      <c r="E69" s="179">
        <v>1</v>
      </c>
      <c r="F69" s="178" t="s">
        <v>138</v>
      </c>
      <c r="G69" s="178" t="s">
        <v>252</v>
      </c>
      <c r="H69" s="179"/>
      <c r="I69" s="180">
        <f t="shared" si="3"/>
        <v>500000</v>
      </c>
      <c r="J69" s="180">
        <f t="shared" si="3"/>
        <v>500000</v>
      </c>
    </row>
    <row r="70" spans="1:10" ht="31.5">
      <c r="A70" s="181" t="s">
        <v>166</v>
      </c>
      <c r="B70" s="178" t="s">
        <v>135</v>
      </c>
      <c r="C70" s="179">
        <v>11</v>
      </c>
      <c r="D70" s="178">
        <v>94</v>
      </c>
      <c r="E70" s="179">
        <v>1</v>
      </c>
      <c r="F70" s="178" t="s">
        <v>138</v>
      </c>
      <c r="G70" s="178" t="s">
        <v>252</v>
      </c>
      <c r="H70" s="178" t="s">
        <v>167</v>
      </c>
      <c r="I70" s="180">
        <f>'Прил 8'!J61</f>
        <v>500000</v>
      </c>
      <c r="J70" s="180">
        <f>'Прил 8'!K61</f>
        <v>500000</v>
      </c>
    </row>
    <row r="71" spans="1:10">
      <c r="A71" s="181" t="s">
        <v>169</v>
      </c>
      <c r="B71" s="178" t="s">
        <v>135</v>
      </c>
      <c r="C71" s="179">
        <v>13</v>
      </c>
      <c r="D71" s="178"/>
      <c r="E71" s="179"/>
      <c r="F71" s="178"/>
      <c r="G71" s="178"/>
      <c r="H71" s="179"/>
      <c r="I71" s="182">
        <f>I72+I83+I110+I103+I114+I118+I134</f>
        <v>3207177.93</v>
      </c>
      <c r="J71" s="182">
        <f>J72+J83+J110+J103+J114+J118+J134</f>
        <v>3227612.54</v>
      </c>
    </row>
    <row r="72" spans="1:10" ht="47.25">
      <c r="A72" s="181" t="s">
        <v>253</v>
      </c>
      <c r="B72" s="178" t="s">
        <v>135</v>
      </c>
      <c r="C72" s="179">
        <v>13</v>
      </c>
      <c r="D72" s="178" t="s">
        <v>135</v>
      </c>
      <c r="E72" s="179">
        <v>0</v>
      </c>
      <c r="F72" s="178" t="s">
        <v>138</v>
      </c>
      <c r="G72" s="178" t="s">
        <v>139</v>
      </c>
      <c r="H72" s="179"/>
      <c r="I72" s="182">
        <f>I73+I80</f>
        <v>2182476.41</v>
      </c>
      <c r="J72" s="182">
        <f>J73+J80</f>
        <v>2180094.96</v>
      </c>
    </row>
    <row r="73" spans="1:10" ht="31.5">
      <c r="A73" s="181" t="s">
        <v>254</v>
      </c>
      <c r="B73" s="178" t="s">
        <v>135</v>
      </c>
      <c r="C73" s="179">
        <v>13</v>
      </c>
      <c r="D73" s="178" t="s">
        <v>135</v>
      </c>
      <c r="E73" s="179">
        <v>1</v>
      </c>
      <c r="F73" s="178" t="s">
        <v>138</v>
      </c>
      <c r="G73" s="178" t="s">
        <v>139</v>
      </c>
      <c r="H73" s="179"/>
      <c r="I73" s="182">
        <f>I74+I76+I78</f>
        <v>2082476.41</v>
      </c>
      <c r="J73" s="182">
        <f>J74+J76+J78</f>
        <v>2120094.96</v>
      </c>
    </row>
    <row r="74" spans="1:10" ht="31.5">
      <c r="A74" s="53" t="s">
        <v>255</v>
      </c>
      <c r="B74" s="178" t="s">
        <v>135</v>
      </c>
      <c r="C74" s="179">
        <v>13</v>
      </c>
      <c r="D74" s="178" t="s">
        <v>135</v>
      </c>
      <c r="E74" s="179">
        <v>1</v>
      </c>
      <c r="F74" s="178" t="s">
        <v>138</v>
      </c>
      <c r="G74" s="178" t="s">
        <v>256</v>
      </c>
      <c r="H74" s="179"/>
      <c r="I74" s="182">
        <f>I75</f>
        <v>1352112.77</v>
      </c>
      <c r="J74" s="182">
        <f>J75</f>
        <v>1376559.48</v>
      </c>
    </row>
    <row r="75" spans="1:10" ht="31.5">
      <c r="A75" s="53" t="s">
        <v>145</v>
      </c>
      <c r="B75" s="178" t="s">
        <v>135</v>
      </c>
      <c r="C75" s="179">
        <v>13</v>
      </c>
      <c r="D75" s="178" t="s">
        <v>135</v>
      </c>
      <c r="E75" s="179">
        <v>1</v>
      </c>
      <c r="F75" s="178" t="s">
        <v>138</v>
      </c>
      <c r="G75" s="178" t="s">
        <v>256</v>
      </c>
      <c r="H75" s="179">
        <v>240</v>
      </c>
      <c r="I75" s="182">
        <f>'Прил 8'!J66</f>
        <v>1352112.77</v>
      </c>
      <c r="J75" s="182">
        <f>'Прил 8'!K66</f>
        <v>1376559.48</v>
      </c>
    </row>
    <row r="76" spans="1:10" ht="31.5">
      <c r="A76" s="53" t="s">
        <v>257</v>
      </c>
      <c r="B76" s="178" t="s">
        <v>135</v>
      </c>
      <c r="C76" s="179">
        <v>13</v>
      </c>
      <c r="D76" s="178" t="s">
        <v>135</v>
      </c>
      <c r="E76" s="179">
        <v>1</v>
      </c>
      <c r="F76" s="178" t="s">
        <v>138</v>
      </c>
      <c r="G76" s="178" t="s">
        <v>258</v>
      </c>
      <c r="H76" s="179"/>
      <c r="I76" s="182">
        <f>I77</f>
        <v>265527.61</v>
      </c>
      <c r="J76" s="182">
        <f>J77</f>
        <v>269402.73</v>
      </c>
    </row>
    <row r="77" spans="1:10" ht="31.5">
      <c r="A77" s="53" t="s">
        <v>145</v>
      </c>
      <c r="B77" s="178" t="s">
        <v>135</v>
      </c>
      <c r="C77" s="179">
        <v>13</v>
      </c>
      <c r="D77" s="178" t="s">
        <v>135</v>
      </c>
      <c r="E77" s="179">
        <v>1</v>
      </c>
      <c r="F77" s="178" t="s">
        <v>138</v>
      </c>
      <c r="G77" s="178" t="s">
        <v>258</v>
      </c>
      <c r="H77" s="179">
        <v>240</v>
      </c>
      <c r="I77" s="182">
        <f>'Прил 8'!J68</f>
        <v>265527.61</v>
      </c>
      <c r="J77" s="182">
        <f>'Прил 8'!K68</f>
        <v>269402.73</v>
      </c>
    </row>
    <row r="78" spans="1:10" ht="31.5">
      <c r="A78" s="53" t="s">
        <v>259</v>
      </c>
      <c r="B78" s="178" t="s">
        <v>135</v>
      </c>
      <c r="C78" s="179">
        <v>13</v>
      </c>
      <c r="D78" s="178" t="s">
        <v>135</v>
      </c>
      <c r="E78" s="179">
        <v>1</v>
      </c>
      <c r="F78" s="178" t="s">
        <v>138</v>
      </c>
      <c r="G78" s="178" t="s">
        <v>260</v>
      </c>
      <c r="H78" s="179"/>
      <c r="I78" s="182">
        <f>I79</f>
        <v>464836.03</v>
      </c>
      <c r="J78" s="182">
        <f>J79</f>
        <v>474132.75</v>
      </c>
    </row>
    <row r="79" spans="1:10" ht="31.5">
      <c r="A79" s="53" t="s">
        <v>145</v>
      </c>
      <c r="B79" s="178" t="s">
        <v>135</v>
      </c>
      <c r="C79" s="179">
        <v>13</v>
      </c>
      <c r="D79" s="178" t="s">
        <v>135</v>
      </c>
      <c r="E79" s="179">
        <v>1</v>
      </c>
      <c r="F79" s="178" t="s">
        <v>138</v>
      </c>
      <c r="G79" s="178" t="s">
        <v>260</v>
      </c>
      <c r="H79" s="179">
        <v>240</v>
      </c>
      <c r="I79" s="182">
        <f>'Прил 8'!J70</f>
        <v>464836.03</v>
      </c>
      <c r="J79" s="182">
        <f>'Прил 8'!K70</f>
        <v>474132.75</v>
      </c>
    </row>
    <row r="80" spans="1:10" ht="31.5">
      <c r="A80" s="53" t="s">
        <v>261</v>
      </c>
      <c r="B80" s="178" t="s">
        <v>135</v>
      </c>
      <c r="C80" s="179">
        <v>13</v>
      </c>
      <c r="D80" s="178" t="s">
        <v>135</v>
      </c>
      <c r="E80" s="179">
        <v>2</v>
      </c>
      <c r="F80" s="178" t="s">
        <v>138</v>
      </c>
      <c r="G80" s="178" t="s">
        <v>139</v>
      </c>
      <c r="H80" s="179"/>
      <c r="I80" s="182">
        <f>I81</f>
        <v>100000</v>
      </c>
      <c r="J80" s="182">
        <f>J81</f>
        <v>60000</v>
      </c>
    </row>
    <row r="81" spans="1:10" ht="31.5">
      <c r="A81" s="53" t="s">
        <v>262</v>
      </c>
      <c r="B81" s="178" t="s">
        <v>135</v>
      </c>
      <c r="C81" s="179">
        <v>13</v>
      </c>
      <c r="D81" s="178" t="s">
        <v>135</v>
      </c>
      <c r="E81" s="179">
        <v>2</v>
      </c>
      <c r="F81" s="178" t="s">
        <v>138</v>
      </c>
      <c r="G81" s="178" t="s">
        <v>263</v>
      </c>
      <c r="H81" s="179"/>
      <c r="I81" s="182">
        <f>I82</f>
        <v>100000</v>
      </c>
      <c r="J81" s="182">
        <f>J82</f>
        <v>60000</v>
      </c>
    </row>
    <row r="82" spans="1:10" ht="31.5">
      <c r="A82" s="53" t="s">
        <v>145</v>
      </c>
      <c r="B82" s="178" t="s">
        <v>135</v>
      </c>
      <c r="C82" s="179">
        <v>13</v>
      </c>
      <c r="D82" s="178" t="s">
        <v>135</v>
      </c>
      <c r="E82" s="179">
        <v>2</v>
      </c>
      <c r="F82" s="178" t="s">
        <v>138</v>
      </c>
      <c r="G82" s="178" t="s">
        <v>263</v>
      </c>
      <c r="H82" s="179">
        <v>240</v>
      </c>
      <c r="I82" s="182">
        <f>'Прил 8'!J73</f>
        <v>100000</v>
      </c>
      <c r="J82" s="182">
        <f>'Прил 8'!K73</f>
        <v>60000</v>
      </c>
    </row>
    <row r="83" spans="1:10" ht="47.25">
      <c r="A83" s="181" t="s">
        <v>264</v>
      </c>
      <c r="B83" s="178" t="s">
        <v>135</v>
      </c>
      <c r="C83" s="179">
        <v>13</v>
      </c>
      <c r="D83" s="178" t="s">
        <v>159</v>
      </c>
      <c r="E83" s="179">
        <v>0</v>
      </c>
      <c r="F83" s="178" t="s">
        <v>138</v>
      </c>
      <c r="G83" s="178" t="s">
        <v>139</v>
      </c>
      <c r="H83" s="179"/>
      <c r="I83" s="182">
        <f>I84</f>
        <v>740401.52</v>
      </c>
      <c r="J83" s="182">
        <f>J84</f>
        <v>763217.58</v>
      </c>
    </row>
    <row r="84" spans="1:10" ht="47.25">
      <c r="A84" s="181" t="s">
        <v>265</v>
      </c>
      <c r="B84" s="178" t="s">
        <v>135</v>
      </c>
      <c r="C84" s="179">
        <v>13</v>
      </c>
      <c r="D84" s="178" t="s">
        <v>159</v>
      </c>
      <c r="E84" s="179">
        <v>1</v>
      </c>
      <c r="F84" s="178" t="s">
        <v>138</v>
      </c>
      <c r="G84" s="178" t="s">
        <v>139</v>
      </c>
      <c r="H84" s="179"/>
      <c r="I84" s="182">
        <f>I85+I88+I91+I94+I97+I100</f>
        <v>740401.52</v>
      </c>
      <c r="J84" s="182">
        <f>J85+J88+J91+J94+J97+J100</f>
        <v>763217.58</v>
      </c>
    </row>
    <row r="85" spans="1:10" ht="31.5">
      <c r="A85" s="181" t="s">
        <v>266</v>
      </c>
      <c r="B85" s="178" t="s">
        <v>135</v>
      </c>
      <c r="C85" s="179">
        <v>13</v>
      </c>
      <c r="D85" s="178" t="s">
        <v>159</v>
      </c>
      <c r="E85" s="179">
        <v>1</v>
      </c>
      <c r="F85" s="178" t="s">
        <v>135</v>
      </c>
      <c r="G85" s="178" t="s">
        <v>139</v>
      </c>
      <c r="H85" s="179"/>
      <c r="I85" s="182">
        <f>I86</f>
        <v>50000</v>
      </c>
      <c r="J85" s="182">
        <f>J86</f>
        <v>50000</v>
      </c>
    </row>
    <row r="86" spans="1:10" ht="47.25">
      <c r="A86" s="53" t="s">
        <v>267</v>
      </c>
      <c r="B86" s="178" t="s">
        <v>135</v>
      </c>
      <c r="C86" s="178" t="s">
        <v>170</v>
      </c>
      <c r="D86" s="178" t="s">
        <v>159</v>
      </c>
      <c r="E86" s="178" t="s">
        <v>140</v>
      </c>
      <c r="F86" s="178" t="s">
        <v>135</v>
      </c>
      <c r="G86" s="178" t="s">
        <v>268</v>
      </c>
      <c r="H86" s="178"/>
      <c r="I86" s="182">
        <f>I87</f>
        <v>50000</v>
      </c>
      <c r="J86" s="182">
        <f>J87</f>
        <v>50000</v>
      </c>
    </row>
    <row r="87" spans="1:10" ht="31.5">
      <c r="A87" s="53" t="s">
        <v>145</v>
      </c>
      <c r="B87" s="178" t="s">
        <v>135</v>
      </c>
      <c r="C87" s="178" t="s">
        <v>170</v>
      </c>
      <c r="D87" s="178" t="s">
        <v>159</v>
      </c>
      <c r="E87" s="178" t="s">
        <v>140</v>
      </c>
      <c r="F87" s="178" t="s">
        <v>135</v>
      </c>
      <c r="G87" s="178" t="s">
        <v>268</v>
      </c>
      <c r="H87" s="178" t="s">
        <v>146</v>
      </c>
      <c r="I87" s="182">
        <f>'Прил 8'!J78</f>
        <v>50000</v>
      </c>
      <c r="J87" s="182">
        <f>'Прил 8'!K78</f>
        <v>50000</v>
      </c>
    </row>
    <row r="88" spans="1:10" ht="31.5">
      <c r="A88" s="181" t="s">
        <v>269</v>
      </c>
      <c r="B88" s="178" t="s">
        <v>135</v>
      </c>
      <c r="C88" s="179">
        <v>13</v>
      </c>
      <c r="D88" s="178" t="s">
        <v>159</v>
      </c>
      <c r="E88" s="179">
        <v>1</v>
      </c>
      <c r="F88" s="178" t="s">
        <v>136</v>
      </c>
      <c r="G88" s="178" t="s">
        <v>139</v>
      </c>
      <c r="H88" s="179"/>
      <c r="I88" s="182">
        <f>I89</f>
        <v>35000</v>
      </c>
      <c r="J88" s="182">
        <f>J89</f>
        <v>35000</v>
      </c>
    </row>
    <row r="89" spans="1:10" ht="47.25">
      <c r="A89" s="53" t="s">
        <v>267</v>
      </c>
      <c r="B89" s="178" t="s">
        <v>135</v>
      </c>
      <c r="C89" s="178" t="s">
        <v>170</v>
      </c>
      <c r="D89" s="178" t="s">
        <v>159</v>
      </c>
      <c r="E89" s="178" t="s">
        <v>140</v>
      </c>
      <c r="F89" s="178" t="s">
        <v>136</v>
      </c>
      <c r="G89" s="178" t="s">
        <v>268</v>
      </c>
      <c r="H89" s="178"/>
      <c r="I89" s="182">
        <f>I90</f>
        <v>35000</v>
      </c>
      <c r="J89" s="182">
        <f>J90</f>
        <v>35000</v>
      </c>
    </row>
    <row r="90" spans="1:10" ht="31.5">
      <c r="A90" s="53" t="s">
        <v>145</v>
      </c>
      <c r="B90" s="178" t="s">
        <v>135</v>
      </c>
      <c r="C90" s="178" t="s">
        <v>170</v>
      </c>
      <c r="D90" s="178" t="s">
        <v>159</v>
      </c>
      <c r="E90" s="178" t="s">
        <v>140</v>
      </c>
      <c r="F90" s="178" t="s">
        <v>136</v>
      </c>
      <c r="G90" s="178" t="s">
        <v>268</v>
      </c>
      <c r="H90" s="178" t="s">
        <v>146</v>
      </c>
      <c r="I90" s="182">
        <f>'Прил 8'!J81</f>
        <v>35000</v>
      </c>
      <c r="J90" s="182">
        <f>'Прил 8'!K81</f>
        <v>35000</v>
      </c>
    </row>
    <row r="91" spans="1:10" ht="31.5">
      <c r="A91" s="181" t="s">
        <v>270</v>
      </c>
      <c r="B91" s="178" t="s">
        <v>135</v>
      </c>
      <c r="C91" s="179">
        <v>13</v>
      </c>
      <c r="D91" s="178" t="s">
        <v>159</v>
      </c>
      <c r="E91" s="179">
        <v>1</v>
      </c>
      <c r="F91" s="178" t="s">
        <v>142</v>
      </c>
      <c r="G91" s="178" t="s">
        <v>139</v>
      </c>
      <c r="H91" s="179"/>
      <c r="I91" s="182">
        <f>I92</f>
        <v>570401.52</v>
      </c>
      <c r="J91" s="182">
        <f>J92</f>
        <v>593217.57999999996</v>
      </c>
    </row>
    <row r="92" spans="1:10" ht="47.25">
      <c r="A92" s="53" t="s">
        <v>267</v>
      </c>
      <c r="B92" s="178" t="s">
        <v>135</v>
      </c>
      <c r="C92" s="178" t="s">
        <v>170</v>
      </c>
      <c r="D92" s="178" t="s">
        <v>159</v>
      </c>
      <c r="E92" s="178" t="s">
        <v>140</v>
      </c>
      <c r="F92" s="178" t="s">
        <v>142</v>
      </c>
      <c r="G92" s="178" t="s">
        <v>268</v>
      </c>
      <c r="H92" s="178"/>
      <c r="I92" s="182">
        <f>I93</f>
        <v>570401.52</v>
      </c>
      <c r="J92" s="182">
        <f>J93</f>
        <v>593217.57999999996</v>
      </c>
    </row>
    <row r="93" spans="1:10" ht="31.5">
      <c r="A93" s="53" t="s">
        <v>145</v>
      </c>
      <c r="B93" s="178" t="s">
        <v>135</v>
      </c>
      <c r="C93" s="178" t="s">
        <v>170</v>
      </c>
      <c r="D93" s="178" t="s">
        <v>159</v>
      </c>
      <c r="E93" s="178" t="s">
        <v>140</v>
      </c>
      <c r="F93" s="178" t="s">
        <v>142</v>
      </c>
      <c r="G93" s="178" t="s">
        <v>268</v>
      </c>
      <c r="H93" s="178" t="s">
        <v>146</v>
      </c>
      <c r="I93" s="182">
        <f>'Прил 8'!J84</f>
        <v>570401.52</v>
      </c>
      <c r="J93" s="182">
        <f>'Прил 8'!K84</f>
        <v>593217.57999999996</v>
      </c>
    </row>
    <row r="94" spans="1:10" ht="31.5">
      <c r="A94" s="181" t="s">
        <v>271</v>
      </c>
      <c r="B94" s="178" t="s">
        <v>135</v>
      </c>
      <c r="C94" s="179">
        <v>13</v>
      </c>
      <c r="D94" s="178" t="s">
        <v>159</v>
      </c>
      <c r="E94" s="179">
        <v>1</v>
      </c>
      <c r="F94" s="178" t="s">
        <v>154</v>
      </c>
      <c r="G94" s="178" t="s">
        <v>139</v>
      </c>
      <c r="H94" s="179"/>
      <c r="I94" s="182">
        <f>I95</f>
        <v>50000</v>
      </c>
      <c r="J94" s="182">
        <f>J95</f>
        <v>50000</v>
      </c>
    </row>
    <row r="95" spans="1:10" ht="47.25">
      <c r="A95" s="53" t="s">
        <v>267</v>
      </c>
      <c r="B95" s="178" t="s">
        <v>135</v>
      </c>
      <c r="C95" s="178" t="s">
        <v>170</v>
      </c>
      <c r="D95" s="178" t="s">
        <v>159</v>
      </c>
      <c r="E95" s="178" t="s">
        <v>140</v>
      </c>
      <c r="F95" s="178" t="s">
        <v>154</v>
      </c>
      <c r="G95" s="178" t="s">
        <v>268</v>
      </c>
      <c r="H95" s="178"/>
      <c r="I95" s="182">
        <f>I96</f>
        <v>50000</v>
      </c>
      <c r="J95" s="182">
        <f>J96</f>
        <v>50000</v>
      </c>
    </row>
    <row r="96" spans="1:10" ht="31.5">
      <c r="A96" s="53" t="s">
        <v>145</v>
      </c>
      <c r="B96" s="178" t="s">
        <v>135</v>
      </c>
      <c r="C96" s="178" t="s">
        <v>170</v>
      </c>
      <c r="D96" s="178" t="s">
        <v>159</v>
      </c>
      <c r="E96" s="178" t="s">
        <v>140</v>
      </c>
      <c r="F96" s="178" t="s">
        <v>154</v>
      </c>
      <c r="G96" s="178" t="s">
        <v>268</v>
      </c>
      <c r="H96" s="178" t="s">
        <v>146</v>
      </c>
      <c r="I96" s="182">
        <f>'Прил 8'!J87</f>
        <v>50000</v>
      </c>
      <c r="J96" s="182">
        <f>'Прил 8'!K87</f>
        <v>50000</v>
      </c>
    </row>
    <row r="97" spans="1:10" ht="47.25">
      <c r="A97" s="181" t="s">
        <v>272</v>
      </c>
      <c r="B97" s="178" t="s">
        <v>135</v>
      </c>
      <c r="C97" s="179">
        <v>13</v>
      </c>
      <c r="D97" s="178" t="s">
        <v>159</v>
      </c>
      <c r="E97" s="179">
        <v>1</v>
      </c>
      <c r="F97" s="178" t="s">
        <v>155</v>
      </c>
      <c r="G97" s="178" t="s">
        <v>139</v>
      </c>
      <c r="H97" s="179"/>
      <c r="I97" s="182">
        <f>I98</f>
        <v>30000</v>
      </c>
      <c r="J97" s="182">
        <f>J98</f>
        <v>30000</v>
      </c>
    </row>
    <row r="98" spans="1:10" ht="47.25">
      <c r="A98" s="53" t="s">
        <v>267</v>
      </c>
      <c r="B98" s="178" t="s">
        <v>135</v>
      </c>
      <c r="C98" s="178" t="s">
        <v>170</v>
      </c>
      <c r="D98" s="178" t="s">
        <v>159</v>
      </c>
      <c r="E98" s="178" t="s">
        <v>140</v>
      </c>
      <c r="F98" s="178" t="s">
        <v>155</v>
      </c>
      <c r="G98" s="178" t="s">
        <v>268</v>
      </c>
      <c r="H98" s="178"/>
      <c r="I98" s="182">
        <f>I99</f>
        <v>30000</v>
      </c>
      <c r="J98" s="182">
        <f>J99</f>
        <v>30000</v>
      </c>
    </row>
    <row r="99" spans="1:10" ht="31.5">
      <c r="A99" s="53" t="s">
        <v>145</v>
      </c>
      <c r="B99" s="178" t="s">
        <v>135</v>
      </c>
      <c r="C99" s="178" t="s">
        <v>170</v>
      </c>
      <c r="D99" s="178" t="s">
        <v>159</v>
      </c>
      <c r="E99" s="178" t="s">
        <v>140</v>
      </c>
      <c r="F99" s="178" t="s">
        <v>155</v>
      </c>
      <c r="G99" s="178" t="s">
        <v>268</v>
      </c>
      <c r="H99" s="178" t="s">
        <v>146</v>
      </c>
      <c r="I99" s="182">
        <f>'Прил 8'!J90</f>
        <v>30000</v>
      </c>
      <c r="J99" s="182">
        <f>'Прил 8'!K90</f>
        <v>30000</v>
      </c>
    </row>
    <row r="100" spans="1:10" ht="31.5">
      <c r="A100" s="181" t="s">
        <v>273</v>
      </c>
      <c r="B100" s="178" t="s">
        <v>135</v>
      </c>
      <c r="C100" s="179">
        <v>13</v>
      </c>
      <c r="D100" s="178" t="s">
        <v>159</v>
      </c>
      <c r="E100" s="179">
        <v>1</v>
      </c>
      <c r="F100" s="178" t="s">
        <v>157</v>
      </c>
      <c r="G100" s="178" t="s">
        <v>139</v>
      </c>
      <c r="H100" s="179"/>
      <c r="I100" s="182">
        <f>I101</f>
        <v>5000</v>
      </c>
      <c r="J100" s="182">
        <f>J101</f>
        <v>5000</v>
      </c>
    </row>
    <row r="101" spans="1:10" ht="47.25">
      <c r="A101" s="53" t="s">
        <v>267</v>
      </c>
      <c r="B101" s="178" t="s">
        <v>135</v>
      </c>
      <c r="C101" s="178" t="s">
        <v>170</v>
      </c>
      <c r="D101" s="178" t="s">
        <v>159</v>
      </c>
      <c r="E101" s="178" t="s">
        <v>140</v>
      </c>
      <c r="F101" s="178" t="s">
        <v>157</v>
      </c>
      <c r="G101" s="178" t="s">
        <v>268</v>
      </c>
      <c r="H101" s="178"/>
      <c r="I101" s="182">
        <f>I102</f>
        <v>5000</v>
      </c>
      <c r="J101" s="182">
        <f>J102</f>
        <v>5000</v>
      </c>
    </row>
    <row r="102" spans="1:10" ht="31.5">
      <c r="A102" s="53" t="s">
        <v>145</v>
      </c>
      <c r="B102" s="178" t="s">
        <v>135</v>
      </c>
      <c r="C102" s="178" t="s">
        <v>170</v>
      </c>
      <c r="D102" s="178" t="s">
        <v>159</v>
      </c>
      <c r="E102" s="178" t="s">
        <v>140</v>
      </c>
      <c r="F102" s="178" t="s">
        <v>157</v>
      </c>
      <c r="G102" s="178" t="s">
        <v>268</v>
      </c>
      <c r="H102" s="178" t="s">
        <v>146</v>
      </c>
      <c r="I102" s="182">
        <f>'Прил 8'!J93</f>
        <v>5000</v>
      </c>
      <c r="J102" s="182">
        <f>'Прил 8'!K93</f>
        <v>5000</v>
      </c>
    </row>
    <row r="103" spans="1:10" ht="47.25">
      <c r="A103" s="181" t="s">
        <v>274</v>
      </c>
      <c r="B103" s="178" t="s">
        <v>135</v>
      </c>
      <c r="C103" s="179">
        <v>13</v>
      </c>
      <c r="D103" s="178" t="s">
        <v>187</v>
      </c>
      <c r="E103" s="179">
        <v>0</v>
      </c>
      <c r="F103" s="178" t="s">
        <v>138</v>
      </c>
      <c r="G103" s="178" t="s">
        <v>139</v>
      </c>
      <c r="H103" s="179"/>
      <c r="I103" s="182">
        <f>I104</f>
        <v>20300</v>
      </c>
      <c r="J103" s="182">
        <f>J104</f>
        <v>20300</v>
      </c>
    </row>
    <row r="104" spans="1:10" ht="47.25">
      <c r="A104" s="181" t="s">
        <v>275</v>
      </c>
      <c r="B104" s="178" t="s">
        <v>135</v>
      </c>
      <c r="C104" s="179">
        <v>13</v>
      </c>
      <c r="D104" s="178" t="s">
        <v>187</v>
      </c>
      <c r="E104" s="179">
        <v>0</v>
      </c>
      <c r="F104" s="178" t="s">
        <v>138</v>
      </c>
      <c r="G104" s="178" t="s">
        <v>139</v>
      </c>
      <c r="H104" s="179"/>
      <c r="I104" s="182">
        <f>I105+I108</f>
        <v>20300</v>
      </c>
      <c r="J104" s="182">
        <f>J105+J108</f>
        <v>20300</v>
      </c>
    </row>
    <row r="105" spans="1:10" ht="47.25">
      <c r="A105" s="53" t="s">
        <v>276</v>
      </c>
      <c r="B105" s="178" t="s">
        <v>135</v>
      </c>
      <c r="C105" s="178" t="s">
        <v>170</v>
      </c>
      <c r="D105" s="178" t="s">
        <v>187</v>
      </c>
      <c r="E105" s="178" t="s">
        <v>137</v>
      </c>
      <c r="F105" s="178" t="s">
        <v>138</v>
      </c>
      <c r="G105" s="178" t="s">
        <v>277</v>
      </c>
      <c r="H105" s="178"/>
      <c r="I105" s="182">
        <f>SUM(I106:I107)</f>
        <v>20300</v>
      </c>
      <c r="J105" s="182">
        <f>SUM(J106:J107)</f>
        <v>20300</v>
      </c>
    </row>
    <row r="106" spans="1:10" ht="31.5">
      <c r="A106" s="53" t="s">
        <v>145</v>
      </c>
      <c r="B106" s="178" t="s">
        <v>135</v>
      </c>
      <c r="C106" s="178" t="s">
        <v>170</v>
      </c>
      <c r="D106" s="178" t="s">
        <v>187</v>
      </c>
      <c r="E106" s="178" t="s">
        <v>137</v>
      </c>
      <c r="F106" s="178" t="s">
        <v>138</v>
      </c>
      <c r="G106" s="178" t="s">
        <v>277</v>
      </c>
      <c r="H106" s="178" t="s">
        <v>146</v>
      </c>
      <c r="I106" s="182">
        <f>'Прил 8'!J97</f>
        <v>5000</v>
      </c>
      <c r="J106" s="182">
        <f>'[1]Прил 9'!K89</f>
        <v>5000</v>
      </c>
    </row>
    <row r="107" spans="1:10" ht="31.5">
      <c r="A107" s="53" t="s">
        <v>182</v>
      </c>
      <c r="B107" s="178" t="s">
        <v>135</v>
      </c>
      <c r="C107" s="178" t="s">
        <v>170</v>
      </c>
      <c r="D107" s="178" t="s">
        <v>187</v>
      </c>
      <c r="E107" s="178" t="s">
        <v>137</v>
      </c>
      <c r="F107" s="178" t="s">
        <v>138</v>
      </c>
      <c r="G107" s="178" t="s">
        <v>277</v>
      </c>
      <c r="H107" s="178" t="s">
        <v>183</v>
      </c>
      <c r="I107" s="182">
        <f>'Прил 8'!J98</f>
        <v>15300</v>
      </c>
      <c r="J107" s="182">
        <f>'[1]Прил 9'!K90</f>
        <v>15300</v>
      </c>
    </row>
    <row r="108" spans="1:10" ht="31.5" hidden="1">
      <c r="A108" s="53" t="s">
        <v>62</v>
      </c>
      <c r="B108" s="178" t="s">
        <v>135</v>
      </c>
      <c r="C108" s="178" t="s">
        <v>170</v>
      </c>
      <c r="D108" s="178" t="s">
        <v>187</v>
      </c>
      <c r="E108" s="178" t="s">
        <v>137</v>
      </c>
      <c r="F108" s="178" t="s">
        <v>138</v>
      </c>
      <c r="G108" s="178" t="s">
        <v>278</v>
      </c>
      <c r="H108" s="178"/>
      <c r="I108" s="182">
        <f>I109</f>
        <v>0</v>
      </c>
      <c r="J108" s="182">
        <f>J109</f>
        <v>0</v>
      </c>
    </row>
    <row r="109" spans="1:10" ht="31.5" hidden="1">
      <c r="A109" s="53" t="s">
        <v>182</v>
      </c>
      <c r="B109" s="178" t="s">
        <v>135</v>
      </c>
      <c r="C109" s="178" t="s">
        <v>170</v>
      </c>
      <c r="D109" s="178" t="s">
        <v>187</v>
      </c>
      <c r="E109" s="178" t="s">
        <v>137</v>
      </c>
      <c r="F109" s="178" t="s">
        <v>138</v>
      </c>
      <c r="G109" s="178" t="s">
        <v>278</v>
      </c>
      <c r="H109" s="178" t="s">
        <v>183</v>
      </c>
      <c r="I109" s="182">
        <f>'Прил 8'!J100</f>
        <v>0</v>
      </c>
      <c r="J109" s="182">
        <f>'Прил 8'!K100</f>
        <v>0</v>
      </c>
    </row>
    <row r="110" spans="1:10" ht="63">
      <c r="A110" s="181" t="s">
        <v>279</v>
      </c>
      <c r="B110" s="178" t="s">
        <v>135</v>
      </c>
      <c r="C110" s="178" t="s">
        <v>170</v>
      </c>
      <c r="D110" s="178" t="s">
        <v>161</v>
      </c>
      <c r="E110" s="179">
        <v>0</v>
      </c>
      <c r="F110" s="178" t="s">
        <v>138</v>
      </c>
      <c r="G110" s="178" t="s">
        <v>139</v>
      </c>
      <c r="H110" s="179"/>
      <c r="I110" s="182">
        <f t="shared" ref="I110:J112" si="4">I111</f>
        <v>100000</v>
      </c>
      <c r="J110" s="182">
        <f t="shared" si="4"/>
        <v>100000</v>
      </c>
    </row>
    <row r="111" spans="1:10" ht="31.5">
      <c r="A111" s="53" t="s">
        <v>280</v>
      </c>
      <c r="B111" s="178" t="s">
        <v>135</v>
      </c>
      <c r="C111" s="178" t="s">
        <v>170</v>
      </c>
      <c r="D111" s="178" t="s">
        <v>161</v>
      </c>
      <c r="E111" s="178" t="s">
        <v>137</v>
      </c>
      <c r="F111" s="178" t="s">
        <v>135</v>
      </c>
      <c r="G111" s="178" t="s">
        <v>139</v>
      </c>
      <c r="H111" s="178"/>
      <c r="I111" s="182">
        <f t="shared" si="4"/>
        <v>100000</v>
      </c>
      <c r="J111" s="182">
        <f t="shared" si="4"/>
        <v>100000</v>
      </c>
    </row>
    <row r="112" spans="1:10" ht="31.5">
      <c r="A112" s="53" t="s">
        <v>281</v>
      </c>
      <c r="B112" s="178" t="s">
        <v>135</v>
      </c>
      <c r="C112" s="178" t="s">
        <v>170</v>
      </c>
      <c r="D112" s="178" t="s">
        <v>161</v>
      </c>
      <c r="E112" s="178" t="s">
        <v>137</v>
      </c>
      <c r="F112" s="178" t="s">
        <v>135</v>
      </c>
      <c r="G112" s="178" t="s">
        <v>282</v>
      </c>
      <c r="H112" s="178"/>
      <c r="I112" s="182">
        <f t="shared" si="4"/>
        <v>100000</v>
      </c>
      <c r="J112" s="182">
        <f t="shared" si="4"/>
        <v>100000</v>
      </c>
    </row>
    <row r="113" spans="1:10" ht="31.5">
      <c r="A113" s="53" t="s">
        <v>145</v>
      </c>
      <c r="B113" s="178" t="s">
        <v>135</v>
      </c>
      <c r="C113" s="178" t="s">
        <v>170</v>
      </c>
      <c r="D113" s="178" t="s">
        <v>161</v>
      </c>
      <c r="E113" s="178" t="s">
        <v>137</v>
      </c>
      <c r="F113" s="178" t="s">
        <v>135</v>
      </c>
      <c r="G113" s="178" t="s">
        <v>282</v>
      </c>
      <c r="H113" s="178" t="s">
        <v>146</v>
      </c>
      <c r="I113" s="182">
        <f>'Прил 8'!J104</f>
        <v>100000</v>
      </c>
      <c r="J113" s="182">
        <f>'Прил 8'!K104</f>
        <v>100000</v>
      </c>
    </row>
    <row r="114" spans="1:10" ht="63">
      <c r="A114" s="181" t="s">
        <v>225</v>
      </c>
      <c r="B114" s="178" t="s">
        <v>135</v>
      </c>
      <c r="C114" s="179">
        <v>13</v>
      </c>
      <c r="D114" s="178" t="s">
        <v>165</v>
      </c>
      <c r="E114" s="179">
        <v>0</v>
      </c>
      <c r="F114" s="178" t="s">
        <v>138</v>
      </c>
      <c r="G114" s="178" t="s">
        <v>139</v>
      </c>
      <c r="H114" s="179"/>
      <c r="I114" s="182">
        <f t="shared" ref="I114:J116" si="5">I115</f>
        <v>84000</v>
      </c>
      <c r="J114" s="182">
        <f t="shared" si="5"/>
        <v>84000</v>
      </c>
    </row>
    <row r="115" spans="1:10" ht="31.5">
      <c r="A115" s="53" t="s">
        <v>226</v>
      </c>
      <c r="B115" s="178" t="s">
        <v>135</v>
      </c>
      <c r="C115" s="178" t="s">
        <v>170</v>
      </c>
      <c r="D115" s="178" t="s">
        <v>165</v>
      </c>
      <c r="E115" s="178" t="s">
        <v>137</v>
      </c>
      <c r="F115" s="178" t="s">
        <v>135</v>
      </c>
      <c r="G115" s="178" t="s">
        <v>139</v>
      </c>
      <c r="H115" s="178"/>
      <c r="I115" s="182">
        <f t="shared" si="5"/>
        <v>84000</v>
      </c>
      <c r="J115" s="182">
        <f t="shared" si="5"/>
        <v>84000</v>
      </c>
    </row>
    <row r="116" spans="1:10" ht="31.5">
      <c r="A116" s="53" t="s">
        <v>226</v>
      </c>
      <c r="B116" s="178" t="s">
        <v>135</v>
      </c>
      <c r="C116" s="178" t="s">
        <v>170</v>
      </c>
      <c r="D116" s="178" t="s">
        <v>165</v>
      </c>
      <c r="E116" s="178" t="s">
        <v>137</v>
      </c>
      <c r="F116" s="178" t="s">
        <v>135</v>
      </c>
      <c r="G116" s="178" t="s">
        <v>227</v>
      </c>
      <c r="H116" s="178"/>
      <c r="I116" s="182">
        <f t="shared" si="5"/>
        <v>84000</v>
      </c>
      <c r="J116" s="182">
        <f t="shared" si="5"/>
        <v>84000</v>
      </c>
    </row>
    <row r="117" spans="1:10" ht="31.5">
      <c r="A117" s="53" t="s">
        <v>145</v>
      </c>
      <c r="B117" s="178" t="s">
        <v>135</v>
      </c>
      <c r="C117" s="178" t="s">
        <v>170</v>
      </c>
      <c r="D117" s="178" t="s">
        <v>165</v>
      </c>
      <c r="E117" s="178" t="s">
        <v>137</v>
      </c>
      <c r="F117" s="178" t="s">
        <v>135</v>
      </c>
      <c r="G117" s="178" t="s">
        <v>227</v>
      </c>
      <c r="H117" s="178" t="s">
        <v>146</v>
      </c>
      <c r="I117" s="182">
        <f>'Прил 8'!J108</f>
        <v>84000</v>
      </c>
      <c r="J117" s="182">
        <f>'Прил 8'!K108</f>
        <v>84000</v>
      </c>
    </row>
    <row r="118" spans="1:10" ht="63">
      <c r="A118" s="181" t="s">
        <v>283</v>
      </c>
      <c r="B118" s="178" t="s">
        <v>135</v>
      </c>
      <c r="C118" s="179">
        <v>13</v>
      </c>
      <c r="D118" s="178" t="s">
        <v>170</v>
      </c>
      <c r="E118" s="179">
        <v>0</v>
      </c>
      <c r="F118" s="178" t="s">
        <v>138</v>
      </c>
      <c r="G118" s="178" t="s">
        <v>139</v>
      </c>
      <c r="H118" s="179"/>
      <c r="I118" s="182">
        <f>I119+I122+I125+I128+I131</f>
        <v>10000</v>
      </c>
      <c r="J118" s="182">
        <f>J119+J122+J125+J128+J131</f>
        <v>10000</v>
      </c>
    </row>
    <row r="119" spans="1:10" ht="47.25" hidden="1">
      <c r="A119" s="181" t="s">
        <v>454</v>
      </c>
      <c r="B119" s="178" t="s">
        <v>135</v>
      </c>
      <c r="C119" s="178" t="s">
        <v>170</v>
      </c>
      <c r="D119" s="178" t="s">
        <v>170</v>
      </c>
      <c r="E119" s="178" t="s">
        <v>137</v>
      </c>
      <c r="F119" s="178" t="s">
        <v>135</v>
      </c>
      <c r="G119" s="178" t="s">
        <v>139</v>
      </c>
      <c r="H119" s="179"/>
      <c r="I119" s="182">
        <f>I120</f>
        <v>0</v>
      </c>
      <c r="J119" s="182">
        <f>J120</f>
        <v>0</v>
      </c>
    </row>
    <row r="120" spans="1:10" ht="31.5" hidden="1">
      <c r="A120" s="53" t="s">
        <v>455</v>
      </c>
      <c r="B120" s="178" t="s">
        <v>135</v>
      </c>
      <c r="C120" s="178" t="s">
        <v>170</v>
      </c>
      <c r="D120" s="178" t="s">
        <v>170</v>
      </c>
      <c r="E120" s="178" t="s">
        <v>137</v>
      </c>
      <c r="F120" s="178" t="s">
        <v>135</v>
      </c>
      <c r="G120" s="178" t="s">
        <v>456</v>
      </c>
      <c r="H120" s="178"/>
      <c r="I120" s="182">
        <f>I121</f>
        <v>0</v>
      </c>
      <c r="J120" s="182">
        <f>J121</f>
        <v>0</v>
      </c>
    </row>
    <row r="121" spans="1:10" ht="31.5" hidden="1">
      <c r="A121" s="53" t="s">
        <v>145</v>
      </c>
      <c r="B121" s="178" t="s">
        <v>135</v>
      </c>
      <c r="C121" s="178" t="s">
        <v>170</v>
      </c>
      <c r="D121" s="178" t="s">
        <v>170</v>
      </c>
      <c r="E121" s="178" t="s">
        <v>137</v>
      </c>
      <c r="F121" s="178" t="s">
        <v>135</v>
      </c>
      <c r="G121" s="178" t="s">
        <v>456</v>
      </c>
      <c r="H121" s="178" t="s">
        <v>146</v>
      </c>
      <c r="I121" s="182">
        <f>'[1]Прил 9'!J104</f>
        <v>0</v>
      </c>
      <c r="J121" s="182">
        <f>'[1]Прил 9'!K104</f>
        <v>0</v>
      </c>
    </row>
    <row r="122" spans="1:10" ht="47.25">
      <c r="A122" s="53" t="s">
        <v>284</v>
      </c>
      <c r="B122" s="178" t="s">
        <v>135</v>
      </c>
      <c r="C122" s="178" t="s">
        <v>170</v>
      </c>
      <c r="D122" s="178" t="s">
        <v>170</v>
      </c>
      <c r="E122" s="178" t="s">
        <v>137</v>
      </c>
      <c r="F122" s="178" t="s">
        <v>136</v>
      </c>
      <c r="G122" s="178" t="s">
        <v>139</v>
      </c>
      <c r="H122" s="178"/>
      <c r="I122" s="182">
        <f>I123</f>
        <v>10000</v>
      </c>
      <c r="J122" s="182">
        <f>J123</f>
        <v>10000</v>
      </c>
    </row>
    <row r="123" spans="1:10" ht="31.5">
      <c r="A123" s="53" t="s">
        <v>285</v>
      </c>
      <c r="B123" s="178" t="s">
        <v>135</v>
      </c>
      <c r="C123" s="178" t="s">
        <v>170</v>
      </c>
      <c r="D123" s="178" t="s">
        <v>170</v>
      </c>
      <c r="E123" s="178" t="s">
        <v>137</v>
      </c>
      <c r="F123" s="178" t="s">
        <v>136</v>
      </c>
      <c r="G123" s="178" t="s">
        <v>286</v>
      </c>
      <c r="H123" s="178"/>
      <c r="I123" s="182">
        <f>I124</f>
        <v>10000</v>
      </c>
      <c r="J123" s="182">
        <f>J124</f>
        <v>10000</v>
      </c>
    </row>
    <row r="124" spans="1:10" ht="31.5">
      <c r="A124" s="53" t="s">
        <v>145</v>
      </c>
      <c r="B124" s="178" t="s">
        <v>135</v>
      </c>
      <c r="C124" s="178" t="s">
        <v>170</v>
      </c>
      <c r="D124" s="178" t="s">
        <v>170</v>
      </c>
      <c r="E124" s="178" t="s">
        <v>137</v>
      </c>
      <c r="F124" s="178" t="s">
        <v>136</v>
      </c>
      <c r="G124" s="178" t="s">
        <v>286</v>
      </c>
      <c r="H124" s="178" t="s">
        <v>146</v>
      </c>
      <c r="I124" s="182">
        <f>'Прил 8'!J115</f>
        <v>10000</v>
      </c>
      <c r="J124" s="182">
        <f>'Прил 8'!K115</f>
        <v>10000</v>
      </c>
    </row>
    <row r="125" spans="1:10" ht="63" hidden="1">
      <c r="A125" s="53" t="s">
        <v>287</v>
      </c>
      <c r="B125" s="178" t="s">
        <v>135</v>
      </c>
      <c r="C125" s="178" t="s">
        <v>170</v>
      </c>
      <c r="D125" s="178" t="s">
        <v>170</v>
      </c>
      <c r="E125" s="178" t="s">
        <v>137</v>
      </c>
      <c r="F125" s="178" t="s">
        <v>142</v>
      </c>
      <c r="G125" s="178" t="s">
        <v>139</v>
      </c>
      <c r="H125" s="178"/>
      <c r="I125" s="182">
        <f>I126</f>
        <v>0</v>
      </c>
      <c r="J125" s="182">
        <f>J126</f>
        <v>0</v>
      </c>
    </row>
    <row r="126" spans="1:10" ht="31.5" hidden="1">
      <c r="A126" s="53" t="s">
        <v>288</v>
      </c>
      <c r="B126" s="178" t="s">
        <v>135</v>
      </c>
      <c r="C126" s="178" t="s">
        <v>170</v>
      </c>
      <c r="D126" s="178" t="s">
        <v>170</v>
      </c>
      <c r="E126" s="178" t="s">
        <v>137</v>
      </c>
      <c r="F126" s="178" t="s">
        <v>142</v>
      </c>
      <c r="G126" s="178" t="s">
        <v>289</v>
      </c>
      <c r="H126" s="178"/>
      <c r="I126" s="182">
        <f>I127</f>
        <v>0</v>
      </c>
      <c r="J126" s="182">
        <f>J127</f>
        <v>0</v>
      </c>
    </row>
    <row r="127" spans="1:10" ht="31.5" hidden="1">
      <c r="A127" s="53" t="s">
        <v>145</v>
      </c>
      <c r="B127" s="178" t="s">
        <v>135</v>
      </c>
      <c r="C127" s="178" t="s">
        <v>170</v>
      </c>
      <c r="D127" s="178" t="s">
        <v>170</v>
      </c>
      <c r="E127" s="178" t="s">
        <v>137</v>
      </c>
      <c r="F127" s="178" t="s">
        <v>142</v>
      </c>
      <c r="G127" s="178" t="s">
        <v>289</v>
      </c>
      <c r="H127" s="178" t="s">
        <v>146</v>
      </c>
      <c r="I127" s="182">
        <f>'[1]Прил 9'!J110</f>
        <v>0</v>
      </c>
      <c r="J127" s="182">
        <f>'[1]Прил 9'!K110</f>
        <v>0</v>
      </c>
    </row>
    <row r="128" spans="1:10" ht="63" hidden="1">
      <c r="A128" s="53" t="s">
        <v>457</v>
      </c>
      <c r="B128" s="178" t="s">
        <v>135</v>
      </c>
      <c r="C128" s="178" t="s">
        <v>170</v>
      </c>
      <c r="D128" s="178" t="s">
        <v>170</v>
      </c>
      <c r="E128" s="178" t="s">
        <v>137</v>
      </c>
      <c r="F128" s="178" t="s">
        <v>154</v>
      </c>
      <c r="G128" s="178" t="s">
        <v>139</v>
      </c>
      <c r="H128" s="178"/>
      <c r="I128" s="182">
        <f>I129</f>
        <v>0</v>
      </c>
      <c r="J128" s="182">
        <f>J129</f>
        <v>0</v>
      </c>
    </row>
    <row r="129" spans="1:10" ht="31.5" hidden="1">
      <c r="A129" s="53" t="s">
        <v>458</v>
      </c>
      <c r="B129" s="178" t="s">
        <v>135</v>
      </c>
      <c r="C129" s="178" t="s">
        <v>170</v>
      </c>
      <c r="D129" s="178" t="s">
        <v>170</v>
      </c>
      <c r="E129" s="178" t="s">
        <v>137</v>
      </c>
      <c r="F129" s="178" t="s">
        <v>154</v>
      </c>
      <c r="G129" s="178" t="s">
        <v>459</v>
      </c>
      <c r="H129" s="178"/>
      <c r="I129" s="182">
        <f>I130</f>
        <v>0</v>
      </c>
      <c r="J129" s="182">
        <f>J130</f>
        <v>0</v>
      </c>
    </row>
    <row r="130" spans="1:10" ht="31.5" hidden="1">
      <c r="A130" s="53" t="s">
        <v>145</v>
      </c>
      <c r="B130" s="178" t="s">
        <v>135</v>
      </c>
      <c r="C130" s="178" t="s">
        <v>170</v>
      </c>
      <c r="D130" s="178" t="s">
        <v>170</v>
      </c>
      <c r="E130" s="178" t="s">
        <v>137</v>
      </c>
      <c r="F130" s="178" t="s">
        <v>154</v>
      </c>
      <c r="G130" s="178" t="s">
        <v>459</v>
      </c>
      <c r="H130" s="178" t="s">
        <v>146</v>
      </c>
      <c r="I130" s="182">
        <f>'[1]Прил 9'!J113</f>
        <v>0</v>
      </c>
      <c r="J130" s="182">
        <f>'[1]Прил 9'!K113</f>
        <v>0</v>
      </c>
    </row>
    <row r="131" spans="1:10" ht="63" hidden="1">
      <c r="A131" s="53" t="s">
        <v>460</v>
      </c>
      <c r="B131" s="178" t="s">
        <v>135</v>
      </c>
      <c r="C131" s="178" t="s">
        <v>170</v>
      </c>
      <c r="D131" s="178" t="s">
        <v>170</v>
      </c>
      <c r="E131" s="178" t="s">
        <v>137</v>
      </c>
      <c r="F131" s="178" t="s">
        <v>155</v>
      </c>
      <c r="G131" s="178" t="s">
        <v>139</v>
      </c>
      <c r="H131" s="178"/>
      <c r="I131" s="182">
        <f>I132</f>
        <v>0</v>
      </c>
      <c r="J131" s="182">
        <f>J132</f>
        <v>0</v>
      </c>
    </row>
    <row r="132" spans="1:10" ht="31.5" hidden="1">
      <c r="A132" s="53" t="s">
        <v>290</v>
      </c>
      <c r="B132" s="178" t="s">
        <v>135</v>
      </c>
      <c r="C132" s="178" t="s">
        <v>170</v>
      </c>
      <c r="D132" s="178" t="s">
        <v>170</v>
      </c>
      <c r="E132" s="178" t="s">
        <v>137</v>
      </c>
      <c r="F132" s="178" t="s">
        <v>155</v>
      </c>
      <c r="G132" s="178" t="s">
        <v>291</v>
      </c>
      <c r="H132" s="178"/>
      <c r="I132" s="182">
        <f>I133</f>
        <v>0</v>
      </c>
      <c r="J132" s="182">
        <f>J133</f>
        <v>0</v>
      </c>
    </row>
    <row r="133" spans="1:10" ht="31.5" hidden="1">
      <c r="A133" s="53" t="s">
        <v>145</v>
      </c>
      <c r="B133" s="178" t="s">
        <v>135</v>
      </c>
      <c r="C133" s="178" t="s">
        <v>170</v>
      </c>
      <c r="D133" s="178" t="s">
        <v>170</v>
      </c>
      <c r="E133" s="178" t="s">
        <v>137</v>
      </c>
      <c r="F133" s="178" t="s">
        <v>155</v>
      </c>
      <c r="G133" s="178" t="s">
        <v>291</v>
      </c>
      <c r="H133" s="178" t="s">
        <v>146</v>
      </c>
      <c r="I133" s="182">
        <f>'[1]Прил 9'!J116</f>
        <v>0</v>
      </c>
      <c r="J133" s="182">
        <f>'[1]Прил 9'!K116</f>
        <v>0</v>
      </c>
    </row>
    <row r="134" spans="1:10" ht="31.5">
      <c r="A134" s="181" t="s">
        <v>218</v>
      </c>
      <c r="B134" s="178" t="s">
        <v>135</v>
      </c>
      <c r="C134" s="179">
        <v>13</v>
      </c>
      <c r="D134" s="178" t="s">
        <v>292</v>
      </c>
      <c r="E134" s="179">
        <v>0</v>
      </c>
      <c r="F134" s="178" t="s">
        <v>138</v>
      </c>
      <c r="G134" s="178" t="s">
        <v>139</v>
      </c>
      <c r="H134" s="179"/>
      <c r="I134" s="182">
        <f t="shared" ref="I134:J136" si="6">I135</f>
        <v>70000</v>
      </c>
      <c r="J134" s="182">
        <f t="shared" si="6"/>
        <v>70000</v>
      </c>
    </row>
    <row r="135" spans="1:10" ht="31.5">
      <c r="A135" s="181" t="s">
        <v>219</v>
      </c>
      <c r="B135" s="178" t="s">
        <v>135</v>
      </c>
      <c r="C135" s="179">
        <v>13</v>
      </c>
      <c r="D135" s="179">
        <v>91</v>
      </c>
      <c r="E135" s="179">
        <v>1</v>
      </c>
      <c r="F135" s="178" t="s">
        <v>138</v>
      </c>
      <c r="G135" s="178" t="s">
        <v>139</v>
      </c>
      <c r="H135" s="179"/>
      <c r="I135" s="182">
        <f t="shared" si="6"/>
        <v>70000</v>
      </c>
      <c r="J135" s="182">
        <f t="shared" si="6"/>
        <v>70000</v>
      </c>
    </row>
    <row r="136" spans="1:10" ht="47.25">
      <c r="A136" s="181" t="s">
        <v>293</v>
      </c>
      <c r="B136" s="178" t="s">
        <v>135</v>
      </c>
      <c r="C136" s="179">
        <v>13</v>
      </c>
      <c r="D136" s="179">
        <v>91</v>
      </c>
      <c r="E136" s="179">
        <v>1</v>
      </c>
      <c r="F136" s="178" t="s">
        <v>138</v>
      </c>
      <c r="G136" s="178" t="s">
        <v>294</v>
      </c>
      <c r="H136" s="179"/>
      <c r="I136" s="182">
        <f t="shared" si="6"/>
        <v>70000</v>
      </c>
      <c r="J136" s="182">
        <f t="shared" si="6"/>
        <v>70000</v>
      </c>
    </row>
    <row r="137" spans="1:10" ht="31.5">
      <c r="A137" s="181" t="s">
        <v>145</v>
      </c>
      <c r="B137" s="178" t="s">
        <v>135</v>
      </c>
      <c r="C137" s="179">
        <v>13</v>
      </c>
      <c r="D137" s="179">
        <v>91</v>
      </c>
      <c r="E137" s="179">
        <v>1</v>
      </c>
      <c r="F137" s="178" t="s">
        <v>138</v>
      </c>
      <c r="G137" s="178" t="s">
        <v>294</v>
      </c>
      <c r="H137" s="179">
        <v>240</v>
      </c>
      <c r="I137" s="182">
        <f>'Прил 8'!J367</f>
        <v>70000</v>
      </c>
      <c r="J137" s="182">
        <f>'Прил 8'!K367</f>
        <v>70000</v>
      </c>
    </row>
    <row r="138" spans="1:10">
      <c r="A138" s="185" t="s">
        <v>177</v>
      </c>
      <c r="B138" s="178" t="s">
        <v>136</v>
      </c>
      <c r="C138" s="179" t="s">
        <v>24</v>
      </c>
      <c r="D138" s="178" t="s">
        <v>216</v>
      </c>
      <c r="E138" s="179"/>
      <c r="F138" s="178"/>
      <c r="G138" s="178"/>
      <c r="H138" s="179" t="s">
        <v>217</v>
      </c>
      <c r="I138" s="180">
        <f t="shared" ref="I138:J142" si="7">I139</f>
        <v>487150</v>
      </c>
      <c r="J138" s="180">
        <f t="shared" si="7"/>
        <v>501925</v>
      </c>
    </row>
    <row r="139" spans="1:10">
      <c r="A139" s="186" t="s">
        <v>178</v>
      </c>
      <c r="B139" s="178" t="s">
        <v>136</v>
      </c>
      <c r="C139" s="178" t="s">
        <v>142</v>
      </c>
      <c r="D139" s="178" t="s">
        <v>216</v>
      </c>
      <c r="E139" s="179"/>
      <c r="F139" s="178"/>
      <c r="G139" s="178"/>
      <c r="H139" s="179" t="s">
        <v>217</v>
      </c>
      <c r="I139" s="182">
        <f t="shared" si="7"/>
        <v>487150</v>
      </c>
      <c r="J139" s="182">
        <f t="shared" si="7"/>
        <v>501925</v>
      </c>
    </row>
    <row r="140" spans="1:10" ht="31.5">
      <c r="A140" s="53" t="s">
        <v>150</v>
      </c>
      <c r="B140" s="178" t="s">
        <v>136</v>
      </c>
      <c r="C140" s="178" t="s">
        <v>142</v>
      </c>
      <c r="D140" s="178" t="s">
        <v>151</v>
      </c>
      <c r="E140" s="179">
        <v>0</v>
      </c>
      <c r="F140" s="178" t="s">
        <v>138</v>
      </c>
      <c r="G140" s="178" t="s">
        <v>139</v>
      </c>
      <c r="H140" s="179"/>
      <c r="I140" s="182">
        <f t="shared" si="7"/>
        <v>487150</v>
      </c>
      <c r="J140" s="182">
        <f t="shared" si="7"/>
        <v>501925</v>
      </c>
    </row>
    <row r="141" spans="1:10" ht="31.5">
      <c r="A141" s="53" t="s">
        <v>297</v>
      </c>
      <c r="B141" s="178" t="s">
        <v>136</v>
      </c>
      <c r="C141" s="178" t="s">
        <v>142</v>
      </c>
      <c r="D141" s="178" t="s">
        <v>151</v>
      </c>
      <c r="E141" s="179">
        <v>9</v>
      </c>
      <c r="F141" s="178" t="s">
        <v>138</v>
      </c>
      <c r="G141" s="178" t="s">
        <v>139</v>
      </c>
      <c r="H141" s="179"/>
      <c r="I141" s="182">
        <f t="shared" si="7"/>
        <v>487150</v>
      </c>
      <c r="J141" s="182">
        <f t="shared" si="7"/>
        <v>501925</v>
      </c>
    </row>
    <row r="142" spans="1:10" ht="63">
      <c r="A142" s="181" t="s">
        <v>301</v>
      </c>
      <c r="B142" s="178" t="s">
        <v>136</v>
      </c>
      <c r="C142" s="178" t="s">
        <v>142</v>
      </c>
      <c r="D142" s="178" t="s">
        <v>151</v>
      </c>
      <c r="E142" s="179">
        <v>9</v>
      </c>
      <c r="F142" s="178" t="s">
        <v>138</v>
      </c>
      <c r="G142" s="178" t="s">
        <v>179</v>
      </c>
      <c r="H142" s="179"/>
      <c r="I142" s="182">
        <f t="shared" si="7"/>
        <v>487150</v>
      </c>
      <c r="J142" s="182">
        <f t="shared" si="7"/>
        <v>501925</v>
      </c>
    </row>
    <row r="143" spans="1:10" ht="31.5">
      <c r="A143" s="181" t="s">
        <v>222</v>
      </c>
      <c r="B143" s="178" t="s">
        <v>136</v>
      </c>
      <c r="C143" s="178" t="s">
        <v>142</v>
      </c>
      <c r="D143" s="178" t="s">
        <v>151</v>
      </c>
      <c r="E143" s="179">
        <v>9</v>
      </c>
      <c r="F143" s="178" t="s">
        <v>138</v>
      </c>
      <c r="G143" s="178" t="s">
        <v>179</v>
      </c>
      <c r="H143" s="179">
        <v>120</v>
      </c>
      <c r="I143" s="182">
        <f>'Прил 8'!J130</f>
        <v>487150</v>
      </c>
      <c r="J143" s="182">
        <f>'Прил 8'!K130</f>
        <v>501925</v>
      </c>
    </row>
    <row r="144" spans="1:10" ht="31.5">
      <c r="A144" s="185" t="s">
        <v>180</v>
      </c>
      <c r="B144" s="178" t="s">
        <v>142</v>
      </c>
      <c r="C144" s="178"/>
      <c r="D144" s="178"/>
      <c r="E144" s="179"/>
      <c r="F144" s="178"/>
      <c r="G144" s="178"/>
      <c r="H144" s="179"/>
      <c r="I144" s="182">
        <f>I145+I170+I175</f>
        <v>825978.6</v>
      </c>
      <c r="J144" s="182">
        <f>J145+J170+J175</f>
        <v>705978.6</v>
      </c>
    </row>
    <row r="145" spans="1:10">
      <c r="A145" s="181" t="s">
        <v>543</v>
      </c>
      <c r="B145" s="178" t="s">
        <v>142</v>
      </c>
      <c r="C145" s="178" t="s">
        <v>173</v>
      </c>
      <c r="D145" s="178"/>
      <c r="E145" s="179"/>
      <c r="F145" s="178"/>
      <c r="G145" s="178"/>
      <c r="H145" s="179"/>
      <c r="I145" s="182">
        <f>I146+I166</f>
        <v>575978.6</v>
      </c>
      <c r="J145" s="182">
        <f>J146+J166</f>
        <v>575978.6</v>
      </c>
    </row>
    <row r="146" spans="1:10" ht="110.25">
      <c r="A146" s="181" t="s">
        <v>302</v>
      </c>
      <c r="B146" s="178" t="s">
        <v>142</v>
      </c>
      <c r="C146" s="178" t="s">
        <v>173</v>
      </c>
      <c r="D146" s="178" t="s">
        <v>136</v>
      </c>
      <c r="E146" s="179">
        <v>0</v>
      </c>
      <c r="F146" s="178" t="s">
        <v>138</v>
      </c>
      <c r="G146" s="178" t="s">
        <v>139</v>
      </c>
      <c r="H146" s="179"/>
      <c r="I146" s="182">
        <f>I147+I158+I161</f>
        <v>575978.6</v>
      </c>
      <c r="J146" s="182">
        <f>J147+J158+J161</f>
        <v>575978.6</v>
      </c>
    </row>
    <row r="147" spans="1:10" ht="31.5">
      <c r="A147" s="53" t="s">
        <v>303</v>
      </c>
      <c r="B147" s="178" t="s">
        <v>142</v>
      </c>
      <c r="C147" s="178" t="s">
        <v>173</v>
      </c>
      <c r="D147" s="178" t="s">
        <v>136</v>
      </c>
      <c r="E147" s="179">
        <v>1</v>
      </c>
      <c r="F147" s="178" t="s">
        <v>138</v>
      </c>
      <c r="G147" s="178" t="s">
        <v>139</v>
      </c>
      <c r="H147" s="179"/>
      <c r="I147" s="182">
        <f>I148+I150+I154+I156+I152</f>
        <v>180000</v>
      </c>
      <c r="J147" s="182">
        <f>J148+J150+J154+J156+J152</f>
        <v>180000</v>
      </c>
    </row>
    <row r="148" spans="1:10" ht="31.5">
      <c r="A148" s="53" t="s">
        <v>304</v>
      </c>
      <c r="B148" s="178" t="s">
        <v>142</v>
      </c>
      <c r="C148" s="178" t="s">
        <v>173</v>
      </c>
      <c r="D148" s="178" t="s">
        <v>136</v>
      </c>
      <c r="E148" s="179">
        <v>1</v>
      </c>
      <c r="F148" s="178" t="s">
        <v>138</v>
      </c>
      <c r="G148" s="178" t="s">
        <v>305</v>
      </c>
      <c r="H148" s="179"/>
      <c r="I148" s="182">
        <f>I149</f>
        <v>70000</v>
      </c>
      <c r="J148" s="182">
        <f>J149</f>
        <v>70000</v>
      </c>
    </row>
    <row r="149" spans="1:10" ht="31.5">
      <c r="A149" s="53" t="s">
        <v>145</v>
      </c>
      <c r="B149" s="178" t="s">
        <v>142</v>
      </c>
      <c r="C149" s="178" t="s">
        <v>173</v>
      </c>
      <c r="D149" s="178" t="s">
        <v>136</v>
      </c>
      <c r="E149" s="179">
        <v>1</v>
      </c>
      <c r="F149" s="178" t="s">
        <v>138</v>
      </c>
      <c r="G149" s="178" t="s">
        <v>305</v>
      </c>
      <c r="H149" s="179">
        <v>240</v>
      </c>
      <c r="I149" s="182">
        <f>'Прил 8'!J136</f>
        <v>70000</v>
      </c>
      <c r="J149" s="182">
        <f>'Прил 8'!K136</f>
        <v>70000</v>
      </c>
    </row>
    <row r="150" spans="1:10" ht="31.5" hidden="1">
      <c r="A150" s="53" t="s">
        <v>306</v>
      </c>
      <c r="B150" s="178" t="s">
        <v>142</v>
      </c>
      <c r="C150" s="178" t="s">
        <v>173</v>
      </c>
      <c r="D150" s="178" t="s">
        <v>136</v>
      </c>
      <c r="E150" s="179">
        <v>1</v>
      </c>
      <c r="F150" s="178" t="s">
        <v>138</v>
      </c>
      <c r="G150" s="178" t="s">
        <v>307</v>
      </c>
      <c r="H150" s="179"/>
      <c r="I150" s="182">
        <f>I151</f>
        <v>0</v>
      </c>
      <c r="J150" s="182">
        <f>J151</f>
        <v>0</v>
      </c>
    </row>
    <row r="151" spans="1:10" ht="31.5" hidden="1">
      <c r="A151" s="53" t="s">
        <v>145</v>
      </c>
      <c r="B151" s="178" t="s">
        <v>142</v>
      </c>
      <c r="C151" s="178" t="s">
        <v>173</v>
      </c>
      <c r="D151" s="178" t="s">
        <v>136</v>
      </c>
      <c r="E151" s="179">
        <v>1</v>
      </c>
      <c r="F151" s="178" t="s">
        <v>138</v>
      </c>
      <c r="G151" s="178" t="s">
        <v>307</v>
      </c>
      <c r="H151" s="179">
        <v>240</v>
      </c>
      <c r="I151" s="182">
        <f>'[1]Прил 9'!J130</f>
        <v>0</v>
      </c>
      <c r="J151" s="182">
        <f>'[1]Прил 9'!K130</f>
        <v>0</v>
      </c>
    </row>
    <row r="152" spans="1:10" ht="31.5" hidden="1">
      <c r="A152" s="53" t="s">
        <v>308</v>
      </c>
      <c r="B152" s="178" t="s">
        <v>142</v>
      </c>
      <c r="C152" s="178" t="s">
        <v>173</v>
      </c>
      <c r="D152" s="178" t="s">
        <v>136</v>
      </c>
      <c r="E152" s="179">
        <v>1</v>
      </c>
      <c r="F152" s="178" t="s">
        <v>138</v>
      </c>
      <c r="G152" s="178" t="s">
        <v>309</v>
      </c>
      <c r="H152" s="179"/>
      <c r="I152" s="182">
        <f>I153</f>
        <v>0</v>
      </c>
      <c r="J152" s="182">
        <f>J153</f>
        <v>0</v>
      </c>
    </row>
    <row r="153" spans="1:10" ht="31.5" hidden="1">
      <c r="A153" s="53" t="s">
        <v>145</v>
      </c>
      <c r="B153" s="178" t="s">
        <v>142</v>
      </c>
      <c r="C153" s="178" t="s">
        <v>173</v>
      </c>
      <c r="D153" s="178" t="s">
        <v>136</v>
      </c>
      <c r="E153" s="179">
        <v>1</v>
      </c>
      <c r="F153" s="178" t="s">
        <v>138</v>
      </c>
      <c r="G153" s="178" t="s">
        <v>309</v>
      </c>
      <c r="H153" s="179">
        <v>240</v>
      </c>
      <c r="I153" s="182">
        <f>'[1]Прил 9'!J132</f>
        <v>0</v>
      </c>
      <c r="J153" s="182">
        <f>'[1]Прил 9'!K132</f>
        <v>0</v>
      </c>
    </row>
    <row r="154" spans="1:10" ht="47.25">
      <c r="A154" s="53" t="s">
        <v>310</v>
      </c>
      <c r="B154" s="178" t="s">
        <v>142</v>
      </c>
      <c r="C154" s="178" t="s">
        <v>173</v>
      </c>
      <c r="D154" s="178" t="s">
        <v>136</v>
      </c>
      <c r="E154" s="179">
        <v>1</v>
      </c>
      <c r="F154" s="178" t="s">
        <v>138</v>
      </c>
      <c r="G154" s="178" t="s">
        <v>311</v>
      </c>
      <c r="H154" s="179"/>
      <c r="I154" s="182">
        <f>I155</f>
        <v>10000</v>
      </c>
      <c r="J154" s="182">
        <f>J155</f>
        <v>10000</v>
      </c>
    </row>
    <row r="155" spans="1:10" ht="31.5">
      <c r="A155" s="53" t="s">
        <v>145</v>
      </c>
      <c r="B155" s="178" t="s">
        <v>142</v>
      </c>
      <c r="C155" s="178" t="s">
        <v>173</v>
      </c>
      <c r="D155" s="178" t="s">
        <v>136</v>
      </c>
      <c r="E155" s="179">
        <v>1</v>
      </c>
      <c r="F155" s="178" t="s">
        <v>138</v>
      </c>
      <c r="G155" s="178" t="s">
        <v>311</v>
      </c>
      <c r="H155" s="179">
        <v>240</v>
      </c>
      <c r="I155" s="182">
        <f>'Прил 8'!J142</f>
        <v>10000</v>
      </c>
      <c r="J155" s="182">
        <f>'Прил 8'!K142</f>
        <v>10000</v>
      </c>
    </row>
    <row r="156" spans="1:10" ht="31.5">
      <c r="A156" s="53" t="s">
        <v>312</v>
      </c>
      <c r="B156" s="178" t="s">
        <v>142</v>
      </c>
      <c r="C156" s="178" t="s">
        <v>173</v>
      </c>
      <c r="D156" s="178" t="s">
        <v>136</v>
      </c>
      <c r="E156" s="179">
        <v>1</v>
      </c>
      <c r="F156" s="178" t="s">
        <v>138</v>
      </c>
      <c r="G156" s="178" t="s">
        <v>313</v>
      </c>
      <c r="H156" s="179"/>
      <c r="I156" s="182">
        <f>I157</f>
        <v>100000</v>
      </c>
      <c r="J156" s="182">
        <f>J157</f>
        <v>100000</v>
      </c>
    </row>
    <row r="157" spans="1:10" ht="31.5">
      <c r="A157" s="53" t="s">
        <v>145</v>
      </c>
      <c r="B157" s="178" t="s">
        <v>142</v>
      </c>
      <c r="C157" s="178" t="s">
        <v>173</v>
      </c>
      <c r="D157" s="178" t="s">
        <v>136</v>
      </c>
      <c r="E157" s="179">
        <v>1</v>
      </c>
      <c r="F157" s="178" t="s">
        <v>138</v>
      </c>
      <c r="G157" s="178" t="s">
        <v>313</v>
      </c>
      <c r="H157" s="179">
        <v>240</v>
      </c>
      <c r="I157" s="182">
        <f>'Прил 8'!J144</f>
        <v>100000</v>
      </c>
      <c r="J157" s="182">
        <f>'Прил 8'!K144</f>
        <v>100000</v>
      </c>
    </row>
    <row r="158" spans="1:10" ht="47.25">
      <c r="A158" s="187" t="s">
        <v>314</v>
      </c>
      <c r="B158" s="178" t="s">
        <v>142</v>
      </c>
      <c r="C158" s="178" t="s">
        <v>173</v>
      </c>
      <c r="D158" s="178" t="s">
        <v>136</v>
      </c>
      <c r="E158" s="179">
        <v>2</v>
      </c>
      <c r="F158" s="178" t="s">
        <v>138</v>
      </c>
      <c r="G158" s="178" t="s">
        <v>139</v>
      </c>
      <c r="H158" s="179"/>
      <c r="I158" s="182">
        <f>I159</f>
        <v>10000</v>
      </c>
      <c r="J158" s="182">
        <f>J159</f>
        <v>10000</v>
      </c>
    </row>
    <row r="159" spans="1:10" ht="31.5">
      <c r="A159" s="187" t="s">
        <v>315</v>
      </c>
      <c r="B159" s="178" t="s">
        <v>142</v>
      </c>
      <c r="C159" s="178" t="s">
        <v>173</v>
      </c>
      <c r="D159" s="178" t="s">
        <v>136</v>
      </c>
      <c r="E159" s="179">
        <v>2</v>
      </c>
      <c r="F159" s="178" t="s">
        <v>138</v>
      </c>
      <c r="G159" s="178" t="s">
        <v>316</v>
      </c>
      <c r="H159" s="179"/>
      <c r="I159" s="182">
        <f>I160</f>
        <v>10000</v>
      </c>
      <c r="J159" s="182">
        <f>J160</f>
        <v>10000</v>
      </c>
    </row>
    <row r="160" spans="1:10" ht="31.5">
      <c r="A160" s="53" t="s">
        <v>145</v>
      </c>
      <c r="B160" s="178" t="s">
        <v>142</v>
      </c>
      <c r="C160" s="178" t="s">
        <v>173</v>
      </c>
      <c r="D160" s="178" t="s">
        <v>136</v>
      </c>
      <c r="E160" s="179">
        <v>2</v>
      </c>
      <c r="F160" s="178" t="s">
        <v>138</v>
      </c>
      <c r="G160" s="178" t="s">
        <v>316</v>
      </c>
      <c r="H160" s="179">
        <v>240</v>
      </c>
      <c r="I160" s="182">
        <f>'Прил 8'!J147</f>
        <v>10000</v>
      </c>
      <c r="J160" s="182">
        <f>'Прил 8'!K147</f>
        <v>10000</v>
      </c>
    </row>
    <row r="161" spans="1:10" ht="63">
      <c r="A161" s="53" t="s">
        <v>317</v>
      </c>
      <c r="B161" s="178" t="s">
        <v>142</v>
      </c>
      <c r="C161" s="178" t="s">
        <v>173</v>
      </c>
      <c r="D161" s="178" t="s">
        <v>136</v>
      </c>
      <c r="E161" s="179">
        <v>3</v>
      </c>
      <c r="F161" s="178" t="s">
        <v>138</v>
      </c>
      <c r="G161" s="178" t="s">
        <v>139</v>
      </c>
      <c r="H161" s="179"/>
      <c r="I161" s="182">
        <f>I162+I164</f>
        <v>385978.6</v>
      </c>
      <c r="J161" s="182">
        <f>J162+J164</f>
        <v>385978.6</v>
      </c>
    </row>
    <row r="162" spans="1:10" ht="47.25">
      <c r="A162" s="53" t="s">
        <v>318</v>
      </c>
      <c r="B162" s="178" t="s">
        <v>142</v>
      </c>
      <c r="C162" s="178" t="s">
        <v>173</v>
      </c>
      <c r="D162" s="178" t="s">
        <v>136</v>
      </c>
      <c r="E162" s="179">
        <v>3</v>
      </c>
      <c r="F162" s="178" t="s">
        <v>138</v>
      </c>
      <c r="G162" s="178" t="s">
        <v>319</v>
      </c>
      <c r="H162" s="179"/>
      <c r="I162" s="182">
        <f>I163</f>
        <v>385978.6</v>
      </c>
      <c r="J162" s="182">
        <f>J163</f>
        <v>385978.6</v>
      </c>
    </row>
    <row r="163" spans="1:10" ht="31.5">
      <c r="A163" s="53" t="s">
        <v>145</v>
      </c>
      <c r="B163" s="178" t="s">
        <v>142</v>
      </c>
      <c r="C163" s="178" t="s">
        <v>173</v>
      </c>
      <c r="D163" s="178" t="s">
        <v>136</v>
      </c>
      <c r="E163" s="179">
        <v>3</v>
      </c>
      <c r="F163" s="178" t="s">
        <v>138</v>
      </c>
      <c r="G163" s="178" t="s">
        <v>319</v>
      </c>
      <c r="H163" s="179">
        <v>240</v>
      </c>
      <c r="I163" s="182">
        <f>'Прил 8'!J150</f>
        <v>385978.6</v>
      </c>
      <c r="J163" s="182">
        <f>'Прил 8'!K150</f>
        <v>385978.6</v>
      </c>
    </row>
    <row r="164" spans="1:10" ht="31.5" hidden="1">
      <c r="A164" s="53" t="s">
        <v>320</v>
      </c>
      <c r="B164" s="178" t="s">
        <v>142</v>
      </c>
      <c r="C164" s="178" t="s">
        <v>173</v>
      </c>
      <c r="D164" s="178" t="s">
        <v>136</v>
      </c>
      <c r="E164" s="179">
        <v>3</v>
      </c>
      <c r="F164" s="178" t="s">
        <v>138</v>
      </c>
      <c r="G164" s="178" t="s">
        <v>321</v>
      </c>
      <c r="H164" s="179"/>
      <c r="I164" s="182">
        <f>I165</f>
        <v>0</v>
      </c>
      <c r="J164" s="182">
        <f>J165</f>
        <v>0</v>
      </c>
    </row>
    <row r="165" spans="1:10" ht="31.5" hidden="1">
      <c r="A165" s="53" t="s">
        <v>145</v>
      </c>
      <c r="B165" s="178" t="s">
        <v>142</v>
      </c>
      <c r="C165" s="178" t="s">
        <v>173</v>
      </c>
      <c r="D165" s="178" t="s">
        <v>136</v>
      </c>
      <c r="E165" s="179">
        <v>3</v>
      </c>
      <c r="F165" s="178" t="s">
        <v>138</v>
      </c>
      <c r="G165" s="178" t="s">
        <v>321</v>
      </c>
      <c r="H165" s="179">
        <v>240</v>
      </c>
      <c r="I165" s="182">
        <f>'[1]Прил 9'!J144</f>
        <v>0</v>
      </c>
      <c r="J165" s="182">
        <f>'[1]Прил 9'!K144</f>
        <v>0</v>
      </c>
    </row>
    <row r="166" spans="1:10" ht="31.5" hidden="1">
      <c r="A166" s="53" t="s">
        <v>322</v>
      </c>
      <c r="B166" s="178" t="s">
        <v>142</v>
      </c>
      <c r="C166" s="178" t="s">
        <v>173</v>
      </c>
      <c r="D166" s="178">
        <v>97</v>
      </c>
      <c r="E166" s="179">
        <v>0</v>
      </c>
      <c r="F166" s="178" t="s">
        <v>138</v>
      </c>
      <c r="G166" s="178" t="s">
        <v>139</v>
      </c>
      <c r="H166" s="179"/>
      <c r="I166" s="182">
        <f t="shared" ref="I166:J168" si="8">I167</f>
        <v>0</v>
      </c>
      <c r="J166" s="182">
        <f t="shared" si="8"/>
        <v>0</v>
      </c>
    </row>
    <row r="167" spans="1:10" ht="63" hidden="1">
      <c r="A167" s="53" t="s">
        <v>234</v>
      </c>
      <c r="B167" s="178" t="s">
        <v>142</v>
      </c>
      <c r="C167" s="178" t="s">
        <v>173</v>
      </c>
      <c r="D167" s="178">
        <v>97</v>
      </c>
      <c r="E167" s="179">
        <v>2</v>
      </c>
      <c r="F167" s="178" t="s">
        <v>138</v>
      </c>
      <c r="G167" s="178" t="s">
        <v>139</v>
      </c>
      <c r="H167" s="179"/>
      <c r="I167" s="182">
        <f t="shared" si="8"/>
        <v>0</v>
      </c>
      <c r="J167" s="182">
        <f t="shared" si="8"/>
        <v>0</v>
      </c>
    </row>
    <row r="168" spans="1:10" ht="63" hidden="1">
      <c r="A168" s="53" t="s">
        <v>323</v>
      </c>
      <c r="B168" s="178" t="s">
        <v>142</v>
      </c>
      <c r="C168" s="178" t="s">
        <v>173</v>
      </c>
      <c r="D168" s="178" t="s">
        <v>236</v>
      </c>
      <c r="E168" s="179">
        <v>2</v>
      </c>
      <c r="F168" s="178" t="s">
        <v>138</v>
      </c>
      <c r="G168" s="178" t="s">
        <v>324</v>
      </c>
      <c r="H168" s="179"/>
      <c r="I168" s="182">
        <f t="shared" si="8"/>
        <v>0</v>
      </c>
      <c r="J168" s="182">
        <f t="shared" si="8"/>
        <v>0</v>
      </c>
    </row>
    <row r="169" spans="1:10" ht="31.5" hidden="1">
      <c r="A169" s="184" t="s">
        <v>239</v>
      </c>
      <c r="B169" s="178" t="s">
        <v>142</v>
      </c>
      <c r="C169" s="178" t="s">
        <v>173</v>
      </c>
      <c r="D169" s="178" t="s">
        <v>236</v>
      </c>
      <c r="E169" s="179">
        <v>2</v>
      </c>
      <c r="F169" s="178" t="s">
        <v>138</v>
      </c>
      <c r="G169" s="178" t="s">
        <v>324</v>
      </c>
      <c r="H169" s="179">
        <v>500</v>
      </c>
      <c r="I169" s="182">
        <f>'[1]Прил 9'!J148</f>
        <v>0</v>
      </c>
      <c r="J169" s="182">
        <f>'[1]Прил 9'!K148</f>
        <v>0</v>
      </c>
    </row>
    <row r="170" spans="1:10" ht="47.25">
      <c r="A170" s="53" t="s">
        <v>544</v>
      </c>
      <c r="B170" s="178" t="s">
        <v>142</v>
      </c>
      <c r="C170" s="178" t="s">
        <v>161</v>
      </c>
      <c r="D170" s="178"/>
      <c r="E170" s="179"/>
      <c r="F170" s="178"/>
      <c r="G170" s="178"/>
      <c r="H170" s="179"/>
      <c r="I170" s="182">
        <f t="shared" ref="I170:J173" si="9">I171</f>
        <v>250000</v>
      </c>
      <c r="J170" s="182">
        <f t="shared" si="9"/>
        <v>130000</v>
      </c>
    </row>
    <row r="171" spans="1:10" ht="110.25">
      <c r="A171" s="53" t="s">
        <v>302</v>
      </c>
      <c r="B171" s="178" t="s">
        <v>142</v>
      </c>
      <c r="C171" s="178" t="s">
        <v>161</v>
      </c>
      <c r="D171" s="178" t="s">
        <v>136</v>
      </c>
      <c r="E171" s="179">
        <v>0</v>
      </c>
      <c r="F171" s="178" t="s">
        <v>138</v>
      </c>
      <c r="G171" s="178" t="s">
        <v>139</v>
      </c>
      <c r="H171" s="179"/>
      <c r="I171" s="182">
        <f t="shared" si="9"/>
        <v>250000</v>
      </c>
      <c r="J171" s="182">
        <f t="shared" si="9"/>
        <v>130000</v>
      </c>
    </row>
    <row r="172" spans="1:10" ht="31.5">
      <c r="A172" s="53" t="s">
        <v>325</v>
      </c>
      <c r="B172" s="178" t="s">
        <v>142</v>
      </c>
      <c r="C172" s="178" t="s">
        <v>161</v>
      </c>
      <c r="D172" s="178" t="s">
        <v>136</v>
      </c>
      <c r="E172" s="179">
        <v>4</v>
      </c>
      <c r="F172" s="178" t="s">
        <v>138</v>
      </c>
      <c r="G172" s="178" t="s">
        <v>139</v>
      </c>
      <c r="H172" s="179"/>
      <c r="I172" s="182">
        <f t="shared" si="9"/>
        <v>250000</v>
      </c>
      <c r="J172" s="182">
        <f t="shared" si="9"/>
        <v>130000</v>
      </c>
    </row>
    <row r="173" spans="1:10" ht="31.5">
      <c r="A173" s="53" t="s">
        <v>325</v>
      </c>
      <c r="B173" s="178" t="s">
        <v>142</v>
      </c>
      <c r="C173" s="178" t="s">
        <v>161</v>
      </c>
      <c r="D173" s="178" t="s">
        <v>136</v>
      </c>
      <c r="E173" s="179">
        <v>4</v>
      </c>
      <c r="F173" s="178" t="s">
        <v>138</v>
      </c>
      <c r="G173" s="178" t="s">
        <v>326</v>
      </c>
      <c r="H173" s="179"/>
      <c r="I173" s="182">
        <f t="shared" si="9"/>
        <v>250000</v>
      </c>
      <c r="J173" s="182">
        <f t="shared" si="9"/>
        <v>130000</v>
      </c>
    </row>
    <row r="174" spans="1:10" ht="31.5">
      <c r="A174" s="53" t="s">
        <v>145</v>
      </c>
      <c r="B174" s="178" t="s">
        <v>142</v>
      </c>
      <c r="C174" s="178" t="s">
        <v>161</v>
      </c>
      <c r="D174" s="178" t="s">
        <v>136</v>
      </c>
      <c r="E174" s="179">
        <v>4</v>
      </c>
      <c r="F174" s="178" t="s">
        <v>138</v>
      </c>
      <c r="G174" s="178" t="s">
        <v>326</v>
      </c>
      <c r="H174" s="179">
        <v>240</v>
      </c>
      <c r="I174" s="182">
        <f>'Прил 8'!J161</f>
        <v>250000</v>
      </c>
      <c r="J174" s="182">
        <f>'Прил 8'!K161</f>
        <v>130000</v>
      </c>
    </row>
    <row r="175" spans="1:10" ht="31.5" hidden="1">
      <c r="A175" s="53" t="s">
        <v>184</v>
      </c>
      <c r="B175" s="178" t="s">
        <v>142</v>
      </c>
      <c r="C175" s="178" t="s">
        <v>185</v>
      </c>
      <c r="D175" s="178"/>
      <c r="E175" s="179"/>
      <c r="F175" s="178"/>
      <c r="G175" s="178"/>
      <c r="H175" s="179"/>
      <c r="I175" s="182">
        <f>I176+I179</f>
        <v>0</v>
      </c>
      <c r="J175" s="182">
        <f>J176+J179</f>
        <v>0</v>
      </c>
    </row>
    <row r="176" spans="1:10" ht="63" hidden="1">
      <c r="A176" s="53" t="s">
        <v>329</v>
      </c>
      <c r="B176" s="178" t="s">
        <v>142</v>
      </c>
      <c r="C176" s="178" t="s">
        <v>185</v>
      </c>
      <c r="D176" s="178" t="s">
        <v>168</v>
      </c>
      <c r="E176" s="179">
        <v>0</v>
      </c>
      <c r="F176" s="178" t="s">
        <v>138</v>
      </c>
      <c r="G176" s="178" t="s">
        <v>139</v>
      </c>
      <c r="H176" s="179"/>
      <c r="I176" s="182">
        <f>I177</f>
        <v>0</v>
      </c>
      <c r="J176" s="182">
        <f>J177</f>
        <v>0</v>
      </c>
    </row>
    <row r="177" spans="1:10" ht="31.5" hidden="1">
      <c r="A177" s="53" t="s">
        <v>330</v>
      </c>
      <c r="B177" s="178" t="s">
        <v>142</v>
      </c>
      <c r="C177" s="178" t="s">
        <v>185</v>
      </c>
      <c r="D177" s="178" t="s">
        <v>168</v>
      </c>
      <c r="E177" s="179">
        <v>0</v>
      </c>
      <c r="F177" s="178" t="s">
        <v>138</v>
      </c>
      <c r="G177" s="178" t="s">
        <v>331</v>
      </c>
      <c r="H177" s="179"/>
      <c r="I177" s="182">
        <f>I178</f>
        <v>0</v>
      </c>
      <c r="J177" s="182">
        <f>J178</f>
        <v>0</v>
      </c>
    </row>
    <row r="178" spans="1:10" ht="31.5" hidden="1">
      <c r="A178" s="53" t="s">
        <v>145</v>
      </c>
      <c r="B178" s="178" t="s">
        <v>142</v>
      </c>
      <c r="C178" s="178" t="s">
        <v>185</v>
      </c>
      <c r="D178" s="178" t="s">
        <v>168</v>
      </c>
      <c r="E178" s="179">
        <v>0</v>
      </c>
      <c r="F178" s="178" t="s">
        <v>138</v>
      </c>
      <c r="G178" s="178" t="s">
        <v>331</v>
      </c>
      <c r="H178" s="179">
        <v>240</v>
      </c>
      <c r="I178" s="182"/>
      <c r="J178" s="182"/>
    </row>
    <row r="179" spans="1:10" ht="31.5" hidden="1">
      <c r="A179" s="53" t="s">
        <v>150</v>
      </c>
      <c r="B179" s="178" t="s">
        <v>142</v>
      </c>
      <c r="C179" s="178" t="s">
        <v>185</v>
      </c>
      <c r="D179" s="178" t="s">
        <v>151</v>
      </c>
      <c r="E179" s="179">
        <v>0</v>
      </c>
      <c r="F179" s="178" t="s">
        <v>138</v>
      </c>
      <c r="G179" s="178" t="s">
        <v>139</v>
      </c>
      <c r="H179" s="179"/>
      <c r="I179" s="182">
        <f t="shared" ref="I179:J181" si="10">I180</f>
        <v>0</v>
      </c>
      <c r="J179" s="182">
        <f t="shared" si="10"/>
        <v>0</v>
      </c>
    </row>
    <row r="180" spans="1:10" ht="31.5" hidden="1">
      <c r="A180" s="53" t="s">
        <v>297</v>
      </c>
      <c r="B180" s="178" t="s">
        <v>142</v>
      </c>
      <c r="C180" s="178" t="s">
        <v>185</v>
      </c>
      <c r="D180" s="178" t="s">
        <v>151</v>
      </c>
      <c r="E180" s="179">
        <v>9</v>
      </c>
      <c r="F180" s="178" t="s">
        <v>138</v>
      </c>
      <c r="G180" s="178" t="s">
        <v>139</v>
      </c>
      <c r="H180" s="179"/>
      <c r="I180" s="182">
        <f t="shared" si="10"/>
        <v>0</v>
      </c>
      <c r="J180" s="182">
        <f t="shared" si="10"/>
        <v>0</v>
      </c>
    </row>
    <row r="181" spans="1:10" ht="31.5" hidden="1">
      <c r="A181" s="53" t="s">
        <v>330</v>
      </c>
      <c r="B181" s="178" t="s">
        <v>142</v>
      </c>
      <c r="C181" s="178" t="s">
        <v>185</v>
      </c>
      <c r="D181" s="178" t="s">
        <v>151</v>
      </c>
      <c r="E181" s="179">
        <v>9</v>
      </c>
      <c r="F181" s="178" t="s">
        <v>138</v>
      </c>
      <c r="G181" s="178" t="s">
        <v>331</v>
      </c>
      <c r="H181" s="179"/>
      <c r="I181" s="182">
        <f t="shared" si="10"/>
        <v>0</v>
      </c>
      <c r="J181" s="182">
        <f t="shared" si="10"/>
        <v>0</v>
      </c>
    </row>
    <row r="182" spans="1:10" ht="31.5" hidden="1">
      <c r="A182" s="53" t="s">
        <v>145</v>
      </c>
      <c r="B182" s="178" t="s">
        <v>142</v>
      </c>
      <c r="C182" s="178" t="s">
        <v>185</v>
      </c>
      <c r="D182" s="178" t="s">
        <v>151</v>
      </c>
      <c r="E182" s="179">
        <v>9</v>
      </c>
      <c r="F182" s="178" t="s">
        <v>138</v>
      </c>
      <c r="G182" s="178" t="s">
        <v>331</v>
      </c>
      <c r="H182" s="179">
        <v>240</v>
      </c>
      <c r="I182" s="182"/>
      <c r="J182" s="182"/>
    </row>
    <row r="183" spans="1:10">
      <c r="A183" s="185" t="s">
        <v>186</v>
      </c>
      <c r="B183" s="178" t="s">
        <v>154</v>
      </c>
      <c r="C183" s="179" t="s">
        <v>24</v>
      </c>
      <c r="D183" s="178"/>
      <c r="E183" s="179"/>
      <c r="F183" s="178"/>
      <c r="G183" s="178"/>
      <c r="H183" s="179"/>
      <c r="I183" s="182">
        <f>I184+I199+I204</f>
        <v>14679277.199999999</v>
      </c>
      <c r="J183" s="182">
        <f>J184+J199+J204</f>
        <v>14752138.799999997</v>
      </c>
    </row>
    <row r="184" spans="1:10">
      <c r="A184" s="181" t="s">
        <v>189</v>
      </c>
      <c r="B184" s="178" t="s">
        <v>154</v>
      </c>
      <c r="C184" s="178" t="s">
        <v>173</v>
      </c>
      <c r="D184" s="178"/>
      <c r="E184" s="179"/>
      <c r="F184" s="178"/>
      <c r="G184" s="178"/>
      <c r="H184" s="179"/>
      <c r="I184" s="182">
        <f>I185</f>
        <v>14572435.199999999</v>
      </c>
      <c r="J184" s="182">
        <f>J185</f>
        <v>14645296.799999997</v>
      </c>
    </row>
    <row r="185" spans="1:10" ht="47.25">
      <c r="A185" s="181" t="s">
        <v>332</v>
      </c>
      <c r="B185" s="178" t="s">
        <v>154</v>
      </c>
      <c r="C185" s="178" t="s">
        <v>173</v>
      </c>
      <c r="D185" s="178" t="s">
        <v>142</v>
      </c>
      <c r="E185" s="179">
        <v>0</v>
      </c>
      <c r="F185" s="178" t="s">
        <v>138</v>
      </c>
      <c r="G185" s="178" t="s">
        <v>139</v>
      </c>
      <c r="H185" s="179"/>
      <c r="I185" s="182">
        <f>I186</f>
        <v>14572435.199999999</v>
      </c>
      <c r="J185" s="182">
        <f>J186</f>
        <v>14645296.799999997</v>
      </c>
    </row>
    <row r="186" spans="1:10" ht="63">
      <c r="A186" s="53" t="s">
        <v>333</v>
      </c>
      <c r="B186" s="178" t="s">
        <v>154</v>
      </c>
      <c r="C186" s="178" t="s">
        <v>173</v>
      </c>
      <c r="D186" s="178" t="s">
        <v>142</v>
      </c>
      <c r="E186" s="179">
        <v>1</v>
      </c>
      <c r="F186" s="178" t="s">
        <v>138</v>
      </c>
      <c r="G186" s="178" t="s">
        <v>139</v>
      </c>
      <c r="H186" s="179"/>
      <c r="I186" s="182">
        <f>I187+I189+I191+I193+I197+I195</f>
        <v>14572435.199999999</v>
      </c>
      <c r="J186" s="182">
        <f>J187+J189+J191+J193+J197+J195</f>
        <v>14645296.799999997</v>
      </c>
    </row>
    <row r="187" spans="1:10" ht="31.5">
      <c r="A187" s="53" t="s">
        <v>334</v>
      </c>
      <c r="B187" s="178" t="s">
        <v>154</v>
      </c>
      <c r="C187" s="178" t="s">
        <v>173</v>
      </c>
      <c r="D187" s="178" t="s">
        <v>142</v>
      </c>
      <c r="E187" s="179">
        <v>1</v>
      </c>
      <c r="F187" s="178" t="s">
        <v>138</v>
      </c>
      <c r="G187" s="178" t="s">
        <v>335</v>
      </c>
      <c r="H187" s="179"/>
      <c r="I187" s="182">
        <f>I188</f>
        <v>2113384.4899999984</v>
      </c>
      <c r="J187" s="182">
        <f>J188</f>
        <v>2032321.0799999982</v>
      </c>
    </row>
    <row r="188" spans="1:10" ht="31.5">
      <c r="A188" s="53" t="s">
        <v>145</v>
      </c>
      <c r="B188" s="178" t="s">
        <v>154</v>
      </c>
      <c r="C188" s="178" t="s">
        <v>173</v>
      </c>
      <c r="D188" s="178" t="s">
        <v>142</v>
      </c>
      <c r="E188" s="179">
        <v>1</v>
      </c>
      <c r="F188" s="178" t="s">
        <v>138</v>
      </c>
      <c r="G188" s="178" t="s">
        <v>335</v>
      </c>
      <c r="H188" s="179">
        <v>240</v>
      </c>
      <c r="I188" s="182">
        <f>'Прил 8'!J175</f>
        <v>2113384.4899999984</v>
      </c>
      <c r="J188" s="182">
        <f>'Прил 8'!K175</f>
        <v>2032321.0799999982</v>
      </c>
    </row>
    <row r="189" spans="1:10" ht="31.5" hidden="1">
      <c r="A189" s="53" t="s">
        <v>336</v>
      </c>
      <c r="B189" s="178" t="s">
        <v>154</v>
      </c>
      <c r="C189" s="178" t="s">
        <v>173</v>
      </c>
      <c r="D189" s="178" t="s">
        <v>142</v>
      </c>
      <c r="E189" s="179">
        <v>1</v>
      </c>
      <c r="F189" s="178" t="s">
        <v>138</v>
      </c>
      <c r="G189" s="178" t="s">
        <v>337</v>
      </c>
      <c r="H189" s="179"/>
      <c r="I189" s="182">
        <f>I190</f>
        <v>0</v>
      </c>
      <c r="J189" s="182">
        <f>J190</f>
        <v>0</v>
      </c>
    </row>
    <row r="190" spans="1:10" ht="31.5" hidden="1">
      <c r="A190" s="53" t="s">
        <v>145</v>
      </c>
      <c r="B190" s="178" t="s">
        <v>154</v>
      </c>
      <c r="C190" s="178" t="s">
        <v>173</v>
      </c>
      <c r="D190" s="178" t="s">
        <v>142</v>
      </c>
      <c r="E190" s="179">
        <v>1</v>
      </c>
      <c r="F190" s="178" t="s">
        <v>138</v>
      </c>
      <c r="G190" s="178" t="s">
        <v>337</v>
      </c>
      <c r="H190" s="179">
        <v>240</v>
      </c>
      <c r="I190" s="182">
        <f>'[1]Прил 9'!J169</f>
        <v>0</v>
      </c>
      <c r="J190" s="182">
        <f>'[1]Прил 9'!K169</f>
        <v>0</v>
      </c>
    </row>
    <row r="191" spans="1:10" ht="31.5">
      <c r="A191" s="53" t="s">
        <v>338</v>
      </c>
      <c r="B191" s="178" t="s">
        <v>154</v>
      </c>
      <c r="C191" s="178" t="s">
        <v>173</v>
      </c>
      <c r="D191" s="178" t="s">
        <v>142</v>
      </c>
      <c r="E191" s="179">
        <v>1</v>
      </c>
      <c r="F191" s="178" t="s">
        <v>138</v>
      </c>
      <c r="G191" s="178" t="s">
        <v>339</v>
      </c>
      <c r="H191" s="179"/>
      <c r="I191" s="182">
        <f>I192</f>
        <v>2672800</v>
      </c>
      <c r="J191" s="182">
        <f>J192</f>
        <v>2682000</v>
      </c>
    </row>
    <row r="192" spans="1:10" ht="31.5">
      <c r="A192" s="53" t="s">
        <v>145</v>
      </c>
      <c r="B192" s="178" t="s">
        <v>154</v>
      </c>
      <c r="C192" s="178" t="s">
        <v>173</v>
      </c>
      <c r="D192" s="178" t="s">
        <v>142</v>
      </c>
      <c r="E192" s="179">
        <v>1</v>
      </c>
      <c r="F192" s="178" t="s">
        <v>138</v>
      </c>
      <c r="G192" s="178" t="s">
        <v>339</v>
      </c>
      <c r="H192" s="179">
        <v>240</v>
      </c>
      <c r="I192" s="182">
        <f>'Прил 8'!J179</f>
        <v>2672800</v>
      </c>
      <c r="J192" s="182">
        <f>'Прил 8'!K179</f>
        <v>2682000</v>
      </c>
    </row>
    <row r="193" spans="1:10" ht="31.5">
      <c r="A193" s="53" t="s">
        <v>340</v>
      </c>
      <c r="B193" s="178" t="s">
        <v>154</v>
      </c>
      <c r="C193" s="178" t="s">
        <v>173</v>
      </c>
      <c r="D193" s="178" t="s">
        <v>142</v>
      </c>
      <c r="E193" s="179">
        <v>1</v>
      </c>
      <c r="F193" s="178" t="s">
        <v>138</v>
      </c>
      <c r="G193" s="178" t="s">
        <v>341</v>
      </c>
      <c r="H193" s="179"/>
      <c r="I193" s="182">
        <f>I194</f>
        <v>50000</v>
      </c>
      <c r="J193" s="182">
        <f>J194</f>
        <v>50000</v>
      </c>
    </row>
    <row r="194" spans="1:10" ht="31.5">
      <c r="A194" s="53" t="s">
        <v>145</v>
      </c>
      <c r="B194" s="178" t="s">
        <v>154</v>
      </c>
      <c r="C194" s="178" t="s">
        <v>173</v>
      </c>
      <c r="D194" s="178" t="s">
        <v>142</v>
      </c>
      <c r="E194" s="179">
        <v>1</v>
      </c>
      <c r="F194" s="178" t="s">
        <v>138</v>
      </c>
      <c r="G194" s="178" t="s">
        <v>341</v>
      </c>
      <c r="H194" s="179">
        <v>240</v>
      </c>
      <c r="I194" s="182">
        <f>'Прил 8'!J181</f>
        <v>50000</v>
      </c>
      <c r="J194" s="182">
        <f>'Прил 8'!K181</f>
        <v>50000</v>
      </c>
    </row>
    <row r="195" spans="1:10" ht="31.5">
      <c r="A195" s="53" t="s">
        <v>342</v>
      </c>
      <c r="B195" s="178" t="s">
        <v>154</v>
      </c>
      <c r="C195" s="178" t="s">
        <v>173</v>
      </c>
      <c r="D195" s="178" t="s">
        <v>142</v>
      </c>
      <c r="E195" s="179">
        <v>1</v>
      </c>
      <c r="F195" s="178" t="s">
        <v>138</v>
      </c>
      <c r="G195" s="178" t="s">
        <v>343</v>
      </c>
      <c r="H195" s="179"/>
      <c r="I195" s="182">
        <f>I196</f>
        <v>7236250.71</v>
      </c>
      <c r="J195" s="182">
        <f>J196</f>
        <v>7380975.7199999997</v>
      </c>
    </row>
    <row r="196" spans="1:10" ht="31.5">
      <c r="A196" s="53" t="s">
        <v>145</v>
      </c>
      <c r="B196" s="178" t="s">
        <v>154</v>
      </c>
      <c r="C196" s="178" t="s">
        <v>173</v>
      </c>
      <c r="D196" s="178" t="s">
        <v>142</v>
      </c>
      <c r="E196" s="179">
        <v>1</v>
      </c>
      <c r="F196" s="178" t="s">
        <v>138</v>
      </c>
      <c r="G196" s="178" t="s">
        <v>343</v>
      </c>
      <c r="H196" s="179">
        <v>240</v>
      </c>
      <c r="I196" s="182">
        <f>'Прил 8'!J183</f>
        <v>7236250.71</v>
      </c>
      <c r="J196" s="182">
        <f>'Прил 8'!K183</f>
        <v>7380975.7199999997</v>
      </c>
    </row>
    <row r="197" spans="1:10" ht="31.5">
      <c r="A197" s="53" t="s">
        <v>346</v>
      </c>
      <c r="B197" s="178" t="s">
        <v>154</v>
      </c>
      <c r="C197" s="178" t="s">
        <v>173</v>
      </c>
      <c r="D197" s="178" t="s">
        <v>142</v>
      </c>
      <c r="E197" s="179">
        <v>1</v>
      </c>
      <c r="F197" s="178" t="s">
        <v>138</v>
      </c>
      <c r="G197" s="178" t="s">
        <v>347</v>
      </c>
      <c r="H197" s="179"/>
      <c r="I197" s="182">
        <f>I198</f>
        <v>2500000</v>
      </c>
      <c r="J197" s="182">
        <f>J198</f>
        <v>2500000</v>
      </c>
    </row>
    <row r="198" spans="1:10" ht="31.5">
      <c r="A198" s="53" t="s">
        <v>145</v>
      </c>
      <c r="B198" s="178" t="s">
        <v>154</v>
      </c>
      <c r="C198" s="178" t="s">
        <v>173</v>
      </c>
      <c r="D198" s="178" t="s">
        <v>142</v>
      </c>
      <c r="E198" s="179">
        <v>1</v>
      </c>
      <c r="F198" s="178" t="s">
        <v>138</v>
      </c>
      <c r="G198" s="178" t="s">
        <v>347</v>
      </c>
      <c r="H198" s="179">
        <v>240</v>
      </c>
      <c r="I198" s="182">
        <f>'Прил 8'!J185</f>
        <v>2500000</v>
      </c>
      <c r="J198" s="182">
        <f>'Прил 8'!K185</f>
        <v>2500000</v>
      </c>
    </row>
    <row r="199" spans="1:10">
      <c r="A199" s="53" t="s">
        <v>190</v>
      </c>
      <c r="B199" s="178" t="s">
        <v>154</v>
      </c>
      <c r="C199" s="178" t="s">
        <v>161</v>
      </c>
      <c r="D199" s="178"/>
      <c r="E199" s="178"/>
      <c r="F199" s="178"/>
      <c r="G199" s="178"/>
      <c r="H199" s="179" t="s">
        <v>217</v>
      </c>
      <c r="I199" s="182">
        <f t="shared" ref="I199:J202" si="11">I200</f>
        <v>76842</v>
      </c>
      <c r="J199" s="182">
        <f t="shared" si="11"/>
        <v>76842</v>
      </c>
    </row>
    <row r="200" spans="1:10" ht="31.5">
      <c r="A200" s="53" t="s">
        <v>150</v>
      </c>
      <c r="B200" s="178" t="s">
        <v>154</v>
      </c>
      <c r="C200" s="178" t="s">
        <v>161</v>
      </c>
      <c r="D200" s="178" t="s">
        <v>151</v>
      </c>
      <c r="E200" s="179">
        <v>0</v>
      </c>
      <c r="F200" s="178" t="s">
        <v>138</v>
      </c>
      <c r="G200" s="178" t="s">
        <v>139</v>
      </c>
      <c r="H200" s="179"/>
      <c r="I200" s="182">
        <f t="shared" si="11"/>
        <v>76842</v>
      </c>
      <c r="J200" s="182">
        <f t="shared" si="11"/>
        <v>76842</v>
      </c>
    </row>
    <row r="201" spans="1:10" ht="31.5">
      <c r="A201" s="53" t="s">
        <v>297</v>
      </c>
      <c r="B201" s="178" t="s">
        <v>154</v>
      </c>
      <c r="C201" s="178" t="s">
        <v>161</v>
      </c>
      <c r="D201" s="178" t="s">
        <v>151</v>
      </c>
      <c r="E201" s="179">
        <v>9</v>
      </c>
      <c r="F201" s="178" t="s">
        <v>138</v>
      </c>
      <c r="G201" s="178" t="s">
        <v>139</v>
      </c>
      <c r="H201" s="179"/>
      <c r="I201" s="182">
        <f t="shared" si="11"/>
        <v>76842</v>
      </c>
      <c r="J201" s="182">
        <f t="shared" si="11"/>
        <v>76842</v>
      </c>
    </row>
    <row r="202" spans="1:10" ht="31.5">
      <c r="A202" s="53" t="s">
        <v>348</v>
      </c>
      <c r="B202" s="178" t="s">
        <v>154</v>
      </c>
      <c r="C202" s="178" t="s">
        <v>161</v>
      </c>
      <c r="D202" s="178" t="s">
        <v>151</v>
      </c>
      <c r="E202" s="179">
        <v>9</v>
      </c>
      <c r="F202" s="178" t="s">
        <v>138</v>
      </c>
      <c r="G202" s="178" t="s">
        <v>191</v>
      </c>
      <c r="H202" s="179"/>
      <c r="I202" s="182">
        <f t="shared" si="11"/>
        <v>76842</v>
      </c>
      <c r="J202" s="182">
        <f t="shared" si="11"/>
        <v>76842</v>
      </c>
    </row>
    <row r="203" spans="1:10" ht="31.5">
      <c r="A203" s="53" t="s">
        <v>145</v>
      </c>
      <c r="B203" s="178" t="s">
        <v>154</v>
      </c>
      <c r="C203" s="178" t="s">
        <v>161</v>
      </c>
      <c r="D203" s="178" t="s">
        <v>151</v>
      </c>
      <c r="E203" s="179">
        <v>9</v>
      </c>
      <c r="F203" s="178" t="s">
        <v>138</v>
      </c>
      <c r="G203" s="178" t="s">
        <v>191</v>
      </c>
      <c r="H203" s="179">
        <v>240</v>
      </c>
      <c r="I203" s="182">
        <f>'Прил 8'!J190</f>
        <v>76842</v>
      </c>
      <c r="J203" s="182">
        <f>'Прил 8'!K190</f>
        <v>76842</v>
      </c>
    </row>
    <row r="204" spans="1:10">
      <c r="A204" s="181" t="s">
        <v>192</v>
      </c>
      <c r="B204" s="178" t="s">
        <v>154</v>
      </c>
      <c r="C204" s="178" t="s">
        <v>168</v>
      </c>
      <c r="D204" s="178"/>
      <c r="E204" s="178"/>
      <c r="F204" s="178"/>
      <c r="G204" s="178"/>
      <c r="H204" s="179" t="s">
        <v>217</v>
      </c>
      <c r="I204" s="180">
        <f>I205</f>
        <v>30000</v>
      </c>
      <c r="J204" s="180">
        <f>J205</f>
        <v>30000</v>
      </c>
    </row>
    <row r="205" spans="1:10" ht="63">
      <c r="A205" s="53" t="s">
        <v>349</v>
      </c>
      <c r="B205" s="178" t="s">
        <v>154</v>
      </c>
      <c r="C205" s="178" t="s">
        <v>168</v>
      </c>
      <c r="D205" s="178" t="s">
        <v>154</v>
      </c>
      <c r="E205" s="179">
        <v>0</v>
      </c>
      <c r="F205" s="178" t="s">
        <v>138</v>
      </c>
      <c r="G205" s="178" t="s">
        <v>139</v>
      </c>
      <c r="H205" s="179"/>
      <c r="I205" s="182">
        <f>I206+I208</f>
        <v>30000</v>
      </c>
      <c r="J205" s="182">
        <f>J206+J208</f>
        <v>30000</v>
      </c>
    </row>
    <row r="206" spans="1:10" ht="110.25" hidden="1">
      <c r="A206" s="53" t="s">
        <v>350</v>
      </c>
      <c r="B206" s="178" t="s">
        <v>154</v>
      </c>
      <c r="C206" s="178" t="s">
        <v>168</v>
      </c>
      <c r="D206" s="178" t="s">
        <v>154</v>
      </c>
      <c r="E206" s="179">
        <v>0</v>
      </c>
      <c r="F206" s="178" t="s">
        <v>138</v>
      </c>
      <c r="G206" s="178" t="s">
        <v>351</v>
      </c>
      <c r="H206" s="179"/>
      <c r="I206" s="182">
        <f>I207</f>
        <v>0</v>
      </c>
      <c r="J206" s="182">
        <f>J207</f>
        <v>0</v>
      </c>
    </row>
    <row r="207" spans="1:10" ht="47.25" hidden="1">
      <c r="A207" s="53" t="s">
        <v>352</v>
      </c>
      <c r="B207" s="178" t="s">
        <v>154</v>
      </c>
      <c r="C207" s="178" t="s">
        <v>168</v>
      </c>
      <c r="D207" s="178" t="s">
        <v>154</v>
      </c>
      <c r="E207" s="179">
        <v>0</v>
      </c>
      <c r="F207" s="178" t="s">
        <v>138</v>
      </c>
      <c r="G207" s="178" t="s">
        <v>351</v>
      </c>
      <c r="H207" s="179">
        <v>810</v>
      </c>
      <c r="I207" s="182">
        <f>'[1]Прил 9'!J186</f>
        <v>0</v>
      </c>
      <c r="J207" s="182">
        <f>'[1]Прил 9'!K186</f>
        <v>0</v>
      </c>
    </row>
    <row r="208" spans="1:10" ht="31.5">
      <c r="A208" s="53" t="s">
        <v>353</v>
      </c>
      <c r="B208" s="178" t="s">
        <v>154</v>
      </c>
      <c r="C208" s="178" t="s">
        <v>168</v>
      </c>
      <c r="D208" s="178" t="s">
        <v>154</v>
      </c>
      <c r="E208" s="179">
        <v>0</v>
      </c>
      <c r="F208" s="178" t="s">
        <v>138</v>
      </c>
      <c r="G208" s="178" t="s">
        <v>354</v>
      </c>
      <c r="H208" s="179"/>
      <c r="I208" s="182">
        <f>I209</f>
        <v>30000</v>
      </c>
      <c r="J208" s="182">
        <f>J209</f>
        <v>30000</v>
      </c>
    </row>
    <row r="209" spans="1:10" ht="47.25">
      <c r="A209" s="53" t="s">
        <v>352</v>
      </c>
      <c r="B209" s="178" t="s">
        <v>154</v>
      </c>
      <c r="C209" s="178" t="s">
        <v>168</v>
      </c>
      <c r="D209" s="178" t="s">
        <v>154</v>
      </c>
      <c r="E209" s="179">
        <v>0</v>
      </c>
      <c r="F209" s="178" t="s">
        <v>138</v>
      </c>
      <c r="G209" s="178" t="s">
        <v>354</v>
      </c>
      <c r="H209" s="179">
        <v>810</v>
      </c>
      <c r="I209" s="182">
        <f>'Прил 8'!J196</f>
        <v>30000</v>
      </c>
      <c r="J209" s="182">
        <f>'Прил 8'!K196</f>
        <v>30000</v>
      </c>
    </row>
    <row r="210" spans="1:10">
      <c r="A210" s="185" t="s">
        <v>355</v>
      </c>
      <c r="B210" s="178" t="s">
        <v>155</v>
      </c>
      <c r="C210" s="179" t="s">
        <v>24</v>
      </c>
      <c r="D210" s="178"/>
      <c r="E210" s="179"/>
      <c r="F210" s="178"/>
      <c r="G210" s="178"/>
      <c r="H210" s="179"/>
      <c r="I210" s="182">
        <f>I211+I223+I228+I271</f>
        <v>57588813.099999994</v>
      </c>
      <c r="J210" s="182">
        <f>J211+J223+J228+J271</f>
        <v>58118440.629999995</v>
      </c>
    </row>
    <row r="211" spans="1:10">
      <c r="A211" s="181" t="s">
        <v>193</v>
      </c>
      <c r="B211" s="178" t="s">
        <v>155</v>
      </c>
      <c r="C211" s="179" t="s">
        <v>135</v>
      </c>
      <c r="D211" s="178"/>
      <c r="E211" s="179"/>
      <c r="F211" s="178"/>
      <c r="G211" s="178"/>
      <c r="H211" s="179"/>
      <c r="I211" s="182">
        <f>I212+I219</f>
        <v>1372030.65</v>
      </c>
      <c r="J211" s="182">
        <f>J212+J219</f>
        <v>1359310.34</v>
      </c>
    </row>
    <row r="212" spans="1:10" ht="63">
      <c r="A212" s="53" t="s">
        <v>356</v>
      </c>
      <c r="B212" s="178" t="s">
        <v>155</v>
      </c>
      <c r="C212" s="178" t="s">
        <v>135</v>
      </c>
      <c r="D212" s="178" t="s">
        <v>155</v>
      </c>
      <c r="E212" s="179">
        <v>0</v>
      </c>
      <c r="F212" s="178" t="s">
        <v>138</v>
      </c>
      <c r="G212" s="178" t="s">
        <v>139</v>
      </c>
      <c r="H212" s="179"/>
      <c r="I212" s="182">
        <f>I213+I216</f>
        <v>100000</v>
      </c>
      <c r="J212" s="182">
        <f>J213+J216</f>
        <v>100000</v>
      </c>
    </row>
    <row r="213" spans="1:10" ht="31.5">
      <c r="A213" s="53" t="s">
        <v>357</v>
      </c>
      <c r="B213" s="178" t="s">
        <v>155</v>
      </c>
      <c r="C213" s="178" t="s">
        <v>135</v>
      </c>
      <c r="D213" s="178" t="s">
        <v>155</v>
      </c>
      <c r="E213" s="179">
        <v>1</v>
      </c>
      <c r="F213" s="178" t="s">
        <v>138</v>
      </c>
      <c r="G213" s="178" t="s">
        <v>139</v>
      </c>
      <c r="H213" s="179"/>
      <c r="I213" s="182">
        <f>I214</f>
        <v>100000</v>
      </c>
      <c r="J213" s="182">
        <f>J214</f>
        <v>100000</v>
      </c>
    </row>
    <row r="214" spans="1:10" ht="31.5">
      <c r="A214" s="53" t="s">
        <v>358</v>
      </c>
      <c r="B214" s="178" t="s">
        <v>155</v>
      </c>
      <c r="C214" s="178" t="s">
        <v>135</v>
      </c>
      <c r="D214" s="178" t="s">
        <v>155</v>
      </c>
      <c r="E214" s="179">
        <v>1</v>
      </c>
      <c r="F214" s="178" t="s">
        <v>138</v>
      </c>
      <c r="G214" s="178" t="s">
        <v>359</v>
      </c>
      <c r="H214" s="179"/>
      <c r="I214" s="182">
        <f>I215</f>
        <v>100000</v>
      </c>
      <c r="J214" s="182">
        <f>J215</f>
        <v>100000</v>
      </c>
    </row>
    <row r="215" spans="1:10" ht="31.5">
      <c r="A215" s="53" t="s">
        <v>145</v>
      </c>
      <c r="B215" s="178" t="s">
        <v>155</v>
      </c>
      <c r="C215" s="178" t="s">
        <v>135</v>
      </c>
      <c r="D215" s="178" t="s">
        <v>155</v>
      </c>
      <c r="E215" s="179">
        <v>1</v>
      </c>
      <c r="F215" s="178" t="s">
        <v>138</v>
      </c>
      <c r="G215" s="178" t="s">
        <v>359</v>
      </c>
      <c r="H215" s="179">
        <v>240</v>
      </c>
      <c r="I215" s="182">
        <f>'Прил 8'!J202</f>
        <v>100000</v>
      </c>
      <c r="J215" s="182">
        <f>'Прил 8'!K202</f>
        <v>100000</v>
      </c>
    </row>
    <row r="216" spans="1:10" ht="47.25" hidden="1">
      <c r="A216" s="53" t="s">
        <v>365</v>
      </c>
      <c r="B216" s="178" t="s">
        <v>155</v>
      </c>
      <c r="C216" s="178" t="s">
        <v>135</v>
      </c>
      <c r="D216" s="178" t="s">
        <v>155</v>
      </c>
      <c r="E216" s="179">
        <v>6</v>
      </c>
      <c r="F216" s="178" t="s">
        <v>138</v>
      </c>
      <c r="G216" s="178" t="s">
        <v>139</v>
      </c>
      <c r="H216" s="179"/>
      <c r="I216" s="182">
        <f>I217</f>
        <v>0</v>
      </c>
      <c r="J216" s="182">
        <f>J217</f>
        <v>0</v>
      </c>
    </row>
    <row r="217" spans="1:10" ht="31.5" hidden="1">
      <c r="A217" s="53" t="s">
        <v>366</v>
      </c>
      <c r="B217" s="178" t="s">
        <v>155</v>
      </c>
      <c r="C217" s="178" t="s">
        <v>135</v>
      </c>
      <c r="D217" s="178" t="s">
        <v>155</v>
      </c>
      <c r="E217" s="179">
        <v>6</v>
      </c>
      <c r="F217" s="178" t="s">
        <v>138</v>
      </c>
      <c r="G217" s="178" t="s">
        <v>367</v>
      </c>
      <c r="H217" s="179"/>
      <c r="I217" s="182">
        <f>I218</f>
        <v>0</v>
      </c>
      <c r="J217" s="182">
        <f>J218</f>
        <v>0</v>
      </c>
    </row>
    <row r="218" spans="1:10" ht="31.5" hidden="1">
      <c r="A218" s="53" t="s">
        <v>145</v>
      </c>
      <c r="B218" s="178" t="s">
        <v>155</v>
      </c>
      <c r="C218" s="178" t="s">
        <v>135</v>
      </c>
      <c r="D218" s="178" t="s">
        <v>155</v>
      </c>
      <c r="E218" s="179">
        <v>6</v>
      </c>
      <c r="F218" s="178" t="s">
        <v>138</v>
      </c>
      <c r="G218" s="178" t="s">
        <v>367</v>
      </c>
      <c r="H218" s="179">
        <v>240</v>
      </c>
      <c r="I218" s="182">
        <f>'[1]Прил 9'!J197</f>
        <v>0</v>
      </c>
      <c r="J218" s="182">
        <f>'[1]Прил 9'!K197</f>
        <v>0</v>
      </c>
    </row>
    <row r="219" spans="1:10" ht="31.5">
      <c r="A219" s="53" t="s">
        <v>150</v>
      </c>
      <c r="B219" s="178" t="s">
        <v>155</v>
      </c>
      <c r="C219" s="179" t="s">
        <v>135</v>
      </c>
      <c r="D219" s="178" t="s">
        <v>151</v>
      </c>
      <c r="E219" s="179">
        <v>0</v>
      </c>
      <c r="F219" s="178" t="s">
        <v>138</v>
      </c>
      <c r="G219" s="178" t="s">
        <v>139</v>
      </c>
      <c r="H219" s="179"/>
      <c r="I219" s="182">
        <f t="shared" ref="I219:J221" si="12">I220</f>
        <v>1272030.6499999999</v>
      </c>
      <c r="J219" s="182">
        <f t="shared" si="12"/>
        <v>1259310.3400000001</v>
      </c>
    </row>
    <row r="220" spans="1:10" ht="31.5">
      <c r="A220" s="53" t="s">
        <v>297</v>
      </c>
      <c r="B220" s="178" t="s">
        <v>155</v>
      </c>
      <c r="C220" s="179" t="s">
        <v>135</v>
      </c>
      <c r="D220" s="178" t="s">
        <v>151</v>
      </c>
      <c r="E220" s="179">
        <v>9</v>
      </c>
      <c r="F220" s="178" t="s">
        <v>138</v>
      </c>
      <c r="G220" s="178" t="s">
        <v>139</v>
      </c>
      <c r="H220" s="179"/>
      <c r="I220" s="182">
        <f t="shared" si="12"/>
        <v>1272030.6499999999</v>
      </c>
      <c r="J220" s="182">
        <f t="shared" si="12"/>
        <v>1259310.3400000001</v>
      </c>
    </row>
    <row r="221" spans="1:10" ht="47.25">
      <c r="A221" s="53" t="s">
        <v>368</v>
      </c>
      <c r="B221" s="178" t="s">
        <v>155</v>
      </c>
      <c r="C221" s="179" t="s">
        <v>135</v>
      </c>
      <c r="D221" s="178" t="s">
        <v>151</v>
      </c>
      <c r="E221" s="179">
        <v>9</v>
      </c>
      <c r="F221" s="178" t="s">
        <v>138</v>
      </c>
      <c r="G221" s="178" t="s">
        <v>369</v>
      </c>
      <c r="H221" s="179"/>
      <c r="I221" s="182">
        <f t="shared" si="12"/>
        <v>1272030.6499999999</v>
      </c>
      <c r="J221" s="182">
        <f t="shared" si="12"/>
        <v>1259310.3400000001</v>
      </c>
    </row>
    <row r="222" spans="1:10" ht="31.5">
      <c r="A222" s="53" t="s">
        <v>145</v>
      </c>
      <c r="B222" s="178" t="s">
        <v>155</v>
      </c>
      <c r="C222" s="179" t="s">
        <v>135</v>
      </c>
      <c r="D222" s="178" t="s">
        <v>151</v>
      </c>
      <c r="E222" s="179">
        <v>9</v>
      </c>
      <c r="F222" s="178" t="s">
        <v>138</v>
      </c>
      <c r="G222" s="178" t="s">
        <v>369</v>
      </c>
      <c r="H222" s="179">
        <v>240</v>
      </c>
      <c r="I222" s="182">
        <f>'Прил 8'!J209</f>
        <v>1272030.6499999999</v>
      </c>
      <c r="J222" s="182">
        <f>'Прил 8'!K209</f>
        <v>1259310.3400000001</v>
      </c>
    </row>
    <row r="223" spans="1:10" hidden="1">
      <c r="A223" s="181" t="s">
        <v>194</v>
      </c>
      <c r="B223" s="178" t="s">
        <v>155</v>
      </c>
      <c r="C223" s="178" t="s">
        <v>136</v>
      </c>
      <c r="D223" s="178"/>
      <c r="E223" s="179"/>
      <c r="F223" s="178"/>
      <c r="G223" s="178"/>
      <c r="H223" s="188"/>
      <c r="I223" s="182">
        <f t="shared" ref="I223:J226" si="13">I224</f>
        <v>0</v>
      </c>
      <c r="J223" s="182">
        <f t="shared" si="13"/>
        <v>0</v>
      </c>
    </row>
    <row r="224" spans="1:10" ht="63" hidden="1">
      <c r="A224" s="53" t="s">
        <v>356</v>
      </c>
      <c r="B224" s="178" t="s">
        <v>155</v>
      </c>
      <c r="C224" s="178" t="s">
        <v>136</v>
      </c>
      <c r="D224" s="178" t="s">
        <v>155</v>
      </c>
      <c r="E224" s="179">
        <v>0</v>
      </c>
      <c r="F224" s="178" t="s">
        <v>138</v>
      </c>
      <c r="G224" s="178" t="s">
        <v>139</v>
      </c>
      <c r="H224" s="188"/>
      <c r="I224" s="182">
        <f t="shared" si="13"/>
        <v>0</v>
      </c>
      <c r="J224" s="182">
        <f t="shared" si="13"/>
        <v>0</v>
      </c>
    </row>
    <row r="225" spans="1:10" ht="31.5" hidden="1">
      <c r="A225" s="181" t="s">
        <v>612</v>
      </c>
      <c r="B225" s="178" t="s">
        <v>155</v>
      </c>
      <c r="C225" s="178" t="s">
        <v>136</v>
      </c>
      <c r="D225" s="178" t="s">
        <v>155</v>
      </c>
      <c r="E225" s="179">
        <v>3</v>
      </c>
      <c r="F225" s="178" t="s">
        <v>138</v>
      </c>
      <c r="G225" s="178" t="s">
        <v>139</v>
      </c>
      <c r="H225" s="188"/>
      <c r="I225" s="182">
        <f t="shared" si="13"/>
        <v>0</v>
      </c>
      <c r="J225" s="182">
        <f t="shared" si="13"/>
        <v>0</v>
      </c>
    </row>
    <row r="226" spans="1:10" hidden="1">
      <c r="A226" s="181" t="s">
        <v>613</v>
      </c>
      <c r="B226" s="178" t="s">
        <v>155</v>
      </c>
      <c r="C226" s="178" t="s">
        <v>136</v>
      </c>
      <c r="D226" s="178" t="s">
        <v>155</v>
      </c>
      <c r="E226" s="179">
        <v>3</v>
      </c>
      <c r="F226" s="178" t="s">
        <v>138</v>
      </c>
      <c r="G226" s="189">
        <v>29550</v>
      </c>
      <c r="H226" s="188"/>
      <c r="I226" s="182">
        <f t="shared" si="13"/>
        <v>0</v>
      </c>
      <c r="J226" s="182">
        <f t="shared" si="13"/>
        <v>0</v>
      </c>
    </row>
    <row r="227" spans="1:10" ht="31.5" hidden="1">
      <c r="A227" s="53" t="s">
        <v>145</v>
      </c>
      <c r="B227" s="178" t="s">
        <v>155</v>
      </c>
      <c r="C227" s="178" t="s">
        <v>136</v>
      </c>
      <c r="D227" s="178" t="s">
        <v>155</v>
      </c>
      <c r="E227" s="179">
        <v>3</v>
      </c>
      <c r="F227" s="178" t="s">
        <v>138</v>
      </c>
      <c r="G227" s="189">
        <v>29550</v>
      </c>
      <c r="H227" s="189">
        <v>240</v>
      </c>
      <c r="I227" s="182"/>
      <c r="J227" s="182"/>
    </row>
    <row r="228" spans="1:10">
      <c r="A228" s="181" t="s">
        <v>195</v>
      </c>
      <c r="B228" s="178" t="s">
        <v>155</v>
      </c>
      <c r="C228" s="179" t="s">
        <v>142</v>
      </c>
      <c r="D228" s="178" t="s">
        <v>216</v>
      </c>
      <c r="E228" s="179"/>
      <c r="F228" s="178"/>
      <c r="G228" s="178"/>
      <c r="H228" s="179"/>
      <c r="I228" s="180">
        <f>I229+I260</f>
        <v>31487510.09</v>
      </c>
      <c r="J228" s="180">
        <f>J229+J260</f>
        <v>31311325.949999999</v>
      </c>
    </row>
    <row r="229" spans="1:10" ht="47.25">
      <c r="A229" s="181" t="s">
        <v>332</v>
      </c>
      <c r="B229" s="178" t="s">
        <v>155</v>
      </c>
      <c r="C229" s="178" t="s">
        <v>142</v>
      </c>
      <c r="D229" s="178" t="s">
        <v>142</v>
      </c>
      <c r="E229" s="179">
        <v>0</v>
      </c>
      <c r="F229" s="178" t="s">
        <v>138</v>
      </c>
      <c r="G229" s="178" t="s">
        <v>139</v>
      </c>
      <c r="H229" s="179"/>
      <c r="I229" s="182">
        <f>I230+I237</f>
        <v>30167510.09</v>
      </c>
      <c r="J229" s="182">
        <f>J230+J237</f>
        <v>30011325.949999999</v>
      </c>
    </row>
    <row r="230" spans="1:10" ht="31.5">
      <c r="A230" s="53" t="s">
        <v>370</v>
      </c>
      <c r="B230" s="178" t="s">
        <v>155</v>
      </c>
      <c r="C230" s="178" t="s">
        <v>142</v>
      </c>
      <c r="D230" s="178" t="s">
        <v>142</v>
      </c>
      <c r="E230" s="179">
        <v>2</v>
      </c>
      <c r="F230" s="178" t="s">
        <v>138</v>
      </c>
      <c r="G230" s="178" t="s">
        <v>139</v>
      </c>
      <c r="H230" s="179"/>
      <c r="I230" s="182">
        <f>I231+I233+I235</f>
        <v>9540278.0199999996</v>
      </c>
      <c r="J230" s="182">
        <f>J231+J233+J235</f>
        <v>9641382.1900000013</v>
      </c>
    </row>
    <row r="231" spans="1:10" ht="31.5">
      <c r="A231" s="53" t="s">
        <v>371</v>
      </c>
      <c r="B231" s="178" t="s">
        <v>155</v>
      </c>
      <c r="C231" s="178" t="s">
        <v>142</v>
      </c>
      <c r="D231" s="178" t="s">
        <v>142</v>
      </c>
      <c r="E231" s="179">
        <v>2</v>
      </c>
      <c r="F231" s="178" t="s">
        <v>138</v>
      </c>
      <c r="G231" s="178" t="s">
        <v>362</v>
      </c>
      <c r="H231" s="179"/>
      <c r="I231" s="182">
        <f>I232</f>
        <v>1300000</v>
      </c>
      <c r="J231" s="182">
        <f>J232</f>
        <v>1300000</v>
      </c>
    </row>
    <row r="232" spans="1:10" ht="31.5">
      <c r="A232" s="53" t="s">
        <v>172</v>
      </c>
      <c r="B232" s="178" t="s">
        <v>155</v>
      </c>
      <c r="C232" s="178" t="s">
        <v>142</v>
      </c>
      <c r="D232" s="178" t="s">
        <v>142</v>
      </c>
      <c r="E232" s="179">
        <v>2</v>
      </c>
      <c r="F232" s="178" t="s">
        <v>138</v>
      </c>
      <c r="G232" s="178" t="s">
        <v>362</v>
      </c>
      <c r="H232" s="179">
        <v>410</v>
      </c>
      <c r="I232" s="182">
        <f>'Прил 8'!J219</f>
        <v>1300000</v>
      </c>
      <c r="J232" s="182">
        <f>'Прил 8'!K219</f>
        <v>1300000</v>
      </c>
    </row>
    <row r="233" spans="1:10" ht="31.5">
      <c r="A233" s="53" t="s">
        <v>372</v>
      </c>
      <c r="B233" s="178" t="s">
        <v>155</v>
      </c>
      <c r="C233" s="178" t="s">
        <v>142</v>
      </c>
      <c r="D233" s="178" t="s">
        <v>142</v>
      </c>
      <c r="E233" s="179">
        <v>2</v>
      </c>
      <c r="F233" s="178" t="s">
        <v>138</v>
      </c>
      <c r="G233" s="178" t="s">
        <v>373</v>
      </c>
      <c r="H233" s="179"/>
      <c r="I233" s="182">
        <f>I234</f>
        <v>6740278.0199999996</v>
      </c>
      <c r="J233" s="182">
        <f>J234</f>
        <v>6841382.1900000004</v>
      </c>
    </row>
    <row r="234" spans="1:10" ht="31.5">
      <c r="A234" s="53" t="s">
        <v>145</v>
      </c>
      <c r="B234" s="178" t="s">
        <v>155</v>
      </c>
      <c r="C234" s="178" t="s">
        <v>142</v>
      </c>
      <c r="D234" s="178" t="s">
        <v>142</v>
      </c>
      <c r="E234" s="179">
        <v>2</v>
      </c>
      <c r="F234" s="178" t="s">
        <v>138</v>
      </c>
      <c r="G234" s="178" t="s">
        <v>373</v>
      </c>
      <c r="H234" s="179">
        <v>240</v>
      </c>
      <c r="I234" s="182">
        <f>'Прил 8'!J221</f>
        <v>6740278.0199999996</v>
      </c>
      <c r="J234" s="182">
        <f>'Прил 8'!K221</f>
        <v>6841382.1900000004</v>
      </c>
    </row>
    <row r="235" spans="1:10" ht="31.5">
      <c r="A235" s="53" t="s">
        <v>374</v>
      </c>
      <c r="B235" s="178" t="s">
        <v>155</v>
      </c>
      <c r="C235" s="178" t="s">
        <v>142</v>
      </c>
      <c r="D235" s="178" t="s">
        <v>142</v>
      </c>
      <c r="E235" s="179">
        <v>2</v>
      </c>
      <c r="F235" s="178" t="s">
        <v>138</v>
      </c>
      <c r="G235" s="178" t="s">
        <v>375</v>
      </c>
      <c r="H235" s="179"/>
      <c r="I235" s="182">
        <f>I236</f>
        <v>1500000</v>
      </c>
      <c r="J235" s="182">
        <f>J236</f>
        <v>1500000</v>
      </c>
    </row>
    <row r="236" spans="1:10" ht="31.5">
      <c r="A236" s="53" t="s">
        <v>145</v>
      </c>
      <c r="B236" s="178" t="s">
        <v>155</v>
      </c>
      <c r="C236" s="178" t="s">
        <v>142</v>
      </c>
      <c r="D236" s="178" t="s">
        <v>142</v>
      </c>
      <c r="E236" s="179">
        <v>2</v>
      </c>
      <c r="F236" s="178" t="s">
        <v>138</v>
      </c>
      <c r="G236" s="178" t="s">
        <v>375</v>
      </c>
      <c r="H236" s="179">
        <v>240</v>
      </c>
      <c r="I236" s="182">
        <f>'Прил 8'!J223</f>
        <v>1500000</v>
      </c>
      <c r="J236" s="182">
        <f>'Прил 8'!K223</f>
        <v>1500000</v>
      </c>
    </row>
    <row r="237" spans="1:10" ht="47.25">
      <c r="A237" s="53" t="s">
        <v>376</v>
      </c>
      <c r="B237" s="178" t="s">
        <v>155</v>
      </c>
      <c r="C237" s="178" t="s">
        <v>142</v>
      </c>
      <c r="D237" s="178" t="s">
        <v>142</v>
      </c>
      <c r="E237" s="179">
        <v>3</v>
      </c>
      <c r="F237" s="178" t="s">
        <v>138</v>
      </c>
      <c r="G237" s="178" t="s">
        <v>139</v>
      </c>
      <c r="H237" s="179"/>
      <c r="I237" s="182">
        <f>I238+I240+I242+I244+I246+I248+I250+I252+I254+I256+I258</f>
        <v>20627232.07</v>
      </c>
      <c r="J237" s="182">
        <f>J238+J240+J242+J244+J246+J248+J250+J252+J254+J256+J258</f>
        <v>20369943.759999998</v>
      </c>
    </row>
    <row r="238" spans="1:10" ht="31.5">
      <c r="A238" s="53" t="s">
        <v>377</v>
      </c>
      <c r="B238" s="178" t="s">
        <v>155</v>
      </c>
      <c r="C238" s="178" t="s">
        <v>142</v>
      </c>
      <c r="D238" s="178" t="s">
        <v>142</v>
      </c>
      <c r="E238" s="179">
        <v>3</v>
      </c>
      <c r="F238" s="178" t="s">
        <v>138</v>
      </c>
      <c r="G238" s="178" t="s">
        <v>378</v>
      </c>
      <c r="H238" s="179"/>
      <c r="I238" s="182">
        <f>I239</f>
        <v>700000</v>
      </c>
      <c r="J238" s="182">
        <f>J239</f>
        <v>700000</v>
      </c>
    </row>
    <row r="239" spans="1:10" ht="31.5">
      <c r="A239" s="53" t="s">
        <v>145</v>
      </c>
      <c r="B239" s="178" t="s">
        <v>155</v>
      </c>
      <c r="C239" s="178" t="s">
        <v>142</v>
      </c>
      <c r="D239" s="178" t="s">
        <v>142</v>
      </c>
      <c r="E239" s="179">
        <v>3</v>
      </c>
      <c r="F239" s="178" t="s">
        <v>138</v>
      </c>
      <c r="G239" s="178" t="s">
        <v>378</v>
      </c>
      <c r="H239" s="179">
        <v>240</v>
      </c>
      <c r="I239" s="182">
        <f>'Прил 8'!J226</f>
        <v>700000</v>
      </c>
      <c r="J239" s="182">
        <f>'Прил 8'!K226</f>
        <v>700000</v>
      </c>
    </row>
    <row r="240" spans="1:10" ht="31.5">
      <c r="A240" s="53" t="s">
        <v>379</v>
      </c>
      <c r="B240" s="178" t="s">
        <v>155</v>
      </c>
      <c r="C240" s="178" t="s">
        <v>142</v>
      </c>
      <c r="D240" s="178" t="s">
        <v>142</v>
      </c>
      <c r="E240" s="179">
        <v>3</v>
      </c>
      <c r="F240" s="178" t="s">
        <v>138</v>
      </c>
      <c r="G240" s="178" t="s">
        <v>380</v>
      </c>
      <c r="H240" s="179"/>
      <c r="I240" s="182">
        <f>I241</f>
        <v>600000</v>
      </c>
      <c r="J240" s="182">
        <f>J241</f>
        <v>600000</v>
      </c>
    </row>
    <row r="241" spans="1:10" ht="31.5">
      <c r="A241" s="53" t="s">
        <v>145</v>
      </c>
      <c r="B241" s="178" t="s">
        <v>155</v>
      </c>
      <c r="C241" s="178" t="s">
        <v>142</v>
      </c>
      <c r="D241" s="178" t="s">
        <v>142</v>
      </c>
      <c r="E241" s="179">
        <v>3</v>
      </c>
      <c r="F241" s="178" t="s">
        <v>138</v>
      </c>
      <c r="G241" s="178" t="s">
        <v>380</v>
      </c>
      <c r="H241" s="179">
        <v>240</v>
      </c>
      <c r="I241" s="182">
        <f>'Прил 8'!J228</f>
        <v>600000</v>
      </c>
      <c r="J241" s="182">
        <f>'Прил 8'!K228</f>
        <v>600000</v>
      </c>
    </row>
    <row r="242" spans="1:10">
      <c r="A242" s="53" t="s">
        <v>381</v>
      </c>
      <c r="B242" s="178" t="s">
        <v>155</v>
      </c>
      <c r="C242" s="178" t="s">
        <v>142</v>
      </c>
      <c r="D242" s="178" t="s">
        <v>142</v>
      </c>
      <c r="E242" s="179">
        <v>3</v>
      </c>
      <c r="F242" s="178" t="s">
        <v>138</v>
      </c>
      <c r="G242" s="179">
        <v>29220</v>
      </c>
      <c r="H242" s="179"/>
      <c r="I242" s="182">
        <f>I243</f>
        <v>2109125.2000000002</v>
      </c>
      <c r="J242" s="182">
        <f>J243</f>
        <v>2193490.21</v>
      </c>
    </row>
    <row r="243" spans="1:10" ht="31.5">
      <c r="A243" s="53" t="s">
        <v>145</v>
      </c>
      <c r="B243" s="178" t="s">
        <v>155</v>
      </c>
      <c r="C243" s="178" t="s">
        <v>142</v>
      </c>
      <c r="D243" s="178" t="s">
        <v>142</v>
      </c>
      <c r="E243" s="179">
        <v>3</v>
      </c>
      <c r="F243" s="178" t="s">
        <v>138</v>
      </c>
      <c r="G243" s="179">
        <v>29220</v>
      </c>
      <c r="H243" s="179">
        <v>240</v>
      </c>
      <c r="I243" s="182">
        <f>'Прил 8'!J230</f>
        <v>2109125.2000000002</v>
      </c>
      <c r="J243" s="182">
        <f>'Прил 8'!K230</f>
        <v>2193490.21</v>
      </c>
    </row>
    <row r="244" spans="1:10" ht="31.5">
      <c r="A244" s="53" t="s">
        <v>382</v>
      </c>
      <c r="B244" s="178" t="s">
        <v>155</v>
      </c>
      <c r="C244" s="178" t="s">
        <v>142</v>
      </c>
      <c r="D244" s="178" t="s">
        <v>142</v>
      </c>
      <c r="E244" s="179">
        <v>3</v>
      </c>
      <c r="F244" s="178" t="s">
        <v>138</v>
      </c>
      <c r="G244" s="178" t="s">
        <v>383</v>
      </c>
      <c r="H244" s="179"/>
      <c r="I244" s="182">
        <f>I245</f>
        <v>8745398.3399999999</v>
      </c>
      <c r="J244" s="182">
        <f>J245</f>
        <v>8902095.3499999996</v>
      </c>
    </row>
    <row r="245" spans="1:10" ht="31.5">
      <c r="A245" s="53" t="s">
        <v>145</v>
      </c>
      <c r="B245" s="178" t="s">
        <v>155</v>
      </c>
      <c r="C245" s="178" t="s">
        <v>142</v>
      </c>
      <c r="D245" s="178" t="s">
        <v>142</v>
      </c>
      <c r="E245" s="179">
        <v>3</v>
      </c>
      <c r="F245" s="178" t="s">
        <v>138</v>
      </c>
      <c r="G245" s="178" t="s">
        <v>383</v>
      </c>
      <c r="H245" s="179">
        <v>240</v>
      </c>
      <c r="I245" s="182">
        <f>'Прил 8'!J232</f>
        <v>8745398.3399999999</v>
      </c>
      <c r="J245" s="182">
        <f>'Прил 8'!K232</f>
        <v>8902095.3499999996</v>
      </c>
    </row>
    <row r="246" spans="1:10" hidden="1">
      <c r="A246" s="53" t="s">
        <v>384</v>
      </c>
      <c r="B246" s="178" t="s">
        <v>155</v>
      </c>
      <c r="C246" s="178" t="s">
        <v>142</v>
      </c>
      <c r="D246" s="178" t="s">
        <v>142</v>
      </c>
      <c r="E246" s="179">
        <v>3</v>
      </c>
      <c r="F246" s="178" t="s">
        <v>138</v>
      </c>
      <c r="G246" s="179">
        <v>29470</v>
      </c>
      <c r="H246" s="179"/>
      <c r="I246" s="182">
        <f>I247</f>
        <v>0</v>
      </c>
      <c r="J246" s="182">
        <f>J247</f>
        <v>0</v>
      </c>
    </row>
    <row r="247" spans="1:10" ht="31.5" hidden="1">
      <c r="A247" s="53" t="s">
        <v>145</v>
      </c>
      <c r="B247" s="178" t="s">
        <v>155</v>
      </c>
      <c r="C247" s="178" t="s">
        <v>142</v>
      </c>
      <c r="D247" s="178" t="s">
        <v>142</v>
      </c>
      <c r="E247" s="179">
        <v>3</v>
      </c>
      <c r="F247" s="178" t="s">
        <v>138</v>
      </c>
      <c r="G247" s="179">
        <v>29470</v>
      </c>
      <c r="H247" s="179">
        <v>240</v>
      </c>
      <c r="I247" s="182">
        <f>'[1]Прил 9'!J226</f>
        <v>0</v>
      </c>
      <c r="J247" s="182">
        <f>'[1]Прил 9'!K226</f>
        <v>0</v>
      </c>
    </row>
    <row r="248" spans="1:10" hidden="1">
      <c r="A248" s="53" t="s">
        <v>385</v>
      </c>
      <c r="B248" s="178" t="s">
        <v>155</v>
      </c>
      <c r="C248" s="178" t="s">
        <v>142</v>
      </c>
      <c r="D248" s="178" t="s">
        <v>142</v>
      </c>
      <c r="E248" s="179">
        <v>3</v>
      </c>
      <c r="F248" s="178" t="s">
        <v>138</v>
      </c>
      <c r="G248" s="179">
        <v>29490</v>
      </c>
      <c r="H248" s="179"/>
      <c r="I248" s="182">
        <f>I249</f>
        <v>0</v>
      </c>
      <c r="J248" s="182">
        <f>J249</f>
        <v>0</v>
      </c>
    </row>
    <row r="249" spans="1:10" ht="31.5" hidden="1">
      <c r="A249" s="53" t="s">
        <v>145</v>
      </c>
      <c r="B249" s="178" t="s">
        <v>155</v>
      </c>
      <c r="C249" s="178" t="s">
        <v>142</v>
      </c>
      <c r="D249" s="178" t="s">
        <v>142</v>
      </c>
      <c r="E249" s="179">
        <v>3</v>
      </c>
      <c r="F249" s="178" t="s">
        <v>138</v>
      </c>
      <c r="G249" s="179">
        <v>29490</v>
      </c>
      <c r="H249" s="179">
        <v>240</v>
      </c>
      <c r="I249" s="182">
        <f>'[1]Прил 9'!J228</f>
        <v>0</v>
      </c>
      <c r="J249" s="182">
        <f>'[1]Прил 9'!K228</f>
        <v>0</v>
      </c>
    </row>
    <row r="250" spans="1:10" ht="31.5">
      <c r="A250" s="53" t="s">
        <v>388</v>
      </c>
      <c r="B250" s="178" t="s">
        <v>155</v>
      </c>
      <c r="C250" s="178" t="s">
        <v>142</v>
      </c>
      <c r="D250" s="178" t="s">
        <v>142</v>
      </c>
      <c r="E250" s="179">
        <v>3</v>
      </c>
      <c r="F250" s="178" t="s">
        <v>138</v>
      </c>
      <c r="G250" s="178" t="s">
        <v>389</v>
      </c>
      <c r="H250" s="179"/>
      <c r="I250" s="182">
        <f>I251</f>
        <v>2522708.5299999998</v>
      </c>
      <c r="J250" s="182">
        <f>J251</f>
        <v>2524358.2000000002</v>
      </c>
    </row>
    <row r="251" spans="1:10" ht="31.5">
      <c r="A251" s="53" t="s">
        <v>145</v>
      </c>
      <c r="B251" s="178" t="s">
        <v>155</v>
      </c>
      <c r="C251" s="178" t="s">
        <v>142</v>
      </c>
      <c r="D251" s="178" t="s">
        <v>142</v>
      </c>
      <c r="E251" s="179">
        <v>3</v>
      </c>
      <c r="F251" s="178" t="s">
        <v>138</v>
      </c>
      <c r="G251" s="178" t="s">
        <v>389</v>
      </c>
      <c r="H251" s="179">
        <v>240</v>
      </c>
      <c r="I251" s="182">
        <f>'Прил 8'!J238</f>
        <v>2522708.5299999998</v>
      </c>
      <c r="J251" s="182">
        <f>'Прил 8'!K238</f>
        <v>2524358.2000000002</v>
      </c>
    </row>
    <row r="252" spans="1:10" ht="31.5">
      <c r="A252" s="53" t="s">
        <v>390</v>
      </c>
      <c r="B252" s="178" t="s">
        <v>155</v>
      </c>
      <c r="C252" s="178" t="s">
        <v>142</v>
      </c>
      <c r="D252" s="178" t="s">
        <v>142</v>
      </c>
      <c r="E252" s="179">
        <v>3</v>
      </c>
      <c r="F252" s="178" t="s">
        <v>138</v>
      </c>
      <c r="G252" s="178" t="s">
        <v>391</v>
      </c>
      <c r="H252" s="179"/>
      <c r="I252" s="182">
        <f>I253</f>
        <v>150000</v>
      </c>
      <c r="J252" s="182">
        <f>J253</f>
        <v>150000</v>
      </c>
    </row>
    <row r="253" spans="1:10" ht="31.5">
      <c r="A253" s="53" t="s">
        <v>145</v>
      </c>
      <c r="B253" s="178" t="s">
        <v>155</v>
      </c>
      <c r="C253" s="178" t="s">
        <v>142</v>
      </c>
      <c r="D253" s="178" t="s">
        <v>142</v>
      </c>
      <c r="E253" s="179">
        <v>3</v>
      </c>
      <c r="F253" s="178" t="s">
        <v>138</v>
      </c>
      <c r="G253" s="178" t="s">
        <v>391</v>
      </c>
      <c r="H253" s="179">
        <v>240</v>
      </c>
      <c r="I253" s="182">
        <f>'Прил 8'!J240</f>
        <v>150000</v>
      </c>
      <c r="J253" s="182">
        <f>'Прил 8'!K240</f>
        <v>150000</v>
      </c>
    </row>
    <row r="254" spans="1:10" ht="31.5">
      <c r="A254" s="53" t="s">
        <v>392</v>
      </c>
      <c r="B254" s="178" t="s">
        <v>155</v>
      </c>
      <c r="C254" s="178" t="s">
        <v>142</v>
      </c>
      <c r="D254" s="178" t="s">
        <v>142</v>
      </c>
      <c r="E254" s="179">
        <v>3</v>
      </c>
      <c r="F254" s="178" t="s">
        <v>138</v>
      </c>
      <c r="G254" s="178" t="s">
        <v>393</v>
      </c>
      <c r="H254" s="179"/>
      <c r="I254" s="182">
        <f>I255</f>
        <v>400000</v>
      </c>
      <c r="J254" s="182">
        <f>J255</f>
        <v>400000</v>
      </c>
    </row>
    <row r="255" spans="1:10" ht="31.5">
      <c r="A255" s="53" t="s">
        <v>145</v>
      </c>
      <c r="B255" s="178" t="s">
        <v>155</v>
      </c>
      <c r="C255" s="178" t="s">
        <v>142</v>
      </c>
      <c r="D255" s="178" t="s">
        <v>142</v>
      </c>
      <c r="E255" s="179">
        <v>3</v>
      </c>
      <c r="F255" s="178" t="s">
        <v>138</v>
      </c>
      <c r="G255" s="178" t="s">
        <v>393</v>
      </c>
      <c r="H255" s="179">
        <v>240</v>
      </c>
      <c r="I255" s="182">
        <f>'Прил 8'!J242</f>
        <v>400000</v>
      </c>
      <c r="J255" s="182">
        <f>'Прил 8'!K242</f>
        <v>400000</v>
      </c>
    </row>
    <row r="256" spans="1:10" ht="31.5" hidden="1">
      <c r="A256" s="53" t="s">
        <v>394</v>
      </c>
      <c r="B256" s="178" t="s">
        <v>155</v>
      </c>
      <c r="C256" s="178" t="s">
        <v>142</v>
      </c>
      <c r="D256" s="178" t="s">
        <v>142</v>
      </c>
      <c r="E256" s="179">
        <v>3</v>
      </c>
      <c r="F256" s="178" t="s">
        <v>138</v>
      </c>
      <c r="G256" s="178" t="s">
        <v>395</v>
      </c>
      <c r="H256" s="179"/>
      <c r="I256" s="182">
        <f>I257</f>
        <v>0</v>
      </c>
      <c r="J256" s="182">
        <f>J257</f>
        <v>0</v>
      </c>
    </row>
    <row r="257" spans="1:10" ht="31.5" hidden="1">
      <c r="A257" s="53" t="s">
        <v>145</v>
      </c>
      <c r="B257" s="178" t="s">
        <v>155</v>
      </c>
      <c r="C257" s="178" t="s">
        <v>142</v>
      </c>
      <c r="D257" s="178" t="s">
        <v>142</v>
      </c>
      <c r="E257" s="179">
        <v>3</v>
      </c>
      <c r="F257" s="178" t="s">
        <v>138</v>
      </c>
      <c r="G257" s="178" t="s">
        <v>395</v>
      </c>
      <c r="H257" s="179">
        <v>240</v>
      </c>
      <c r="I257" s="182">
        <f>'[1]Прил 9'!J236</f>
        <v>0</v>
      </c>
      <c r="J257" s="182">
        <f>'[1]Прил 9'!K236</f>
        <v>0</v>
      </c>
    </row>
    <row r="258" spans="1:10" ht="31.5">
      <c r="A258" s="53" t="s">
        <v>396</v>
      </c>
      <c r="B258" s="178" t="s">
        <v>155</v>
      </c>
      <c r="C258" s="178" t="s">
        <v>142</v>
      </c>
      <c r="D258" s="178" t="s">
        <v>142</v>
      </c>
      <c r="E258" s="179">
        <v>3</v>
      </c>
      <c r="F258" s="178" t="s">
        <v>138</v>
      </c>
      <c r="G258" s="178" t="s">
        <v>397</v>
      </c>
      <c r="H258" s="179"/>
      <c r="I258" s="182">
        <f>I259</f>
        <v>5400000</v>
      </c>
      <c r="J258" s="182">
        <f>J259</f>
        <v>4900000</v>
      </c>
    </row>
    <row r="259" spans="1:10" ht="31.5">
      <c r="A259" s="53" t="s">
        <v>145</v>
      </c>
      <c r="B259" s="178" t="s">
        <v>155</v>
      </c>
      <c r="C259" s="178" t="s">
        <v>142</v>
      </c>
      <c r="D259" s="178" t="s">
        <v>142</v>
      </c>
      <c r="E259" s="179">
        <v>3</v>
      </c>
      <c r="F259" s="178" t="s">
        <v>138</v>
      </c>
      <c r="G259" s="178" t="s">
        <v>397</v>
      </c>
      <c r="H259" s="179">
        <v>240</v>
      </c>
      <c r="I259" s="182">
        <f>'Прил 8'!J246</f>
        <v>5400000</v>
      </c>
      <c r="J259" s="182">
        <f>'Прил 8'!K246</f>
        <v>4900000</v>
      </c>
    </row>
    <row r="260" spans="1:10" ht="63">
      <c r="A260" s="53" t="s">
        <v>614</v>
      </c>
      <c r="B260" s="178" t="s">
        <v>155</v>
      </c>
      <c r="C260" s="178" t="s">
        <v>142</v>
      </c>
      <c r="D260" s="178" t="s">
        <v>185</v>
      </c>
      <c r="E260" s="179">
        <v>0</v>
      </c>
      <c r="F260" s="178" t="s">
        <v>138</v>
      </c>
      <c r="G260" s="178" t="s">
        <v>139</v>
      </c>
      <c r="H260" s="179"/>
      <c r="I260" s="182">
        <f>I261</f>
        <v>1320000</v>
      </c>
      <c r="J260" s="182">
        <f>J261</f>
        <v>1300000</v>
      </c>
    </row>
    <row r="261" spans="1:10" ht="47.25">
      <c r="A261" s="53" t="s">
        <v>615</v>
      </c>
      <c r="B261" s="178" t="s">
        <v>155</v>
      </c>
      <c r="C261" s="178" t="s">
        <v>142</v>
      </c>
      <c r="D261" s="178" t="s">
        <v>185</v>
      </c>
      <c r="E261" s="179">
        <v>1</v>
      </c>
      <c r="F261" s="178" t="s">
        <v>138</v>
      </c>
      <c r="G261" s="178" t="s">
        <v>139</v>
      </c>
      <c r="H261" s="179"/>
      <c r="I261" s="182">
        <f>I262+I265+I268</f>
        <v>1320000</v>
      </c>
      <c r="J261" s="182">
        <f>J262+J265+J268</f>
        <v>1300000</v>
      </c>
    </row>
    <row r="262" spans="1:10" ht="31.5">
      <c r="A262" s="53" t="s">
        <v>402</v>
      </c>
      <c r="B262" s="178" t="s">
        <v>155</v>
      </c>
      <c r="C262" s="178" t="s">
        <v>142</v>
      </c>
      <c r="D262" s="178" t="s">
        <v>185</v>
      </c>
      <c r="E262" s="179">
        <v>1</v>
      </c>
      <c r="F262" s="178" t="s">
        <v>135</v>
      </c>
      <c r="G262" s="178" t="s">
        <v>139</v>
      </c>
      <c r="H262" s="179"/>
      <c r="I262" s="182">
        <f>I263</f>
        <v>264000</v>
      </c>
      <c r="J262" s="182">
        <f>J263</f>
        <v>260000</v>
      </c>
    </row>
    <row r="263" spans="1:10" ht="94.5">
      <c r="A263" s="53" t="s">
        <v>403</v>
      </c>
      <c r="B263" s="178" t="s">
        <v>155</v>
      </c>
      <c r="C263" s="178" t="s">
        <v>142</v>
      </c>
      <c r="D263" s="178" t="s">
        <v>185</v>
      </c>
      <c r="E263" s="179">
        <v>1</v>
      </c>
      <c r="F263" s="178" t="s">
        <v>135</v>
      </c>
      <c r="G263" s="178" t="s">
        <v>404</v>
      </c>
      <c r="H263" s="179"/>
      <c r="I263" s="182">
        <f>I264</f>
        <v>264000</v>
      </c>
      <c r="J263" s="182">
        <f>J264</f>
        <v>260000</v>
      </c>
    </row>
    <row r="264" spans="1:10" ht="31.5">
      <c r="A264" s="53" t="s">
        <v>145</v>
      </c>
      <c r="B264" s="178" t="s">
        <v>155</v>
      </c>
      <c r="C264" s="178" t="s">
        <v>142</v>
      </c>
      <c r="D264" s="178" t="s">
        <v>185</v>
      </c>
      <c r="E264" s="179">
        <v>1</v>
      </c>
      <c r="F264" s="178" t="s">
        <v>135</v>
      </c>
      <c r="G264" s="178" t="s">
        <v>404</v>
      </c>
      <c r="H264" s="179">
        <v>240</v>
      </c>
      <c r="I264" s="182">
        <f>'Прил 8'!J251</f>
        <v>264000</v>
      </c>
      <c r="J264" s="182">
        <f>'Прил 8'!K251</f>
        <v>260000</v>
      </c>
    </row>
    <row r="265" spans="1:10" ht="31.5">
      <c r="A265" s="53" t="s">
        <v>405</v>
      </c>
      <c r="B265" s="178" t="s">
        <v>155</v>
      </c>
      <c r="C265" s="178" t="s">
        <v>142</v>
      </c>
      <c r="D265" s="178" t="s">
        <v>185</v>
      </c>
      <c r="E265" s="179">
        <v>1</v>
      </c>
      <c r="F265" s="178" t="s">
        <v>136</v>
      </c>
      <c r="G265" s="178" t="s">
        <v>139</v>
      </c>
      <c r="H265" s="179"/>
      <c r="I265" s="182">
        <f>I266</f>
        <v>1056000</v>
      </c>
      <c r="J265" s="182">
        <f>J266</f>
        <v>1040000</v>
      </c>
    </row>
    <row r="266" spans="1:10" ht="94.5">
      <c r="A266" s="53" t="s">
        <v>403</v>
      </c>
      <c r="B266" s="178" t="s">
        <v>155</v>
      </c>
      <c r="C266" s="178" t="s">
        <v>142</v>
      </c>
      <c r="D266" s="178" t="s">
        <v>185</v>
      </c>
      <c r="E266" s="179">
        <v>1</v>
      </c>
      <c r="F266" s="178" t="s">
        <v>136</v>
      </c>
      <c r="G266" s="178" t="s">
        <v>404</v>
      </c>
      <c r="H266" s="179"/>
      <c r="I266" s="182">
        <f>I267</f>
        <v>1056000</v>
      </c>
      <c r="J266" s="182">
        <f>J267</f>
        <v>1040000</v>
      </c>
    </row>
    <row r="267" spans="1:10" ht="31.5">
      <c r="A267" s="53" t="s">
        <v>145</v>
      </c>
      <c r="B267" s="178" t="s">
        <v>155</v>
      </c>
      <c r="C267" s="178" t="s">
        <v>142</v>
      </c>
      <c r="D267" s="178" t="s">
        <v>185</v>
      </c>
      <c r="E267" s="179">
        <v>1</v>
      </c>
      <c r="F267" s="178" t="s">
        <v>136</v>
      </c>
      <c r="G267" s="178" t="s">
        <v>404</v>
      </c>
      <c r="H267" s="179">
        <v>240</v>
      </c>
      <c r="I267" s="182">
        <f>'Прил 8'!J254</f>
        <v>1056000</v>
      </c>
      <c r="J267" s="182">
        <f>'Прил 8'!K254</f>
        <v>1040000</v>
      </c>
    </row>
    <row r="268" spans="1:10" ht="110.25" hidden="1">
      <c r="A268" s="53" t="s">
        <v>406</v>
      </c>
      <c r="B268" s="178" t="s">
        <v>155</v>
      </c>
      <c r="C268" s="178" t="s">
        <v>142</v>
      </c>
      <c r="D268" s="178" t="s">
        <v>185</v>
      </c>
      <c r="E268" s="179">
        <v>1</v>
      </c>
      <c r="F268" s="178" t="s">
        <v>196</v>
      </c>
      <c r="G268" s="178" t="s">
        <v>139</v>
      </c>
      <c r="H268" s="179"/>
      <c r="I268" s="182">
        <f>I269</f>
        <v>0</v>
      </c>
      <c r="J268" s="182">
        <f>J269</f>
        <v>0</v>
      </c>
    </row>
    <row r="269" spans="1:10" ht="94.5" hidden="1">
      <c r="A269" s="53" t="s">
        <v>403</v>
      </c>
      <c r="B269" s="178" t="s">
        <v>155</v>
      </c>
      <c r="C269" s="178" t="s">
        <v>142</v>
      </c>
      <c r="D269" s="178" t="s">
        <v>185</v>
      </c>
      <c r="E269" s="179">
        <v>1</v>
      </c>
      <c r="F269" s="178" t="s">
        <v>196</v>
      </c>
      <c r="G269" s="178" t="s">
        <v>197</v>
      </c>
      <c r="H269" s="179"/>
      <c r="I269" s="182">
        <f>I270</f>
        <v>0</v>
      </c>
      <c r="J269" s="182">
        <f>J270</f>
        <v>0</v>
      </c>
    </row>
    <row r="270" spans="1:10" ht="31.5" hidden="1">
      <c r="A270" s="190" t="s">
        <v>239</v>
      </c>
      <c r="B270" s="178" t="s">
        <v>155</v>
      </c>
      <c r="C270" s="178" t="s">
        <v>142</v>
      </c>
      <c r="D270" s="178" t="s">
        <v>185</v>
      </c>
      <c r="E270" s="179">
        <v>1</v>
      </c>
      <c r="F270" s="178" t="s">
        <v>196</v>
      </c>
      <c r="G270" s="178" t="s">
        <v>197</v>
      </c>
      <c r="H270" s="179">
        <v>540</v>
      </c>
      <c r="I270" s="182">
        <f>'[1]Прил 9'!J249</f>
        <v>0</v>
      </c>
      <c r="J270" s="182">
        <f>'[1]Прил 9'!K249</f>
        <v>0</v>
      </c>
    </row>
    <row r="271" spans="1:10" ht="31.5">
      <c r="A271" s="53" t="s">
        <v>407</v>
      </c>
      <c r="B271" s="178" t="s">
        <v>155</v>
      </c>
      <c r="C271" s="178" t="s">
        <v>155</v>
      </c>
      <c r="D271" s="178" t="s">
        <v>138</v>
      </c>
      <c r="E271" s="179">
        <v>0</v>
      </c>
      <c r="F271" s="178" t="s">
        <v>138</v>
      </c>
      <c r="G271" s="178" t="s">
        <v>139</v>
      </c>
      <c r="H271" s="179"/>
      <c r="I271" s="182">
        <f>I272+I278</f>
        <v>24729272.359999999</v>
      </c>
      <c r="J271" s="182">
        <f>J272+J278</f>
        <v>25447804.34</v>
      </c>
    </row>
    <row r="272" spans="1:10" ht="47.25">
      <c r="A272" s="181" t="s">
        <v>332</v>
      </c>
      <c r="B272" s="178" t="s">
        <v>155</v>
      </c>
      <c r="C272" s="178" t="s">
        <v>155</v>
      </c>
      <c r="D272" s="178" t="s">
        <v>142</v>
      </c>
      <c r="E272" s="179">
        <v>0</v>
      </c>
      <c r="F272" s="178" t="s">
        <v>138</v>
      </c>
      <c r="G272" s="178" t="s">
        <v>139</v>
      </c>
      <c r="H272" s="179"/>
      <c r="I272" s="182">
        <f>I273</f>
        <v>24066272.359999999</v>
      </c>
      <c r="J272" s="182">
        <f>J273</f>
        <v>24784804.34</v>
      </c>
    </row>
    <row r="273" spans="1:10" ht="31.5">
      <c r="A273" s="53" t="s">
        <v>408</v>
      </c>
      <c r="B273" s="178" t="s">
        <v>155</v>
      </c>
      <c r="C273" s="178" t="s">
        <v>155</v>
      </c>
      <c r="D273" s="178" t="s">
        <v>142</v>
      </c>
      <c r="E273" s="179">
        <v>4</v>
      </c>
      <c r="F273" s="178" t="s">
        <v>138</v>
      </c>
      <c r="G273" s="178" t="s">
        <v>139</v>
      </c>
      <c r="H273" s="179"/>
      <c r="I273" s="182">
        <f>I274</f>
        <v>24066272.359999999</v>
      </c>
      <c r="J273" s="182">
        <f>J274</f>
        <v>24784804.34</v>
      </c>
    </row>
    <row r="274" spans="1:10" ht="31.5">
      <c r="A274" s="53" t="s">
        <v>409</v>
      </c>
      <c r="B274" s="178" t="s">
        <v>155</v>
      </c>
      <c r="C274" s="178" t="s">
        <v>155</v>
      </c>
      <c r="D274" s="178" t="s">
        <v>142</v>
      </c>
      <c r="E274" s="179">
        <v>4</v>
      </c>
      <c r="F274" s="178" t="s">
        <v>138</v>
      </c>
      <c r="G274" s="178" t="s">
        <v>410</v>
      </c>
      <c r="H274" s="179"/>
      <c r="I274" s="182">
        <f>SUM(I275:I277)</f>
        <v>24066272.359999999</v>
      </c>
      <c r="J274" s="182">
        <f>SUM(J275:J277)</f>
        <v>24784804.34</v>
      </c>
    </row>
    <row r="275" spans="1:10" ht="31.5">
      <c r="A275" s="181" t="s">
        <v>411</v>
      </c>
      <c r="B275" s="178" t="s">
        <v>155</v>
      </c>
      <c r="C275" s="178" t="s">
        <v>155</v>
      </c>
      <c r="D275" s="178" t="s">
        <v>142</v>
      </c>
      <c r="E275" s="179">
        <v>4</v>
      </c>
      <c r="F275" s="178" t="s">
        <v>138</v>
      </c>
      <c r="G275" s="178" t="s">
        <v>410</v>
      </c>
      <c r="H275" s="179">
        <v>110</v>
      </c>
      <c r="I275" s="182">
        <f>'Прил 8'!J262</f>
        <v>17222651.140000001</v>
      </c>
      <c r="J275" s="182">
        <f>'Прил 8'!K262</f>
        <v>17911557.25</v>
      </c>
    </row>
    <row r="276" spans="1:10" ht="31.5">
      <c r="A276" s="53" t="s">
        <v>145</v>
      </c>
      <c r="B276" s="178" t="s">
        <v>155</v>
      </c>
      <c r="C276" s="178" t="s">
        <v>155</v>
      </c>
      <c r="D276" s="178" t="s">
        <v>142</v>
      </c>
      <c r="E276" s="179">
        <v>4</v>
      </c>
      <c r="F276" s="178" t="s">
        <v>138</v>
      </c>
      <c r="G276" s="178" t="s">
        <v>410</v>
      </c>
      <c r="H276" s="179">
        <v>240</v>
      </c>
      <c r="I276" s="182">
        <f>'Прил 8'!J263</f>
        <v>6796621.2199999997</v>
      </c>
      <c r="J276" s="182">
        <f>'Прил 8'!K263</f>
        <v>6826247.0899999999</v>
      </c>
    </row>
    <row r="277" spans="1:10" ht="31.5">
      <c r="A277" s="181" t="s">
        <v>147</v>
      </c>
      <c r="B277" s="178" t="s">
        <v>155</v>
      </c>
      <c r="C277" s="178" t="s">
        <v>155</v>
      </c>
      <c r="D277" s="178" t="s">
        <v>142</v>
      </c>
      <c r="E277" s="179">
        <v>4</v>
      </c>
      <c r="F277" s="178" t="s">
        <v>138</v>
      </c>
      <c r="G277" s="178" t="s">
        <v>410</v>
      </c>
      <c r="H277" s="179">
        <v>850</v>
      </c>
      <c r="I277" s="182">
        <f>'Прил 8'!J264</f>
        <v>47000</v>
      </c>
      <c r="J277" s="182">
        <f>'Прил 8'!K264</f>
        <v>47000</v>
      </c>
    </row>
    <row r="278" spans="1:10" ht="47.25">
      <c r="A278" s="181" t="s">
        <v>264</v>
      </c>
      <c r="B278" s="178" t="s">
        <v>155</v>
      </c>
      <c r="C278" s="178" t="s">
        <v>155</v>
      </c>
      <c r="D278" s="178" t="s">
        <v>159</v>
      </c>
      <c r="E278" s="179">
        <v>0</v>
      </c>
      <c r="F278" s="178" t="s">
        <v>138</v>
      </c>
      <c r="G278" s="178" t="s">
        <v>139</v>
      </c>
      <c r="H278" s="179"/>
      <c r="I278" s="182">
        <f>I279</f>
        <v>663000</v>
      </c>
      <c r="J278" s="182">
        <f>J279</f>
        <v>663000</v>
      </c>
    </row>
    <row r="279" spans="1:10" ht="31.5">
      <c r="A279" s="181" t="s">
        <v>412</v>
      </c>
      <c r="B279" s="178" t="s">
        <v>155</v>
      </c>
      <c r="C279" s="178" t="s">
        <v>155</v>
      </c>
      <c r="D279" s="178" t="s">
        <v>159</v>
      </c>
      <c r="E279" s="179">
        <v>2</v>
      </c>
      <c r="F279" s="178" t="s">
        <v>138</v>
      </c>
      <c r="G279" s="178" t="s">
        <v>139</v>
      </c>
      <c r="H279" s="179"/>
      <c r="I279" s="182">
        <f>I280+I283+I286</f>
        <v>663000</v>
      </c>
      <c r="J279" s="182">
        <f>J280+J283+J286</f>
        <v>663000</v>
      </c>
    </row>
    <row r="280" spans="1:10" ht="31.5">
      <c r="A280" s="181" t="s">
        <v>266</v>
      </c>
      <c r="B280" s="178" t="s">
        <v>155</v>
      </c>
      <c r="C280" s="178" t="s">
        <v>155</v>
      </c>
      <c r="D280" s="178" t="s">
        <v>159</v>
      </c>
      <c r="E280" s="179">
        <v>2</v>
      </c>
      <c r="F280" s="178" t="s">
        <v>135</v>
      </c>
      <c r="G280" s="178" t="s">
        <v>139</v>
      </c>
      <c r="H280" s="179"/>
      <c r="I280" s="182">
        <f>I281</f>
        <v>150000</v>
      </c>
      <c r="J280" s="182">
        <f>J281</f>
        <v>150000</v>
      </c>
    </row>
    <row r="281" spans="1:10" ht="47.25">
      <c r="A281" s="53" t="s">
        <v>267</v>
      </c>
      <c r="B281" s="178" t="s">
        <v>155</v>
      </c>
      <c r="C281" s="178" t="s">
        <v>155</v>
      </c>
      <c r="D281" s="178" t="s">
        <v>159</v>
      </c>
      <c r="E281" s="178" t="s">
        <v>143</v>
      </c>
      <c r="F281" s="178" t="s">
        <v>135</v>
      </c>
      <c r="G281" s="178" t="s">
        <v>268</v>
      </c>
      <c r="H281" s="178"/>
      <c r="I281" s="182">
        <f>I282</f>
        <v>150000</v>
      </c>
      <c r="J281" s="182">
        <f>J282</f>
        <v>150000</v>
      </c>
    </row>
    <row r="282" spans="1:10" ht="31.5">
      <c r="A282" s="53" t="s">
        <v>145</v>
      </c>
      <c r="B282" s="178" t="s">
        <v>155</v>
      </c>
      <c r="C282" s="178" t="s">
        <v>155</v>
      </c>
      <c r="D282" s="178" t="s">
        <v>159</v>
      </c>
      <c r="E282" s="178" t="s">
        <v>143</v>
      </c>
      <c r="F282" s="178" t="s">
        <v>135</v>
      </c>
      <c r="G282" s="178" t="s">
        <v>268</v>
      </c>
      <c r="H282" s="178" t="s">
        <v>146</v>
      </c>
      <c r="I282" s="182">
        <f>'Прил 8'!J269</f>
        <v>150000</v>
      </c>
      <c r="J282" s="182">
        <f>'Прил 8'!K269</f>
        <v>150000</v>
      </c>
    </row>
    <row r="283" spans="1:10">
      <c r="A283" s="181" t="s">
        <v>413</v>
      </c>
      <c r="B283" s="178" t="s">
        <v>155</v>
      </c>
      <c r="C283" s="178" t="s">
        <v>155</v>
      </c>
      <c r="D283" s="178" t="s">
        <v>159</v>
      </c>
      <c r="E283" s="179">
        <v>2</v>
      </c>
      <c r="F283" s="178" t="s">
        <v>136</v>
      </c>
      <c r="G283" s="178"/>
      <c r="H283" s="179"/>
      <c r="I283" s="182">
        <f>I284</f>
        <v>508000</v>
      </c>
      <c r="J283" s="182">
        <f>J284</f>
        <v>508000</v>
      </c>
    </row>
    <row r="284" spans="1:10" ht="47.25">
      <c r="A284" s="53" t="s">
        <v>267</v>
      </c>
      <c r="B284" s="178" t="s">
        <v>155</v>
      </c>
      <c r="C284" s="178" t="s">
        <v>155</v>
      </c>
      <c r="D284" s="178" t="s">
        <v>159</v>
      </c>
      <c r="E284" s="178" t="s">
        <v>143</v>
      </c>
      <c r="F284" s="178" t="s">
        <v>136</v>
      </c>
      <c r="G284" s="178" t="s">
        <v>268</v>
      </c>
      <c r="H284" s="178"/>
      <c r="I284" s="182">
        <f>I285</f>
        <v>508000</v>
      </c>
      <c r="J284" s="182">
        <f>J285</f>
        <v>508000</v>
      </c>
    </row>
    <row r="285" spans="1:10" ht="31.5">
      <c r="A285" s="53" t="s">
        <v>145</v>
      </c>
      <c r="B285" s="178" t="s">
        <v>155</v>
      </c>
      <c r="C285" s="178" t="s">
        <v>155</v>
      </c>
      <c r="D285" s="178" t="s">
        <v>159</v>
      </c>
      <c r="E285" s="178" t="s">
        <v>143</v>
      </c>
      <c r="F285" s="178" t="s">
        <v>136</v>
      </c>
      <c r="G285" s="178" t="s">
        <v>268</v>
      </c>
      <c r="H285" s="178" t="s">
        <v>146</v>
      </c>
      <c r="I285" s="182">
        <f>'Прил 8'!J272</f>
        <v>508000</v>
      </c>
      <c r="J285" s="182">
        <f>'Прил 8'!K272</f>
        <v>508000</v>
      </c>
    </row>
    <row r="286" spans="1:10" ht="31.5">
      <c r="A286" s="181" t="s">
        <v>273</v>
      </c>
      <c r="B286" s="178" t="s">
        <v>155</v>
      </c>
      <c r="C286" s="178" t="s">
        <v>155</v>
      </c>
      <c r="D286" s="178" t="s">
        <v>159</v>
      </c>
      <c r="E286" s="178" t="s">
        <v>143</v>
      </c>
      <c r="F286" s="178" t="s">
        <v>142</v>
      </c>
      <c r="G286" s="178" t="s">
        <v>139</v>
      </c>
      <c r="H286" s="178"/>
      <c r="I286" s="182">
        <f>I287</f>
        <v>5000</v>
      </c>
      <c r="J286" s="182">
        <f>J287</f>
        <v>5000</v>
      </c>
    </row>
    <row r="287" spans="1:10" ht="47.25">
      <c r="A287" s="53" t="s">
        <v>267</v>
      </c>
      <c r="B287" s="178" t="s">
        <v>155</v>
      </c>
      <c r="C287" s="178" t="s">
        <v>155</v>
      </c>
      <c r="D287" s="178" t="s">
        <v>159</v>
      </c>
      <c r="E287" s="178" t="s">
        <v>143</v>
      </c>
      <c r="F287" s="178" t="s">
        <v>142</v>
      </c>
      <c r="G287" s="178" t="s">
        <v>268</v>
      </c>
      <c r="H287" s="178"/>
      <c r="I287" s="182">
        <f>I288</f>
        <v>5000</v>
      </c>
      <c r="J287" s="182">
        <f>J288</f>
        <v>5000</v>
      </c>
    </row>
    <row r="288" spans="1:10" ht="31.5">
      <c r="A288" s="53" t="s">
        <v>145</v>
      </c>
      <c r="B288" s="178" t="s">
        <v>155</v>
      </c>
      <c r="C288" s="178" t="s">
        <v>155</v>
      </c>
      <c r="D288" s="178" t="s">
        <v>159</v>
      </c>
      <c r="E288" s="178" t="s">
        <v>143</v>
      </c>
      <c r="F288" s="178" t="s">
        <v>142</v>
      </c>
      <c r="G288" s="178" t="s">
        <v>268</v>
      </c>
      <c r="H288" s="178" t="s">
        <v>146</v>
      </c>
      <c r="I288" s="182">
        <f>'Прил 8'!J275</f>
        <v>5000</v>
      </c>
      <c r="J288" s="182">
        <f>'Прил 8'!K275</f>
        <v>5000</v>
      </c>
    </row>
    <row r="289" spans="1:10">
      <c r="A289" s="185" t="s">
        <v>200</v>
      </c>
      <c r="B289" s="178" t="s">
        <v>159</v>
      </c>
      <c r="C289" s="178"/>
      <c r="D289" s="178"/>
      <c r="E289" s="179"/>
      <c r="F289" s="178"/>
      <c r="G289" s="178"/>
      <c r="H289" s="179"/>
      <c r="I289" s="180">
        <f>I290+I294</f>
        <v>129993.60000000001</v>
      </c>
      <c r="J289" s="180">
        <f>J290+J294</f>
        <v>129993.60000000001</v>
      </c>
    </row>
    <row r="290" spans="1:10" ht="31.5">
      <c r="A290" s="186" t="s">
        <v>201</v>
      </c>
      <c r="B290" s="178" t="s">
        <v>159</v>
      </c>
      <c r="C290" s="178" t="s">
        <v>155</v>
      </c>
      <c r="D290" s="178"/>
      <c r="E290" s="179"/>
      <c r="F290" s="178"/>
      <c r="G290" s="178"/>
      <c r="H290" s="179"/>
      <c r="I290" s="182">
        <f t="shared" ref="I290:J292" si="14">I291</f>
        <v>30000</v>
      </c>
      <c r="J290" s="182">
        <f t="shared" si="14"/>
        <v>30000</v>
      </c>
    </row>
    <row r="291" spans="1:10" ht="94.5">
      <c r="A291" s="181" t="s">
        <v>414</v>
      </c>
      <c r="B291" s="178" t="s">
        <v>159</v>
      </c>
      <c r="C291" s="178" t="s">
        <v>155</v>
      </c>
      <c r="D291" s="178" t="s">
        <v>173</v>
      </c>
      <c r="E291" s="179">
        <v>0</v>
      </c>
      <c r="F291" s="178" t="s">
        <v>138</v>
      </c>
      <c r="G291" s="178" t="s">
        <v>139</v>
      </c>
      <c r="H291" s="179"/>
      <c r="I291" s="182">
        <f t="shared" si="14"/>
        <v>30000</v>
      </c>
      <c r="J291" s="182">
        <f t="shared" si="14"/>
        <v>30000</v>
      </c>
    </row>
    <row r="292" spans="1:10" ht="31.5">
      <c r="A292" s="53" t="s">
        <v>415</v>
      </c>
      <c r="B292" s="178" t="s">
        <v>159</v>
      </c>
      <c r="C292" s="178" t="s">
        <v>155</v>
      </c>
      <c r="D292" s="178" t="s">
        <v>173</v>
      </c>
      <c r="E292" s="179">
        <v>0</v>
      </c>
      <c r="F292" s="178" t="s">
        <v>138</v>
      </c>
      <c r="G292" s="178" t="s">
        <v>416</v>
      </c>
      <c r="H292" s="179"/>
      <c r="I292" s="182">
        <f t="shared" si="14"/>
        <v>30000</v>
      </c>
      <c r="J292" s="182">
        <f t="shared" si="14"/>
        <v>30000</v>
      </c>
    </row>
    <row r="293" spans="1:10" ht="31.5">
      <c r="A293" s="53" t="s">
        <v>145</v>
      </c>
      <c r="B293" s="178" t="s">
        <v>159</v>
      </c>
      <c r="C293" s="178" t="s">
        <v>155</v>
      </c>
      <c r="D293" s="178" t="s">
        <v>173</v>
      </c>
      <c r="E293" s="179">
        <v>0</v>
      </c>
      <c r="F293" s="178" t="s">
        <v>138</v>
      </c>
      <c r="G293" s="178" t="s">
        <v>416</v>
      </c>
      <c r="H293" s="179">
        <v>240</v>
      </c>
      <c r="I293" s="182">
        <f>'Прил 8'!J280</f>
        <v>30000</v>
      </c>
      <c r="J293" s="182">
        <f>'Прил 8'!K280</f>
        <v>30000</v>
      </c>
    </row>
    <row r="294" spans="1:10">
      <c r="A294" s="181" t="s">
        <v>202</v>
      </c>
      <c r="B294" s="178" t="s">
        <v>159</v>
      </c>
      <c r="C294" s="178" t="s">
        <v>159</v>
      </c>
      <c r="D294" s="178"/>
      <c r="E294" s="179"/>
      <c r="F294" s="178"/>
      <c r="G294" s="178"/>
      <c r="H294" s="179"/>
      <c r="I294" s="180">
        <f>I295</f>
        <v>99993.600000000006</v>
      </c>
      <c r="J294" s="180">
        <f>J295</f>
        <v>99993.600000000006</v>
      </c>
    </row>
    <row r="295" spans="1:10" ht="63">
      <c r="A295" s="53" t="s">
        <v>417</v>
      </c>
      <c r="B295" s="178" t="s">
        <v>159</v>
      </c>
      <c r="C295" s="178" t="s">
        <v>159</v>
      </c>
      <c r="D295" s="178" t="s">
        <v>157</v>
      </c>
      <c r="E295" s="179">
        <v>0</v>
      </c>
      <c r="F295" s="178" t="s">
        <v>138</v>
      </c>
      <c r="G295" s="178" t="s">
        <v>139</v>
      </c>
      <c r="H295" s="179"/>
      <c r="I295" s="180">
        <f>I296</f>
        <v>99993.600000000006</v>
      </c>
      <c r="J295" s="180">
        <f>J296</f>
        <v>99993.600000000006</v>
      </c>
    </row>
    <row r="296" spans="1:10" ht="31.5">
      <c r="A296" s="181" t="s">
        <v>202</v>
      </c>
      <c r="B296" s="178" t="s">
        <v>159</v>
      </c>
      <c r="C296" s="178" t="s">
        <v>159</v>
      </c>
      <c r="D296" s="178" t="s">
        <v>157</v>
      </c>
      <c r="E296" s="179">
        <v>1</v>
      </c>
      <c r="F296" s="178" t="s">
        <v>138</v>
      </c>
      <c r="G296" s="178" t="s">
        <v>139</v>
      </c>
      <c r="H296" s="179"/>
      <c r="I296" s="180">
        <f>I297+I299</f>
        <v>99993.600000000006</v>
      </c>
      <c r="J296" s="180">
        <f>J297+J299</f>
        <v>99993.600000000006</v>
      </c>
    </row>
    <row r="297" spans="1:10" ht="31.5">
      <c r="A297" s="181" t="s">
        <v>418</v>
      </c>
      <c r="B297" s="178" t="s">
        <v>159</v>
      </c>
      <c r="C297" s="178" t="s">
        <v>159</v>
      </c>
      <c r="D297" s="178" t="s">
        <v>157</v>
      </c>
      <c r="E297" s="179">
        <v>1</v>
      </c>
      <c r="F297" s="178" t="s">
        <v>138</v>
      </c>
      <c r="G297" s="178" t="s">
        <v>419</v>
      </c>
      <c r="H297" s="179"/>
      <c r="I297" s="180">
        <f>I298</f>
        <v>99993.600000000006</v>
      </c>
      <c r="J297" s="180">
        <f>J298</f>
        <v>99993.600000000006</v>
      </c>
    </row>
    <row r="298" spans="1:10" ht="31.5">
      <c r="A298" s="181" t="s">
        <v>411</v>
      </c>
      <c r="B298" s="178" t="s">
        <v>159</v>
      </c>
      <c r="C298" s="178" t="s">
        <v>159</v>
      </c>
      <c r="D298" s="178" t="s">
        <v>157</v>
      </c>
      <c r="E298" s="179">
        <v>1</v>
      </c>
      <c r="F298" s="178" t="s">
        <v>138</v>
      </c>
      <c r="G298" s="178" t="s">
        <v>419</v>
      </c>
      <c r="H298" s="179">
        <v>110</v>
      </c>
      <c r="I298" s="180">
        <f>'Прил 8'!J285</f>
        <v>99993.600000000006</v>
      </c>
      <c r="J298" s="180">
        <f>'Прил 8'!K285</f>
        <v>99993.600000000006</v>
      </c>
    </row>
    <row r="299" spans="1:10" ht="31.5" hidden="1">
      <c r="A299" s="181" t="s">
        <v>440</v>
      </c>
      <c r="B299" s="178" t="s">
        <v>159</v>
      </c>
      <c r="C299" s="178" t="s">
        <v>159</v>
      </c>
      <c r="D299" s="178" t="s">
        <v>157</v>
      </c>
      <c r="E299" s="179">
        <v>1</v>
      </c>
      <c r="F299" s="178" t="s">
        <v>138</v>
      </c>
      <c r="G299" s="178" t="s">
        <v>441</v>
      </c>
      <c r="H299" s="179"/>
      <c r="I299" s="180">
        <f>I300</f>
        <v>0</v>
      </c>
      <c r="J299" s="180">
        <f>J300</f>
        <v>0</v>
      </c>
    </row>
    <row r="300" spans="1:10" ht="31.5" hidden="1">
      <c r="A300" s="53" t="s">
        <v>145</v>
      </c>
      <c r="B300" s="178" t="s">
        <v>159</v>
      </c>
      <c r="C300" s="178" t="s">
        <v>159</v>
      </c>
      <c r="D300" s="178" t="s">
        <v>157</v>
      </c>
      <c r="E300" s="179">
        <v>1</v>
      </c>
      <c r="F300" s="178" t="s">
        <v>138</v>
      </c>
      <c r="G300" s="178" t="s">
        <v>441</v>
      </c>
      <c r="H300" s="179">
        <v>240</v>
      </c>
      <c r="I300" s="180">
        <f>'[1]Прил 9'!J279</f>
        <v>0</v>
      </c>
      <c r="J300" s="180">
        <f>'[1]Прил 9'!K279</f>
        <v>0</v>
      </c>
    </row>
    <row r="301" spans="1:10">
      <c r="A301" s="185" t="s">
        <v>422</v>
      </c>
      <c r="B301" s="178" t="s">
        <v>187</v>
      </c>
      <c r="C301" s="178"/>
      <c r="D301" s="178"/>
      <c r="E301" s="179"/>
      <c r="F301" s="178"/>
      <c r="G301" s="178"/>
      <c r="H301" s="179"/>
      <c r="I301" s="180">
        <f>I302+I331</f>
        <v>22956735.93</v>
      </c>
      <c r="J301" s="180">
        <f>J302+J331</f>
        <v>24892114.640000001</v>
      </c>
    </row>
    <row r="302" spans="1:10">
      <c r="A302" s="181" t="s">
        <v>203</v>
      </c>
      <c r="B302" s="178" t="s">
        <v>187</v>
      </c>
      <c r="C302" s="179" t="s">
        <v>135</v>
      </c>
      <c r="D302" s="178" t="s">
        <v>216</v>
      </c>
      <c r="E302" s="179"/>
      <c r="F302" s="178"/>
      <c r="G302" s="178"/>
      <c r="H302" s="179" t="s">
        <v>217</v>
      </c>
      <c r="I302" s="180">
        <f>I324+I303+I312+I320</f>
        <v>21963335.93</v>
      </c>
      <c r="J302" s="180">
        <f>J324+J303+J312+J320</f>
        <v>22981658.640000001</v>
      </c>
    </row>
    <row r="303" spans="1:10" ht="63">
      <c r="A303" s="53" t="s">
        <v>417</v>
      </c>
      <c r="B303" s="178" t="s">
        <v>187</v>
      </c>
      <c r="C303" s="178" t="s">
        <v>135</v>
      </c>
      <c r="D303" s="178" t="s">
        <v>157</v>
      </c>
      <c r="E303" s="179">
        <v>0</v>
      </c>
      <c r="F303" s="178" t="s">
        <v>138</v>
      </c>
      <c r="G303" s="178" t="s">
        <v>139</v>
      </c>
      <c r="H303" s="179"/>
      <c r="I303" s="180">
        <f>I304+I309</f>
        <v>20678828.149999999</v>
      </c>
      <c r="J303" s="180">
        <f>J304+J309</f>
        <v>21624467.27</v>
      </c>
    </row>
    <row r="304" spans="1:10" ht="31.5">
      <c r="A304" s="53" t="s">
        <v>423</v>
      </c>
      <c r="B304" s="178" t="s">
        <v>187</v>
      </c>
      <c r="C304" s="178" t="s">
        <v>135</v>
      </c>
      <c r="D304" s="178" t="s">
        <v>157</v>
      </c>
      <c r="E304" s="179">
        <v>2</v>
      </c>
      <c r="F304" s="178" t="s">
        <v>138</v>
      </c>
      <c r="G304" s="178" t="s">
        <v>139</v>
      </c>
      <c r="H304" s="179"/>
      <c r="I304" s="180">
        <f>I305</f>
        <v>7542137.7100000009</v>
      </c>
      <c r="J304" s="180">
        <f>J305</f>
        <v>7801176.9000000004</v>
      </c>
    </row>
    <row r="305" spans="1:10" ht="31.5">
      <c r="A305" s="53" t="s">
        <v>409</v>
      </c>
      <c r="B305" s="178" t="s">
        <v>187</v>
      </c>
      <c r="C305" s="178" t="s">
        <v>135</v>
      </c>
      <c r="D305" s="178" t="s">
        <v>157</v>
      </c>
      <c r="E305" s="179">
        <v>2</v>
      </c>
      <c r="F305" s="178" t="s">
        <v>138</v>
      </c>
      <c r="G305" s="178" t="s">
        <v>410</v>
      </c>
      <c r="H305" s="179"/>
      <c r="I305" s="180">
        <f>SUM(I306:I308)</f>
        <v>7542137.7100000009</v>
      </c>
      <c r="J305" s="180">
        <f>SUM(J306:J308)</f>
        <v>7801176.9000000004</v>
      </c>
    </row>
    <row r="306" spans="1:10" ht="31.5">
      <c r="A306" s="181" t="s">
        <v>411</v>
      </c>
      <c r="B306" s="178" t="s">
        <v>187</v>
      </c>
      <c r="C306" s="178" t="s">
        <v>135</v>
      </c>
      <c r="D306" s="178" t="s">
        <v>157</v>
      </c>
      <c r="E306" s="179">
        <v>2</v>
      </c>
      <c r="F306" s="178" t="s">
        <v>138</v>
      </c>
      <c r="G306" s="178" t="s">
        <v>410</v>
      </c>
      <c r="H306" s="179">
        <v>110</v>
      </c>
      <c r="I306" s="180">
        <f>'Прил 8'!J293</f>
        <v>2775363.77</v>
      </c>
      <c r="J306" s="180">
        <f>'Прил 8'!K293</f>
        <v>2941885.93</v>
      </c>
    </row>
    <row r="307" spans="1:10" ht="31.5">
      <c r="A307" s="53" t="s">
        <v>145</v>
      </c>
      <c r="B307" s="178" t="s">
        <v>187</v>
      </c>
      <c r="C307" s="178" t="s">
        <v>135</v>
      </c>
      <c r="D307" s="178" t="s">
        <v>157</v>
      </c>
      <c r="E307" s="179">
        <v>2</v>
      </c>
      <c r="F307" s="178" t="s">
        <v>138</v>
      </c>
      <c r="G307" s="178" t="s">
        <v>410</v>
      </c>
      <c r="H307" s="179">
        <v>240</v>
      </c>
      <c r="I307" s="180">
        <f>'Прил 8'!J294</f>
        <v>4746773.9400000004</v>
      </c>
      <c r="J307" s="180">
        <f>'Прил 8'!K294</f>
        <v>4839290.97</v>
      </c>
    </row>
    <row r="308" spans="1:10" ht="31.5">
      <c r="A308" s="181" t="s">
        <v>147</v>
      </c>
      <c r="B308" s="178" t="s">
        <v>187</v>
      </c>
      <c r="C308" s="178" t="s">
        <v>135</v>
      </c>
      <c r="D308" s="178" t="s">
        <v>157</v>
      </c>
      <c r="E308" s="179">
        <v>2</v>
      </c>
      <c r="F308" s="178" t="s">
        <v>138</v>
      </c>
      <c r="G308" s="178" t="s">
        <v>410</v>
      </c>
      <c r="H308" s="179">
        <v>850</v>
      </c>
      <c r="I308" s="180">
        <f>'Прил 8'!J295</f>
        <v>20000</v>
      </c>
      <c r="J308" s="180">
        <f>'Прил 8'!K295</f>
        <v>20000</v>
      </c>
    </row>
    <row r="309" spans="1:10" ht="31.5">
      <c r="A309" s="53" t="s">
        <v>428</v>
      </c>
      <c r="B309" s="178" t="s">
        <v>187</v>
      </c>
      <c r="C309" s="178" t="s">
        <v>135</v>
      </c>
      <c r="D309" s="178" t="s">
        <v>157</v>
      </c>
      <c r="E309" s="179">
        <v>5</v>
      </c>
      <c r="F309" s="178" t="s">
        <v>138</v>
      </c>
      <c r="G309" s="178" t="s">
        <v>139</v>
      </c>
      <c r="H309" s="179"/>
      <c r="I309" s="180">
        <f>I310</f>
        <v>13136690.439999999</v>
      </c>
      <c r="J309" s="180">
        <f>J310</f>
        <v>13823290.369999999</v>
      </c>
    </row>
    <row r="310" spans="1:10" ht="31.5">
      <c r="A310" s="53" t="s">
        <v>409</v>
      </c>
      <c r="B310" s="178" t="s">
        <v>187</v>
      </c>
      <c r="C310" s="178" t="s">
        <v>135</v>
      </c>
      <c r="D310" s="178" t="s">
        <v>157</v>
      </c>
      <c r="E310" s="179">
        <v>5</v>
      </c>
      <c r="F310" s="178" t="s">
        <v>138</v>
      </c>
      <c r="G310" s="178" t="s">
        <v>410</v>
      </c>
      <c r="H310" s="179"/>
      <c r="I310" s="180">
        <f>I311</f>
        <v>13136690.439999999</v>
      </c>
      <c r="J310" s="180">
        <f>J311</f>
        <v>13823290.369999999</v>
      </c>
    </row>
    <row r="311" spans="1:10" ht="31.5">
      <c r="A311" s="181" t="s">
        <v>188</v>
      </c>
      <c r="B311" s="178" t="s">
        <v>187</v>
      </c>
      <c r="C311" s="178" t="s">
        <v>135</v>
      </c>
      <c r="D311" s="178" t="s">
        <v>157</v>
      </c>
      <c r="E311" s="179">
        <v>5</v>
      </c>
      <c r="F311" s="178" t="s">
        <v>138</v>
      </c>
      <c r="G311" s="178" t="s">
        <v>410</v>
      </c>
      <c r="H311" s="179">
        <v>620</v>
      </c>
      <c r="I311" s="180">
        <f>'Прил 8'!J298</f>
        <v>13136690.439999999</v>
      </c>
      <c r="J311" s="180">
        <f>'Прил 8'!K298</f>
        <v>13823290.369999999</v>
      </c>
    </row>
    <row r="312" spans="1:10" ht="47.25">
      <c r="A312" s="181" t="s">
        <v>264</v>
      </c>
      <c r="B312" s="178" t="s">
        <v>187</v>
      </c>
      <c r="C312" s="178" t="s">
        <v>135</v>
      </c>
      <c r="D312" s="178" t="s">
        <v>159</v>
      </c>
      <c r="E312" s="179">
        <v>0</v>
      </c>
      <c r="F312" s="178" t="s">
        <v>138</v>
      </c>
      <c r="G312" s="178" t="s">
        <v>139</v>
      </c>
      <c r="H312" s="179"/>
      <c r="I312" s="182">
        <f>I313</f>
        <v>30000</v>
      </c>
      <c r="J312" s="182">
        <f>J313</f>
        <v>30000</v>
      </c>
    </row>
    <row r="313" spans="1:10" ht="31.5">
      <c r="A313" s="181" t="s">
        <v>431</v>
      </c>
      <c r="B313" s="178" t="s">
        <v>187</v>
      </c>
      <c r="C313" s="178" t="s">
        <v>135</v>
      </c>
      <c r="D313" s="178" t="s">
        <v>159</v>
      </c>
      <c r="E313" s="179">
        <v>3</v>
      </c>
      <c r="F313" s="178" t="s">
        <v>138</v>
      </c>
      <c r="G313" s="178" t="s">
        <v>139</v>
      </c>
      <c r="H313" s="179"/>
      <c r="I313" s="182">
        <f>I315+I317</f>
        <v>30000</v>
      </c>
      <c r="J313" s="182">
        <f>J315+J317</f>
        <v>30000</v>
      </c>
    </row>
    <row r="314" spans="1:10" ht="31.5">
      <c r="A314" s="181" t="s">
        <v>266</v>
      </c>
      <c r="B314" s="178" t="s">
        <v>187</v>
      </c>
      <c r="C314" s="178" t="s">
        <v>135</v>
      </c>
      <c r="D314" s="178" t="s">
        <v>159</v>
      </c>
      <c r="E314" s="179">
        <v>3</v>
      </c>
      <c r="F314" s="178" t="s">
        <v>135</v>
      </c>
      <c r="G314" s="178" t="s">
        <v>139</v>
      </c>
      <c r="H314" s="179"/>
      <c r="I314" s="182">
        <f>I315</f>
        <v>25000</v>
      </c>
      <c r="J314" s="182">
        <f>J315</f>
        <v>25000</v>
      </c>
    </row>
    <row r="315" spans="1:10" ht="47.25">
      <c r="A315" s="53" t="s">
        <v>267</v>
      </c>
      <c r="B315" s="178" t="s">
        <v>187</v>
      </c>
      <c r="C315" s="178" t="s">
        <v>135</v>
      </c>
      <c r="D315" s="178" t="s">
        <v>159</v>
      </c>
      <c r="E315" s="178" t="s">
        <v>144</v>
      </c>
      <c r="F315" s="178" t="s">
        <v>135</v>
      </c>
      <c r="G315" s="178" t="s">
        <v>268</v>
      </c>
      <c r="H315" s="178"/>
      <c r="I315" s="182">
        <f>I316</f>
        <v>25000</v>
      </c>
      <c r="J315" s="182">
        <f>J316</f>
        <v>25000</v>
      </c>
    </row>
    <row r="316" spans="1:10" ht="31.5">
      <c r="A316" s="53" t="s">
        <v>145</v>
      </c>
      <c r="B316" s="178" t="s">
        <v>187</v>
      </c>
      <c r="C316" s="178" t="s">
        <v>135</v>
      </c>
      <c r="D316" s="178" t="s">
        <v>159</v>
      </c>
      <c r="E316" s="178" t="s">
        <v>144</v>
      </c>
      <c r="F316" s="178" t="s">
        <v>135</v>
      </c>
      <c r="G316" s="178" t="s">
        <v>268</v>
      </c>
      <c r="H316" s="178" t="s">
        <v>146</v>
      </c>
      <c r="I316" s="182">
        <f>'Прил 8'!J303</f>
        <v>25000</v>
      </c>
      <c r="J316" s="182">
        <f>'Прил 8'!K303</f>
        <v>25000</v>
      </c>
    </row>
    <row r="317" spans="1:10" ht="31.5">
      <c r="A317" s="181" t="s">
        <v>273</v>
      </c>
      <c r="B317" s="178" t="s">
        <v>187</v>
      </c>
      <c r="C317" s="178" t="s">
        <v>135</v>
      </c>
      <c r="D317" s="178" t="s">
        <v>159</v>
      </c>
      <c r="E317" s="179">
        <v>3</v>
      </c>
      <c r="F317" s="178" t="s">
        <v>136</v>
      </c>
      <c r="G317" s="178" t="s">
        <v>139</v>
      </c>
      <c r="H317" s="179"/>
      <c r="I317" s="182">
        <f>I318</f>
        <v>5000</v>
      </c>
      <c r="J317" s="182">
        <f>J318</f>
        <v>5000</v>
      </c>
    </row>
    <row r="318" spans="1:10" ht="47.25">
      <c r="A318" s="53" t="s">
        <v>267</v>
      </c>
      <c r="B318" s="178" t="s">
        <v>187</v>
      </c>
      <c r="C318" s="178" t="s">
        <v>135</v>
      </c>
      <c r="D318" s="178" t="s">
        <v>159</v>
      </c>
      <c r="E318" s="178" t="s">
        <v>144</v>
      </c>
      <c r="F318" s="178" t="s">
        <v>136</v>
      </c>
      <c r="G318" s="178" t="s">
        <v>268</v>
      </c>
      <c r="H318" s="178"/>
      <c r="I318" s="182">
        <f>I319</f>
        <v>5000</v>
      </c>
      <c r="J318" s="182">
        <f>J319</f>
        <v>5000</v>
      </c>
    </row>
    <row r="319" spans="1:10" ht="31.5">
      <c r="A319" s="53" t="s">
        <v>145</v>
      </c>
      <c r="B319" s="178" t="s">
        <v>187</v>
      </c>
      <c r="C319" s="178" t="s">
        <v>135</v>
      </c>
      <c r="D319" s="178" t="s">
        <v>159</v>
      </c>
      <c r="E319" s="178" t="s">
        <v>144</v>
      </c>
      <c r="F319" s="178" t="s">
        <v>136</v>
      </c>
      <c r="G319" s="178" t="s">
        <v>268</v>
      </c>
      <c r="H319" s="178" t="s">
        <v>146</v>
      </c>
      <c r="I319" s="182">
        <f>'Прил 8'!J306</f>
        <v>5000</v>
      </c>
      <c r="J319" s="182">
        <f>'Прил 8'!K306</f>
        <v>5000</v>
      </c>
    </row>
    <row r="320" spans="1:10" ht="63">
      <c r="A320" s="181" t="s">
        <v>279</v>
      </c>
      <c r="B320" s="178" t="s">
        <v>187</v>
      </c>
      <c r="C320" s="178" t="s">
        <v>135</v>
      </c>
      <c r="D320" s="178" t="s">
        <v>161</v>
      </c>
      <c r="E320" s="179">
        <v>0</v>
      </c>
      <c r="F320" s="178" t="s">
        <v>138</v>
      </c>
      <c r="G320" s="178" t="s">
        <v>139</v>
      </c>
      <c r="H320" s="179"/>
      <c r="I320" s="182">
        <f t="shared" ref="I320:J322" si="15">I321</f>
        <v>10000</v>
      </c>
      <c r="J320" s="182">
        <f t="shared" si="15"/>
        <v>10000</v>
      </c>
    </row>
    <row r="321" spans="1:10" ht="31.5">
      <c r="A321" s="53" t="s">
        <v>280</v>
      </c>
      <c r="B321" s="178" t="s">
        <v>187</v>
      </c>
      <c r="C321" s="178" t="s">
        <v>135</v>
      </c>
      <c r="D321" s="178" t="s">
        <v>161</v>
      </c>
      <c r="E321" s="178" t="s">
        <v>137</v>
      </c>
      <c r="F321" s="178" t="s">
        <v>135</v>
      </c>
      <c r="G321" s="178" t="s">
        <v>139</v>
      </c>
      <c r="H321" s="178"/>
      <c r="I321" s="182">
        <f t="shared" si="15"/>
        <v>10000</v>
      </c>
      <c r="J321" s="182">
        <f t="shared" si="15"/>
        <v>10000</v>
      </c>
    </row>
    <row r="322" spans="1:10" ht="31.5">
      <c r="A322" s="53" t="s">
        <v>281</v>
      </c>
      <c r="B322" s="178" t="s">
        <v>187</v>
      </c>
      <c r="C322" s="178" t="s">
        <v>135</v>
      </c>
      <c r="D322" s="178" t="s">
        <v>161</v>
      </c>
      <c r="E322" s="178" t="s">
        <v>137</v>
      </c>
      <c r="F322" s="178" t="s">
        <v>135</v>
      </c>
      <c r="G322" s="178" t="s">
        <v>282</v>
      </c>
      <c r="H322" s="178"/>
      <c r="I322" s="182">
        <f t="shared" si="15"/>
        <v>10000</v>
      </c>
      <c r="J322" s="182">
        <f t="shared" si="15"/>
        <v>10000</v>
      </c>
    </row>
    <row r="323" spans="1:10" ht="31.5">
      <c r="A323" s="53" t="s">
        <v>145</v>
      </c>
      <c r="B323" s="178" t="s">
        <v>187</v>
      </c>
      <c r="C323" s="178" t="s">
        <v>135</v>
      </c>
      <c r="D323" s="178" t="s">
        <v>161</v>
      </c>
      <c r="E323" s="178" t="s">
        <v>137</v>
      </c>
      <c r="F323" s="178" t="s">
        <v>135</v>
      </c>
      <c r="G323" s="178" t="s">
        <v>282</v>
      </c>
      <c r="H323" s="178" t="s">
        <v>146</v>
      </c>
      <c r="I323" s="182">
        <f>'Прил 8'!J310</f>
        <v>10000</v>
      </c>
      <c r="J323" s="182">
        <f>'Прил 8'!K310</f>
        <v>10000</v>
      </c>
    </row>
    <row r="324" spans="1:10" ht="31.5">
      <c r="A324" s="53" t="s">
        <v>150</v>
      </c>
      <c r="B324" s="178" t="s">
        <v>187</v>
      </c>
      <c r="C324" s="178" t="s">
        <v>135</v>
      </c>
      <c r="D324" s="178" t="s">
        <v>151</v>
      </c>
      <c r="E324" s="179">
        <v>0</v>
      </c>
      <c r="F324" s="178" t="s">
        <v>137</v>
      </c>
      <c r="G324" s="178" t="s">
        <v>139</v>
      </c>
      <c r="H324" s="179"/>
      <c r="I324" s="180">
        <f>I325</f>
        <v>1244507.78</v>
      </c>
      <c r="J324" s="180">
        <f>J325</f>
        <v>1317191.3700000001</v>
      </c>
    </row>
    <row r="325" spans="1:10" ht="31.5">
      <c r="A325" s="53" t="s">
        <v>297</v>
      </c>
      <c r="B325" s="178" t="s">
        <v>187</v>
      </c>
      <c r="C325" s="178" t="s">
        <v>135</v>
      </c>
      <c r="D325" s="178" t="s">
        <v>151</v>
      </c>
      <c r="E325" s="179">
        <v>9</v>
      </c>
      <c r="F325" s="178" t="s">
        <v>137</v>
      </c>
      <c r="G325" s="178" t="s">
        <v>139</v>
      </c>
      <c r="H325" s="179"/>
      <c r="I325" s="180">
        <f>I326+I328</f>
        <v>1244507.78</v>
      </c>
      <c r="J325" s="180">
        <f>J326+J328</f>
        <v>1317191.3700000001</v>
      </c>
    </row>
    <row r="326" spans="1:10" ht="78.75">
      <c r="A326" s="53" t="s">
        <v>434</v>
      </c>
      <c r="B326" s="178" t="s">
        <v>187</v>
      </c>
      <c r="C326" s="178" t="s">
        <v>135</v>
      </c>
      <c r="D326" s="178" t="s">
        <v>151</v>
      </c>
      <c r="E326" s="179">
        <v>9</v>
      </c>
      <c r="F326" s="178" t="s">
        <v>138</v>
      </c>
      <c r="G326" s="178" t="s">
        <v>204</v>
      </c>
      <c r="H326" s="179"/>
      <c r="I326" s="180">
        <f>I327</f>
        <v>33117</v>
      </c>
      <c r="J326" s="180">
        <f>J327</f>
        <v>33117</v>
      </c>
    </row>
    <row r="327" spans="1:10" ht="31.5">
      <c r="A327" s="53" t="s">
        <v>181</v>
      </c>
      <c r="B327" s="178" t="s">
        <v>187</v>
      </c>
      <c r="C327" s="178" t="s">
        <v>135</v>
      </c>
      <c r="D327" s="178" t="s">
        <v>151</v>
      </c>
      <c r="E327" s="179">
        <v>9</v>
      </c>
      <c r="F327" s="178" t="s">
        <v>138</v>
      </c>
      <c r="G327" s="178" t="s">
        <v>204</v>
      </c>
      <c r="H327" s="179">
        <v>110</v>
      </c>
      <c r="I327" s="180">
        <f>'Прил 8'!J314</f>
        <v>33117</v>
      </c>
      <c r="J327" s="180">
        <f>'Прил 8'!K314</f>
        <v>33117</v>
      </c>
    </row>
    <row r="328" spans="1:10" ht="31.5">
      <c r="A328" s="64" t="s">
        <v>537</v>
      </c>
      <c r="B328" s="143" t="s">
        <v>187</v>
      </c>
      <c r="C328" s="143" t="s">
        <v>135</v>
      </c>
      <c r="D328" s="143" t="s">
        <v>151</v>
      </c>
      <c r="E328" s="144">
        <v>9</v>
      </c>
      <c r="F328" s="143" t="s">
        <v>138</v>
      </c>
      <c r="G328" s="143" t="s">
        <v>536</v>
      </c>
      <c r="H328" s="144"/>
      <c r="I328" s="180">
        <f>SUM(I329:I330)</f>
        <v>1211390.78</v>
      </c>
      <c r="J328" s="180">
        <f>SUM(J329:J330)</f>
        <v>1284074.3700000001</v>
      </c>
    </row>
    <row r="329" spans="1:10" ht="31.5">
      <c r="A329" s="63" t="s">
        <v>188</v>
      </c>
      <c r="B329" s="143" t="s">
        <v>187</v>
      </c>
      <c r="C329" s="143" t="s">
        <v>135</v>
      </c>
      <c r="D329" s="143" t="s">
        <v>151</v>
      </c>
      <c r="E329" s="144">
        <v>9</v>
      </c>
      <c r="F329" s="143" t="s">
        <v>138</v>
      </c>
      <c r="G329" s="143" t="s">
        <v>536</v>
      </c>
      <c r="H329" s="144">
        <v>110</v>
      </c>
      <c r="I329" s="180">
        <f>'Прил 8'!J316</f>
        <v>519827.58</v>
      </c>
      <c r="J329" s="180">
        <f>'Прил 8'!K316</f>
        <v>551017.29</v>
      </c>
    </row>
    <row r="330" spans="1:10" ht="31.5">
      <c r="A330" s="63" t="s">
        <v>411</v>
      </c>
      <c r="B330" s="143" t="s">
        <v>187</v>
      </c>
      <c r="C330" s="143" t="s">
        <v>135</v>
      </c>
      <c r="D330" s="143" t="s">
        <v>151</v>
      </c>
      <c r="E330" s="144">
        <v>9</v>
      </c>
      <c r="F330" s="143" t="s">
        <v>138</v>
      </c>
      <c r="G330" s="143" t="s">
        <v>536</v>
      </c>
      <c r="H330" s="144">
        <v>620</v>
      </c>
      <c r="I330" s="180">
        <f>'Прил 8'!J317</f>
        <v>691563.2</v>
      </c>
      <c r="J330" s="180">
        <f>'Прил 8'!K317</f>
        <v>733057.08</v>
      </c>
    </row>
    <row r="331" spans="1:10">
      <c r="A331" s="181" t="s">
        <v>205</v>
      </c>
      <c r="B331" s="178" t="s">
        <v>187</v>
      </c>
      <c r="C331" s="178" t="s">
        <v>154</v>
      </c>
      <c r="D331" s="178"/>
      <c r="E331" s="179"/>
      <c r="F331" s="178"/>
      <c r="G331" s="178"/>
      <c r="H331" s="179"/>
      <c r="I331" s="182">
        <f>I332</f>
        <v>993400</v>
      </c>
      <c r="J331" s="182">
        <f>J332</f>
        <v>1910456</v>
      </c>
    </row>
    <row r="332" spans="1:10" ht="63">
      <c r="A332" s="53" t="s">
        <v>417</v>
      </c>
      <c r="B332" s="178" t="s">
        <v>187</v>
      </c>
      <c r="C332" s="178" t="s">
        <v>154</v>
      </c>
      <c r="D332" s="178" t="s">
        <v>157</v>
      </c>
      <c r="E332" s="179">
        <v>0</v>
      </c>
      <c r="F332" s="178" t="s">
        <v>138</v>
      </c>
      <c r="G332" s="178" t="s">
        <v>139</v>
      </c>
      <c r="H332" s="179"/>
      <c r="I332" s="182">
        <f>I333</f>
        <v>993400</v>
      </c>
      <c r="J332" s="182">
        <f>J333</f>
        <v>1910456</v>
      </c>
    </row>
    <row r="333" spans="1:10" ht="31.5">
      <c r="A333" s="53" t="s">
        <v>435</v>
      </c>
      <c r="B333" s="178" t="s">
        <v>187</v>
      </c>
      <c r="C333" s="178" t="s">
        <v>154</v>
      </c>
      <c r="D333" s="178" t="s">
        <v>157</v>
      </c>
      <c r="E333" s="179">
        <v>3</v>
      </c>
      <c r="F333" s="178" t="s">
        <v>138</v>
      </c>
      <c r="G333" s="178" t="s">
        <v>139</v>
      </c>
      <c r="H333" s="179"/>
      <c r="I333" s="182">
        <f>I334+I336+I338</f>
        <v>993400</v>
      </c>
      <c r="J333" s="182">
        <f>J334+J336+J338</f>
        <v>1910456</v>
      </c>
    </row>
    <row r="334" spans="1:10" ht="31.5">
      <c r="A334" s="53" t="s">
        <v>436</v>
      </c>
      <c r="B334" s="178" t="s">
        <v>187</v>
      </c>
      <c r="C334" s="178" t="s">
        <v>154</v>
      </c>
      <c r="D334" s="178" t="s">
        <v>157</v>
      </c>
      <c r="E334" s="179">
        <v>3</v>
      </c>
      <c r="F334" s="178" t="s">
        <v>138</v>
      </c>
      <c r="G334" s="178" t="s">
        <v>437</v>
      </c>
      <c r="H334" s="179"/>
      <c r="I334" s="182">
        <f>I335</f>
        <v>100000</v>
      </c>
      <c r="J334" s="182">
        <f>J335</f>
        <v>100000</v>
      </c>
    </row>
    <row r="335" spans="1:10" ht="31.5">
      <c r="A335" s="53" t="s">
        <v>162</v>
      </c>
      <c r="B335" s="178" t="s">
        <v>187</v>
      </c>
      <c r="C335" s="178" t="s">
        <v>154</v>
      </c>
      <c r="D335" s="178" t="s">
        <v>157</v>
      </c>
      <c r="E335" s="179">
        <v>3</v>
      </c>
      <c r="F335" s="178" t="s">
        <v>138</v>
      </c>
      <c r="G335" s="178" t="s">
        <v>437</v>
      </c>
      <c r="H335" s="179">
        <v>350</v>
      </c>
      <c r="I335" s="182">
        <f>'Прил 8'!J322</f>
        <v>100000</v>
      </c>
      <c r="J335" s="182">
        <f>'Прил 8'!K322</f>
        <v>100000</v>
      </c>
    </row>
    <row r="336" spans="1:10" ht="31.5">
      <c r="A336" s="53" t="s">
        <v>438</v>
      </c>
      <c r="B336" s="178" t="s">
        <v>187</v>
      </c>
      <c r="C336" s="178" t="s">
        <v>154</v>
      </c>
      <c r="D336" s="178" t="s">
        <v>157</v>
      </c>
      <c r="E336" s="179">
        <v>3</v>
      </c>
      <c r="F336" s="178" t="s">
        <v>138</v>
      </c>
      <c r="G336" s="178" t="s">
        <v>439</v>
      </c>
      <c r="H336" s="179"/>
      <c r="I336" s="182">
        <f>I337</f>
        <v>426400</v>
      </c>
      <c r="J336" s="182">
        <f>J337</f>
        <v>1343456</v>
      </c>
    </row>
    <row r="337" spans="1:10" ht="31.5">
      <c r="A337" s="53" t="s">
        <v>145</v>
      </c>
      <c r="B337" s="178" t="s">
        <v>187</v>
      </c>
      <c r="C337" s="178" t="s">
        <v>154</v>
      </c>
      <c r="D337" s="178" t="s">
        <v>157</v>
      </c>
      <c r="E337" s="179">
        <v>3</v>
      </c>
      <c r="F337" s="178" t="s">
        <v>138</v>
      </c>
      <c r="G337" s="178" t="s">
        <v>439</v>
      </c>
      <c r="H337" s="179">
        <v>240</v>
      </c>
      <c r="I337" s="182">
        <f>'Прил 8'!J324</f>
        <v>426400</v>
      </c>
      <c r="J337" s="182">
        <f>'Прил 8'!K324</f>
        <v>1343456</v>
      </c>
    </row>
    <row r="338" spans="1:10" ht="31.5">
      <c r="A338" s="53" t="s">
        <v>440</v>
      </c>
      <c r="B338" s="178" t="s">
        <v>187</v>
      </c>
      <c r="C338" s="178" t="s">
        <v>154</v>
      </c>
      <c r="D338" s="178" t="s">
        <v>157</v>
      </c>
      <c r="E338" s="179">
        <v>3</v>
      </c>
      <c r="F338" s="178" t="s">
        <v>138</v>
      </c>
      <c r="G338" s="178" t="s">
        <v>441</v>
      </c>
      <c r="H338" s="179"/>
      <c r="I338" s="182">
        <f>I339</f>
        <v>467000</v>
      </c>
      <c r="J338" s="182">
        <f>J339</f>
        <v>467000</v>
      </c>
    </row>
    <row r="339" spans="1:10" ht="31.5">
      <c r="A339" s="53" t="s">
        <v>145</v>
      </c>
      <c r="B339" s="178" t="s">
        <v>187</v>
      </c>
      <c r="C339" s="178" t="s">
        <v>154</v>
      </c>
      <c r="D339" s="178" t="s">
        <v>157</v>
      </c>
      <c r="E339" s="179">
        <v>3</v>
      </c>
      <c r="F339" s="178" t="s">
        <v>138</v>
      </c>
      <c r="G339" s="178" t="s">
        <v>441</v>
      </c>
      <c r="H339" s="179">
        <v>240</v>
      </c>
      <c r="I339" s="182">
        <f>'Прил 8'!J326</f>
        <v>467000</v>
      </c>
      <c r="J339" s="182">
        <f>'Прил 8'!K326</f>
        <v>467000</v>
      </c>
    </row>
    <row r="340" spans="1:10">
      <c r="A340" s="185" t="s">
        <v>206</v>
      </c>
      <c r="B340" s="178">
        <v>10</v>
      </c>
      <c r="C340" s="178"/>
      <c r="D340" s="178"/>
      <c r="E340" s="179"/>
      <c r="F340" s="178"/>
      <c r="G340" s="178"/>
      <c r="H340" s="179"/>
      <c r="I340" s="182">
        <f>I341</f>
        <v>801504</v>
      </c>
      <c r="J340" s="182">
        <f>J341</f>
        <v>836496</v>
      </c>
    </row>
    <row r="341" spans="1:10">
      <c r="A341" s="181" t="s">
        <v>207</v>
      </c>
      <c r="B341" s="178" t="s">
        <v>161</v>
      </c>
      <c r="C341" s="178" t="s">
        <v>142</v>
      </c>
      <c r="D341" s="178"/>
      <c r="E341" s="178"/>
      <c r="F341" s="178"/>
      <c r="G341" s="178"/>
      <c r="H341" s="179"/>
      <c r="I341" s="182">
        <f>I342+I346</f>
        <v>801504</v>
      </c>
      <c r="J341" s="182">
        <f>J342+J346</f>
        <v>836496</v>
      </c>
    </row>
    <row r="342" spans="1:10" ht="31.5">
      <c r="A342" s="53" t="s">
        <v>442</v>
      </c>
      <c r="B342" s="178" t="s">
        <v>161</v>
      </c>
      <c r="C342" s="178" t="s">
        <v>142</v>
      </c>
      <c r="D342" s="178" t="s">
        <v>443</v>
      </c>
      <c r="E342" s="179">
        <v>0</v>
      </c>
      <c r="F342" s="178" t="s">
        <v>138</v>
      </c>
      <c r="G342" s="178" t="s">
        <v>139</v>
      </c>
      <c r="H342" s="179"/>
      <c r="I342" s="182">
        <f t="shared" ref="I342:J344" si="16">I343</f>
        <v>711504</v>
      </c>
      <c r="J342" s="182">
        <f t="shared" si="16"/>
        <v>746496</v>
      </c>
    </row>
    <row r="343" spans="1:10" ht="31.5">
      <c r="A343" s="53" t="s">
        <v>444</v>
      </c>
      <c r="B343" s="178" t="s">
        <v>161</v>
      </c>
      <c r="C343" s="178" t="s">
        <v>142</v>
      </c>
      <c r="D343" s="178" t="s">
        <v>443</v>
      </c>
      <c r="E343" s="179">
        <v>3</v>
      </c>
      <c r="F343" s="178" t="s">
        <v>138</v>
      </c>
      <c r="G343" s="178" t="s">
        <v>139</v>
      </c>
      <c r="H343" s="179"/>
      <c r="I343" s="182">
        <f t="shared" si="16"/>
        <v>711504</v>
      </c>
      <c r="J343" s="182">
        <f t="shared" si="16"/>
        <v>746496</v>
      </c>
    </row>
    <row r="344" spans="1:10" ht="31.5">
      <c r="A344" s="53" t="s">
        <v>445</v>
      </c>
      <c r="B344" s="178" t="s">
        <v>161</v>
      </c>
      <c r="C344" s="178" t="s">
        <v>142</v>
      </c>
      <c r="D344" s="178" t="s">
        <v>443</v>
      </c>
      <c r="E344" s="179">
        <v>3</v>
      </c>
      <c r="F344" s="178" t="s">
        <v>138</v>
      </c>
      <c r="G344" s="178" t="s">
        <v>446</v>
      </c>
      <c r="H344" s="179"/>
      <c r="I344" s="182">
        <f t="shared" si="16"/>
        <v>711504</v>
      </c>
      <c r="J344" s="182">
        <f t="shared" si="16"/>
        <v>746496</v>
      </c>
    </row>
    <row r="345" spans="1:10" ht="47.25">
      <c r="A345" s="53" t="s">
        <v>352</v>
      </c>
      <c r="B345" s="178" t="s">
        <v>161</v>
      </c>
      <c r="C345" s="178" t="s">
        <v>142</v>
      </c>
      <c r="D345" s="178" t="s">
        <v>443</v>
      </c>
      <c r="E345" s="179">
        <v>3</v>
      </c>
      <c r="F345" s="178" t="s">
        <v>138</v>
      </c>
      <c r="G345" s="178" t="s">
        <v>446</v>
      </c>
      <c r="H345" s="179">
        <v>810</v>
      </c>
      <c r="I345" s="182">
        <f>'Прил 8'!J332</f>
        <v>711504</v>
      </c>
      <c r="J345" s="182">
        <f>'Прил 8'!K332</f>
        <v>746496</v>
      </c>
    </row>
    <row r="346" spans="1:10" ht="31.5">
      <c r="A346" s="53" t="s">
        <v>150</v>
      </c>
      <c r="B346" s="178" t="s">
        <v>161</v>
      </c>
      <c r="C346" s="178" t="s">
        <v>142</v>
      </c>
      <c r="D346" s="178" t="s">
        <v>151</v>
      </c>
      <c r="E346" s="179">
        <v>0</v>
      </c>
      <c r="F346" s="178" t="s">
        <v>138</v>
      </c>
      <c r="G346" s="178" t="s">
        <v>139</v>
      </c>
      <c r="H346" s="179"/>
      <c r="I346" s="182">
        <f t="shared" ref="I346:J348" si="17">I347</f>
        <v>90000</v>
      </c>
      <c r="J346" s="182">
        <f t="shared" si="17"/>
        <v>90000</v>
      </c>
    </row>
    <row r="347" spans="1:10" ht="31.5">
      <c r="A347" s="53" t="s">
        <v>297</v>
      </c>
      <c r="B347" s="178" t="s">
        <v>161</v>
      </c>
      <c r="C347" s="178" t="s">
        <v>142</v>
      </c>
      <c r="D347" s="178" t="s">
        <v>151</v>
      </c>
      <c r="E347" s="179">
        <v>9</v>
      </c>
      <c r="F347" s="178" t="s">
        <v>138</v>
      </c>
      <c r="G347" s="178" t="s">
        <v>139</v>
      </c>
      <c r="H347" s="179"/>
      <c r="I347" s="182">
        <f t="shared" si="17"/>
        <v>90000</v>
      </c>
      <c r="J347" s="182">
        <f t="shared" si="17"/>
        <v>90000</v>
      </c>
    </row>
    <row r="348" spans="1:10" ht="31.5">
      <c r="A348" s="53" t="s">
        <v>447</v>
      </c>
      <c r="B348" s="178" t="s">
        <v>161</v>
      </c>
      <c r="C348" s="178" t="s">
        <v>142</v>
      </c>
      <c r="D348" s="178" t="s">
        <v>151</v>
      </c>
      <c r="E348" s="179">
        <v>9</v>
      </c>
      <c r="F348" s="178" t="s">
        <v>138</v>
      </c>
      <c r="G348" s="178" t="s">
        <v>448</v>
      </c>
      <c r="H348" s="179"/>
      <c r="I348" s="180">
        <f t="shared" si="17"/>
        <v>90000</v>
      </c>
      <c r="J348" s="180">
        <f t="shared" si="17"/>
        <v>90000</v>
      </c>
    </row>
    <row r="349" spans="1:10" ht="31.5">
      <c r="A349" s="53" t="s">
        <v>208</v>
      </c>
      <c r="B349" s="178" t="s">
        <v>161</v>
      </c>
      <c r="C349" s="178" t="s">
        <v>142</v>
      </c>
      <c r="D349" s="178" t="s">
        <v>151</v>
      </c>
      <c r="E349" s="179">
        <v>9</v>
      </c>
      <c r="F349" s="178" t="s">
        <v>138</v>
      </c>
      <c r="G349" s="178" t="s">
        <v>448</v>
      </c>
      <c r="H349" s="179">
        <v>310</v>
      </c>
      <c r="I349" s="180">
        <f>'Прил 8'!J336</f>
        <v>90000</v>
      </c>
      <c r="J349" s="180">
        <f>'Прил 8'!K336</f>
        <v>90000</v>
      </c>
    </row>
    <row r="350" spans="1:10">
      <c r="A350" s="185" t="s">
        <v>209</v>
      </c>
      <c r="B350" s="178">
        <v>11</v>
      </c>
      <c r="C350" s="178"/>
      <c r="D350" s="178"/>
      <c r="E350" s="179"/>
      <c r="F350" s="178"/>
      <c r="G350" s="178"/>
      <c r="H350" s="179"/>
      <c r="I350" s="182">
        <f t="shared" ref="I350:J352" si="18">I351</f>
        <v>3133464.33</v>
      </c>
      <c r="J350" s="182">
        <f t="shared" si="18"/>
        <v>3160233.62</v>
      </c>
    </row>
    <row r="351" spans="1:10">
      <c r="A351" s="181" t="s">
        <v>210</v>
      </c>
      <c r="B351" s="178">
        <v>11</v>
      </c>
      <c r="C351" s="178" t="s">
        <v>155</v>
      </c>
      <c r="D351" s="178"/>
      <c r="E351" s="179"/>
      <c r="F351" s="178"/>
      <c r="G351" s="178"/>
      <c r="H351" s="179"/>
      <c r="I351" s="182">
        <f t="shared" si="18"/>
        <v>3133464.33</v>
      </c>
      <c r="J351" s="182">
        <f t="shared" si="18"/>
        <v>3160233.62</v>
      </c>
    </row>
    <row r="352" spans="1:10" ht="63">
      <c r="A352" s="53" t="s">
        <v>417</v>
      </c>
      <c r="B352" s="178" t="s">
        <v>165</v>
      </c>
      <c r="C352" s="178" t="s">
        <v>155</v>
      </c>
      <c r="D352" s="178" t="s">
        <v>157</v>
      </c>
      <c r="E352" s="179">
        <v>0</v>
      </c>
      <c r="F352" s="178" t="s">
        <v>138</v>
      </c>
      <c r="G352" s="178" t="s">
        <v>139</v>
      </c>
      <c r="H352" s="179"/>
      <c r="I352" s="182">
        <f t="shared" si="18"/>
        <v>3133464.33</v>
      </c>
      <c r="J352" s="182">
        <f t="shared" si="18"/>
        <v>3160233.62</v>
      </c>
    </row>
    <row r="353" spans="1:10" ht="47.25">
      <c r="A353" s="53" t="s">
        <v>449</v>
      </c>
      <c r="B353" s="178" t="s">
        <v>165</v>
      </c>
      <c r="C353" s="178" t="s">
        <v>155</v>
      </c>
      <c r="D353" s="178" t="s">
        <v>157</v>
      </c>
      <c r="E353" s="179">
        <v>4</v>
      </c>
      <c r="F353" s="178" t="s">
        <v>138</v>
      </c>
      <c r="G353" s="178" t="s">
        <v>139</v>
      </c>
      <c r="H353" s="179"/>
      <c r="I353" s="182">
        <f>I354+I356+I358</f>
        <v>3133464.33</v>
      </c>
      <c r="J353" s="182">
        <f>J354+J356+J358</f>
        <v>3160233.62</v>
      </c>
    </row>
    <row r="354" spans="1:10" ht="31.5">
      <c r="A354" s="53" t="s">
        <v>450</v>
      </c>
      <c r="B354" s="178" t="s">
        <v>165</v>
      </c>
      <c r="C354" s="178" t="s">
        <v>155</v>
      </c>
      <c r="D354" s="178" t="s">
        <v>157</v>
      </c>
      <c r="E354" s="179">
        <v>4</v>
      </c>
      <c r="F354" s="178" t="s">
        <v>138</v>
      </c>
      <c r="G354" s="178" t="s">
        <v>451</v>
      </c>
      <c r="H354" s="179"/>
      <c r="I354" s="182">
        <f>I355</f>
        <v>295000</v>
      </c>
      <c r="J354" s="182">
        <f>J355</f>
        <v>295000</v>
      </c>
    </row>
    <row r="355" spans="1:10" ht="31.5">
      <c r="A355" s="53" t="s">
        <v>145</v>
      </c>
      <c r="B355" s="178" t="s">
        <v>165</v>
      </c>
      <c r="C355" s="178" t="s">
        <v>155</v>
      </c>
      <c r="D355" s="178" t="s">
        <v>157</v>
      </c>
      <c r="E355" s="179">
        <v>4</v>
      </c>
      <c r="F355" s="178" t="s">
        <v>138</v>
      </c>
      <c r="G355" s="178" t="s">
        <v>451</v>
      </c>
      <c r="H355" s="179">
        <v>240</v>
      </c>
      <c r="I355" s="182">
        <f>'Прил 8'!J342</f>
        <v>295000</v>
      </c>
      <c r="J355" s="182">
        <f>'Прил 8'!K342</f>
        <v>295000</v>
      </c>
    </row>
    <row r="356" spans="1:10" ht="31.5">
      <c r="A356" s="53" t="s">
        <v>382</v>
      </c>
      <c r="B356" s="178" t="s">
        <v>165</v>
      </c>
      <c r="C356" s="178" t="s">
        <v>155</v>
      </c>
      <c r="D356" s="178" t="s">
        <v>157</v>
      </c>
      <c r="E356" s="179">
        <v>4</v>
      </c>
      <c r="F356" s="178" t="s">
        <v>138</v>
      </c>
      <c r="G356" s="178" t="s">
        <v>383</v>
      </c>
      <c r="H356" s="179"/>
      <c r="I356" s="182">
        <f>I357</f>
        <v>1338464.33</v>
      </c>
      <c r="J356" s="182">
        <f>J357</f>
        <v>1365233.62</v>
      </c>
    </row>
    <row r="357" spans="1:10" ht="31.5">
      <c r="A357" s="53" t="s">
        <v>145</v>
      </c>
      <c r="B357" s="178" t="s">
        <v>165</v>
      </c>
      <c r="C357" s="178" t="s">
        <v>155</v>
      </c>
      <c r="D357" s="178" t="s">
        <v>157</v>
      </c>
      <c r="E357" s="179">
        <v>4</v>
      </c>
      <c r="F357" s="178" t="s">
        <v>138</v>
      </c>
      <c r="G357" s="178" t="s">
        <v>383</v>
      </c>
      <c r="H357" s="179">
        <v>240</v>
      </c>
      <c r="I357" s="182">
        <f>'Прил 8'!J344</f>
        <v>1338464.33</v>
      </c>
      <c r="J357" s="182">
        <f>'Прил 8'!K344</f>
        <v>1365233.62</v>
      </c>
    </row>
    <row r="358" spans="1:10" ht="31.5">
      <c r="A358" s="53" t="s">
        <v>452</v>
      </c>
      <c r="B358" s="178" t="s">
        <v>165</v>
      </c>
      <c r="C358" s="178" t="s">
        <v>155</v>
      </c>
      <c r="D358" s="178" t="s">
        <v>157</v>
      </c>
      <c r="E358" s="179">
        <v>4</v>
      </c>
      <c r="F358" s="178" t="s">
        <v>138</v>
      </c>
      <c r="G358" s="178" t="s">
        <v>453</v>
      </c>
      <c r="H358" s="179"/>
      <c r="I358" s="182">
        <f>I359</f>
        <v>1500000</v>
      </c>
      <c r="J358" s="182">
        <f>J359</f>
        <v>1500000</v>
      </c>
    </row>
    <row r="359" spans="1:10" ht="31.5">
      <c r="A359" s="53" t="s">
        <v>145</v>
      </c>
      <c r="B359" s="178" t="s">
        <v>165</v>
      </c>
      <c r="C359" s="178" t="s">
        <v>155</v>
      </c>
      <c r="D359" s="178" t="s">
        <v>157</v>
      </c>
      <c r="E359" s="179">
        <v>4</v>
      </c>
      <c r="F359" s="178" t="s">
        <v>138</v>
      </c>
      <c r="G359" s="178" t="s">
        <v>453</v>
      </c>
      <c r="H359" s="179">
        <v>240</v>
      </c>
      <c r="I359" s="182">
        <f>'Прил 8'!J346</f>
        <v>1500000</v>
      </c>
      <c r="J359" s="182">
        <f>'Прил 8'!K346</f>
        <v>1500000</v>
      </c>
    </row>
    <row r="360" spans="1:10">
      <c r="A360" s="185" t="s">
        <v>211</v>
      </c>
      <c r="B360" s="178" t="s">
        <v>168</v>
      </c>
      <c r="C360" s="178"/>
      <c r="D360" s="178"/>
      <c r="E360" s="179"/>
      <c r="F360" s="178"/>
      <c r="G360" s="178"/>
      <c r="H360" s="179"/>
      <c r="I360" s="182">
        <f t="shared" ref="I360:J364" si="19">I361</f>
        <v>1000000</v>
      </c>
      <c r="J360" s="182">
        <f t="shared" si="19"/>
        <v>1000000</v>
      </c>
    </row>
    <row r="361" spans="1:10">
      <c r="A361" s="181" t="s">
        <v>212</v>
      </c>
      <c r="B361" s="178" t="s">
        <v>168</v>
      </c>
      <c r="C361" s="178" t="s">
        <v>136</v>
      </c>
      <c r="D361" s="178"/>
      <c r="E361" s="179"/>
      <c r="F361" s="178"/>
      <c r="G361" s="178"/>
      <c r="H361" s="179"/>
      <c r="I361" s="182">
        <f t="shared" si="19"/>
        <v>1000000</v>
      </c>
      <c r="J361" s="182">
        <f t="shared" si="19"/>
        <v>1000000</v>
      </c>
    </row>
    <row r="362" spans="1:10" ht="63">
      <c r="A362" s="53" t="s">
        <v>225</v>
      </c>
      <c r="B362" s="178" t="s">
        <v>168</v>
      </c>
      <c r="C362" s="178" t="s">
        <v>136</v>
      </c>
      <c r="D362" s="178" t="s">
        <v>165</v>
      </c>
      <c r="E362" s="179">
        <v>0</v>
      </c>
      <c r="F362" s="178" t="s">
        <v>138</v>
      </c>
      <c r="G362" s="178" t="s">
        <v>139</v>
      </c>
      <c r="H362" s="179"/>
      <c r="I362" s="182">
        <f t="shared" si="19"/>
        <v>1000000</v>
      </c>
      <c r="J362" s="182">
        <f t="shared" si="19"/>
        <v>1000000</v>
      </c>
    </row>
    <row r="363" spans="1:10" ht="31.5">
      <c r="A363" s="53" t="s">
        <v>226</v>
      </c>
      <c r="B363" s="178" t="s">
        <v>168</v>
      </c>
      <c r="C363" s="178" t="s">
        <v>136</v>
      </c>
      <c r="D363" s="178" t="s">
        <v>165</v>
      </c>
      <c r="E363" s="178" t="s">
        <v>137</v>
      </c>
      <c r="F363" s="178" t="s">
        <v>135</v>
      </c>
      <c r="G363" s="178" t="s">
        <v>139</v>
      </c>
      <c r="H363" s="178"/>
      <c r="I363" s="182">
        <f t="shared" si="19"/>
        <v>1000000</v>
      </c>
      <c r="J363" s="182">
        <f t="shared" si="19"/>
        <v>1000000</v>
      </c>
    </row>
    <row r="364" spans="1:10" ht="31.5">
      <c r="A364" s="53" t="s">
        <v>226</v>
      </c>
      <c r="B364" s="178" t="s">
        <v>168</v>
      </c>
      <c r="C364" s="178" t="s">
        <v>136</v>
      </c>
      <c r="D364" s="178" t="s">
        <v>165</v>
      </c>
      <c r="E364" s="178" t="s">
        <v>137</v>
      </c>
      <c r="F364" s="178" t="s">
        <v>135</v>
      </c>
      <c r="G364" s="178" t="s">
        <v>227</v>
      </c>
      <c r="H364" s="178"/>
      <c r="I364" s="182">
        <f t="shared" si="19"/>
        <v>1000000</v>
      </c>
      <c r="J364" s="182">
        <f t="shared" si="19"/>
        <v>1000000</v>
      </c>
    </row>
    <row r="365" spans="1:10" ht="31.5">
      <c r="A365" s="53" t="s">
        <v>145</v>
      </c>
      <c r="B365" s="178" t="s">
        <v>168</v>
      </c>
      <c r="C365" s="178" t="s">
        <v>136</v>
      </c>
      <c r="D365" s="178" t="s">
        <v>165</v>
      </c>
      <c r="E365" s="178" t="s">
        <v>137</v>
      </c>
      <c r="F365" s="178" t="s">
        <v>135</v>
      </c>
      <c r="G365" s="178" t="s">
        <v>227</v>
      </c>
      <c r="H365" s="178" t="s">
        <v>146</v>
      </c>
      <c r="I365" s="182">
        <f>'Прил 8'!J352</f>
        <v>1000000</v>
      </c>
      <c r="J365" s="182">
        <f>'Прил 8'!K352</f>
        <v>1000000</v>
      </c>
    </row>
    <row r="366" spans="1:10">
      <c r="A366" s="191" t="s">
        <v>214</v>
      </c>
      <c r="B366" s="192"/>
      <c r="C366" s="189"/>
      <c r="D366" s="192"/>
      <c r="E366" s="189"/>
      <c r="F366" s="192"/>
      <c r="G366" s="193"/>
      <c r="H366" s="193"/>
      <c r="I366" s="180">
        <f>I22+I138+I144+I183+I210+I289+I301+I340+I350+I360</f>
        <v>118194270.28999998</v>
      </c>
      <c r="J366" s="180">
        <f>J22+J138+J144+J183+J210+J289+J301+J340+J350+J360</f>
        <v>121775993.83</v>
      </c>
    </row>
    <row r="367" spans="1:10">
      <c r="I367" s="196">
        <v>7800000</v>
      </c>
      <c r="J367" s="196">
        <v>7800000</v>
      </c>
    </row>
    <row r="368" spans="1:10">
      <c r="I368" s="197">
        <f>I366+I367</f>
        <v>125994270.28999998</v>
      </c>
      <c r="J368" s="197">
        <f>J366+J367</f>
        <v>129575993.83</v>
      </c>
    </row>
    <row r="369" spans="9:10">
      <c r="I369" s="196">
        <v>125994270.29000001</v>
      </c>
      <c r="J369" s="196">
        <v>129575993.83</v>
      </c>
    </row>
    <row r="370" spans="9:10">
      <c r="I370" s="197">
        <f>I369-I368</f>
        <v>0</v>
      </c>
      <c r="J370" s="197">
        <f>J369-J368</f>
        <v>0</v>
      </c>
    </row>
  </sheetData>
  <mergeCells count="20">
    <mergeCell ref="D13:J13"/>
    <mergeCell ref="D14:J14"/>
    <mergeCell ref="D1:J1"/>
    <mergeCell ref="D2:J2"/>
    <mergeCell ref="D3:J3"/>
    <mergeCell ref="D4:J4"/>
    <mergeCell ref="D5:J5"/>
    <mergeCell ref="D6:J6"/>
    <mergeCell ref="D7:J7"/>
    <mergeCell ref="D9:J9"/>
    <mergeCell ref="D10:J10"/>
    <mergeCell ref="D11:J11"/>
    <mergeCell ref="D12:J12"/>
    <mergeCell ref="A17:J17"/>
    <mergeCell ref="A19:J19"/>
    <mergeCell ref="A20:A21"/>
    <mergeCell ref="B20:H20"/>
    <mergeCell ref="I20:I21"/>
    <mergeCell ref="J20:J21"/>
    <mergeCell ref="D21:G21"/>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442"/>
  <sheetViews>
    <sheetView view="pageBreakPreview" topLeftCell="A255" zoomScaleNormal="100" zoomScaleSheetLayoutView="100" workbookViewId="0">
      <selection activeCell="E278" sqref="E278"/>
    </sheetView>
  </sheetViews>
  <sheetFormatPr defaultColWidth="8.85546875" defaultRowHeight="15.75"/>
  <cols>
    <col min="1" max="1" width="66.28515625" style="47" customWidth="1"/>
    <col min="2" max="5" width="6.7109375" style="48" customWidth="1"/>
    <col min="6" max="7" width="4.42578125" style="48" customWidth="1"/>
    <col min="8" max="8" width="10" style="48" customWidth="1"/>
    <col min="9" max="9" width="7.7109375" style="48" customWidth="1"/>
    <col min="10" max="10" width="16.7109375" style="49" customWidth="1"/>
    <col min="11" max="16384" width="8.85546875" style="41"/>
  </cols>
  <sheetData>
    <row r="1" spans="1:10">
      <c r="C1" s="214" t="s">
        <v>563</v>
      </c>
      <c r="D1" s="214"/>
      <c r="E1" s="214"/>
      <c r="F1" s="214"/>
      <c r="G1" s="214"/>
      <c r="H1" s="214"/>
      <c r="I1" s="214"/>
      <c r="J1" s="214"/>
    </row>
    <row r="2" spans="1:10">
      <c r="C2" s="214" t="s">
        <v>42</v>
      </c>
      <c r="D2" s="214"/>
      <c r="E2" s="214"/>
      <c r="F2" s="214"/>
      <c r="G2" s="214"/>
      <c r="H2" s="214"/>
      <c r="I2" s="214"/>
      <c r="J2" s="214"/>
    </row>
    <row r="3" spans="1:10">
      <c r="C3" s="214" t="s">
        <v>545</v>
      </c>
      <c r="D3" s="214"/>
      <c r="E3" s="214"/>
      <c r="F3" s="214"/>
      <c r="G3" s="214"/>
      <c r="H3" s="214"/>
      <c r="I3" s="214"/>
      <c r="J3" s="214"/>
    </row>
    <row r="4" spans="1:10">
      <c r="C4" s="214" t="s">
        <v>565</v>
      </c>
      <c r="D4" s="214"/>
      <c r="E4" s="214"/>
      <c r="F4" s="214"/>
      <c r="G4" s="214"/>
      <c r="H4" s="214"/>
      <c r="I4" s="214"/>
      <c r="J4" s="214"/>
    </row>
    <row r="5" spans="1:10">
      <c r="C5" s="214" t="s">
        <v>559</v>
      </c>
      <c r="D5" s="214"/>
      <c r="E5" s="214"/>
      <c r="F5" s="214"/>
      <c r="G5" s="214"/>
      <c r="H5" s="214"/>
      <c r="I5" s="214"/>
      <c r="J5" s="214"/>
    </row>
    <row r="6" spans="1:10">
      <c r="C6" s="214" t="s">
        <v>560</v>
      </c>
      <c r="D6" s="214"/>
      <c r="E6" s="214"/>
      <c r="F6" s="214"/>
      <c r="G6" s="214"/>
      <c r="H6" s="214"/>
      <c r="I6" s="214"/>
      <c r="J6" s="214"/>
    </row>
    <row r="7" spans="1:10">
      <c r="C7" s="214" t="s">
        <v>566</v>
      </c>
      <c r="D7" s="214"/>
      <c r="E7" s="214"/>
      <c r="F7" s="214"/>
      <c r="G7" s="214"/>
      <c r="H7" s="214"/>
      <c r="I7" s="214"/>
      <c r="J7" s="214"/>
    </row>
    <row r="9" spans="1:10" s="81" customFormat="1" ht="15.75" customHeight="1">
      <c r="A9" s="80"/>
      <c r="B9" s="50"/>
      <c r="C9" s="227" t="s">
        <v>465</v>
      </c>
      <c r="D9" s="227"/>
      <c r="E9" s="227"/>
      <c r="F9" s="227"/>
      <c r="G9" s="227"/>
      <c r="H9" s="227"/>
      <c r="I9" s="227"/>
      <c r="J9" s="227"/>
    </row>
    <row r="10" spans="1:10" s="81" customFormat="1" ht="15.75" customHeight="1">
      <c r="A10" s="80"/>
      <c r="B10" s="50"/>
      <c r="C10" s="227" t="s">
        <v>42</v>
      </c>
      <c r="D10" s="227"/>
      <c r="E10" s="227"/>
      <c r="F10" s="227"/>
      <c r="G10" s="227"/>
      <c r="H10" s="227"/>
      <c r="I10" s="227"/>
      <c r="J10" s="227"/>
    </row>
    <row r="11" spans="1:10" s="81" customFormat="1" ht="15.75" customHeight="1">
      <c r="A11" s="80"/>
      <c r="B11" s="50"/>
      <c r="C11" s="227" t="s">
        <v>44</v>
      </c>
      <c r="D11" s="227"/>
      <c r="E11" s="227"/>
      <c r="F11" s="227"/>
      <c r="G11" s="227"/>
      <c r="H11" s="227"/>
      <c r="I11" s="227"/>
      <c r="J11" s="227"/>
    </row>
    <row r="12" spans="1:10" s="81" customFormat="1" ht="15.75" customHeight="1">
      <c r="A12" s="80"/>
      <c r="B12" s="50"/>
      <c r="C12" s="227" t="s">
        <v>45</v>
      </c>
      <c r="D12" s="227"/>
      <c r="E12" s="227"/>
      <c r="F12" s="227"/>
      <c r="G12" s="227"/>
      <c r="H12" s="227"/>
      <c r="I12" s="227"/>
      <c r="J12" s="227"/>
    </row>
    <row r="13" spans="1:10" s="81" customFormat="1" ht="15.75" customHeight="1">
      <c r="A13" s="80"/>
      <c r="B13" s="50"/>
      <c r="C13" s="227" t="s">
        <v>46</v>
      </c>
      <c r="D13" s="227"/>
      <c r="E13" s="227"/>
      <c r="F13" s="227"/>
      <c r="G13" s="227"/>
      <c r="H13" s="227"/>
      <c r="I13" s="227"/>
      <c r="J13" s="227"/>
    </row>
    <row r="14" spans="1:10" s="81" customFormat="1" ht="15.75" customHeight="1">
      <c r="A14" s="80"/>
      <c r="B14" s="50"/>
      <c r="C14" s="227" t="s">
        <v>541</v>
      </c>
      <c r="D14" s="227"/>
      <c r="E14" s="227"/>
      <c r="F14" s="227"/>
      <c r="G14" s="227"/>
      <c r="H14" s="227"/>
      <c r="I14" s="227"/>
      <c r="J14" s="227"/>
    </row>
    <row r="15" spans="1:10">
      <c r="A15" s="39"/>
      <c r="B15" s="40"/>
      <c r="C15" s="40"/>
      <c r="D15" s="40"/>
      <c r="E15" s="40"/>
      <c r="F15" s="40"/>
      <c r="G15" s="40"/>
      <c r="H15" s="40"/>
      <c r="I15" s="40"/>
      <c r="J15" s="42"/>
    </row>
    <row r="16" spans="1:10" ht="45" customHeight="1">
      <c r="A16" s="236" t="s">
        <v>466</v>
      </c>
      <c r="B16" s="236"/>
      <c r="C16" s="236"/>
      <c r="D16" s="236"/>
      <c r="E16" s="236"/>
      <c r="F16" s="236"/>
      <c r="G16" s="236"/>
      <c r="H16" s="236"/>
      <c r="I16" s="236"/>
      <c r="J16" s="236"/>
    </row>
    <row r="17" spans="1:10" ht="18.75">
      <c r="A17" s="82"/>
      <c r="B17" s="83"/>
      <c r="C17" s="83"/>
      <c r="D17" s="83"/>
      <c r="E17" s="83"/>
      <c r="F17" s="83"/>
      <c r="G17" s="83"/>
      <c r="H17" s="83"/>
      <c r="I17" s="83"/>
      <c r="J17" s="84"/>
    </row>
    <row r="18" spans="1:10">
      <c r="A18" s="248" t="s">
        <v>41</v>
      </c>
      <c r="B18" s="248"/>
      <c r="C18" s="248"/>
      <c r="D18" s="248"/>
      <c r="E18" s="248"/>
      <c r="F18" s="248"/>
      <c r="G18" s="248"/>
      <c r="H18" s="248"/>
      <c r="I18" s="248"/>
      <c r="J18" s="248"/>
    </row>
    <row r="19" spans="1:10" ht="90.6" customHeight="1">
      <c r="A19" s="46" t="s">
        <v>129</v>
      </c>
      <c r="B19" s="46" t="s">
        <v>461</v>
      </c>
      <c r="C19" s="46" t="s">
        <v>462</v>
      </c>
      <c r="D19" s="46" t="s">
        <v>463</v>
      </c>
      <c r="E19" s="233" t="s">
        <v>132</v>
      </c>
      <c r="F19" s="234"/>
      <c r="G19" s="234"/>
      <c r="H19" s="235"/>
      <c r="I19" s="46" t="s">
        <v>464</v>
      </c>
      <c r="J19" s="46" t="s">
        <v>40</v>
      </c>
    </row>
    <row r="20" spans="1:10">
      <c r="A20" s="86" t="s">
        <v>467</v>
      </c>
      <c r="B20" s="87">
        <v>871</v>
      </c>
      <c r="C20" s="88" t="s">
        <v>468</v>
      </c>
      <c r="D20" s="88" t="s">
        <v>468</v>
      </c>
      <c r="E20" s="89" t="s">
        <v>468</v>
      </c>
      <c r="F20" s="90" t="s">
        <v>468</v>
      </c>
      <c r="G20" s="91" t="s">
        <v>468</v>
      </c>
      <c r="H20" s="92" t="s">
        <v>468</v>
      </c>
      <c r="I20" s="90"/>
      <c r="J20" s="125">
        <f>J21+J142+J149+J193+J223+J314+J320+J332+J382+J396+J408</f>
        <v>182426130.97999999</v>
      </c>
    </row>
    <row r="21" spans="1:10">
      <c r="A21" s="54" t="s">
        <v>134</v>
      </c>
      <c r="B21" s="93">
        <v>871</v>
      </c>
      <c r="C21" s="55">
        <v>1</v>
      </c>
      <c r="D21" s="88"/>
      <c r="E21" s="89"/>
      <c r="F21" s="90"/>
      <c r="G21" s="91"/>
      <c r="H21" s="92"/>
      <c r="I21" s="90"/>
      <c r="J21" s="121">
        <f>J22+J51+J56+J60+J65</f>
        <v>22703995.329999998</v>
      </c>
    </row>
    <row r="22" spans="1:10" ht="47.25">
      <c r="A22" s="63" t="s">
        <v>153</v>
      </c>
      <c r="B22" s="94">
        <v>871</v>
      </c>
      <c r="C22" s="61" t="s">
        <v>135</v>
      </c>
      <c r="D22" s="62" t="s">
        <v>154</v>
      </c>
      <c r="E22" s="61" t="s">
        <v>216</v>
      </c>
      <c r="F22" s="62"/>
      <c r="G22" s="61"/>
      <c r="H22" s="61"/>
      <c r="I22" s="62" t="s">
        <v>217</v>
      </c>
      <c r="J22" s="123">
        <f>J23+J27+J38</f>
        <v>12230782.23</v>
      </c>
    </row>
    <row r="23" spans="1:10" ht="63">
      <c r="A23" s="63" t="s">
        <v>225</v>
      </c>
      <c r="B23" s="94">
        <v>871</v>
      </c>
      <c r="C23" s="61" t="s">
        <v>135</v>
      </c>
      <c r="D23" s="61" t="s">
        <v>154</v>
      </c>
      <c r="E23" s="61" t="s">
        <v>165</v>
      </c>
      <c r="F23" s="62">
        <v>0</v>
      </c>
      <c r="G23" s="61" t="s">
        <v>138</v>
      </c>
      <c r="H23" s="61" t="s">
        <v>139</v>
      </c>
      <c r="I23" s="62"/>
      <c r="J23" s="123">
        <f>J24</f>
        <v>100000</v>
      </c>
    </row>
    <row r="24" spans="1:10" ht="31.5">
      <c r="A24" s="64" t="s">
        <v>226</v>
      </c>
      <c r="B24" s="62">
        <v>871</v>
      </c>
      <c r="C24" s="61" t="s">
        <v>135</v>
      </c>
      <c r="D24" s="61" t="s">
        <v>154</v>
      </c>
      <c r="E24" s="61" t="s">
        <v>165</v>
      </c>
      <c r="F24" s="61" t="s">
        <v>137</v>
      </c>
      <c r="G24" s="61" t="s">
        <v>135</v>
      </c>
      <c r="H24" s="61" t="s">
        <v>139</v>
      </c>
      <c r="I24" s="61"/>
      <c r="J24" s="123">
        <f>J25</f>
        <v>100000</v>
      </c>
    </row>
    <row r="25" spans="1:10" ht="31.5">
      <c r="A25" s="64" t="s">
        <v>226</v>
      </c>
      <c r="B25" s="62">
        <v>871</v>
      </c>
      <c r="C25" s="61" t="s">
        <v>135</v>
      </c>
      <c r="D25" s="61" t="s">
        <v>154</v>
      </c>
      <c r="E25" s="61" t="s">
        <v>165</v>
      </c>
      <c r="F25" s="61" t="s">
        <v>137</v>
      </c>
      <c r="G25" s="61" t="s">
        <v>135</v>
      </c>
      <c r="H25" s="61" t="s">
        <v>227</v>
      </c>
      <c r="I25" s="61"/>
      <c r="J25" s="123">
        <f>J26</f>
        <v>100000</v>
      </c>
    </row>
    <row r="26" spans="1:10" ht="31.5">
      <c r="A26" s="64" t="s">
        <v>145</v>
      </c>
      <c r="B26" s="62">
        <v>871</v>
      </c>
      <c r="C26" s="61" t="s">
        <v>135</v>
      </c>
      <c r="D26" s="61" t="s">
        <v>154</v>
      </c>
      <c r="E26" s="61" t="s">
        <v>165</v>
      </c>
      <c r="F26" s="61" t="s">
        <v>137</v>
      </c>
      <c r="G26" s="61" t="s">
        <v>135</v>
      </c>
      <c r="H26" s="61" t="s">
        <v>227</v>
      </c>
      <c r="I26" s="61" t="s">
        <v>146</v>
      </c>
      <c r="J26" s="123">
        <v>100000</v>
      </c>
    </row>
    <row r="27" spans="1:10">
      <c r="A27" s="63" t="s">
        <v>228</v>
      </c>
      <c r="B27" s="62">
        <v>871</v>
      </c>
      <c r="C27" s="61" t="s">
        <v>135</v>
      </c>
      <c r="D27" s="62" t="s">
        <v>154</v>
      </c>
      <c r="E27" s="61">
        <v>92</v>
      </c>
      <c r="F27" s="62">
        <v>0</v>
      </c>
      <c r="G27" s="61" t="s">
        <v>138</v>
      </c>
      <c r="H27" s="61" t="s">
        <v>139</v>
      </c>
      <c r="I27" s="62"/>
      <c r="J27" s="123">
        <f>J28+J31</f>
        <v>11322882.23</v>
      </c>
    </row>
    <row r="28" spans="1:10">
      <c r="A28" s="65" t="s">
        <v>229</v>
      </c>
      <c r="B28" s="62">
        <v>871</v>
      </c>
      <c r="C28" s="61" t="s">
        <v>135</v>
      </c>
      <c r="D28" s="62" t="s">
        <v>154</v>
      </c>
      <c r="E28" s="61">
        <v>92</v>
      </c>
      <c r="F28" s="62">
        <v>1</v>
      </c>
      <c r="G28" s="61" t="s">
        <v>138</v>
      </c>
      <c r="H28" s="61" t="s">
        <v>139</v>
      </c>
      <c r="I28" s="62"/>
      <c r="J28" s="123">
        <f>J29</f>
        <v>1268438.55</v>
      </c>
    </row>
    <row r="29" spans="1:10" ht="63">
      <c r="A29" s="65" t="s">
        <v>230</v>
      </c>
      <c r="B29" s="62">
        <v>871</v>
      </c>
      <c r="C29" s="61" t="s">
        <v>135</v>
      </c>
      <c r="D29" s="62" t="s">
        <v>154</v>
      </c>
      <c r="E29" s="61">
        <v>92</v>
      </c>
      <c r="F29" s="62">
        <v>1</v>
      </c>
      <c r="G29" s="61" t="s">
        <v>138</v>
      </c>
      <c r="H29" s="61" t="s">
        <v>221</v>
      </c>
      <c r="I29" s="62"/>
      <c r="J29" s="123">
        <f>J30</f>
        <v>1268438.55</v>
      </c>
    </row>
    <row r="30" spans="1:10">
      <c r="A30" s="63" t="s">
        <v>222</v>
      </c>
      <c r="B30" s="62">
        <v>871</v>
      </c>
      <c r="C30" s="61" t="s">
        <v>135</v>
      </c>
      <c r="D30" s="62" t="s">
        <v>154</v>
      </c>
      <c r="E30" s="61">
        <v>92</v>
      </c>
      <c r="F30" s="62">
        <v>1</v>
      </c>
      <c r="G30" s="61" t="s">
        <v>138</v>
      </c>
      <c r="H30" s="61" t="s">
        <v>221</v>
      </c>
      <c r="I30" s="62">
        <v>120</v>
      </c>
      <c r="J30" s="123">
        <v>1268438.55</v>
      </c>
    </row>
    <row r="31" spans="1:10">
      <c r="A31" s="64" t="s">
        <v>231</v>
      </c>
      <c r="B31" s="62">
        <v>871</v>
      </c>
      <c r="C31" s="61" t="s">
        <v>135</v>
      </c>
      <c r="D31" s="62" t="s">
        <v>154</v>
      </c>
      <c r="E31" s="61">
        <v>92</v>
      </c>
      <c r="F31" s="62">
        <v>2</v>
      </c>
      <c r="G31" s="61" t="s">
        <v>138</v>
      </c>
      <c r="H31" s="61" t="s">
        <v>139</v>
      </c>
      <c r="I31" s="62"/>
      <c r="J31" s="123">
        <f>J32+J34</f>
        <v>10054443.68</v>
      </c>
    </row>
    <row r="32" spans="1:10" ht="63">
      <c r="A32" s="64" t="s">
        <v>230</v>
      </c>
      <c r="B32" s="62">
        <v>871</v>
      </c>
      <c r="C32" s="61" t="s">
        <v>135</v>
      </c>
      <c r="D32" s="62" t="s">
        <v>154</v>
      </c>
      <c r="E32" s="61">
        <v>92</v>
      </c>
      <c r="F32" s="62">
        <v>2</v>
      </c>
      <c r="G32" s="61" t="s">
        <v>138</v>
      </c>
      <c r="H32" s="61" t="s">
        <v>221</v>
      </c>
      <c r="I32" s="62"/>
      <c r="J32" s="123">
        <f>J33</f>
        <v>9174122.879999999</v>
      </c>
    </row>
    <row r="33" spans="1:10">
      <c r="A33" s="63" t="s">
        <v>222</v>
      </c>
      <c r="B33" s="62">
        <v>871</v>
      </c>
      <c r="C33" s="61" t="s">
        <v>135</v>
      </c>
      <c r="D33" s="62" t="s">
        <v>154</v>
      </c>
      <c r="E33" s="61">
        <v>92</v>
      </c>
      <c r="F33" s="62">
        <v>2</v>
      </c>
      <c r="G33" s="61" t="s">
        <v>138</v>
      </c>
      <c r="H33" s="61" t="s">
        <v>221</v>
      </c>
      <c r="I33" s="62">
        <v>120</v>
      </c>
      <c r="J33" s="123">
        <f>7046177.33+2127945.55</f>
        <v>9174122.879999999</v>
      </c>
    </row>
    <row r="34" spans="1:10" ht="63">
      <c r="A34" s="64" t="s">
        <v>232</v>
      </c>
      <c r="B34" s="62">
        <v>871</v>
      </c>
      <c r="C34" s="61" t="s">
        <v>135</v>
      </c>
      <c r="D34" s="62" t="s">
        <v>154</v>
      </c>
      <c r="E34" s="61">
        <v>92</v>
      </c>
      <c r="F34" s="62">
        <v>2</v>
      </c>
      <c r="G34" s="61" t="s">
        <v>138</v>
      </c>
      <c r="H34" s="61" t="s">
        <v>224</v>
      </c>
      <c r="I34" s="62"/>
      <c r="J34" s="123">
        <f>SUM(J35:J37)</f>
        <v>880320.8</v>
      </c>
    </row>
    <row r="35" spans="1:10">
      <c r="A35" s="63" t="s">
        <v>222</v>
      </c>
      <c r="B35" s="62">
        <v>871</v>
      </c>
      <c r="C35" s="61" t="s">
        <v>135</v>
      </c>
      <c r="D35" s="62" t="s">
        <v>154</v>
      </c>
      <c r="E35" s="61">
        <v>92</v>
      </c>
      <c r="F35" s="62">
        <v>2</v>
      </c>
      <c r="G35" s="61" t="s">
        <v>138</v>
      </c>
      <c r="H35" s="61" t="s">
        <v>224</v>
      </c>
      <c r="I35" s="62">
        <v>120</v>
      </c>
      <c r="J35" s="123">
        <v>14400</v>
      </c>
    </row>
    <row r="36" spans="1:10" ht="31.5">
      <c r="A36" s="64" t="s">
        <v>145</v>
      </c>
      <c r="B36" s="62">
        <v>871</v>
      </c>
      <c r="C36" s="61" t="s">
        <v>135</v>
      </c>
      <c r="D36" s="62" t="s">
        <v>154</v>
      </c>
      <c r="E36" s="61">
        <v>92</v>
      </c>
      <c r="F36" s="62">
        <v>2</v>
      </c>
      <c r="G36" s="61" t="s">
        <v>138</v>
      </c>
      <c r="H36" s="61" t="s">
        <v>224</v>
      </c>
      <c r="I36" s="62">
        <v>240</v>
      </c>
      <c r="J36" s="123">
        <f>791920.8+60000</f>
        <v>851920.8</v>
      </c>
    </row>
    <row r="37" spans="1:10">
      <c r="A37" s="64" t="s">
        <v>147</v>
      </c>
      <c r="B37" s="62">
        <v>871</v>
      </c>
      <c r="C37" s="61" t="s">
        <v>135</v>
      </c>
      <c r="D37" s="62" t="s">
        <v>154</v>
      </c>
      <c r="E37" s="61">
        <v>92</v>
      </c>
      <c r="F37" s="62">
        <v>2</v>
      </c>
      <c r="G37" s="61" t="s">
        <v>138</v>
      </c>
      <c r="H37" s="61" t="s">
        <v>224</v>
      </c>
      <c r="I37" s="62">
        <v>850</v>
      </c>
      <c r="J37" s="123">
        <v>14000</v>
      </c>
    </row>
    <row r="38" spans="1:10">
      <c r="A38" s="64" t="s">
        <v>233</v>
      </c>
      <c r="B38" s="62">
        <v>871</v>
      </c>
      <c r="C38" s="61" t="s">
        <v>135</v>
      </c>
      <c r="D38" s="62" t="s">
        <v>154</v>
      </c>
      <c r="E38" s="61">
        <v>97</v>
      </c>
      <c r="F38" s="62">
        <v>0</v>
      </c>
      <c r="G38" s="61" t="s">
        <v>138</v>
      </c>
      <c r="H38" s="61" t="s">
        <v>139</v>
      </c>
      <c r="I38" s="62"/>
      <c r="J38" s="123">
        <f>J39</f>
        <v>807900</v>
      </c>
    </row>
    <row r="39" spans="1:10" ht="63">
      <c r="A39" s="64" t="s">
        <v>234</v>
      </c>
      <c r="B39" s="62">
        <v>871</v>
      </c>
      <c r="C39" s="61" t="s">
        <v>135</v>
      </c>
      <c r="D39" s="62" t="s">
        <v>154</v>
      </c>
      <c r="E39" s="61">
        <v>97</v>
      </c>
      <c r="F39" s="62">
        <v>2</v>
      </c>
      <c r="G39" s="61" t="s">
        <v>138</v>
      </c>
      <c r="H39" s="61" t="s">
        <v>139</v>
      </c>
      <c r="I39" s="62"/>
      <c r="J39" s="123">
        <f>J43+J45+J47+J49</f>
        <v>807900</v>
      </c>
    </row>
    <row r="40" spans="1:10" ht="173.25">
      <c r="A40" s="64" t="s">
        <v>469</v>
      </c>
      <c r="B40" s="62"/>
      <c r="C40" s="61"/>
      <c r="D40" s="62"/>
      <c r="E40" s="61"/>
      <c r="F40" s="62"/>
      <c r="G40" s="61"/>
      <c r="H40" s="61"/>
      <c r="I40" s="62"/>
      <c r="J40" s="123"/>
    </row>
    <row r="41" spans="1:10" ht="189">
      <c r="A41" s="64" t="s">
        <v>470</v>
      </c>
      <c r="B41" s="62"/>
      <c r="C41" s="61"/>
      <c r="D41" s="62"/>
      <c r="E41" s="61"/>
      <c r="F41" s="62"/>
      <c r="G41" s="61"/>
      <c r="H41" s="61"/>
      <c r="I41" s="62"/>
      <c r="J41" s="123"/>
    </row>
    <row r="42" spans="1:10" ht="110.25">
      <c r="A42" s="64" t="s">
        <v>471</v>
      </c>
      <c r="B42" s="62"/>
      <c r="C42" s="61"/>
      <c r="D42" s="62"/>
      <c r="E42" s="61"/>
      <c r="F42" s="62"/>
      <c r="G42" s="61"/>
      <c r="H42" s="61"/>
      <c r="I42" s="62"/>
      <c r="J42" s="123"/>
    </row>
    <row r="43" spans="1:10" ht="47.25">
      <c r="A43" s="64" t="s">
        <v>472</v>
      </c>
      <c r="B43" s="61" t="s">
        <v>86</v>
      </c>
      <c r="C43" s="61" t="s">
        <v>135</v>
      </c>
      <c r="D43" s="61" t="s">
        <v>154</v>
      </c>
      <c r="E43" s="61" t="s">
        <v>236</v>
      </c>
      <c r="F43" s="62">
        <v>2</v>
      </c>
      <c r="G43" s="61" t="s">
        <v>138</v>
      </c>
      <c r="H43" s="61" t="s">
        <v>237</v>
      </c>
      <c r="I43" s="62"/>
      <c r="J43" s="123">
        <f>J44</f>
        <v>388000</v>
      </c>
    </row>
    <row r="44" spans="1:10">
      <c r="A44" s="69" t="s">
        <v>239</v>
      </c>
      <c r="B44" s="61" t="s">
        <v>86</v>
      </c>
      <c r="C44" s="61" t="s">
        <v>135</v>
      </c>
      <c r="D44" s="61" t="s">
        <v>154</v>
      </c>
      <c r="E44" s="61" t="s">
        <v>236</v>
      </c>
      <c r="F44" s="62">
        <v>2</v>
      </c>
      <c r="G44" s="61" t="s">
        <v>138</v>
      </c>
      <c r="H44" s="61" t="s">
        <v>237</v>
      </c>
      <c r="I44" s="62">
        <v>540</v>
      </c>
      <c r="J44" s="123">
        <v>388000</v>
      </c>
    </row>
    <row r="45" spans="1:10" ht="47.25">
      <c r="A45" s="64" t="s">
        <v>240</v>
      </c>
      <c r="B45" s="62">
        <v>871</v>
      </c>
      <c r="C45" s="61" t="s">
        <v>135</v>
      </c>
      <c r="D45" s="62" t="s">
        <v>154</v>
      </c>
      <c r="E45" s="61">
        <v>97</v>
      </c>
      <c r="F45" s="62">
        <v>2</v>
      </c>
      <c r="G45" s="61" t="s">
        <v>138</v>
      </c>
      <c r="H45" s="61" t="s">
        <v>241</v>
      </c>
      <c r="I45" s="62"/>
      <c r="J45" s="123">
        <f>J46</f>
        <v>142800</v>
      </c>
    </row>
    <row r="46" spans="1:10">
      <c r="A46" s="69" t="s">
        <v>239</v>
      </c>
      <c r="B46" s="62">
        <v>871</v>
      </c>
      <c r="C46" s="61" t="s">
        <v>135</v>
      </c>
      <c r="D46" s="62" t="s">
        <v>154</v>
      </c>
      <c r="E46" s="61">
        <v>97</v>
      </c>
      <c r="F46" s="62">
        <v>2</v>
      </c>
      <c r="G46" s="61" t="s">
        <v>138</v>
      </c>
      <c r="H46" s="61" t="s">
        <v>241</v>
      </c>
      <c r="I46" s="62">
        <v>540</v>
      </c>
      <c r="J46" s="123">
        <v>142800</v>
      </c>
    </row>
    <row r="47" spans="1:10" ht="47.25">
      <c r="A47" s="64" t="s">
        <v>242</v>
      </c>
      <c r="B47" s="62">
        <v>871</v>
      </c>
      <c r="C47" s="61" t="s">
        <v>135</v>
      </c>
      <c r="D47" s="62" t="s">
        <v>154</v>
      </c>
      <c r="E47" s="61">
        <v>97</v>
      </c>
      <c r="F47" s="62">
        <v>2</v>
      </c>
      <c r="G47" s="61" t="s">
        <v>138</v>
      </c>
      <c r="H47" s="61" t="s">
        <v>243</v>
      </c>
      <c r="I47" s="62"/>
      <c r="J47" s="123">
        <f>J48</f>
        <v>109200</v>
      </c>
    </row>
    <row r="48" spans="1:10">
      <c r="A48" s="69" t="s">
        <v>239</v>
      </c>
      <c r="B48" s="62">
        <v>871</v>
      </c>
      <c r="C48" s="61" t="s">
        <v>135</v>
      </c>
      <c r="D48" s="62" t="s">
        <v>154</v>
      </c>
      <c r="E48" s="61">
        <v>97</v>
      </c>
      <c r="F48" s="62">
        <v>2</v>
      </c>
      <c r="G48" s="61" t="s">
        <v>138</v>
      </c>
      <c r="H48" s="61" t="s">
        <v>243</v>
      </c>
      <c r="I48" s="62">
        <v>540</v>
      </c>
      <c r="J48" s="123">
        <v>109200</v>
      </c>
    </row>
    <row r="49" spans="1:10" ht="63">
      <c r="A49" s="64" t="s">
        <v>244</v>
      </c>
      <c r="B49" s="62">
        <v>871</v>
      </c>
      <c r="C49" s="61" t="s">
        <v>135</v>
      </c>
      <c r="D49" s="62" t="s">
        <v>154</v>
      </c>
      <c r="E49" s="61">
        <v>97</v>
      </c>
      <c r="F49" s="62">
        <v>2</v>
      </c>
      <c r="G49" s="61" t="s">
        <v>138</v>
      </c>
      <c r="H49" s="61" t="s">
        <v>245</v>
      </c>
      <c r="I49" s="62"/>
      <c r="J49" s="123">
        <f>J50</f>
        <v>167900</v>
      </c>
    </row>
    <row r="50" spans="1:10">
      <c r="A50" s="69" t="s">
        <v>239</v>
      </c>
      <c r="B50" s="62">
        <v>871</v>
      </c>
      <c r="C50" s="61" t="s">
        <v>135</v>
      </c>
      <c r="D50" s="62" t="s">
        <v>154</v>
      </c>
      <c r="E50" s="61">
        <v>97</v>
      </c>
      <c r="F50" s="62">
        <v>2</v>
      </c>
      <c r="G50" s="61" t="s">
        <v>138</v>
      </c>
      <c r="H50" s="61" t="s">
        <v>245</v>
      </c>
      <c r="I50" s="62">
        <v>540</v>
      </c>
      <c r="J50" s="123">
        <v>167900</v>
      </c>
    </row>
    <row r="51" spans="1:10" ht="47.25">
      <c r="A51" s="64" t="s">
        <v>156</v>
      </c>
      <c r="B51" s="61">
        <v>871</v>
      </c>
      <c r="C51" s="61" t="s">
        <v>135</v>
      </c>
      <c r="D51" s="61" t="s">
        <v>157</v>
      </c>
      <c r="E51" s="61"/>
      <c r="F51" s="61"/>
      <c r="G51" s="61"/>
      <c r="H51" s="61"/>
      <c r="I51" s="61"/>
      <c r="J51" s="123">
        <f>J52</f>
        <v>211300</v>
      </c>
    </row>
    <row r="52" spans="1:10">
      <c r="A52" s="64" t="s">
        <v>239</v>
      </c>
      <c r="B52" s="61" t="s">
        <v>86</v>
      </c>
      <c r="C52" s="61" t="s">
        <v>135</v>
      </c>
      <c r="D52" s="61" t="s">
        <v>157</v>
      </c>
      <c r="E52" s="61" t="s">
        <v>236</v>
      </c>
      <c r="F52" s="61" t="s">
        <v>137</v>
      </c>
      <c r="G52" s="61" t="s">
        <v>138</v>
      </c>
      <c r="H52" s="61" t="s">
        <v>139</v>
      </c>
      <c r="I52" s="61"/>
      <c r="J52" s="123">
        <f>J53</f>
        <v>211300</v>
      </c>
    </row>
    <row r="53" spans="1:10" ht="63">
      <c r="A53" s="64" t="s">
        <v>234</v>
      </c>
      <c r="B53" s="61" t="s">
        <v>86</v>
      </c>
      <c r="C53" s="61" t="s">
        <v>135</v>
      </c>
      <c r="D53" s="61" t="s">
        <v>157</v>
      </c>
      <c r="E53" s="61" t="s">
        <v>236</v>
      </c>
      <c r="F53" s="61" t="s">
        <v>143</v>
      </c>
      <c r="G53" s="61" t="s">
        <v>138</v>
      </c>
      <c r="H53" s="61" t="s">
        <v>139</v>
      </c>
      <c r="I53" s="61"/>
      <c r="J53" s="123">
        <f>J54</f>
        <v>211300</v>
      </c>
    </row>
    <row r="54" spans="1:10" ht="31.5">
      <c r="A54" s="64" t="s">
        <v>246</v>
      </c>
      <c r="B54" s="62">
        <v>871</v>
      </c>
      <c r="C54" s="61" t="s">
        <v>135</v>
      </c>
      <c r="D54" s="61" t="s">
        <v>157</v>
      </c>
      <c r="E54" s="61">
        <v>97</v>
      </c>
      <c r="F54" s="62">
        <v>2</v>
      </c>
      <c r="G54" s="61" t="s">
        <v>138</v>
      </c>
      <c r="H54" s="61" t="s">
        <v>247</v>
      </c>
      <c r="I54" s="62"/>
      <c r="J54" s="123">
        <f>J55</f>
        <v>211300</v>
      </c>
    </row>
    <row r="55" spans="1:10">
      <c r="A55" s="69" t="s">
        <v>239</v>
      </c>
      <c r="B55" s="62">
        <v>871</v>
      </c>
      <c r="C55" s="61" t="s">
        <v>135</v>
      </c>
      <c r="D55" s="61" t="s">
        <v>157</v>
      </c>
      <c r="E55" s="61">
        <v>97</v>
      </c>
      <c r="F55" s="62">
        <v>2</v>
      </c>
      <c r="G55" s="61" t="s">
        <v>138</v>
      </c>
      <c r="H55" s="61" t="s">
        <v>247</v>
      </c>
      <c r="I55" s="62">
        <v>540</v>
      </c>
      <c r="J55" s="123">
        <v>211300</v>
      </c>
    </row>
    <row r="56" spans="1:10" hidden="1">
      <c r="A56" s="64" t="s">
        <v>158</v>
      </c>
      <c r="B56" s="62">
        <v>871</v>
      </c>
      <c r="C56" s="61" t="s">
        <v>135</v>
      </c>
      <c r="D56" s="61" t="s">
        <v>159</v>
      </c>
      <c r="E56" s="61"/>
      <c r="F56" s="62"/>
      <c r="G56" s="61"/>
      <c r="H56" s="61"/>
      <c r="I56" s="62"/>
      <c r="J56" s="123">
        <f>J57</f>
        <v>0</v>
      </c>
    </row>
    <row r="57" spans="1:10" ht="31.5" hidden="1">
      <c r="A57" s="70" t="s">
        <v>248</v>
      </c>
      <c r="B57" s="62">
        <v>871</v>
      </c>
      <c r="C57" s="61" t="s">
        <v>135</v>
      </c>
      <c r="D57" s="61" t="s">
        <v>159</v>
      </c>
      <c r="E57" s="62">
        <v>93</v>
      </c>
      <c r="F57" s="61" t="s">
        <v>140</v>
      </c>
      <c r="G57" s="61" t="s">
        <v>138</v>
      </c>
      <c r="H57" s="61" t="s">
        <v>139</v>
      </c>
      <c r="I57" s="62"/>
      <c r="J57" s="123">
        <f>J58</f>
        <v>0</v>
      </c>
    </row>
    <row r="58" spans="1:10" ht="63" hidden="1">
      <c r="A58" s="70" t="s">
        <v>249</v>
      </c>
      <c r="B58" s="62">
        <v>871</v>
      </c>
      <c r="C58" s="61" t="s">
        <v>135</v>
      </c>
      <c r="D58" s="61" t="s">
        <v>159</v>
      </c>
      <c r="E58" s="62">
        <v>93</v>
      </c>
      <c r="F58" s="61" t="s">
        <v>140</v>
      </c>
      <c r="G58" s="61" t="s">
        <v>138</v>
      </c>
      <c r="H58" s="61" t="s">
        <v>250</v>
      </c>
      <c r="I58" s="62"/>
      <c r="J58" s="123">
        <f>J59</f>
        <v>0</v>
      </c>
    </row>
    <row r="59" spans="1:10" hidden="1">
      <c r="A59" s="64" t="s">
        <v>160</v>
      </c>
      <c r="B59" s="62">
        <v>871</v>
      </c>
      <c r="C59" s="61" t="s">
        <v>135</v>
      </c>
      <c r="D59" s="61" t="s">
        <v>159</v>
      </c>
      <c r="E59" s="62">
        <v>93</v>
      </c>
      <c r="F59" s="61" t="s">
        <v>140</v>
      </c>
      <c r="G59" s="61" t="s">
        <v>138</v>
      </c>
      <c r="H59" s="61" t="s">
        <v>250</v>
      </c>
      <c r="I59" s="62">
        <v>880</v>
      </c>
      <c r="J59" s="123"/>
    </row>
    <row r="60" spans="1:10">
      <c r="A60" s="63" t="s">
        <v>164</v>
      </c>
      <c r="B60" s="62">
        <v>871</v>
      </c>
      <c r="C60" s="61" t="s">
        <v>135</v>
      </c>
      <c r="D60" s="62">
        <v>11</v>
      </c>
      <c r="E60" s="61"/>
      <c r="F60" s="62"/>
      <c r="G60" s="61"/>
      <c r="H60" s="61"/>
      <c r="I60" s="62" t="s">
        <v>217</v>
      </c>
      <c r="J60" s="122">
        <f>J61</f>
        <v>100000</v>
      </c>
    </row>
    <row r="61" spans="1:10">
      <c r="A61" s="63" t="s">
        <v>164</v>
      </c>
      <c r="B61" s="62">
        <v>871</v>
      </c>
      <c r="C61" s="61" t="s">
        <v>135</v>
      </c>
      <c r="D61" s="62">
        <v>11</v>
      </c>
      <c r="E61" s="61">
        <v>94</v>
      </c>
      <c r="F61" s="62">
        <v>0</v>
      </c>
      <c r="G61" s="61" t="s">
        <v>138</v>
      </c>
      <c r="H61" s="61" t="s">
        <v>139</v>
      </c>
      <c r="I61" s="62"/>
      <c r="J61" s="122">
        <f>J62</f>
        <v>100000</v>
      </c>
    </row>
    <row r="62" spans="1:10">
      <c r="A62" s="63" t="s">
        <v>251</v>
      </c>
      <c r="B62" s="62">
        <v>871</v>
      </c>
      <c r="C62" s="61" t="s">
        <v>135</v>
      </c>
      <c r="D62" s="62">
        <v>11</v>
      </c>
      <c r="E62" s="61">
        <v>94</v>
      </c>
      <c r="F62" s="62">
        <v>1</v>
      </c>
      <c r="G62" s="61" t="s">
        <v>138</v>
      </c>
      <c r="H62" s="61" t="s">
        <v>139</v>
      </c>
      <c r="I62" s="62" t="s">
        <v>217</v>
      </c>
      <c r="J62" s="122">
        <f>J63</f>
        <v>100000</v>
      </c>
    </row>
    <row r="63" spans="1:10">
      <c r="A63" s="63" t="s">
        <v>251</v>
      </c>
      <c r="B63" s="62">
        <v>871</v>
      </c>
      <c r="C63" s="61" t="s">
        <v>135</v>
      </c>
      <c r="D63" s="62">
        <v>11</v>
      </c>
      <c r="E63" s="61">
        <v>94</v>
      </c>
      <c r="F63" s="62">
        <v>1</v>
      </c>
      <c r="G63" s="61" t="s">
        <v>138</v>
      </c>
      <c r="H63" s="61" t="s">
        <v>252</v>
      </c>
      <c r="I63" s="62"/>
      <c r="J63" s="122">
        <f>J64</f>
        <v>100000</v>
      </c>
    </row>
    <row r="64" spans="1:10">
      <c r="A64" s="63" t="s">
        <v>166</v>
      </c>
      <c r="B64" s="62">
        <v>871</v>
      </c>
      <c r="C64" s="61" t="s">
        <v>135</v>
      </c>
      <c r="D64" s="62">
        <v>11</v>
      </c>
      <c r="E64" s="61">
        <v>94</v>
      </c>
      <c r="F64" s="62">
        <v>1</v>
      </c>
      <c r="G64" s="61" t="s">
        <v>138</v>
      </c>
      <c r="H64" s="61" t="s">
        <v>252</v>
      </c>
      <c r="I64" s="61" t="s">
        <v>167</v>
      </c>
      <c r="J64" s="122">
        <v>100000</v>
      </c>
    </row>
    <row r="65" spans="1:10">
      <c r="A65" s="63" t="s">
        <v>169</v>
      </c>
      <c r="B65" s="62">
        <v>871</v>
      </c>
      <c r="C65" s="61" t="s">
        <v>135</v>
      </c>
      <c r="D65" s="62">
        <v>13</v>
      </c>
      <c r="E65" s="61"/>
      <c r="F65" s="62"/>
      <c r="G65" s="61"/>
      <c r="H65" s="61"/>
      <c r="I65" s="62"/>
      <c r="J65" s="123">
        <f>J66+J77+J97+J104+J108+J112+J128+J134</f>
        <v>10161913.1</v>
      </c>
    </row>
    <row r="66" spans="1:10" ht="47.25">
      <c r="A66" s="63" t="s">
        <v>253</v>
      </c>
      <c r="B66" s="62">
        <v>871</v>
      </c>
      <c r="C66" s="61" t="s">
        <v>135</v>
      </c>
      <c r="D66" s="62">
        <v>13</v>
      </c>
      <c r="E66" s="61" t="s">
        <v>135</v>
      </c>
      <c r="F66" s="62">
        <v>0</v>
      </c>
      <c r="G66" s="61" t="s">
        <v>138</v>
      </c>
      <c r="H66" s="61" t="s">
        <v>139</v>
      </c>
      <c r="I66" s="62"/>
      <c r="J66" s="123">
        <f>J67+J74</f>
        <v>8580852.9399999995</v>
      </c>
    </row>
    <row r="67" spans="1:10">
      <c r="A67" s="63" t="s">
        <v>254</v>
      </c>
      <c r="B67" s="62">
        <v>871</v>
      </c>
      <c r="C67" s="61" t="s">
        <v>135</v>
      </c>
      <c r="D67" s="62">
        <v>13</v>
      </c>
      <c r="E67" s="61" t="s">
        <v>135</v>
      </c>
      <c r="F67" s="62">
        <v>1</v>
      </c>
      <c r="G67" s="61" t="s">
        <v>138</v>
      </c>
      <c r="H67" s="61" t="s">
        <v>139</v>
      </c>
      <c r="I67" s="62"/>
      <c r="J67" s="123">
        <f>J68+J70+J72</f>
        <v>7790852.9399999995</v>
      </c>
    </row>
    <row r="68" spans="1:10">
      <c r="A68" s="64" t="s">
        <v>255</v>
      </c>
      <c r="B68" s="62">
        <v>871</v>
      </c>
      <c r="C68" s="61" t="s">
        <v>135</v>
      </c>
      <c r="D68" s="62">
        <v>13</v>
      </c>
      <c r="E68" s="61" t="s">
        <v>135</v>
      </c>
      <c r="F68" s="62">
        <v>1</v>
      </c>
      <c r="G68" s="61" t="s">
        <v>138</v>
      </c>
      <c r="H68" s="61" t="s">
        <v>256</v>
      </c>
      <c r="I68" s="62"/>
      <c r="J68" s="123">
        <f>J69</f>
        <v>4573527.78</v>
      </c>
    </row>
    <row r="69" spans="1:10" ht="31.5">
      <c r="A69" s="64" t="s">
        <v>145</v>
      </c>
      <c r="B69" s="62">
        <v>871</v>
      </c>
      <c r="C69" s="61" t="s">
        <v>135</v>
      </c>
      <c r="D69" s="62">
        <v>13</v>
      </c>
      <c r="E69" s="61" t="s">
        <v>135</v>
      </c>
      <c r="F69" s="62">
        <v>1</v>
      </c>
      <c r="G69" s="61" t="s">
        <v>138</v>
      </c>
      <c r="H69" s="61" t="s">
        <v>256</v>
      </c>
      <c r="I69" s="62">
        <v>240</v>
      </c>
      <c r="J69" s="123">
        <f>1337765.46+599511.74+2756801.05-120550.47</f>
        <v>4573527.78</v>
      </c>
    </row>
    <row r="70" spans="1:10" ht="31.5">
      <c r="A70" s="64" t="s">
        <v>257</v>
      </c>
      <c r="B70" s="62">
        <v>871</v>
      </c>
      <c r="C70" s="61" t="s">
        <v>135</v>
      </c>
      <c r="D70" s="62">
        <v>13</v>
      </c>
      <c r="E70" s="61" t="s">
        <v>135</v>
      </c>
      <c r="F70" s="62">
        <v>1</v>
      </c>
      <c r="G70" s="61" t="s">
        <v>138</v>
      </c>
      <c r="H70" s="61" t="s">
        <v>258</v>
      </c>
      <c r="I70" s="62"/>
      <c r="J70" s="123">
        <f>J71</f>
        <v>2761603.56</v>
      </c>
    </row>
    <row r="71" spans="1:10" ht="31.5">
      <c r="A71" s="64" t="s">
        <v>145</v>
      </c>
      <c r="B71" s="62">
        <v>871</v>
      </c>
      <c r="C71" s="61" t="s">
        <v>135</v>
      </c>
      <c r="D71" s="62">
        <v>13</v>
      </c>
      <c r="E71" s="61" t="s">
        <v>135</v>
      </c>
      <c r="F71" s="62">
        <v>1</v>
      </c>
      <c r="G71" s="61" t="s">
        <v>138</v>
      </c>
      <c r="H71" s="61" t="s">
        <v>258</v>
      </c>
      <c r="I71" s="62">
        <v>240</v>
      </c>
      <c r="J71" s="123">
        <f>261603.56+2500000</f>
        <v>2761603.56</v>
      </c>
    </row>
    <row r="72" spans="1:10">
      <c r="A72" s="64" t="s">
        <v>259</v>
      </c>
      <c r="B72" s="62">
        <v>871</v>
      </c>
      <c r="C72" s="61" t="s">
        <v>135</v>
      </c>
      <c r="D72" s="62">
        <v>13</v>
      </c>
      <c r="E72" s="61" t="s">
        <v>135</v>
      </c>
      <c r="F72" s="62">
        <v>1</v>
      </c>
      <c r="G72" s="61" t="s">
        <v>138</v>
      </c>
      <c r="H72" s="61" t="s">
        <v>260</v>
      </c>
      <c r="I72" s="62"/>
      <c r="J72" s="123">
        <f>J73</f>
        <v>455721.6</v>
      </c>
    </row>
    <row r="73" spans="1:10" ht="31.5">
      <c r="A73" s="64" t="s">
        <v>145</v>
      </c>
      <c r="B73" s="62">
        <v>871</v>
      </c>
      <c r="C73" s="61" t="s">
        <v>135</v>
      </c>
      <c r="D73" s="62">
        <v>13</v>
      </c>
      <c r="E73" s="61" t="s">
        <v>135</v>
      </c>
      <c r="F73" s="62">
        <v>1</v>
      </c>
      <c r="G73" s="61" t="s">
        <v>138</v>
      </c>
      <c r="H73" s="61" t="s">
        <v>260</v>
      </c>
      <c r="I73" s="62">
        <v>240</v>
      </c>
      <c r="J73" s="123">
        <v>455721.6</v>
      </c>
    </row>
    <row r="74" spans="1:10" ht="31.5">
      <c r="A74" s="64" t="s">
        <v>261</v>
      </c>
      <c r="B74" s="62">
        <v>871</v>
      </c>
      <c r="C74" s="61" t="s">
        <v>135</v>
      </c>
      <c r="D74" s="62">
        <v>13</v>
      </c>
      <c r="E74" s="61" t="s">
        <v>135</v>
      </c>
      <c r="F74" s="62">
        <v>2</v>
      </c>
      <c r="G74" s="61" t="s">
        <v>138</v>
      </c>
      <c r="H74" s="61" t="s">
        <v>139</v>
      </c>
      <c r="I74" s="62"/>
      <c r="J74" s="123">
        <f>J75</f>
        <v>790000</v>
      </c>
    </row>
    <row r="75" spans="1:10" ht="31.5">
      <c r="A75" s="64" t="s">
        <v>262</v>
      </c>
      <c r="B75" s="62">
        <v>871</v>
      </c>
      <c r="C75" s="61" t="s">
        <v>135</v>
      </c>
      <c r="D75" s="62">
        <v>13</v>
      </c>
      <c r="E75" s="61" t="s">
        <v>135</v>
      </c>
      <c r="F75" s="62">
        <v>2</v>
      </c>
      <c r="G75" s="61" t="s">
        <v>138</v>
      </c>
      <c r="H75" s="61" t="s">
        <v>263</v>
      </c>
      <c r="I75" s="62"/>
      <c r="J75" s="123">
        <f>J76</f>
        <v>790000</v>
      </c>
    </row>
    <row r="76" spans="1:10" ht="31.5">
      <c r="A76" s="64" t="s">
        <v>145</v>
      </c>
      <c r="B76" s="62">
        <v>871</v>
      </c>
      <c r="C76" s="61" t="s">
        <v>135</v>
      </c>
      <c r="D76" s="62">
        <v>13</v>
      </c>
      <c r="E76" s="61" t="s">
        <v>135</v>
      </c>
      <c r="F76" s="62">
        <v>2</v>
      </c>
      <c r="G76" s="61" t="s">
        <v>138</v>
      </c>
      <c r="H76" s="61" t="s">
        <v>263</v>
      </c>
      <c r="I76" s="62">
        <v>240</v>
      </c>
      <c r="J76" s="123">
        <f>390000+400000</f>
        <v>790000</v>
      </c>
    </row>
    <row r="77" spans="1:10" ht="47.25">
      <c r="A77" s="63" t="s">
        <v>264</v>
      </c>
      <c r="B77" s="62">
        <v>871</v>
      </c>
      <c r="C77" s="61" t="s">
        <v>135</v>
      </c>
      <c r="D77" s="62">
        <v>13</v>
      </c>
      <c r="E77" s="61" t="s">
        <v>159</v>
      </c>
      <c r="F77" s="62">
        <v>0</v>
      </c>
      <c r="G77" s="61" t="s">
        <v>138</v>
      </c>
      <c r="H77" s="61" t="s">
        <v>139</v>
      </c>
      <c r="I77" s="62"/>
      <c r="J77" s="123">
        <f>J78</f>
        <v>1007589.13</v>
      </c>
    </row>
    <row r="78" spans="1:10" ht="31.5">
      <c r="A78" s="63" t="s">
        <v>265</v>
      </c>
      <c r="B78" s="62">
        <v>871</v>
      </c>
      <c r="C78" s="61" t="s">
        <v>135</v>
      </c>
      <c r="D78" s="62">
        <v>13</v>
      </c>
      <c r="E78" s="61" t="s">
        <v>159</v>
      </c>
      <c r="F78" s="62">
        <v>1</v>
      </c>
      <c r="G78" s="61" t="s">
        <v>138</v>
      </c>
      <c r="H78" s="61" t="s">
        <v>139</v>
      </c>
      <c r="I78" s="62"/>
      <c r="J78" s="123">
        <f>J79+J82+J85+J88+J91+J94</f>
        <v>1007589.13</v>
      </c>
    </row>
    <row r="79" spans="1:10">
      <c r="A79" s="63" t="s">
        <v>266</v>
      </c>
      <c r="B79" s="62">
        <v>871</v>
      </c>
      <c r="C79" s="61" t="s">
        <v>135</v>
      </c>
      <c r="D79" s="62">
        <v>13</v>
      </c>
      <c r="E79" s="61" t="s">
        <v>159</v>
      </c>
      <c r="F79" s="62">
        <v>1</v>
      </c>
      <c r="G79" s="61" t="s">
        <v>135</v>
      </c>
      <c r="H79" s="61" t="s">
        <v>139</v>
      </c>
      <c r="I79" s="62"/>
      <c r="J79" s="123">
        <f>J80</f>
        <v>254126.13</v>
      </c>
    </row>
    <row r="80" spans="1:10" ht="47.25">
      <c r="A80" s="64" t="s">
        <v>267</v>
      </c>
      <c r="B80" s="62">
        <v>871</v>
      </c>
      <c r="C80" s="61" t="s">
        <v>135</v>
      </c>
      <c r="D80" s="61" t="s">
        <v>170</v>
      </c>
      <c r="E80" s="61" t="s">
        <v>159</v>
      </c>
      <c r="F80" s="61" t="s">
        <v>140</v>
      </c>
      <c r="G80" s="61" t="s">
        <v>135</v>
      </c>
      <c r="H80" s="61" t="s">
        <v>268</v>
      </c>
      <c r="I80" s="61"/>
      <c r="J80" s="123">
        <f>J81</f>
        <v>254126.13</v>
      </c>
    </row>
    <row r="81" spans="1:10" ht="31.5">
      <c r="A81" s="64" t="s">
        <v>145</v>
      </c>
      <c r="B81" s="62">
        <v>871</v>
      </c>
      <c r="C81" s="61" t="s">
        <v>135</v>
      </c>
      <c r="D81" s="61" t="s">
        <v>170</v>
      </c>
      <c r="E81" s="61" t="s">
        <v>159</v>
      </c>
      <c r="F81" s="61" t="s">
        <v>140</v>
      </c>
      <c r="G81" s="61" t="s">
        <v>135</v>
      </c>
      <c r="H81" s="61" t="s">
        <v>268</v>
      </c>
      <c r="I81" s="61" t="s">
        <v>146</v>
      </c>
      <c r="J81" s="123">
        <v>254126.13</v>
      </c>
    </row>
    <row r="82" spans="1:10" ht="31.5">
      <c r="A82" s="63" t="s">
        <v>269</v>
      </c>
      <c r="B82" s="62">
        <v>871</v>
      </c>
      <c r="C82" s="61" t="s">
        <v>135</v>
      </c>
      <c r="D82" s="62">
        <v>13</v>
      </c>
      <c r="E82" s="61" t="s">
        <v>159</v>
      </c>
      <c r="F82" s="62">
        <v>1</v>
      </c>
      <c r="G82" s="61" t="s">
        <v>136</v>
      </c>
      <c r="H82" s="61" t="s">
        <v>139</v>
      </c>
      <c r="I82" s="62"/>
      <c r="J82" s="123">
        <f>J83</f>
        <v>35000</v>
      </c>
    </row>
    <row r="83" spans="1:10" ht="47.25">
      <c r="A83" s="64" t="s">
        <v>267</v>
      </c>
      <c r="B83" s="62">
        <v>871</v>
      </c>
      <c r="C83" s="61" t="s">
        <v>135</v>
      </c>
      <c r="D83" s="61" t="s">
        <v>170</v>
      </c>
      <c r="E83" s="61" t="s">
        <v>159</v>
      </c>
      <c r="F83" s="61" t="s">
        <v>140</v>
      </c>
      <c r="G83" s="61" t="s">
        <v>136</v>
      </c>
      <c r="H83" s="61" t="s">
        <v>268</v>
      </c>
      <c r="I83" s="61"/>
      <c r="J83" s="123">
        <f>J84</f>
        <v>35000</v>
      </c>
    </row>
    <row r="84" spans="1:10" ht="31.5">
      <c r="A84" s="64" t="s">
        <v>145</v>
      </c>
      <c r="B84" s="62">
        <v>871</v>
      </c>
      <c r="C84" s="61" t="s">
        <v>135</v>
      </c>
      <c r="D84" s="61" t="s">
        <v>170</v>
      </c>
      <c r="E84" s="61" t="s">
        <v>159</v>
      </c>
      <c r="F84" s="61" t="s">
        <v>140</v>
      </c>
      <c r="G84" s="61" t="s">
        <v>136</v>
      </c>
      <c r="H84" s="61" t="s">
        <v>268</v>
      </c>
      <c r="I84" s="61" t="s">
        <v>146</v>
      </c>
      <c r="J84" s="123">
        <v>35000</v>
      </c>
    </row>
    <row r="85" spans="1:10">
      <c r="A85" s="63" t="s">
        <v>270</v>
      </c>
      <c r="B85" s="62">
        <v>871</v>
      </c>
      <c r="C85" s="61" t="s">
        <v>135</v>
      </c>
      <c r="D85" s="62">
        <v>13</v>
      </c>
      <c r="E85" s="61" t="s">
        <v>159</v>
      </c>
      <c r="F85" s="62">
        <v>1</v>
      </c>
      <c r="G85" s="61" t="s">
        <v>142</v>
      </c>
      <c r="H85" s="61" t="s">
        <v>139</v>
      </c>
      <c r="I85" s="62"/>
      <c r="J85" s="123">
        <f>J86</f>
        <v>633463</v>
      </c>
    </row>
    <row r="86" spans="1:10" ht="47.25">
      <c r="A86" s="64" t="s">
        <v>267</v>
      </c>
      <c r="B86" s="62">
        <v>871</v>
      </c>
      <c r="C86" s="61" t="s">
        <v>135</v>
      </c>
      <c r="D86" s="61" t="s">
        <v>170</v>
      </c>
      <c r="E86" s="61" t="s">
        <v>159</v>
      </c>
      <c r="F86" s="61" t="s">
        <v>140</v>
      </c>
      <c r="G86" s="61" t="s">
        <v>142</v>
      </c>
      <c r="H86" s="61" t="s">
        <v>268</v>
      </c>
      <c r="I86" s="61"/>
      <c r="J86" s="123">
        <f>J87</f>
        <v>633463</v>
      </c>
    </row>
    <row r="87" spans="1:10" ht="31.5">
      <c r="A87" s="64" t="s">
        <v>145</v>
      </c>
      <c r="B87" s="62">
        <v>871</v>
      </c>
      <c r="C87" s="61" t="s">
        <v>135</v>
      </c>
      <c r="D87" s="61" t="s">
        <v>170</v>
      </c>
      <c r="E87" s="61" t="s">
        <v>159</v>
      </c>
      <c r="F87" s="61" t="s">
        <v>140</v>
      </c>
      <c r="G87" s="61" t="s">
        <v>142</v>
      </c>
      <c r="H87" s="61" t="s">
        <v>268</v>
      </c>
      <c r="I87" s="61" t="s">
        <v>146</v>
      </c>
      <c r="J87" s="123">
        <v>633463</v>
      </c>
    </row>
    <row r="88" spans="1:10">
      <c r="A88" s="63" t="s">
        <v>271</v>
      </c>
      <c r="B88" s="62">
        <v>871</v>
      </c>
      <c r="C88" s="61" t="s">
        <v>135</v>
      </c>
      <c r="D88" s="62">
        <v>13</v>
      </c>
      <c r="E88" s="61" t="s">
        <v>159</v>
      </c>
      <c r="F88" s="62">
        <v>1</v>
      </c>
      <c r="G88" s="61" t="s">
        <v>154</v>
      </c>
      <c r="H88" s="61" t="s">
        <v>139</v>
      </c>
      <c r="I88" s="62"/>
      <c r="J88" s="123">
        <f>J89</f>
        <v>50000</v>
      </c>
    </row>
    <row r="89" spans="1:10" ht="47.25">
      <c r="A89" s="64" t="s">
        <v>267</v>
      </c>
      <c r="B89" s="62">
        <v>871</v>
      </c>
      <c r="C89" s="61" t="s">
        <v>135</v>
      </c>
      <c r="D89" s="61" t="s">
        <v>170</v>
      </c>
      <c r="E89" s="61" t="s">
        <v>159</v>
      </c>
      <c r="F89" s="61" t="s">
        <v>140</v>
      </c>
      <c r="G89" s="61" t="s">
        <v>154</v>
      </c>
      <c r="H89" s="61" t="s">
        <v>268</v>
      </c>
      <c r="I89" s="61"/>
      <c r="J89" s="123">
        <f>J90</f>
        <v>50000</v>
      </c>
    </row>
    <row r="90" spans="1:10" ht="31.5">
      <c r="A90" s="64" t="s">
        <v>145</v>
      </c>
      <c r="B90" s="62">
        <v>871</v>
      </c>
      <c r="C90" s="61" t="s">
        <v>135</v>
      </c>
      <c r="D90" s="61" t="s">
        <v>170</v>
      </c>
      <c r="E90" s="61" t="s">
        <v>159</v>
      </c>
      <c r="F90" s="61" t="s">
        <v>140</v>
      </c>
      <c r="G90" s="61" t="s">
        <v>154</v>
      </c>
      <c r="H90" s="61" t="s">
        <v>268</v>
      </c>
      <c r="I90" s="61" t="s">
        <v>146</v>
      </c>
      <c r="J90" s="123">
        <v>50000</v>
      </c>
    </row>
    <row r="91" spans="1:10" ht="47.25">
      <c r="A91" s="63" t="s">
        <v>272</v>
      </c>
      <c r="B91" s="62">
        <v>871</v>
      </c>
      <c r="C91" s="61" t="s">
        <v>135</v>
      </c>
      <c r="D91" s="62">
        <v>13</v>
      </c>
      <c r="E91" s="61" t="s">
        <v>159</v>
      </c>
      <c r="F91" s="62">
        <v>1</v>
      </c>
      <c r="G91" s="61" t="s">
        <v>155</v>
      </c>
      <c r="H91" s="61" t="s">
        <v>139</v>
      </c>
      <c r="I91" s="62"/>
      <c r="J91" s="123">
        <f>J92</f>
        <v>30000</v>
      </c>
    </row>
    <row r="92" spans="1:10" ht="47.25">
      <c r="A92" s="64" t="s">
        <v>267</v>
      </c>
      <c r="B92" s="62">
        <v>871</v>
      </c>
      <c r="C92" s="61" t="s">
        <v>135</v>
      </c>
      <c r="D92" s="61" t="s">
        <v>170</v>
      </c>
      <c r="E92" s="61" t="s">
        <v>159</v>
      </c>
      <c r="F92" s="61" t="s">
        <v>140</v>
      </c>
      <c r="G92" s="61" t="s">
        <v>155</v>
      </c>
      <c r="H92" s="61" t="s">
        <v>268</v>
      </c>
      <c r="I92" s="61"/>
      <c r="J92" s="123">
        <f>J93</f>
        <v>30000</v>
      </c>
    </row>
    <row r="93" spans="1:10" ht="31.5">
      <c r="A93" s="64" t="s">
        <v>145</v>
      </c>
      <c r="B93" s="62">
        <v>871</v>
      </c>
      <c r="C93" s="61" t="s">
        <v>135</v>
      </c>
      <c r="D93" s="61" t="s">
        <v>170</v>
      </c>
      <c r="E93" s="61" t="s">
        <v>159</v>
      </c>
      <c r="F93" s="61" t="s">
        <v>140</v>
      </c>
      <c r="G93" s="61" t="s">
        <v>155</v>
      </c>
      <c r="H93" s="61" t="s">
        <v>268</v>
      </c>
      <c r="I93" s="61" t="s">
        <v>146</v>
      </c>
      <c r="J93" s="123">
        <v>30000</v>
      </c>
    </row>
    <row r="94" spans="1:10">
      <c r="A94" s="63" t="s">
        <v>273</v>
      </c>
      <c r="B94" s="62">
        <v>871</v>
      </c>
      <c r="C94" s="61" t="s">
        <v>135</v>
      </c>
      <c r="D94" s="62">
        <v>13</v>
      </c>
      <c r="E94" s="61" t="s">
        <v>159</v>
      </c>
      <c r="F94" s="62">
        <v>1</v>
      </c>
      <c r="G94" s="61" t="s">
        <v>157</v>
      </c>
      <c r="H94" s="61" t="s">
        <v>139</v>
      </c>
      <c r="I94" s="62"/>
      <c r="J94" s="123">
        <f>J95</f>
        <v>5000</v>
      </c>
    </row>
    <row r="95" spans="1:10" ht="47.25">
      <c r="A95" s="64" t="s">
        <v>267</v>
      </c>
      <c r="B95" s="62">
        <v>871</v>
      </c>
      <c r="C95" s="61" t="s">
        <v>135</v>
      </c>
      <c r="D95" s="61" t="s">
        <v>170</v>
      </c>
      <c r="E95" s="61" t="s">
        <v>159</v>
      </c>
      <c r="F95" s="61" t="s">
        <v>140</v>
      </c>
      <c r="G95" s="61" t="s">
        <v>157</v>
      </c>
      <c r="H95" s="61" t="s">
        <v>268</v>
      </c>
      <c r="I95" s="61"/>
      <c r="J95" s="123">
        <f>J96</f>
        <v>5000</v>
      </c>
    </row>
    <row r="96" spans="1:10" ht="31.5">
      <c r="A96" s="64" t="s">
        <v>145</v>
      </c>
      <c r="B96" s="62">
        <v>871</v>
      </c>
      <c r="C96" s="61" t="s">
        <v>135</v>
      </c>
      <c r="D96" s="61" t="s">
        <v>170</v>
      </c>
      <c r="E96" s="61" t="s">
        <v>159</v>
      </c>
      <c r="F96" s="61" t="s">
        <v>140</v>
      </c>
      <c r="G96" s="61" t="s">
        <v>157</v>
      </c>
      <c r="H96" s="61" t="s">
        <v>268</v>
      </c>
      <c r="I96" s="61" t="s">
        <v>146</v>
      </c>
      <c r="J96" s="123">
        <v>5000</v>
      </c>
    </row>
    <row r="97" spans="1:10" ht="47.25">
      <c r="A97" s="63" t="s">
        <v>274</v>
      </c>
      <c r="B97" s="62">
        <v>871</v>
      </c>
      <c r="C97" s="61" t="s">
        <v>135</v>
      </c>
      <c r="D97" s="62">
        <v>13</v>
      </c>
      <c r="E97" s="61" t="s">
        <v>187</v>
      </c>
      <c r="F97" s="62">
        <v>0</v>
      </c>
      <c r="G97" s="61" t="s">
        <v>138</v>
      </c>
      <c r="H97" s="61" t="s">
        <v>139</v>
      </c>
      <c r="I97" s="62"/>
      <c r="J97" s="123">
        <f>J98</f>
        <v>21800</v>
      </c>
    </row>
    <row r="98" spans="1:10" ht="47.25">
      <c r="A98" s="63" t="s">
        <v>275</v>
      </c>
      <c r="B98" s="62">
        <v>871</v>
      </c>
      <c r="C98" s="61" t="s">
        <v>135</v>
      </c>
      <c r="D98" s="62">
        <v>13</v>
      </c>
      <c r="E98" s="61" t="s">
        <v>187</v>
      </c>
      <c r="F98" s="62">
        <v>0</v>
      </c>
      <c r="G98" s="61" t="s">
        <v>138</v>
      </c>
      <c r="H98" s="61" t="s">
        <v>139</v>
      </c>
      <c r="I98" s="62"/>
      <c r="J98" s="123">
        <f>J99+J102</f>
        <v>21800</v>
      </c>
    </row>
    <row r="99" spans="1:10" ht="31.5">
      <c r="A99" s="64" t="s">
        <v>276</v>
      </c>
      <c r="B99" s="62">
        <v>871</v>
      </c>
      <c r="C99" s="61" t="s">
        <v>135</v>
      </c>
      <c r="D99" s="61" t="s">
        <v>170</v>
      </c>
      <c r="E99" s="61" t="s">
        <v>187</v>
      </c>
      <c r="F99" s="61" t="s">
        <v>137</v>
      </c>
      <c r="G99" s="61" t="s">
        <v>138</v>
      </c>
      <c r="H99" s="61" t="s">
        <v>277</v>
      </c>
      <c r="I99" s="61"/>
      <c r="J99" s="123">
        <f>SUM(J100:J101)</f>
        <v>20300</v>
      </c>
    </row>
    <row r="100" spans="1:10" ht="31.5">
      <c r="A100" s="64" t="s">
        <v>145</v>
      </c>
      <c r="B100" s="62">
        <v>871</v>
      </c>
      <c r="C100" s="61" t="s">
        <v>135</v>
      </c>
      <c r="D100" s="61" t="s">
        <v>170</v>
      </c>
      <c r="E100" s="61" t="s">
        <v>187</v>
      </c>
      <c r="F100" s="61" t="s">
        <v>137</v>
      </c>
      <c r="G100" s="61" t="s">
        <v>138</v>
      </c>
      <c r="H100" s="61" t="s">
        <v>277</v>
      </c>
      <c r="I100" s="61" t="s">
        <v>146</v>
      </c>
      <c r="J100" s="123">
        <v>5000</v>
      </c>
    </row>
    <row r="101" spans="1:10">
      <c r="A101" s="64" t="s">
        <v>182</v>
      </c>
      <c r="B101" s="62">
        <v>871</v>
      </c>
      <c r="C101" s="61" t="s">
        <v>135</v>
      </c>
      <c r="D101" s="61" t="s">
        <v>170</v>
      </c>
      <c r="E101" s="61" t="s">
        <v>187</v>
      </c>
      <c r="F101" s="61" t="s">
        <v>137</v>
      </c>
      <c r="G101" s="61" t="s">
        <v>138</v>
      </c>
      <c r="H101" s="61" t="s">
        <v>277</v>
      </c>
      <c r="I101" s="61" t="s">
        <v>183</v>
      </c>
      <c r="J101" s="123">
        <v>15300</v>
      </c>
    </row>
    <row r="102" spans="1:10" ht="31.5">
      <c r="A102" s="64" t="s">
        <v>62</v>
      </c>
      <c r="B102" s="62">
        <v>871</v>
      </c>
      <c r="C102" s="61" t="s">
        <v>135</v>
      </c>
      <c r="D102" s="61" t="s">
        <v>170</v>
      </c>
      <c r="E102" s="61" t="s">
        <v>187</v>
      </c>
      <c r="F102" s="61" t="s">
        <v>137</v>
      </c>
      <c r="G102" s="61" t="s">
        <v>138</v>
      </c>
      <c r="H102" s="61" t="s">
        <v>278</v>
      </c>
      <c r="I102" s="61"/>
      <c r="J102" s="123">
        <f>J103</f>
        <v>1500</v>
      </c>
    </row>
    <row r="103" spans="1:10">
      <c r="A103" s="64" t="s">
        <v>182</v>
      </c>
      <c r="B103" s="62">
        <v>871</v>
      </c>
      <c r="C103" s="61" t="s">
        <v>135</v>
      </c>
      <c r="D103" s="61" t="s">
        <v>170</v>
      </c>
      <c r="E103" s="61" t="s">
        <v>187</v>
      </c>
      <c r="F103" s="61" t="s">
        <v>137</v>
      </c>
      <c r="G103" s="61" t="s">
        <v>138</v>
      </c>
      <c r="H103" s="61" t="s">
        <v>278</v>
      </c>
      <c r="I103" s="61" t="s">
        <v>183</v>
      </c>
      <c r="J103" s="123">
        <f>6000-4500</f>
        <v>1500</v>
      </c>
    </row>
    <row r="104" spans="1:10" ht="47.25">
      <c r="A104" s="63" t="s">
        <v>279</v>
      </c>
      <c r="B104" s="61" t="s">
        <v>86</v>
      </c>
      <c r="C104" s="61" t="s">
        <v>135</v>
      </c>
      <c r="D104" s="61" t="s">
        <v>170</v>
      </c>
      <c r="E104" s="61" t="s">
        <v>161</v>
      </c>
      <c r="F104" s="62">
        <v>0</v>
      </c>
      <c r="G104" s="61" t="s">
        <v>138</v>
      </c>
      <c r="H104" s="61" t="s">
        <v>139</v>
      </c>
      <c r="I104" s="62"/>
      <c r="J104" s="123">
        <f>J105</f>
        <v>190000</v>
      </c>
    </row>
    <row r="105" spans="1:10">
      <c r="A105" s="64" t="s">
        <v>280</v>
      </c>
      <c r="B105" s="61" t="s">
        <v>86</v>
      </c>
      <c r="C105" s="61" t="s">
        <v>135</v>
      </c>
      <c r="D105" s="61" t="s">
        <v>170</v>
      </c>
      <c r="E105" s="61" t="s">
        <v>161</v>
      </c>
      <c r="F105" s="61" t="s">
        <v>137</v>
      </c>
      <c r="G105" s="61" t="s">
        <v>135</v>
      </c>
      <c r="H105" s="61" t="s">
        <v>139</v>
      </c>
      <c r="I105" s="61"/>
      <c r="J105" s="123">
        <f>J106</f>
        <v>190000</v>
      </c>
    </row>
    <row r="106" spans="1:10">
      <c r="A106" s="64" t="s">
        <v>281</v>
      </c>
      <c r="B106" s="61" t="s">
        <v>86</v>
      </c>
      <c r="C106" s="61" t="s">
        <v>135</v>
      </c>
      <c r="D106" s="61" t="s">
        <v>170</v>
      </c>
      <c r="E106" s="61" t="s">
        <v>161</v>
      </c>
      <c r="F106" s="61" t="s">
        <v>137</v>
      </c>
      <c r="G106" s="61" t="s">
        <v>135</v>
      </c>
      <c r="H106" s="61" t="s">
        <v>282</v>
      </c>
      <c r="I106" s="61"/>
      <c r="J106" s="123">
        <f>J107</f>
        <v>190000</v>
      </c>
    </row>
    <row r="107" spans="1:10" ht="31.5">
      <c r="A107" s="64" t="s">
        <v>145</v>
      </c>
      <c r="B107" s="61" t="s">
        <v>86</v>
      </c>
      <c r="C107" s="61" t="s">
        <v>135</v>
      </c>
      <c r="D107" s="61" t="s">
        <v>170</v>
      </c>
      <c r="E107" s="61" t="s">
        <v>161</v>
      </c>
      <c r="F107" s="61" t="s">
        <v>137</v>
      </c>
      <c r="G107" s="61" t="s">
        <v>135</v>
      </c>
      <c r="H107" s="61" t="s">
        <v>282</v>
      </c>
      <c r="I107" s="61" t="s">
        <v>146</v>
      </c>
      <c r="J107" s="123">
        <v>190000</v>
      </c>
    </row>
    <row r="108" spans="1:10" ht="63">
      <c r="A108" s="63" t="s">
        <v>225</v>
      </c>
      <c r="B108" s="62">
        <v>871</v>
      </c>
      <c r="C108" s="61" t="s">
        <v>135</v>
      </c>
      <c r="D108" s="62">
        <v>13</v>
      </c>
      <c r="E108" s="61" t="s">
        <v>165</v>
      </c>
      <c r="F108" s="62">
        <v>0</v>
      </c>
      <c r="G108" s="61" t="s">
        <v>138</v>
      </c>
      <c r="H108" s="61" t="s">
        <v>139</v>
      </c>
      <c r="I108" s="62"/>
      <c r="J108" s="123">
        <f>J109</f>
        <v>84000</v>
      </c>
    </row>
    <row r="109" spans="1:10" ht="31.5">
      <c r="A109" s="64" t="s">
        <v>226</v>
      </c>
      <c r="B109" s="62">
        <v>871</v>
      </c>
      <c r="C109" s="61" t="s">
        <v>135</v>
      </c>
      <c r="D109" s="61" t="s">
        <v>170</v>
      </c>
      <c r="E109" s="61" t="s">
        <v>165</v>
      </c>
      <c r="F109" s="61" t="s">
        <v>137</v>
      </c>
      <c r="G109" s="61" t="s">
        <v>135</v>
      </c>
      <c r="H109" s="61" t="s">
        <v>139</v>
      </c>
      <c r="I109" s="61"/>
      <c r="J109" s="123">
        <f>J110</f>
        <v>84000</v>
      </c>
    </row>
    <row r="110" spans="1:10" ht="31.5">
      <c r="A110" s="64" t="s">
        <v>226</v>
      </c>
      <c r="B110" s="62">
        <v>871</v>
      </c>
      <c r="C110" s="61" t="s">
        <v>135</v>
      </c>
      <c r="D110" s="61" t="s">
        <v>170</v>
      </c>
      <c r="E110" s="61" t="s">
        <v>165</v>
      </c>
      <c r="F110" s="61" t="s">
        <v>137</v>
      </c>
      <c r="G110" s="61" t="s">
        <v>135</v>
      </c>
      <c r="H110" s="61" t="s">
        <v>227</v>
      </c>
      <c r="I110" s="61"/>
      <c r="J110" s="123">
        <f>J111</f>
        <v>84000</v>
      </c>
    </row>
    <row r="111" spans="1:10" ht="31.5">
      <c r="A111" s="64" t="s">
        <v>145</v>
      </c>
      <c r="B111" s="62">
        <v>871</v>
      </c>
      <c r="C111" s="61" t="s">
        <v>135</v>
      </c>
      <c r="D111" s="61" t="s">
        <v>170</v>
      </c>
      <c r="E111" s="61" t="s">
        <v>165</v>
      </c>
      <c r="F111" s="61" t="s">
        <v>137</v>
      </c>
      <c r="G111" s="61" t="s">
        <v>135</v>
      </c>
      <c r="H111" s="61" t="s">
        <v>227</v>
      </c>
      <c r="I111" s="61" t="s">
        <v>146</v>
      </c>
      <c r="J111" s="123">
        <v>84000</v>
      </c>
    </row>
    <row r="112" spans="1:10" ht="47.25">
      <c r="A112" s="63" t="s">
        <v>283</v>
      </c>
      <c r="B112" s="62">
        <v>871</v>
      </c>
      <c r="C112" s="61" t="s">
        <v>135</v>
      </c>
      <c r="D112" s="62">
        <v>13</v>
      </c>
      <c r="E112" s="61" t="s">
        <v>170</v>
      </c>
      <c r="F112" s="62">
        <v>0</v>
      </c>
      <c r="G112" s="61" t="s">
        <v>138</v>
      </c>
      <c r="H112" s="61" t="s">
        <v>139</v>
      </c>
      <c r="I112" s="62"/>
      <c r="J112" s="123">
        <f>J114+J117+J120+J122+J125</f>
        <v>10000</v>
      </c>
    </row>
    <row r="113" spans="1:10" ht="47.25" hidden="1">
      <c r="A113" s="63" t="s">
        <v>454</v>
      </c>
      <c r="B113" s="62">
        <v>871</v>
      </c>
      <c r="C113" s="61" t="s">
        <v>135</v>
      </c>
      <c r="D113" s="61" t="s">
        <v>170</v>
      </c>
      <c r="E113" s="61" t="s">
        <v>170</v>
      </c>
      <c r="F113" s="61" t="s">
        <v>137</v>
      </c>
      <c r="G113" s="61" t="s">
        <v>135</v>
      </c>
      <c r="H113" s="61" t="s">
        <v>139</v>
      </c>
      <c r="I113" s="62"/>
      <c r="J113" s="123">
        <f>J114</f>
        <v>0</v>
      </c>
    </row>
    <row r="114" spans="1:10" ht="31.5" hidden="1">
      <c r="A114" s="64" t="s">
        <v>455</v>
      </c>
      <c r="B114" s="62">
        <v>871</v>
      </c>
      <c r="C114" s="67" t="s">
        <v>135</v>
      </c>
      <c r="D114" s="67" t="s">
        <v>170</v>
      </c>
      <c r="E114" s="67" t="s">
        <v>170</v>
      </c>
      <c r="F114" s="67" t="s">
        <v>137</v>
      </c>
      <c r="G114" s="67" t="s">
        <v>135</v>
      </c>
      <c r="H114" s="67" t="s">
        <v>456</v>
      </c>
      <c r="I114" s="67"/>
      <c r="J114" s="123">
        <f>J115</f>
        <v>0</v>
      </c>
    </row>
    <row r="115" spans="1:10" ht="31.5" hidden="1">
      <c r="A115" s="64" t="s">
        <v>145</v>
      </c>
      <c r="B115" s="61" t="s">
        <v>86</v>
      </c>
      <c r="C115" s="67" t="s">
        <v>135</v>
      </c>
      <c r="D115" s="67" t="s">
        <v>170</v>
      </c>
      <c r="E115" s="67" t="s">
        <v>170</v>
      </c>
      <c r="F115" s="67" t="s">
        <v>137</v>
      </c>
      <c r="G115" s="67" t="s">
        <v>135</v>
      </c>
      <c r="H115" s="67" t="s">
        <v>456</v>
      </c>
      <c r="I115" s="67" t="s">
        <v>146</v>
      </c>
      <c r="J115" s="123"/>
    </row>
    <row r="116" spans="1:10" ht="47.25">
      <c r="A116" s="64" t="s">
        <v>284</v>
      </c>
      <c r="B116" s="61" t="s">
        <v>86</v>
      </c>
      <c r="C116" s="61" t="s">
        <v>135</v>
      </c>
      <c r="D116" s="61" t="s">
        <v>170</v>
      </c>
      <c r="E116" s="61" t="s">
        <v>170</v>
      </c>
      <c r="F116" s="61" t="s">
        <v>137</v>
      </c>
      <c r="G116" s="61" t="s">
        <v>136</v>
      </c>
      <c r="H116" s="61" t="s">
        <v>139</v>
      </c>
      <c r="I116" s="61"/>
      <c r="J116" s="123">
        <f>J117</f>
        <v>10000</v>
      </c>
    </row>
    <row r="117" spans="1:10" ht="31.5">
      <c r="A117" s="64" t="s">
        <v>285</v>
      </c>
      <c r="B117" s="61" t="s">
        <v>86</v>
      </c>
      <c r="C117" s="61" t="s">
        <v>135</v>
      </c>
      <c r="D117" s="61" t="s">
        <v>170</v>
      </c>
      <c r="E117" s="61" t="s">
        <v>170</v>
      </c>
      <c r="F117" s="61" t="s">
        <v>137</v>
      </c>
      <c r="G117" s="61" t="s">
        <v>136</v>
      </c>
      <c r="H117" s="61" t="s">
        <v>286</v>
      </c>
      <c r="I117" s="61"/>
      <c r="J117" s="123">
        <f>J118</f>
        <v>10000</v>
      </c>
    </row>
    <row r="118" spans="1:10" ht="31.5">
      <c r="A118" s="64" t="s">
        <v>145</v>
      </c>
      <c r="B118" s="62">
        <v>871</v>
      </c>
      <c r="C118" s="61" t="s">
        <v>135</v>
      </c>
      <c r="D118" s="61" t="s">
        <v>170</v>
      </c>
      <c r="E118" s="61" t="s">
        <v>170</v>
      </c>
      <c r="F118" s="61" t="s">
        <v>137</v>
      </c>
      <c r="G118" s="61" t="s">
        <v>136</v>
      </c>
      <c r="H118" s="61" t="s">
        <v>286</v>
      </c>
      <c r="I118" s="61" t="s">
        <v>146</v>
      </c>
      <c r="J118" s="123">
        <v>10000</v>
      </c>
    </row>
    <row r="119" spans="1:10" ht="63" hidden="1">
      <c r="A119" s="64" t="s">
        <v>287</v>
      </c>
      <c r="B119" s="62">
        <v>871</v>
      </c>
      <c r="C119" s="61" t="s">
        <v>135</v>
      </c>
      <c r="D119" s="61" t="s">
        <v>170</v>
      </c>
      <c r="E119" s="61" t="s">
        <v>170</v>
      </c>
      <c r="F119" s="61" t="s">
        <v>137</v>
      </c>
      <c r="G119" s="61" t="s">
        <v>142</v>
      </c>
      <c r="H119" s="61"/>
      <c r="I119" s="61"/>
      <c r="J119" s="123">
        <f>J120</f>
        <v>0</v>
      </c>
    </row>
    <row r="120" spans="1:10" ht="31.5" hidden="1">
      <c r="A120" s="64" t="s">
        <v>288</v>
      </c>
      <c r="B120" s="62">
        <v>871</v>
      </c>
      <c r="C120" s="61" t="s">
        <v>135</v>
      </c>
      <c r="D120" s="61" t="s">
        <v>170</v>
      </c>
      <c r="E120" s="61" t="s">
        <v>170</v>
      </c>
      <c r="F120" s="61" t="s">
        <v>137</v>
      </c>
      <c r="G120" s="61" t="s">
        <v>142</v>
      </c>
      <c r="H120" s="61" t="s">
        <v>289</v>
      </c>
      <c r="I120" s="61"/>
      <c r="J120" s="123">
        <f>J121</f>
        <v>0</v>
      </c>
    </row>
    <row r="121" spans="1:10" ht="31.5" hidden="1">
      <c r="A121" s="64" t="s">
        <v>145</v>
      </c>
      <c r="B121" s="62">
        <v>871</v>
      </c>
      <c r="C121" s="61" t="s">
        <v>135</v>
      </c>
      <c r="D121" s="61" t="s">
        <v>170</v>
      </c>
      <c r="E121" s="61" t="s">
        <v>170</v>
      </c>
      <c r="F121" s="61" t="s">
        <v>137</v>
      </c>
      <c r="G121" s="61" t="s">
        <v>142</v>
      </c>
      <c r="H121" s="61" t="s">
        <v>289</v>
      </c>
      <c r="I121" s="61" t="s">
        <v>146</v>
      </c>
      <c r="J121" s="123"/>
    </row>
    <row r="122" spans="1:10" ht="63" hidden="1">
      <c r="A122" s="64" t="s">
        <v>457</v>
      </c>
      <c r="B122" s="62">
        <v>871</v>
      </c>
      <c r="C122" s="61" t="s">
        <v>135</v>
      </c>
      <c r="D122" s="61" t="s">
        <v>170</v>
      </c>
      <c r="E122" s="61" t="s">
        <v>170</v>
      </c>
      <c r="F122" s="61" t="s">
        <v>137</v>
      </c>
      <c r="G122" s="61" t="s">
        <v>154</v>
      </c>
      <c r="H122" s="61"/>
      <c r="I122" s="61"/>
      <c r="J122" s="123">
        <f>J123</f>
        <v>0</v>
      </c>
    </row>
    <row r="123" spans="1:10" ht="31.5" hidden="1">
      <c r="A123" s="64" t="s">
        <v>458</v>
      </c>
      <c r="B123" s="62">
        <v>871</v>
      </c>
      <c r="C123" s="61" t="s">
        <v>135</v>
      </c>
      <c r="D123" s="61" t="s">
        <v>170</v>
      </c>
      <c r="E123" s="61" t="s">
        <v>170</v>
      </c>
      <c r="F123" s="61" t="s">
        <v>137</v>
      </c>
      <c r="G123" s="61" t="s">
        <v>154</v>
      </c>
      <c r="H123" s="61" t="s">
        <v>459</v>
      </c>
      <c r="I123" s="61"/>
      <c r="J123" s="123">
        <f>J124</f>
        <v>0</v>
      </c>
    </row>
    <row r="124" spans="1:10" ht="31.5" hidden="1">
      <c r="A124" s="64" t="s">
        <v>145</v>
      </c>
      <c r="B124" s="62">
        <v>871</v>
      </c>
      <c r="C124" s="61" t="s">
        <v>135</v>
      </c>
      <c r="D124" s="61" t="s">
        <v>170</v>
      </c>
      <c r="E124" s="61" t="s">
        <v>170</v>
      </c>
      <c r="F124" s="61" t="s">
        <v>137</v>
      </c>
      <c r="G124" s="61" t="s">
        <v>154</v>
      </c>
      <c r="H124" s="61" t="s">
        <v>459</v>
      </c>
      <c r="I124" s="61" t="s">
        <v>146</v>
      </c>
      <c r="J124" s="123"/>
    </row>
    <row r="125" spans="1:10" ht="63" hidden="1">
      <c r="A125" s="64" t="s">
        <v>460</v>
      </c>
      <c r="B125" s="62">
        <v>871</v>
      </c>
      <c r="C125" s="61" t="s">
        <v>135</v>
      </c>
      <c r="D125" s="61" t="s">
        <v>170</v>
      </c>
      <c r="E125" s="61" t="s">
        <v>170</v>
      </c>
      <c r="F125" s="61" t="s">
        <v>137</v>
      </c>
      <c r="G125" s="61" t="s">
        <v>155</v>
      </c>
      <c r="H125" s="61"/>
      <c r="I125" s="61"/>
      <c r="J125" s="123">
        <f>J126</f>
        <v>0</v>
      </c>
    </row>
    <row r="126" spans="1:10" ht="31.5" hidden="1">
      <c r="A126" s="64" t="s">
        <v>290</v>
      </c>
      <c r="B126" s="62">
        <v>871</v>
      </c>
      <c r="C126" s="61" t="s">
        <v>135</v>
      </c>
      <c r="D126" s="61" t="s">
        <v>170</v>
      </c>
      <c r="E126" s="61" t="s">
        <v>170</v>
      </c>
      <c r="F126" s="61" t="s">
        <v>137</v>
      </c>
      <c r="G126" s="61" t="s">
        <v>155</v>
      </c>
      <c r="H126" s="61" t="s">
        <v>291</v>
      </c>
      <c r="I126" s="61"/>
      <c r="J126" s="123">
        <f>J127</f>
        <v>0</v>
      </c>
    </row>
    <row r="127" spans="1:10" ht="31.5" hidden="1">
      <c r="A127" s="64" t="s">
        <v>145</v>
      </c>
      <c r="B127" s="62">
        <v>871</v>
      </c>
      <c r="C127" s="61" t="s">
        <v>135</v>
      </c>
      <c r="D127" s="61" t="s">
        <v>170</v>
      </c>
      <c r="E127" s="61" t="s">
        <v>170</v>
      </c>
      <c r="F127" s="61" t="s">
        <v>137</v>
      </c>
      <c r="G127" s="61" t="s">
        <v>155</v>
      </c>
      <c r="H127" s="61" t="s">
        <v>291</v>
      </c>
      <c r="I127" s="61" t="s">
        <v>146</v>
      </c>
      <c r="J127" s="123"/>
    </row>
    <row r="128" spans="1:10" hidden="1">
      <c r="A128" s="64" t="s">
        <v>228</v>
      </c>
      <c r="B128" s="61" t="s">
        <v>86</v>
      </c>
      <c r="C128" s="61" t="s">
        <v>135</v>
      </c>
      <c r="D128" s="61" t="s">
        <v>170</v>
      </c>
      <c r="E128" s="62">
        <v>92</v>
      </c>
      <c r="F128" s="61"/>
      <c r="G128" s="61"/>
      <c r="H128" s="62"/>
      <c r="I128" s="61"/>
      <c r="J128" s="123">
        <f>J129</f>
        <v>0</v>
      </c>
    </row>
    <row r="129" spans="1:10" hidden="1">
      <c r="A129" s="64" t="s">
        <v>295</v>
      </c>
      <c r="B129" s="61" t="s">
        <v>86</v>
      </c>
      <c r="C129" s="61" t="s">
        <v>135</v>
      </c>
      <c r="D129" s="61" t="s">
        <v>170</v>
      </c>
      <c r="E129" s="62">
        <v>92</v>
      </c>
      <c r="F129" s="61" t="s">
        <v>143</v>
      </c>
      <c r="G129" s="61"/>
      <c r="H129" s="62"/>
      <c r="I129" s="61"/>
      <c r="J129" s="123">
        <f>J130</f>
        <v>0</v>
      </c>
    </row>
    <row r="130" spans="1:10" ht="47.25" hidden="1">
      <c r="A130" s="64" t="s">
        <v>296</v>
      </c>
      <c r="B130" s="61" t="s">
        <v>86</v>
      </c>
      <c r="C130" s="61" t="s">
        <v>135</v>
      </c>
      <c r="D130" s="61" t="s">
        <v>170</v>
      </c>
      <c r="E130" s="62">
        <v>92</v>
      </c>
      <c r="F130" s="61" t="s">
        <v>143</v>
      </c>
      <c r="G130" s="61" t="s">
        <v>138</v>
      </c>
      <c r="H130" s="62"/>
      <c r="I130" s="61"/>
      <c r="J130" s="123">
        <f>SUM(J131:J133)</f>
        <v>0</v>
      </c>
    </row>
    <row r="131" spans="1:10" ht="31.5" hidden="1">
      <c r="A131" s="64" t="s">
        <v>145</v>
      </c>
      <c r="B131" s="61" t="s">
        <v>86</v>
      </c>
      <c r="C131" s="61" t="s">
        <v>135</v>
      </c>
      <c r="D131" s="61" t="s">
        <v>170</v>
      </c>
      <c r="E131" s="62">
        <v>92</v>
      </c>
      <c r="F131" s="61" t="s">
        <v>143</v>
      </c>
      <c r="G131" s="61" t="s">
        <v>138</v>
      </c>
      <c r="H131" s="62">
        <v>26390</v>
      </c>
      <c r="I131" s="61" t="s">
        <v>146</v>
      </c>
      <c r="J131" s="123"/>
    </row>
    <row r="132" spans="1:10" hidden="1">
      <c r="A132" s="64" t="s">
        <v>174</v>
      </c>
      <c r="B132" s="61" t="s">
        <v>86</v>
      </c>
      <c r="C132" s="61" t="s">
        <v>135</v>
      </c>
      <c r="D132" s="61" t="s">
        <v>170</v>
      </c>
      <c r="E132" s="62">
        <v>92</v>
      </c>
      <c r="F132" s="61" t="s">
        <v>143</v>
      </c>
      <c r="G132" s="61" t="s">
        <v>138</v>
      </c>
      <c r="H132" s="62">
        <v>26390</v>
      </c>
      <c r="I132" s="61" t="s">
        <v>175</v>
      </c>
      <c r="J132" s="123"/>
    </row>
    <row r="133" spans="1:10" hidden="1">
      <c r="A133" s="64" t="s">
        <v>147</v>
      </c>
      <c r="B133" s="61" t="s">
        <v>86</v>
      </c>
      <c r="C133" s="61" t="s">
        <v>135</v>
      </c>
      <c r="D133" s="61" t="s">
        <v>170</v>
      </c>
      <c r="E133" s="62">
        <v>92</v>
      </c>
      <c r="F133" s="61" t="s">
        <v>143</v>
      </c>
      <c r="G133" s="61" t="s">
        <v>138</v>
      </c>
      <c r="H133" s="62">
        <v>26390</v>
      </c>
      <c r="I133" s="61" t="s">
        <v>148</v>
      </c>
      <c r="J133" s="123"/>
    </row>
    <row r="134" spans="1:10">
      <c r="A134" s="64" t="s">
        <v>150</v>
      </c>
      <c r="B134" s="61" t="s">
        <v>86</v>
      </c>
      <c r="C134" s="61" t="s">
        <v>135</v>
      </c>
      <c r="D134" s="61" t="s">
        <v>170</v>
      </c>
      <c r="E134" s="61" t="s">
        <v>151</v>
      </c>
      <c r="F134" s="62">
        <v>0</v>
      </c>
      <c r="G134" s="61" t="s">
        <v>138</v>
      </c>
      <c r="H134" s="61" t="s">
        <v>139</v>
      </c>
      <c r="I134" s="62"/>
      <c r="J134" s="123">
        <f>J135</f>
        <v>267671.03000000003</v>
      </c>
    </row>
    <row r="135" spans="1:10">
      <c r="A135" s="64" t="s">
        <v>297</v>
      </c>
      <c r="B135" s="61" t="s">
        <v>86</v>
      </c>
      <c r="C135" s="61" t="s">
        <v>135</v>
      </c>
      <c r="D135" s="61" t="s">
        <v>170</v>
      </c>
      <c r="E135" s="61" t="s">
        <v>151</v>
      </c>
      <c r="F135" s="62">
        <v>9</v>
      </c>
      <c r="G135" s="61" t="s">
        <v>138</v>
      </c>
      <c r="H135" s="61" t="s">
        <v>139</v>
      </c>
      <c r="I135" s="62"/>
      <c r="J135" s="123">
        <f>J136+J138+J140</f>
        <v>267671.03000000003</v>
      </c>
    </row>
    <row r="136" spans="1:10" ht="31.5">
      <c r="A136" s="64" t="s">
        <v>298</v>
      </c>
      <c r="B136" s="61" t="s">
        <v>86</v>
      </c>
      <c r="C136" s="61" t="s">
        <v>135</v>
      </c>
      <c r="D136" s="61" t="s">
        <v>170</v>
      </c>
      <c r="E136" s="61" t="s">
        <v>151</v>
      </c>
      <c r="F136" s="62">
        <v>9</v>
      </c>
      <c r="G136" s="61" t="s">
        <v>138</v>
      </c>
      <c r="H136" s="61" t="s">
        <v>299</v>
      </c>
      <c r="I136" s="62"/>
      <c r="J136" s="123">
        <f>J137</f>
        <v>151000</v>
      </c>
    </row>
    <row r="137" spans="1:10" ht="31.5">
      <c r="A137" s="64" t="s">
        <v>145</v>
      </c>
      <c r="B137" s="61" t="s">
        <v>86</v>
      </c>
      <c r="C137" s="61" t="s">
        <v>135</v>
      </c>
      <c r="D137" s="61" t="s">
        <v>170</v>
      </c>
      <c r="E137" s="61" t="s">
        <v>151</v>
      </c>
      <c r="F137" s="62">
        <v>9</v>
      </c>
      <c r="G137" s="61" t="s">
        <v>138</v>
      </c>
      <c r="H137" s="61" t="s">
        <v>299</v>
      </c>
      <c r="I137" s="62">
        <v>240</v>
      </c>
      <c r="J137" s="123">
        <v>151000</v>
      </c>
    </row>
    <row r="138" spans="1:10">
      <c r="A138" s="64" t="s">
        <v>300</v>
      </c>
      <c r="B138" s="61" t="s">
        <v>86</v>
      </c>
      <c r="C138" s="61" t="s">
        <v>135</v>
      </c>
      <c r="D138" s="61" t="s">
        <v>170</v>
      </c>
      <c r="E138" s="61" t="s">
        <v>151</v>
      </c>
      <c r="F138" s="62">
        <v>9</v>
      </c>
      <c r="G138" s="61" t="s">
        <v>138</v>
      </c>
      <c r="H138" s="62">
        <v>29090</v>
      </c>
      <c r="I138" s="61"/>
      <c r="J138" s="123">
        <f>J139</f>
        <v>18224</v>
      </c>
    </row>
    <row r="139" spans="1:10">
      <c r="A139" s="64" t="s">
        <v>147</v>
      </c>
      <c r="B139" s="61" t="s">
        <v>86</v>
      </c>
      <c r="C139" s="61" t="s">
        <v>135</v>
      </c>
      <c r="D139" s="61" t="s">
        <v>170</v>
      </c>
      <c r="E139" s="61" t="s">
        <v>151</v>
      </c>
      <c r="F139" s="62">
        <v>9</v>
      </c>
      <c r="G139" s="61" t="s">
        <v>138</v>
      </c>
      <c r="H139" s="62">
        <v>29090</v>
      </c>
      <c r="I139" s="61" t="s">
        <v>148</v>
      </c>
      <c r="J139" s="123">
        <v>18224</v>
      </c>
    </row>
    <row r="140" spans="1:10" ht="31.5">
      <c r="A140" s="63" t="s">
        <v>420</v>
      </c>
      <c r="B140" s="143" t="s">
        <v>86</v>
      </c>
      <c r="C140" s="143" t="s">
        <v>135</v>
      </c>
      <c r="D140" s="143" t="s">
        <v>170</v>
      </c>
      <c r="E140" s="143" t="s">
        <v>151</v>
      </c>
      <c r="F140" s="144">
        <v>9</v>
      </c>
      <c r="G140" s="143" t="s">
        <v>138</v>
      </c>
      <c r="H140" s="144">
        <v>29180</v>
      </c>
      <c r="I140" s="143"/>
      <c r="J140" s="123">
        <f>J141</f>
        <v>98447.03</v>
      </c>
    </row>
    <row r="141" spans="1:10">
      <c r="A141" s="64" t="s">
        <v>176</v>
      </c>
      <c r="B141" s="143" t="s">
        <v>86</v>
      </c>
      <c r="C141" s="143" t="s">
        <v>135</v>
      </c>
      <c r="D141" s="143" t="s">
        <v>170</v>
      </c>
      <c r="E141" s="143" t="s">
        <v>151</v>
      </c>
      <c r="F141" s="144">
        <v>9</v>
      </c>
      <c r="G141" s="143" t="s">
        <v>138</v>
      </c>
      <c r="H141" s="144">
        <v>29180</v>
      </c>
      <c r="I141" s="143" t="s">
        <v>603</v>
      </c>
      <c r="J141" s="123">
        <f>98447.03</f>
        <v>98447.03</v>
      </c>
    </row>
    <row r="142" spans="1:10">
      <c r="A142" s="71" t="s">
        <v>177</v>
      </c>
      <c r="B142" s="62">
        <v>871</v>
      </c>
      <c r="C142" s="61" t="s">
        <v>136</v>
      </c>
      <c r="D142" s="62" t="s">
        <v>24</v>
      </c>
      <c r="E142" s="61" t="s">
        <v>216</v>
      </c>
      <c r="F142" s="62"/>
      <c r="G142" s="61"/>
      <c r="H142" s="61"/>
      <c r="I142" s="62" t="s">
        <v>217</v>
      </c>
      <c r="J142" s="122">
        <f>J143</f>
        <v>487150</v>
      </c>
    </row>
    <row r="143" spans="1:10">
      <c r="A143" s="72" t="s">
        <v>178</v>
      </c>
      <c r="B143" s="62">
        <v>871</v>
      </c>
      <c r="C143" s="61" t="s">
        <v>136</v>
      </c>
      <c r="D143" s="61" t="s">
        <v>142</v>
      </c>
      <c r="E143" s="61" t="s">
        <v>216</v>
      </c>
      <c r="F143" s="62"/>
      <c r="G143" s="61"/>
      <c r="H143" s="61"/>
      <c r="I143" s="62" t="s">
        <v>217</v>
      </c>
      <c r="J143" s="123">
        <f>J144</f>
        <v>487150</v>
      </c>
    </row>
    <row r="144" spans="1:10">
      <c r="A144" s="64" t="s">
        <v>150</v>
      </c>
      <c r="B144" s="62">
        <v>871</v>
      </c>
      <c r="C144" s="61" t="s">
        <v>136</v>
      </c>
      <c r="D144" s="61" t="s">
        <v>142</v>
      </c>
      <c r="E144" s="61" t="s">
        <v>151</v>
      </c>
      <c r="F144" s="62">
        <v>0</v>
      </c>
      <c r="G144" s="61" t="s">
        <v>138</v>
      </c>
      <c r="H144" s="61" t="s">
        <v>139</v>
      </c>
      <c r="I144" s="62"/>
      <c r="J144" s="123">
        <f>J145</f>
        <v>487150</v>
      </c>
    </row>
    <row r="145" spans="1:10">
      <c r="A145" s="64" t="s">
        <v>297</v>
      </c>
      <c r="B145" s="62">
        <v>871</v>
      </c>
      <c r="C145" s="61" t="s">
        <v>136</v>
      </c>
      <c r="D145" s="61" t="s">
        <v>142</v>
      </c>
      <c r="E145" s="61" t="s">
        <v>151</v>
      </c>
      <c r="F145" s="62">
        <v>9</v>
      </c>
      <c r="G145" s="61" t="s">
        <v>138</v>
      </c>
      <c r="H145" s="61" t="s">
        <v>139</v>
      </c>
      <c r="I145" s="62"/>
      <c r="J145" s="123">
        <f>J146</f>
        <v>487150</v>
      </c>
    </row>
    <row r="146" spans="1:10" ht="47.25">
      <c r="A146" s="63" t="s">
        <v>301</v>
      </c>
      <c r="B146" s="62">
        <v>871</v>
      </c>
      <c r="C146" s="61" t="s">
        <v>136</v>
      </c>
      <c r="D146" s="61" t="s">
        <v>142</v>
      </c>
      <c r="E146" s="61" t="s">
        <v>151</v>
      </c>
      <c r="F146" s="62">
        <v>9</v>
      </c>
      <c r="G146" s="61" t="s">
        <v>138</v>
      </c>
      <c r="H146" s="61" t="s">
        <v>179</v>
      </c>
      <c r="I146" s="62"/>
      <c r="J146" s="123">
        <f>SUM(J147:J148)</f>
        <v>487150</v>
      </c>
    </row>
    <row r="147" spans="1:10">
      <c r="A147" s="63" t="s">
        <v>222</v>
      </c>
      <c r="B147" s="62">
        <v>871</v>
      </c>
      <c r="C147" s="61" t="s">
        <v>136</v>
      </c>
      <c r="D147" s="61" t="s">
        <v>142</v>
      </c>
      <c r="E147" s="61" t="s">
        <v>151</v>
      </c>
      <c r="F147" s="62">
        <v>9</v>
      </c>
      <c r="G147" s="61" t="s">
        <v>138</v>
      </c>
      <c r="H147" s="61" t="s">
        <v>179</v>
      </c>
      <c r="I147" s="62">
        <v>120</v>
      </c>
      <c r="J147" s="123">
        <v>487150</v>
      </c>
    </row>
    <row r="148" spans="1:10" ht="31.5" hidden="1">
      <c r="A148" s="64" t="s">
        <v>145</v>
      </c>
      <c r="B148" s="62">
        <v>871</v>
      </c>
      <c r="C148" s="61" t="s">
        <v>136</v>
      </c>
      <c r="D148" s="61" t="s">
        <v>142</v>
      </c>
      <c r="E148" s="61" t="s">
        <v>151</v>
      </c>
      <c r="F148" s="62">
        <v>9</v>
      </c>
      <c r="G148" s="61" t="s">
        <v>138</v>
      </c>
      <c r="H148" s="61" t="s">
        <v>179</v>
      </c>
      <c r="I148" s="62">
        <v>240</v>
      </c>
      <c r="J148" s="123"/>
    </row>
    <row r="149" spans="1:10">
      <c r="A149" s="71" t="s">
        <v>180</v>
      </c>
      <c r="B149" s="62">
        <v>871</v>
      </c>
      <c r="C149" s="61" t="s">
        <v>142</v>
      </c>
      <c r="D149" s="61"/>
      <c r="E149" s="61"/>
      <c r="F149" s="62"/>
      <c r="G149" s="61"/>
      <c r="H149" s="61"/>
      <c r="I149" s="62"/>
      <c r="J149" s="123">
        <f>J150+J175+J189</f>
        <v>1874503.06</v>
      </c>
    </row>
    <row r="150" spans="1:10">
      <c r="A150" s="63" t="s">
        <v>543</v>
      </c>
      <c r="B150" s="62">
        <v>871</v>
      </c>
      <c r="C150" s="61" t="s">
        <v>142</v>
      </c>
      <c r="D150" s="61" t="s">
        <v>173</v>
      </c>
      <c r="E150" s="61"/>
      <c r="F150" s="62"/>
      <c r="G150" s="61"/>
      <c r="H150" s="61"/>
      <c r="I150" s="62"/>
      <c r="J150" s="123">
        <f>J151+J171</f>
        <v>611378.6</v>
      </c>
    </row>
    <row r="151" spans="1:10" ht="94.5">
      <c r="A151" s="63" t="s">
        <v>302</v>
      </c>
      <c r="B151" s="62">
        <v>871</v>
      </c>
      <c r="C151" s="61" t="s">
        <v>142</v>
      </c>
      <c r="D151" s="61" t="s">
        <v>173</v>
      </c>
      <c r="E151" s="61" t="s">
        <v>136</v>
      </c>
      <c r="F151" s="62">
        <v>0</v>
      </c>
      <c r="G151" s="61" t="s">
        <v>138</v>
      </c>
      <c r="H151" s="61" t="s">
        <v>139</v>
      </c>
      <c r="I151" s="62"/>
      <c r="J151" s="123">
        <f>J152+J163+J166</f>
        <v>576878.6</v>
      </c>
    </row>
    <row r="152" spans="1:10" ht="31.5">
      <c r="A152" s="64" t="s">
        <v>303</v>
      </c>
      <c r="B152" s="62">
        <v>871</v>
      </c>
      <c r="C152" s="61" t="s">
        <v>142</v>
      </c>
      <c r="D152" s="61" t="s">
        <v>173</v>
      </c>
      <c r="E152" s="61" t="s">
        <v>136</v>
      </c>
      <c r="F152" s="62">
        <v>1</v>
      </c>
      <c r="G152" s="61" t="s">
        <v>138</v>
      </c>
      <c r="H152" s="61" t="s">
        <v>139</v>
      </c>
      <c r="I152" s="62"/>
      <c r="J152" s="123">
        <f>J153+J155+J159+J161+J157</f>
        <v>180000</v>
      </c>
    </row>
    <row r="153" spans="1:10" ht="31.5">
      <c r="A153" s="64" t="s">
        <v>304</v>
      </c>
      <c r="B153" s="62">
        <v>871</v>
      </c>
      <c r="C153" s="61" t="s">
        <v>142</v>
      </c>
      <c r="D153" s="61" t="s">
        <v>173</v>
      </c>
      <c r="E153" s="61" t="s">
        <v>136</v>
      </c>
      <c r="F153" s="62">
        <v>1</v>
      </c>
      <c r="G153" s="61" t="s">
        <v>138</v>
      </c>
      <c r="H153" s="61" t="s">
        <v>305</v>
      </c>
      <c r="I153" s="62"/>
      <c r="J153" s="123">
        <f>J154</f>
        <v>70000</v>
      </c>
    </row>
    <row r="154" spans="1:10" ht="31.5">
      <c r="A154" s="64" t="s">
        <v>145</v>
      </c>
      <c r="B154" s="62">
        <v>871</v>
      </c>
      <c r="C154" s="61" t="s">
        <v>142</v>
      </c>
      <c r="D154" s="61" t="s">
        <v>173</v>
      </c>
      <c r="E154" s="61" t="s">
        <v>136</v>
      </c>
      <c r="F154" s="62">
        <v>1</v>
      </c>
      <c r="G154" s="61" t="s">
        <v>138</v>
      </c>
      <c r="H154" s="61" t="s">
        <v>305</v>
      </c>
      <c r="I154" s="62">
        <v>240</v>
      </c>
      <c r="J154" s="123">
        <v>70000</v>
      </c>
    </row>
    <row r="155" spans="1:10" hidden="1">
      <c r="A155" s="64" t="s">
        <v>306</v>
      </c>
      <c r="B155" s="62">
        <v>871</v>
      </c>
      <c r="C155" s="61" t="s">
        <v>142</v>
      </c>
      <c r="D155" s="61" t="s">
        <v>173</v>
      </c>
      <c r="E155" s="61" t="s">
        <v>136</v>
      </c>
      <c r="F155" s="62">
        <v>1</v>
      </c>
      <c r="G155" s="61" t="s">
        <v>138</v>
      </c>
      <c r="H155" s="61" t="s">
        <v>307</v>
      </c>
      <c r="I155" s="62"/>
      <c r="J155" s="123">
        <f>J156</f>
        <v>0</v>
      </c>
    </row>
    <row r="156" spans="1:10" ht="31.5" hidden="1">
      <c r="A156" s="64" t="s">
        <v>145</v>
      </c>
      <c r="B156" s="62">
        <v>871</v>
      </c>
      <c r="C156" s="61" t="s">
        <v>142</v>
      </c>
      <c r="D156" s="61" t="s">
        <v>173</v>
      </c>
      <c r="E156" s="61" t="s">
        <v>136</v>
      </c>
      <c r="F156" s="62">
        <v>1</v>
      </c>
      <c r="G156" s="61" t="s">
        <v>138</v>
      </c>
      <c r="H156" s="61" t="s">
        <v>307</v>
      </c>
      <c r="I156" s="62">
        <v>240</v>
      </c>
      <c r="J156" s="123"/>
    </row>
    <row r="157" spans="1:10" ht="31.5" hidden="1">
      <c r="A157" s="64" t="s">
        <v>308</v>
      </c>
      <c r="B157" s="62">
        <v>871</v>
      </c>
      <c r="C157" s="61" t="s">
        <v>142</v>
      </c>
      <c r="D157" s="61" t="s">
        <v>173</v>
      </c>
      <c r="E157" s="61" t="s">
        <v>136</v>
      </c>
      <c r="F157" s="62">
        <v>1</v>
      </c>
      <c r="G157" s="61" t="s">
        <v>138</v>
      </c>
      <c r="H157" s="61" t="s">
        <v>309</v>
      </c>
      <c r="I157" s="62"/>
      <c r="J157" s="123">
        <f>J158</f>
        <v>0</v>
      </c>
    </row>
    <row r="158" spans="1:10" ht="31.5" hidden="1">
      <c r="A158" s="64" t="s">
        <v>145</v>
      </c>
      <c r="B158" s="62">
        <v>871</v>
      </c>
      <c r="C158" s="61" t="s">
        <v>142</v>
      </c>
      <c r="D158" s="61" t="s">
        <v>173</v>
      </c>
      <c r="E158" s="61" t="s">
        <v>136</v>
      </c>
      <c r="F158" s="62">
        <v>1</v>
      </c>
      <c r="G158" s="61" t="s">
        <v>138</v>
      </c>
      <c r="H158" s="61" t="s">
        <v>309</v>
      </c>
      <c r="I158" s="62">
        <v>240</v>
      </c>
      <c r="J158" s="123"/>
    </row>
    <row r="159" spans="1:10" ht="47.25">
      <c r="A159" s="64" t="s">
        <v>310</v>
      </c>
      <c r="B159" s="62">
        <v>871</v>
      </c>
      <c r="C159" s="61" t="s">
        <v>142</v>
      </c>
      <c r="D159" s="61" t="s">
        <v>173</v>
      </c>
      <c r="E159" s="61" t="s">
        <v>136</v>
      </c>
      <c r="F159" s="62">
        <v>1</v>
      </c>
      <c r="G159" s="61" t="s">
        <v>138</v>
      </c>
      <c r="H159" s="61" t="s">
        <v>311</v>
      </c>
      <c r="I159" s="62"/>
      <c r="J159" s="123">
        <f>J160</f>
        <v>10000</v>
      </c>
    </row>
    <row r="160" spans="1:10" ht="31.5">
      <c r="A160" s="64" t="s">
        <v>145</v>
      </c>
      <c r="B160" s="62">
        <v>871</v>
      </c>
      <c r="C160" s="61" t="s">
        <v>142</v>
      </c>
      <c r="D160" s="61" t="s">
        <v>173</v>
      </c>
      <c r="E160" s="61" t="s">
        <v>136</v>
      </c>
      <c r="F160" s="62">
        <v>1</v>
      </c>
      <c r="G160" s="61" t="s">
        <v>138</v>
      </c>
      <c r="H160" s="61" t="s">
        <v>311</v>
      </c>
      <c r="I160" s="62">
        <v>240</v>
      </c>
      <c r="J160" s="123">
        <v>10000</v>
      </c>
    </row>
    <row r="161" spans="1:10">
      <c r="A161" s="64" t="s">
        <v>312</v>
      </c>
      <c r="B161" s="62">
        <v>871</v>
      </c>
      <c r="C161" s="61" t="s">
        <v>142</v>
      </c>
      <c r="D161" s="61" t="s">
        <v>173</v>
      </c>
      <c r="E161" s="61" t="s">
        <v>136</v>
      </c>
      <c r="F161" s="62">
        <v>1</v>
      </c>
      <c r="G161" s="61" t="s">
        <v>138</v>
      </c>
      <c r="H161" s="61" t="s">
        <v>313</v>
      </c>
      <c r="I161" s="62"/>
      <c r="J161" s="123">
        <f>J162</f>
        <v>100000</v>
      </c>
    </row>
    <row r="162" spans="1:10" ht="31.5">
      <c r="A162" s="64" t="s">
        <v>145</v>
      </c>
      <c r="B162" s="62">
        <v>871</v>
      </c>
      <c r="C162" s="61" t="s">
        <v>142</v>
      </c>
      <c r="D162" s="61" t="s">
        <v>173</v>
      </c>
      <c r="E162" s="61" t="s">
        <v>136</v>
      </c>
      <c r="F162" s="62">
        <v>1</v>
      </c>
      <c r="G162" s="61" t="s">
        <v>138</v>
      </c>
      <c r="H162" s="61" t="s">
        <v>313</v>
      </c>
      <c r="I162" s="62">
        <v>240</v>
      </c>
      <c r="J162" s="123">
        <v>100000</v>
      </c>
    </row>
    <row r="163" spans="1:10" ht="47.25">
      <c r="A163" s="73" t="s">
        <v>314</v>
      </c>
      <c r="B163" s="62">
        <v>871</v>
      </c>
      <c r="C163" s="61" t="s">
        <v>142</v>
      </c>
      <c r="D163" s="61" t="s">
        <v>173</v>
      </c>
      <c r="E163" s="61" t="s">
        <v>136</v>
      </c>
      <c r="F163" s="62">
        <v>2</v>
      </c>
      <c r="G163" s="61" t="s">
        <v>138</v>
      </c>
      <c r="H163" s="61" t="s">
        <v>139</v>
      </c>
      <c r="I163" s="62"/>
      <c r="J163" s="123">
        <f>J164</f>
        <v>10000</v>
      </c>
    </row>
    <row r="164" spans="1:10" ht="31.5">
      <c r="A164" s="73" t="s">
        <v>315</v>
      </c>
      <c r="B164" s="62">
        <v>871</v>
      </c>
      <c r="C164" s="61" t="s">
        <v>142</v>
      </c>
      <c r="D164" s="61" t="s">
        <v>173</v>
      </c>
      <c r="E164" s="61" t="s">
        <v>136</v>
      </c>
      <c r="F164" s="62">
        <v>2</v>
      </c>
      <c r="G164" s="61" t="s">
        <v>138</v>
      </c>
      <c r="H164" s="61" t="s">
        <v>316</v>
      </c>
      <c r="I164" s="62"/>
      <c r="J164" s="123">
        <f>J165</f>
        <v>10000</v>
      </c>
    </row>
    <row r="165" spans="1:10" ht="31.5">
      <c r="A165" s="64" t="s">
        <v>145</v>
      </c>
      <c r="B165" s="62">
        <v>871</v>
      </c>
      <c r="C165" s="61" t="s">
        <v>142</v>
      </c>
      <c r="D165" s="61" t="s">
        <v>173</v>
      </c>
      <c r="E165" s="61" t="s">
        <v>136</v>
      </c>
      <c r="F165" s="62">
        <v>2</v>
      </c>
      <c r="G165" s="61" t="s">
        <v>138</v>
      </c>
      <c r="H165" s="61" t="s">
        <v>316</v>
      </c>
      <c r="I165" s="62">
        <v>240</v>
      </c>
      <c r="J165" s="123">
        <v>10000</v>
      </c>
    </row>
    <row r="166" spans="1:10" ht="63">
      <c r="A166" s="64" t="s">
        <v>317</v>
      </c>
      <c r="B166" s="62">
        <v>871</v>
      </c>
      <c r="C166" s="61" t="s">
        <v>142</v>
      </c>
      <c r="D166" s="61" t="s">
        <v>173</v>
      </c>
      <c r="E166" s="61" t="s">
        <v>136</v>
      </c>
      <c r="F166" s="62">
        <v>3</v>
      </c>
      <c r="G166" s="61" t="s">
        <v>138</v>
      </c>
      <c r="H166" s="61" t="s">
        <v>139</v>
      </c>
      <c r="I166" s="62"/>
      <c r="J166" s="123">
        <f>J167+J169</f>
        <v>386878.6</v>
      </c>
    </row>
    <row r="167" spans="1:10" ht="31.5">
      <c r="A167" s="64" t="s">
        <v>318</v>
      </c>
      <c r="B167" s="62">
        <v>871</v>
      </c>
      <c r="C167" s="61" t="s">
        <v>142</v>
      </c>
      <c r="D167" s="61" t="s">
        <v>173</v>
      </c>
      <c r="E167" s="61" t="s">
        <v>136</v>
      </c>
      <c r="F167" s="62">
        <v>3</v>
      </c>
      <c r="G167" s="61" t="s">
        <v>138</v>
      </c>
      <c r="H167" s="61" t="s">
        <v>319</v>
      </c>
      <c r="I167" s="62"/>
      <c r="J167" s="123">
        <f>J168</f>
        <v>386878.6</v>
      </c>
    </row>
    <row r="168" spans="1:10" ht="31.5">
      <c r="A168" s="64" t="s">
        <v>145</v>
      </c>
      <c r="B168" s="62">
        <v>871</v>
      </c>
      <c r="C168" s="61" t="s">
        <v>142</v>
      </c>
      <c r="D168" s="61" t="s">
        <v>173</v>
      </c>
      <c r="E168" s="61" t="s">
        <v>136</v>
      </c>
      <c r="F168" s="62">
        <v>3</v>
      </c>
      <c r="G168" s="61" t="s">
        <v>138</v>
      </c>
      <c r="H168" s="61" t="s">
        <v>319</v>
      </c>
      <c r="I168" s="62">
        <v>240</v>
      </c>
      <c r="J168" s="123">
        <v>386878.6</v>
      </c>
    </row>
    <row r="169" spans="1:10" ht="31.5" hidden="1">
      <c r="A169" s="64" t="s">
        <v>320</v>
      </c>
      <c r="B169" s="62">
        <v>871</v>
      </c>
      <c r="C169" s="61" t="s">
        <v>142</v>
      </c>
      <c r="D169" s="61" t="s">
        <v>173</v>
      </c>
      <c r="E169" s="61" t="s">
        <v>136</v>
      </c>
      <c r="F169" s="62">
        <v>3</v>
      </c>
      <c r="G169" s="61" t="s">
        <v>138</v>
      </c>
      <c r="H169" s="61" t="s">
        <v>321</v>
      </c>
      <c r="I169" s="62"/>
      <c r="J169" s="123">
        <f>J170</f>
        <v>0</v>
      </c>
    </row>
    <row r="170" spans="1:10" ht="31.5" hidden="1">
      <c r="A170" s="64" t="s">
        <v>145</v>
      </c>
      <c r="B170" s="62">
        <v>871</v>
      </c>
      <c r="C170" s="61" t="s">
        <v>142</v>
      </c>
      <c r="D170" s="61" t="s">
        <v>173</v>
      </c>
      <c r="E170" s="61" t="s">
        <v>136</v>
      </c>
      <c r="F170" s="62">
        <v>3</v>
      </c>
      <c r="G170" s="61" t="s">
        <v>138</v>
      </c>
      <c r="H170" s="61" t="s">
        <v>321</v>
      </c>
      <c r="I170" s="62">
        <v>240</v>
      </c>
      <c r="J170" s="123"/>
    </row>
    <row r="171" spans="1:10" ht="31.5">
      <c r="A171" s="64" t="s">
        <v>322</v>
      </c>
      <c r="B171" s="62">
        <v>871</v>
      </c>
      <c r="C171" s="61" t="s">
        <v>142</v>
      </c>
      <c r="D171" s="61" t="s">
        <v>173</v>
      </c>
      <c r="E171" s="61">
        <v>97</v>
      </c>
      <c r="F171" s="62">
        <v>0</v>
      </c>
      <c r="G171" s="61" t="s">
        <v>138</v>
      </c>
      <c r="H171" s="61" t="s">
        <v>139</v>
      </c>
      <c r="I171" s="62"/>
      <c r="J171" s="123">
        <f>J172</f>
        <v>34500</v>
      </c>
    </row>
    <row r="172" spans="1:10" ht="63">
      <c r="A172" s="64" t="s">
        <v>234</v>
      </c>
      <c r="B172" s="62">
        <v>871</v>
      </c>
      <c r="C172" s="61" t="s">
        <v>142</v>
      </c>
      <c r="D172" s="61" t="s">
        <v>173</v>
      </c>
      <c r="E172" s="61">
        <v>97</v>
      </c>
      <c r="F172" s="62">
        <v>2</v>
      </c>
      <c r="G172" s="61" t="s">
        <v>138</v>
      </c>
      <c r="H172" s="61" t="s">
        <v>139</v>
      </c>
      <c r="I172" s="62"/>
      <c r="J172" s="123">
        <f>J173</f>
        <v>34500</v>
      </c>
    </row>
    <row r="173" spans="1:10" ht="63">
      <c r="A173" s="64" t="s">
        <v>323</v>
      </c>
      <c r="B173" s="62">
        <v>871</v>
      </c>
      <c r="C173" s="61" t="s">
        <v>142</v>
      </c>
      <c r="D173" s="61" t="s">
        <v>173</v>
      </c>
      <c r="E173" s="61" t="s">
        <v>236</v>
      </c>
      <c r="F173" s="62">
        <v>2</v>
      </c>
      <c r="G173" s="61" t="s">
        <v>138</v>
      </c>
      <c r="H173" s="61" t="s">
        <v>324</v>
      </c>
      <c r="I173" s="62"/>
      <c r="J173" s="123">
        <f>J174</f>
        <v>34500</v>
      </c>
    </row>
    <row r="174" spans="1:10">
      <c r="A174" s="69" t="s">
        <v>239</v>
      </c>
      <c r="B174" s="62">
        <v>871</v>
      </c>
      <c r="C174" s="61" t="s">
        <v>142</v>
      </c>
      <c r="D174" s="61" t="s">
        <v>173</v>
      </c>
      <c r="E174" s="61" t="s">
        <v>236</v>
      </c>
      <c r="F174" s="62">
        <v>2</v>
      </c>
      <c r="G174" s="61" t="s">
        <v>138</v>
      </c>
      <c r="H174" s="61" t="s">
        <v>324</v>
      </c>
      <c r="I174" s="62">
        <v>540</v>
      </c>
      <c r="J174" s="123">
        <v>34500</v>
      </c>
    </row>
    <row r="175" spans="1:10" ht="31.5">
      <c r="A175" s="64" t="s">
        <v>544</v>
      </c>
      <c r="B175" s="62">
        <v>871</v>
      </c>
      <c r="C175" s="61" t="s">
        <v>142</v>
      </c>
      <c r="D175" s="61" t="s">
        <v>161</v>
      </c>
      <c r="E175" s="61"/>
      <c r="F175" s="62"/>
      <c r="G175" s="61"/>
      <c r="H175" s="61"/>
      <c r="I175" s="62"/>
      <c r="J175" s="123">
        <f>J176+J185</f>
        <v>1263124.46</v>
      </c>
    </row>
    <row r="176" spans="1:10" ht="94.5">
      <c r="A176" s="64" t="s">
        <v>302</v>
      </c>
      <c r="B176" s="62">
        <v>871</v>
      </c>
      <c r="C176" s="61" t="s">
        <v>142</v>
      </c>
      <c r="D176" s="61" t="s">
        <v>161</v>
      </c>
      <c r="E176" s="61" t="s">
        <v>136</v>
      </c>
      <c r="F176" s="62">
        <v>0</v>
      </c>
      <c r="G176" s="61" t="s">
        <v>138</v>
      </c>
      <c r="H176" s="61" t="s">
        <v>139</v>
      </c>
      <c r="I176" s="62"/>
      <c r="J176" s="123">
        <f>J177+J182</f>
        <v>915171.96</v>
      </c>
    </row>
    <row r="177" spans="1:10">
      <c r="A177" s="64" t="s">
        <v>325</v>
      </c>
      <c r="B177" s="62">
        <v>871</v>
      </c>
      <c r="C177" s="61" t="s">
        <v>142</v>
      </c>
      <c r="D177" s="61" t="s">
        <v>161</v>
      </c>
      <c r="E177" s="61" t="s">
        <v>136</v>
      </c>
      <c r="F177" s="62">
        <v>4</v>
      </c>
      <c r="G177" s="61" t="s">
        <v>138</v>
      </c>
      <c r="H177" s="61" t="s">
        <v>139</v>
      </c>
      <c r="I177" s="62"/>
      <c r="J177" s="123">
        <f>J178+J180</f>
        <v>115171.96</v>
      </c>
    </row>
    <row r="178" spans="1:10">
      <c r="A178" s="64" t="s">
        <v>325</v>
      </c>
      <c r="B178" s="62">
        <v>871</v>
      </c>
      <c r="C178" s="61" t="s">
        <v>142</v>
      </c>
      <c r="D178" s="61" t="s">
        <v>161</v>
      </c>
      <c r="E178" s="61" t="s">
        <v>136</v>
      </c>
      <c r="F178" s="62">
        <v>4</v>
      </c>
      <c r="G178" s="61" t="s">
        <v>138</v>
      </c>
      <c r="H178" s="61" t="s">
        <v>326</v>
      </c>
      <c r="I178" s="62"/>
      <c r="J178" s="123">
        <f>J179</f>
        <v>115171.96</v>
      </c>
    </row>
    <row r="179" spans="1:10" ht="31.5">
      <c r="A179" s="64" t="s">
        <v>145</v>
      </c>
      <c r="B179" s="62">
        <v>871</v>
      </c>
      <c r="C179" s="61" t="s">
        <v>142</v>
      </c>
      <c r="D179" s="61" t="s">
        <v>161</v>
      </c>
      <c r="E179" s="61" t="s">
        <v>136</v>
      </c>
      <c r="F179" s="62">
        <v>4</v>
      </c>
      <c r="G179" s="61" t="s">
        <v>138</v>
      </c>
      <c r="H179" s="61" t="s">
        <v>326</v>
      </c>
      <c r="I179" s="62">
        <v>240</v>
      </c>
      <c r="J179" s="123">
        <f>30000+85171.96</f>
        <v>115171.96</v>
      </c>
    </row>
    <row r="180" spans="1:10" ht="31.5" hidden="1">
      <c r="A180" s="64" t="s">
        <v>327</v>
      </c>
      <c r="B180" s="62">
        <v>871</v>
      </c>
      <c r="C180" s="61" t="s">
        <v>142</v>
      </c>
      <c r="D180" s="61" t="s">
        <v>161</v>
      </c>
      <c r="E180" s="61" t="s">
        <v>136</v>
      </c>
      <c r="F180" s="62">
        <v>4</v>
      </c>
      <c r="G180" s="61" t="s">
        <v>138</v>
      </c>
      <c r="H180" s="61" t="s">
        <v>328</v>
      </c>
      <c r="I180" s="62"/>
      <c r="J180" s="123">
        <f>J181</f>
        <v>0</v>
      </c>
    </row>
    <row r="181" spans="1:10" ht="31.5" hidden="1">
      <c r="A181" s="64" t="s">
        <v>145</v>
      </c>
      <c r="B181" s="62">
        <v>871</v>
      </c>
      <c r="C181" s="61" t="s">
        <v>142</v>
      </c>
      <c r="D181" s="61" t="s">
        <v>161</v>
      </c>
      <c r="E181" s="61" t="s">
        <v>136</v>
      </c>
      <c r="F181" s="62">
        <v>4</v>
      </c>
      <c r="G181" s="61" t="s">
        <v>138</v>
      </c>
      <c r="H181" s="61" t="s">
        <v>328</v>
      </c>
      <c r="I181" s="62">
        <v>240</v>
      </c>
      <c r="J181" s="123"/>
    </row>
    <row r="182" spans="1:10" ht="31.5">
      <c r="A182" s="64" t="s">
        <v>564</v>
      </c>
      <c r="B182" s="132">
        <v>871</v>
      </c>
      <c r="C182" s="131" t="s">
        <v>142</v>
      </c>
      <c r="D182" s="131" t="s">
        <v>161</v>
      </c>
      <c r="E182" s="131" t="s">
        <v>136</v>
      </c>
      <c r="F182" s="132">
        <v>5</v>
      </c>
      <c r="G182" s="131" t="s">
        <v>138</v>
      </c>
      <c r="H182" s="131" t="s">
        <v>139</v>
      </c>
      <c r="I182" s="132"/>
      <c r="J182" s="123">
        <f>J183</f>
        <v>800000</v>
      </c>
    </row>
    <row r="183" spans="1:10">
      <c r="A183" s="64" t="s">
        <v>554</v>
      </c>
      <c r="B183" s="132">
        <v>871</v>
      </c>
      <c r="C183" s="131" t="s">
        <v>142</v>
      </c>
      <c r="D183" s="131" t="s">
        <v>161</v>
      </c>
      <c r="E183" s="131" t="s">
        <v>136</v>
      </c>
      <c r="F183" s="132">
        <v>5</v>
      </c>
      <c r="G183" s="131" t="s">
        <v>138</v>
      </c>
      <c r="H183" s="131" t="s">
        <v>553</v>
      </c>
      <c r="I183" s="132"/>
      <c r="J183" s="123">
        <f>J184</f>
        <v>800000</v>
      </c>
    </row>
    <row r="184" spans="1:10" ht="31.5">
      <c r="A184" s="64" t="s">
        <v>145</v>
      </c>
      <c r="B184" s="132">
        <v>871</v>
      </c>
      <c r="C184" s="131" t="s">
        <v>142</v>
      </c>
      <c r="D184" s="131" t="s">
        <v>161</v>
      </c>
      <c r="E184" s="131" t="s">
        <v>136</v>
      </c>
      <c r="F184" s="132">
        <v>5</v>
      </c>
      <c r="G184" s="131" t="s">
        <v>138</v>
      </c>
      <c r="H184" s="131" t="s">
        <v>553</v>
      </c>
      <c r="I184" s="132">
        <v>240</v>
      </c>
      <c r="J184" s="123">
        <v>800000</v>
      </c>
    </row>
    <row r="185" spans="1:10" ht="31.5">
      <c r="A185" s="64" t="s">
        <v>322</v>
      </c>
      <c r="B185" s="136">
        <v>871</v>
      </c>
      <c r="C185" s="135" t="s">
        <v>142</v>
      </c>
      <c r="D185" s="135" t="s">
        <v>161</v>
      </c>
      <c r="E185" s="135">
        <v>97</v>
      </c>
      <c r="F185" s="136">
        <v>0</v>
      </c>
      <c r="G185" s="135" t="s">
        <v>138</v>
      </c>
      <c r="H185" s="135" t="s">
        <v>139</v>
      </c>
      <c r="I185" s="136"/>
      <c r="J185" s="123">
        <f>J186</f>
        <v>347952.5</v>
      </c>
    </row>
    <row r="186" spans="1:10" ht="63">
      <c r="A186" s="64" t="s">
        <v>234</v>
      </c>
      <c r="B186" s="136">
        <v>871</v>
      </c>
      <c r="C186" s="135" t="s">
        <v>142</v>
      </c>
      <c r="D186" s="135" t="s">
        <v>161</v>
      </c>
      <c r="E186" s="135">
        <v>97</v>
      </c>
      <c r="F186" s="136">
        <v>2</v>
      </c>
      <c r="G186" s="135" t="s">
        <v>138</v>
      </c>
      <c r="H186" s="135" t="s">
        <v>139</v>
      </c>
      <c r="I186" s="136"/>
      <c r="J186" s="123">
        <f>J187</f>
        <v>347952.5</v>
      </c>
    </row>
    <row r="187" spans="1:10" ht="126">
      <c r="A187" s="64" t="s">
        <v>601</v>
      </c>
      <c r="B187" s="136">
        <v>871</v>
      </c>
      <c r="C187" s="135" t="s">
        <v>142</v>
      </c>
      <c r="D187" s="135" t="s">
        <v>161</v>
      </c>
      <c r="E187" s="135" t="s">
        <v>236</v>
      </c>
      <c r="F187" s="136">
        <v>2</v>
      </c>
      <c r="G187" s="135" t="s">
        <v>138</v>
      </c>
      <c r="H187" s="135" t="s">
        <v>600</v>
      </c>
      <c r="I187" s="136"/>
      <c r="J187" s="123">
        <f>J188</f>
        <v>347952.5</v>
      </c>
    </row>
    <row r="188" spans="1:10">
      <c r="A188" s="69" t="s">
        <v>239</v>
      </c>
      <c r="B188" s="136">
        <v>871</v>
      </c>
      <c r="C188" s="135" t="s">
        <v>142</v>
      </c>
      <c r="D188" s="135" t="s">
        <v>161</v>
      </c>
      <c r="E188" s="135" t="s">
        <v>236</v>
      </c>
      <c r="F188" s="136">
        <v>2</v>
      </c>
      <c r="G188" s="135" t="s">
        <v>138</v>
      </c>
      <c r="H188" s="135" t="s">
        <v>600</v>
      </c>
      <c r="I188" s="136">
        <v>540</v>
      </c>
      <c r="J188" s="123">
        <v>347952.5</v>
      </c>
    </row>
    <row r="189" spans="1:10" ht="31.5" hidden="1">
      <c r="A189" s="64" t="s">
        <v>184</v>
      </c>
      <c r="B189" s="61" t="s">
        <v>86</v>
      </c>
      <c r="C189" s="61" t="s">
        <v>142</v>
      </c>
      <c r="D189" s="61" t="s">
        <v>185</v>
      </c>
      <c r="E189" s="61"/>
      <c r="F189" s="62"/>
      <c r="G189" s="61"/>
      <c r="H189" s="61"/>
      <c r="I189" s="62"/>
      <c r="J189" s="123">
        <f>J190</f>
        <v>0</v>
      </c>
    </row>
    <row r="190" spans="1:10" ht="47.25" hidden="1">
      <c r="A190" s="64" t="s">
        <v>329</v>
      </c>
      <c r="B190" s="61" t="s">
        <v>86</v>
      </c>
      <c r="C190" s="61" t="s">
        <v>142</v>
      </c>
      <c r="D190" s="61" t="s">
        <v>185</v>
      </c>
      <c r="E190" s="61" t="s">
        <v>168</v>
      </c>
      <c r="F190" s="62">
        <v>0</v>
      </c>
      <c r="G190" s="61" t="s">
        <v>138</v>
      </c>
      <c r="H190" s="61" t="s">
        <v>139</v>
      </c>
      <c r="I190" s="62"/>
      <c r="J190" s="123">
        <f>J191</f>
        <v>0</v>
      </c>
    </row>
    <row r="191" spans="1:10" hidden="1">
      <c r="A191" s="64" t="s">
        <v>330</v>
      </c>
      <c r="B191" s="61" t="s">
        <v>86</v>
      </c>
      <c r="C191" s="61" t="s">
        <v>142</v>
      </c>
      <c r="D191" s="61" t="s">
        <v>185</v>
      </c>
      <c r="E191" s="61" t="s">
        <v>168</v>
      </c>
      <c r="F191" s="62">
        <v>0</v>
      </c>
      <c r="G191" s="61" t="s">
        <v>138</v>
      </c>
      <c r="H191" s="61" t="s">
        <v>331</v>
      </c>
      <c r="I191" s="62"/>
      <c r="J191" s="123">
        <f>J192</f>
        <v>0</v>
      </c>
    </row>
    <row r="192" spans="1:10" ht="31.5" hidden="1">
      <c r="A192" s="64" t="s">
        <v>145</v>
      </c>
      <c r="B192" s="62">
        <v>871</v>
      </c>
      <c r="C192" s="61" t="s">
        <v>142</v>
      </c>
      <c r="D192" s="61" t="s">
        <v>185</v>
      </c>
      <c r="E192" s="61" t="s">
        <v>168</v>
      </c>
      <c r="F192" s="62">
        <v>0</v>
      </c>
      <c r="G192" s="61" t="s">
        <v>138</v>
      </c>
      <c r="H192" s="61" t="s">
        <v>331</v>
      </c>
      <c r="I192" s="62">
        <v>240</v>
      </c>
      <c r="J192" s="123"/>
    </row>
    <row r="193" spans="1:10">
      <c r="A193" s="71" t="s">
        <v>186</v>
      </c>
      <c r="B193" s="62">
        <v>871</v>
      </c>
      <c r="C193" s="61" t="s">
        <v>154</v>
      </c>
      <c r="D193" s="62" t="s">
        <v>24</v>
      </c>
      <c r="E193" s="61"/>
      <c r="F193" s="62"/>
      <c r="G193" s="61"/>
      <c r="H193" s="61"/>
      <c r="I193" s="62"/>
      <c r="J193" s="123">
        <f>J194+J212+J217</f>
        <v>48816240.469999999</v>
      </c>
    </row>
    <row r="194" spans="1:10">
      <c r="A194" s="63" t="s">
        <v>189</v>
      </c>
      <c r="B194" s="61" t="s">
        <v>86</v>
      </c>
      <c r="C194" s="61" t="s">
        <v>154</v>
      </c>
      <c r="D194" s="61" t="s">
        <v>173</v>
      </c>
      <c r="E194" s="61"/>
      <c r="F194" s="62"/>
      <c r="G194" s="61"/>
      <c r="H194" s="61"/>
      <c r="I194" s="62"/>
      <c r="J194" s="123">
        <f>J195</f>
        <v>48711702.469999999</v>
      </c>
    </row>
    <row r="195" spans="1:10" ht="47.25">
      <c r="A195" s="63" t="s">
        <v>332</v>
      </c>
      <c r="B195" s="61" t="s">
        <v>86</v>
      </c>
      <c r="C195" s="61" t="s">
        <v>154</v>
      </c>
      <c r="D195" s="61" t="s">
        <v>173</v>
      </c>
      <c r="E195" s="61" t="s">
        <v>142</v>
      </c>
      <c r="F195" s="62">
        <v>0</v>
      </c>
      <c r="G195" s="61" t="s">
        <v>138</v>
      </c>
      <c r="H195" s="61" t="s">
        <v>139</v>
      </c>
      <c r="I195" s="62"/>
      <c r="J195" s="123">
        <f>J196</f>
        <v>48711702.469999999</v>
      </c>
    </row>
    <row r="196" spans="1:10" ht="47.25">
      <c r="A196" s="64" t="s">
        <v>333</v>
      </c>
      <c r="B196" s="61" t="s">
        <v>86</v>
      </c>
      <c r="C196" s="61" t="s">
        <v>154</v>
      </c>
      <c r="D196" s="61" t="s">
        <v>173</v>
      </c>
      <c r="E196" s="61" t="s">
        <v>142</v>
      </c>
      <c r="F196" s="62">
        <v>1</v>
      </c>
      <c r="G196" s="61" t="s">
        <v>138</v>
      </c>
      <c r="H196" s="61" t="s">
        <v>139</v>
      </c>
      <c r="I196" s="62"/>
      <c r="J196" s="123">
        <f>J197+J200+J202+J204+J208+J210+J206</f>
        <v>48711702.469999999</v>
      </c>
    </row>
    <row r="197" spans="1:10">
      <c r="A197" s="64" t="s">
        <v>334</v>
      </c>
      <c r="B197" s="61" t="s">
        <v>86</v>
      </c>
      <c r="C197" s="61" t="s">
        <v>154</v>
      </c>
      <c r="D197" s="61" t="s">
        <v>173</v>
      </c>
      <c r="E197" s="61" t="s">
        <v>142</v>
      </c>
      <c r="F197" s="62">
        <v>1</v>
      </c>
      <c r="G197" s="61" t="s">
        <v>138</v>
      </c>
      <c r="H197" s="61" t="s">
        <v>335</v>
      </c>
      <c r="I197" s="62"/>
      <c r="J197" s="123">
        <f>J198+J199</f>
        <v>39360539.030000001</v>
      </c>
    </row>
    <row r="198" spans="1:10" ht="31.5">
      <c r="A198" s="64" t="s">
        <v>145</v>
      </c>
      <c r="B198" s="61" t="s">
        <v>86</v>
      </c>
      <c r="C198" s="61" t="s">
        <v>154</v>
      </c>
      <c r="D198" s="61" t="s">
        <v>173</v>
      </c>
      <c r="E198" s="61" t="s">
        <v>142</v>
      </c>
      <c r="F198" s="62">
        <v>1</v>
      </c>
      <c r="G198" s="61" t="s">
        <v>138</v>
      </c>
      <c r="H198" s="61" t="s">
        <v>335</v>
      </c>
      <c r="I198" s="62">
        <v>240</v>
      </c>
      <c r="J198" s="123">
        <f>1000000+1574636.53</f>
        <v>2574636.5300000003</v>
      </c>
    </row>
    <row r="199" spans="1:10">
      <c r="A199" s="64" t="s">
        <v>172</v>
      </c>
      <c r="B199" s="131" t="s">
        <v>86</v>
      </c>
      <c r="C199" s="131" t="s">
        <v>154</v>
      </c>
      <c r="D199" s="131" t="s">
        <v>173</v>
      </c>
      <c r="E199" s="131" t="s">
        <v>142</v>
      </c>
      <c r="F199" s="132">
        <v>1</v>
      </c>
      <c r="G199" s="131" t="s">
        <v>138</v>
      </c>
      <c r="H199" s="131" t="s">
        <v>335</v>
      </c>
      <c r="I199" s="132">
        <v>410</v>
      </c>
      <c r="J199" s="123">
        <f>38360539.03-1574636.53</f>
        <v>36785902.5</v>
      </c>
    </row>
    <row r="200" spans="1:10" hidden="1">
      <c r="A200" s="64" t="s">
        <v>336</v>
      </c>
      <c r="B200" s="61" t="s">
        <v>86</v>
      </c>
      <c r="C200" s="61" t="s">
        <v>154</v>
      </c>
      <c r="D200" s="61" t="s">
        <v>173</v>
      </c>
      <c r="E200" s="61" t="s">
        <v>142</v>
      </c>
      <c r="F200" s="62">
        <v>1</v>
      </c>
      <c r="G200" s="61" t="s">
        <v>138</v>
      </c>
      <c r="H200" s="61" t="s">
        <v>337</v>
      </c>
      <c r="I200" s="62"/>
      <c r="J200" s="123">
        <f>J201</f>
        <v>0</v>
      </c>
    </row>
    <row r="201" spans="1:10" ht="31.5" hidden="1">
      <c r="A201" s="64" t="s">
        <v>145</v>
      </c>
      <c r="B201" s="61" t="s">
        <v>86</v>
      </c>
      <c r="C201" s="61" t="s">
        <v>154</v>
      </c>
      <c r="D201" s="61" t="s">
        <v>173</v>
      </c>
      <c r="E201" s="61" t="s">
        <v>142</v>
      </c>
      <c r="F201" s="62">
        <v>1</v>
      </c>
      <c r="G201" s="61" t="s">
        <v>138</v>
      </c>
      <c r="H201" s="61" t="s">
        <v>337</v>
      </c>
      <c r="I201" s="62">
        <v>240</v>
      </c>
      <c r="J201" s="123"/>
    </row>
    <row r="202" spans="1:10" hidden="1">
      <c r="A202" s="64" t="s">
        <v>338</v>
      </c>
      <c r="B202" s="62">
        <v>871</v>
      </c>
      <c r="C202" s="61" t="s">
        <v>154</v>
      </c>
      <c r="D202" s="61" t="s">
        <v>173</v>
      </c>
      <c r="E202" s="61" t="s">
        <v>142</v>
      </c>
      <c r="F202" s="62">
        <v>1</v>
      </c>
      <c r="G202" s="61" t="s">
        <v>138</v>
      </c>
      <c r="H202" s="61" t="s">
        <v>339</v>
      </c>
      <c r="I202" s="62"/>
      <c r="J202" s="123">
        <f>J203</f>
        <v>0</v>
      </c>
    </row>
    <row r="203" spans="1:10" ht="31.5" hidden="1">
      <c r="A203" s="64" t="s">
        <v>145</v>
      </c>
      <c r="B203" s="62">
        <v>871</v>
      </c>
      <c r="C203" s="61" t="s">
        <v>154</v>
      </c>
      <c r="D203" s="61" t="s">
        <v>173</v>
      </c>
      <c r="E203" s="61" t="s">
        <v>142</v>
      </c>
      <c r="F203" s="62">
        <v>1</v>
      </c>
      <c r="G203" s="61" t="s">
        <v>138</v>
      </c>
      <c r="H203" s="61" t="s">
        <v>339</v>
      </c>
      <c r="I203" s="62">
        <v>240</v>
      </c>
      <c r="J203" s="123"/>
    </row>
    <row r="204" spans="1:10" ht="31.5">
      <c r="A204" s="64" t="s">
        <v>340</v>
      </c>
      <c r="B204" s="62">
        <v>871</v>
      </c>
      <c r="C204" s="61" t="s">
        <v>154</v>
      </c>
      <c r="D204" s="61" t="s">
        <v>173</v>
      </c>
      <c r="E204" s="61" t="s">
        <v>142</v>
      </c>
      <c r="F204" s="62">
        <v>1</v>
      </c>
      <c r="G204" s="61" t="s">
        <v>138</v>
      </c>
      <c r="H204" s="61" t="s">
        <v>341</v>
      </c>
      <c r="I204" s="62"/>
      <c r="J204" s="123">
        <f>J205</f>
        <v>50000</v>
      </c>
    </row>
    <row r="205" spans="1:10" ht="31.5">
      <c r="A205" s="64" t="s">
        <v>145</v>
      </c>
      <c r="B205" s="62">
        <v>871</v>
      </c>
      <c r="C205" s="61" t="s">
        <v>154</v>
      </c>
      <c r="D205" s="61" t="s">
        <v>173</v>
      </c>
      <c r="E205" s="61" t="s">
        <v>142</v>
      </c>
      <c r="F205" s="62">
        <v>1</v>
      </c>
      <c r="G205" s="61" t="s">
        <v>138</v>
      </c>
      <c r="H205" s="61" t="s">
        <v>341</v>
      </c>
      <c r="I205" s="62">
        <v>240</v>
      </c>
      <c r="J205" s="123">
        <v>50000</v>
      </c>
    </row>
    <row r="206" spans="1:10">
      <c r="A206" s="64" t="s">
        <v>342</v>
      </c>
      <c r="B206" s="62">
        <v>871</v>
      </c>
      <c r="C206" s="61" t="s">
        <v>154</v>
      </c>
      <c r="D206" s="61" t="s">
        <v>173</v>
      </c>
      <c r="E206" s="61" t="s">
        <v>142</v>
      </c>
      <c r="F206" s="62">
        <v>1</v>
      </c>
      <c r="G206" s="61" t="s">
        <v>138</v>
      </c>
      <c r="H206" s="61" t="s">
        <v>343</v>
      </c>
      <c r="I206" s="62"/>
      <c r="J206" s="123">
        <f>J207</f>
        <v>7094363.4400000004</v>
      </c>
    </row>
    <row r="207" spans="1:10" ht="31.5">
      <c r="A207" s="64" t="s">
        <v>145</v>
      </c>
      <c r="B207" s="62">
        <v>871</v>
      </c>
      <c r="C207" s="61" t="s">
        <v>154</v>
      </c>
      <c r="D207" s="61" t="s">
        <v>173</v>
      </c>
      <c r="E207" s="61" t="s">
        <v>142</v>
      </c>
      <c r="F207" s="62">
        <v>1</v>
      </c>
      <c r="G207" s="61" t="s">
        <v>138</v>
      </c>
      <c r="H207" s="61" t="s">
        <v>343</v>
      </c>
      <c r="I207" s="62">
        <v>240</v>
      </c>
      <c r="J207" s="123">
        <v>7094363.4400000004</v>
      </c>
    </row>
    <row r="208" spans="1:10" hidden="1">
      <c r="A208" s="64" t="s">
        <v>344</v>
      </c>
      <c r="B208" s="62">
        <v>871</v>
      </c>
      <c r="C208" s="61" t="s">
        <v>154</v>
      </c>
      <c r="D208" s="61" t="s">
        <v>173</v>
      </c>
      <c r="E208" s="61" t="s">
        <v>142</v>
      </c>
      <c r="F208" s="62">
        <v>1</v>
      </c>
      <c r="G208" s="61" t="s">
        <v>138</v>
      </c>
      <c r="H208" s="61" t="s">
        <v>345</v>
      </c>
      <c r="I208" s="62"/>
      <c r="J208" s="123">
        <f>J209</f>
        <v>0</v>
      </c>
    </row>
    <row r="209" spans="1:10" hidden="1">
      <c r="A209" s="64" t="s">
        <v>172</v>
      </c>
      <c r="B209" s="62">
        <v>871</v>
      </c>
      <c r="C209" s="61" t="s">
        <v>154</v>
      </c>
      <c r="D209" s="61" t="s">
        <v>173</v>
      </c>
      <c r="E209" s="61" t="s">
        <v>142</v>
      </c>
      <c r="F209" s="62">
        <v>1</v>
      </c>
      <c r="G209" s="61" t="s">
        <v>138</v>
      </c>
      <c r="H209" s="61" t="s">
        <v>345</v>
      </c>
      <c r="I209" s="62">
        <v>410</v>
      </c>
      <c r="J209" s="123"/>
    </row>
    <row r="210" spans="1:10">
      <c r="A210" s="64" t="s">
        <v>346</v>
      </c>
      <c r="B210" s="62">
        <v>871</v>
      </c>
      <c r="C210" s="61" t="s">
        <v>154</v>
      </c>
      <c r="D210" s="61" t="s">
        <v>173</v>
      </c>
      <c r="E210" s="61" t="s">
        <v>142</v>
      </c>
      <c r="F210" s="62">
        <v>1</v>
      </c>
      <c r="G210" s="61" t="s">
        <v>138</v>
      </c>
      <c r="H210" s="61" t="s">
        <v>347</v>
      </c>
      <c r="I210" s="62"/>
      <c r="J210" s="123">
        <f>J211</f>
        <v>2206800</v>
      </c>
    </row>
    <row r="211" spans="1:10" ht="31.5">
      <c r="A211" s="64" t="s">
        <v>145</v>
      </c>
      <c r="B211" s="62">
        <v>871</v>
      </c>
      <c r="C211" s="61" t="s">
        <v>154</v>
      </c>
      <c r="D211" s="61" t="s">
        <v>173</v>
      </c>
      <c r="E211" s="61" t="s">
        <v>142</v>
      </c>
      <c r="F211" s="62">
        <v>1</v>
      </c>
      <c r="G211" s="61" t="s">
        <v>138</v>
      </c>
      <c r="H211" s="61" t="s">
        <v>347</v>
      </c>
      <c r="I211" s="62">
        <v>240</v>
      </c>
      <c r="J211" s="123">
        <v>2206800</v>
      </c>
    </row>
    <row r="212" spans="1:10">
      <c r="A212" s="64" t="s">
        <v>190</v>
      </c>
      <c r="B212" s="62">
        <v>871</v>
      </c>
      <c r="C212" s="61" t="s">
        <v>154</v>
      </c>
      <c r="D212" s="61" t="s">
        <v>161</v>
      </c>
      <c r="E212" s="61"/>
      <c r="F212" s="61"/>
      <c r="G212" s="61"/>
      <c r="H212" s="61"/>
      <c r="I212" s="62" t="s">
        <v>217</v>
      </c>
      <c r="J212" s="123">
        <f>J213</f>
        <v>74538</v>
      </c>
    </row>
    <row r="213" spans="1:10">
      <c r="A213" s="64" t="s">
        <v>150</v>
      </c>
      <c r="B213" s="62">
        <v>871</v>
      </c>
      <c r="C213" s="61" t="s">
        <v>154</v>
      </c>
      <c r="D213" s="61" t="s">
        <v>161</v>
      </c>
      <c r="E213" s="61" t="s">
        <v>151</v>
      </c>
      <c r="F213" s="62">
        <v>0</v>
      </c>
      <c r="G213" s="61" t="s">
        <v>138</v>
      </c>
      <c r="H213" s="61" t="s">
        <v>139</v>
      </c>
      <c r="I213" s="62"/>
      <c r="J213" s="123">
        <f>J214</f>
        <v>74538</v>
      </c>
    </row>
    <row r="214" spans="1:10">
      <c r="A214" s="64" t="s">
        <v>297</v>
      </c>
      <c r="B214" s="61" t="s">
        <v>86</v>
      </c>
      <c r="C214" s="61" t="s">
        <v>154</v>
      </c>
      <c r="D214" s="61" t="s">
        <v>161</v>
      </c>
      <c r="E214" s="61" t="s">
        <v>151</v>
      </c>
      <c r="F214" s="62">
        <v>9</v>
      </c>
      <c r="G214" s="61" t="s">
        <v>138</v>
      </c>
      <c r="H214" s="61" t="s">
        <v>139</v>
      </c>
      <c r="I214" s="62"/>
      <c r="J214" s="123">
        <f>J215</f>
        <v>74538</v>
      </c>
    </row>
    <row r="215" spans="1:10" ht="31.5">
      <c r="A215" s="64" t="s">
        <v>348</v>
      </c>
      <c r="B215" s="61" t="s">
        <v>86</v>
      </c>
      <c r="C215" s="61" t="s">
        <v>154</v>
      </c>
      <c r="D215" s="61" t="s">
        <v>161</v>
      </c>
      <c r="E215" s="61" t="s">
        <v>151</v>
      </c>
      <c r="F215" s="62">
        <v>9</v>
      </c>
      <c r="G215" s="61" t="s">
        <v>138</v>
      </c>
      <c r="H215" s="61" t="s">
        <v>191</v>
      </c>
      <c r="I215" s="62"/>
      <c r="J215" s="123">
        <f>J216</f>
        <v>74538</v>
      </c>
    </row>
    <row r="216" spans="1:10" ht="31.5">
      <c r="A216" s="64" t="s">
        <v>145</v>
      </c>
      <c r="B216" s="61" t="s">
        <v>86</v>
      </c>
      <c r="C216" s="61" t="s">
        <v>154</v>
      </c>
      <c r="D216" s="61" t="s">
        <v>161</v>
      </c>
      <c r="E216" s="61" t="s">
        <v>151</v>
      </c>
      <c r="F216" s="62">
        <v>9</v>
      </c>
      <c r="G216" s="61" t="s">
        <v>138</v>
      </c>
      <c r="H216" s="61" t="s">
        <v>191</v>
      </c>
      <c r="I216" s="62">
        <v>240</v>
      </c>
      <c r="J216" s="123">
        <v>74538</v>
      </c>
    </row>
    <row r="217" spans="1:10">
      <c r="A217" s="63" t="s">
        <v>192</v>
      </c>
      <c r="B217" s="62">
        <v>871</v>
      </c>
      <c r="C217" s="61" t="s">
        <v>154</v>
      </c>
      <c r="D217" s="61" t="s">
        <v>168</v>
      </c>
      <c r="E217" s="61"/>
      <c r="F217" s="61"/>
      <c r="G217" s="61"/>
      <c r="H217" s="61"/>
      <c r="I217" s="62" t="s">
        <v>217</v>
      </c>
      <c r="J217" s="122">
        <f>J218</f>
        <v>30000</v>
      </c>
    </row>
    <row r="218" spans="1:10" ht="63">
      <c r="A218" s="64" t="s">
        <v>349</v>
      </c>
      <c r="B218" s="62">
        <v>871</v>
      </c>
      <c r="C218" s="61" t="s">
        <v>154</v>
      </c>
      <c r="D218" s="61" t="s">
        <v>168</v>
      </c>
      <c r="E218" s="61" t="s">
        <v>154</v>
      </c>
      <c r="F218" s="62">
        <v>0</v>
      </c>
      <c r="G218" s="61" t="s">
        <v>138</v>
      </c>
      <c r="H218" s="61" t="s">
        <v>139</v>
      </c>
      <c r="I218" s="62"/>
      <c r="J218" s="123">
        <f>J219+J221</f>
        <v>30000</v>
      </c>
    </row>
    <row r="219" spans="1:10" ht="94.5" hidden="1">
      <c r="A219" s="64" t="s">
        <v>350</v>
      </c>
      <c r="B219" s="61" t="s">
        <v>86</v>
      </c>
      <c r="C219" s="61" t="s">
        <v>154</v>
      </c>
      <c r="D219" s="61" t="s">
        <v>168</v>
      </c>
      <c r="E219" s="61" t="s">
        <v>154</v>
      </c>
      <c r="F219" s="62">
        <v>0</v>
      </c>
      <c r="G219" s="61" t="s">
        <v>138</v>
      </c>
      <c r="H219" s="61" t="s">
        <v>351</v>
      </c>
      <c r="I219" s="62"/>
      <c r="J219" s="123">
        <f>J220</f>
        <v>0</v>
      </c>
    </row>
    <row r="220" spans="1:10" ht="47.25" hidden="1">
      <c r="A220" s="64" t="s">
        <v>352</v>
      </c>
      <c r="B220" s="61" t="s">
        <v>86</v>
      </c>
      <c r="C220" s="61" t="s">
        <v>154</v>
      </c>
      <c r="D220" s="61" t="s">
        <v>168</v>
      </c>
      <c r="E220" s="61" t="s">
        <v>154</v>
      </c>
      <c r="F220" s="62">
        <v>0</v>
      </c>
      <c r="G220" s="61" t="s">
        <v>138</v>
      </c>
      <c r="H220" s="61" t="s">
        <v>351</v>
      </c>
      <c r="I220" s="62">
        <v>810</v>
      </c>
      <c r="J220" s="123"/>
    </row>
    <row r="221" spans="1:10">
      <c r="A221" s="64" t="s">
        <v>353</v>
      </c>
      <c r="B221" s="61" t="s">
        <v>86</v>
      </c>
      <c r="C221" s="61" t="s">
        <v>154</v>
      </c>
      <c r="D221" s="61" t="s">
        <v>168</v>
      </c>
      <c r="E221" s="61" t="s">
        <v>154</v>
      </c>
      <c r="F221" s="62">
        <v>0</v>
      </c>
      <c r="G221" s="61" t="s">
        <v>138</v>
      </c>
      <c r="H221" s="61" t="s">
        <v>354</v>
      </c>
      <c r="I221" s="62"/>
      <c r="J221" s="123">
        <f>J222</f>
        <v>30000</v>
      </c>
    </row>
    <row r="222" spans="1:10" ht="47.25">
      <c r="A222" s="64" t="s">
        <v>352</v>
      </c>
      <c r="B222" s="61" t="s">
        <v>86</v>
      </c>
      <c r="C222" s="61" t="s">
        <v>154</v>
      </c>
      <c r="D222" s="61" t="s">
        <v>168</v>
      </c>
      <c r="E222" s="61" t="s">
        <v>154</v>
      </c>
      <c r="F222" s="62">
        <v>0</v>
      </c>
      <c r="G222" s="61" t="s">
        <v>138</v>
      </c>
      <c r="H222" s="61" t="s">
        <v>354</v>
      </c>
      <c r="I222" s="62">
        <v>810</v>
      </c>
      <c r="J222" s="123">
        <v>30000</v>
      </c>
    </row>
    <row r="223" spans="1:10">
      <c r="A223" s="71" t="s">
        <v>355</v>
      </c>
      <c r="B223" s="61" t="s">
        <v>86</v>
      </c>
      <c r="C223" s="61" t="s">
        <v>155</v>
      </c>
      <c r="D223" s="62" t="s">
        <v>24</v>
      </c>
      <c r="E223" s="61"/>
      <c r="F223" s="62"/>
      <c r="G223" s="61"/>
      <c r="H223" s="61"/>
      <c r="I223" s="62"/>
      <c r="J223" s="123">
        <f>J224+J241+J247+J296</f>
        <v>64458816.039999992</v>
      </c>
    </row>
    <row r="224" spans="1:10">
      <c r="A224" s="63" t="s">
        <v>193</v>
      </c>
      <c r="B224" s="61" t="s">
        <v>86</v>
      </c>
      <c r="C224" s="61" t="s">
        <v>155</v>
      </c>
      <c r="D224" s="62" t="s">
        <v>135</v>
      </c>
      <c r="E224" s="61" t="s">
        <v>138</v>
      </c>
      <c r="F224" s="62">
        <v>0</v>
      </c>
      <c r="G224" s="61" t="s">
        <v>138</v>
      </c>
      <c r="H224" s="61" t="s">
        <v>139</v>
      </c>
      <c r="I224" s="62"/>
      <c r="J224" s="123">
        <f>J225+J237</f>
        <v>16380133.439999999</v>
      </c>
    </row>
    <row r="225" spans="1:10" ht="47.25">
      <c r="A225" s="64" t="s">
        <v>356</v>
      </c>
      <c r="B225" s="61" t="s">
        <v>86</v>
      </c>
      <c r="C225" s="61" t="s">
        <v>155</v>
      </c>
      <c r="D225" s="61" t="s">
        <v>135</v>
      </c>
      <c r="E225" s="61" t="s">
        <v>155</v>
      </c>
      <c r="F225" s="62">
        <v>0</v>
      </c>
      <c r="G225" s="61" t="s">
        <v>138</v>
      </c>
      <c r="H225" s="61" t="s">
        <v>139</v>
      </c>
      <c r="I225" s="62"/>
      <c r="J225" s="123">
        <f>J226+J229+J234</f>
        <v>15095254</v>
      </c>
    </row>
    <row r="226" spans="1:10" ht="31.5">
      <c r="A226" s="64" t="s">
        <v>357</v>
      </c>
      <c r="B226" s="61" t="s">
        <v>86</v>
      </c>
      <c r="C226" s="61" t="s">
        <v>155</v>
      </c>
      <c r="D226" s="61" t="s">
        <v>135</v>
      </c>
      <c r="E226" s="61" t="s">
        <v>155</v>
      </c>
      <c r="F226" s="62">
        <v>1</v>
      </c>
      <c r="G226" s="61" t="s">
        <v>138</v>
      </c>
      <c r="H226" s="61" t="s">
        <v>139</v>
      </c>
      <c r="I226" s="62"/>
      <c r="J226" s="123">
        <f>J227</f>
        <v>100000</v>
      </c>
    </row>
    <row r="227" spans="1:10">
      <c r="A227" s="64" t="s">
        <v>358</v>
      </c>
      <c r="B227" s="61" t="s">
        <v>86</v>
      </c>
      <c r="C227" s="61" t="s">
        <v>155</v>
      </c>
      <c r="D227" s="61" t="s">
        <v>135</v>
      </c>
      <c r="E227" s="61" t="s">
        <v>155</v>
      </c>
      <c r="F227" s="62">
        <v>1</v>
      </c>
      <c r="G227" s="61" t="s">
        <v>138</v>
      </c>
      <c r="H227" s="61" t="s">
        <v>359</v>
      </c>
      <c r="I227" s="62"/>
      <c r="J227" s="123">
        <f>J228</f>
        <v>100000</v>
      </c>
    </row>
    <row r="228" spans="1:10" ht="31.5">
      <c r="A228" s="64" t="s">
        <v>145</v>
      </c>
      <c r="B228" s="61" t="s">
        <v>86</v>
      </c>
      <c r="C228" s="61" t="s">
        <v>155</v>
      </c>
      <c r="D228" s="61" t="s">
        <v>135</v>
      </c>
      <c r="E228" s="61" t="s">
        <v>155</v>
      </c>
      <c r="F228" s="62">
        <v>1</v>
      </c>
      <c r="G228" s="61" t="s">
        <v>138</v>
      </c>
      <c r="H228" s="61" t="s">
        <v>359</v>
      </c>
      <c r="I228" s="62">
        <v>240</v>
      </c>
      <c r="J228" s="123">
        <v>100000</v>
      </c>
    </row>
    <row r="229" spans="1:10" ht="31.5" hidden="1">
      <c r="A229" s="64" t="s">
        <v>360</v>
      </c>
      <c r="B229" s="61" t="s">
        <v>86</v>
      </c>
      <c r="C229" s="61" t="s">
        <v>155</v>
      </c>
      <c r="D229" s="61" t="s">
        <v>135</v>
      </c>
      <c r="E229" s="61" t="s">
        <v>155</v>
      </c>
      <c r="F229" s="62">
        <v>5</v>
      </c>
      <c r="G229" s="61" t="s">
        <v>138</v>
      </c>
      <c r="H229" s="61" t="s">
        <v>139</v>
      </c>
      <c r="I229" s="62"/>
      <c r="J229" s="123">
        <f>J230+J232</f>
        <v>0</v>
      </c>
    </row>
    <row r="230" spans="1:10" hidden="1">
      <c r="A230" s="64" t="s">
        <v>361</v>
      </c>
      <c r="B230" s="61" t="s">
        <v>86</v>
      </c>
      <c r="C230" s="61" t="s">
        <v>155</v>
      </c>
      <c r="D230" s="61" t="s">
        <v>135</v>
      </c>
      <c r="E230" s="61" t="s">
        <v>155</v>
      </c>
      <c r="F230" s="62">
        <v>5</v>
      </c>
      <c r="G230" s="61" t="s">
        <v>138</v>
      </c>
      <c r="H230" s="61" t="s">
        <v>363</v>
      </c>
      <c r="I230" s="62"/>
      <c r="J230" s="123">
        <f>J231</f>
        <v>0</v>
      </c>
    </row>
    <row r="231" spans="1:10" ht="31.5" hidden="1">
      <c r="A231" s="64" t="s">
        <v>145</v>
      </c>
      <c r="B231" s="61" t="s">
        <v>86</v>
      </c>
      <c r="C231" s="61" t="s">
        <v>155</v>
      </c>
      <c r="D231" s="61" t="s">
        <v>135</v>
      </c>
      <c r="E231" s="61" t="s">
        <v>155</v>
      </c>
      <c r="F231" s="62">
        <v>5</v>
      </c>
      <c r="G231" s="61" t="s">
        <v>138</v>
      </c>
      <c r="H231" s="61" t="s">
        <v>363</v>
      </c>
      <c r="I231" s="62">
        <v>240</v>
      </c>
      <c r="J231" s="123"/>
    </row>
    <row r="232" spans="1:10" ht="31.5" hidden="1">
      <c r="A232" s="64" t="s">
        <v>213</v>
      </c>
      <c r="B232" s="61" t="s">
        <v>86</v>
      </c>
      <c r="C232" s="61" t="s">
        <v>155</v>
      </c>
      <c r="D232" s="61" t="s">
        <v>135</v>
      </c>
      <c r="E232" s="61" t="s">
        <v>155</v>
      </c>
      <c r="F232" s="62">
        <v>5</v>
      </c>
      <c r="G232" s="61" t="s">
        <v>138</v>
      </c>
      <c r="H232" s="61" t="s">
        <v>364</v>
      </c>
      <c r="I232" s="62"/>
      <c r="J232" s="123">
        <f>J233</f>
        <v>0</v>
      </c>
    </row>
    <row r="233" spans="1:10" ht="31.5" hidden="1">
      <c r="A233" s="64" t="s">
        <v>145</v>
      </c>
      <c r="B233" s="61" t="s">
        <v>86</v>
      </c>
      <c r="C233" s="61" t="s">
        <v>155</v>
      </c>
      <c r="D233" s="61" t="s">
        <v>135</v>
      </c>
      <c r="E233" s="61" t="s">
        <v>155</v>
      </c>
      <c r="F233" s="62">
        <v>5</v>
      </c>
      <c r="G233" s="61" t="s">
        <v>138</v>
      </c>
      <c r="H233" s="61" t="s">
        <v>364</v>
      </c>
      <c r="I233" s="62">
        <v>240</v>
      </c>
      <c r="J233" s="123"/>
    </row>
    <row r="234" spans="1:10" ht="47.25">
      <c r="A234" s="64" t="s">
        <v>365</v>
      </c>
      <c r="B234" s="61" t="s">
        <v>86</v>
      </c>
      <c r="C234" s="61" t="s">
        <v>155</v>
      </c>
      <c r="D234" s="61" t="s">
        <v>135</v>
      </c>
      <c r="E234" s="61" t="s">
        <v>155</v>
      </c>
      <c r="F234" s="62">
        <v>6</v>
      </c>
      <c r="G234" s="61" t="s">
        <v>138</v>
      </c>
      <c r="H234" s="61" t="s">
        <v>139</v>
      </c>
      <c r="I234" s="62"/>
      <c r="J234" s="123">
        <f>J235</f>
        <v>14995254</v>
      </c>
    </row>
    <row r="235" spans="1:10">
      <c r="A235" s="64" t="s">
        <v>366</v>
      </c>
      <c r="B235" s="61" t="s">
        <v>86</v>
      </c>
      <c r="C235" s="61" t="s">
        <v>155</v>
      </c>
      <c r="D235" s="61" t="s">
        <v>135</v>
      </c>
      <c r="E235" s="61" t="s">
        <v>155</v>
      </c>
      <c r="F235" s="62">
        <v>6</v>
      </c>
      <c r="G235" s="61" t="s">
        <v>138</v>
      </c>
      <c r="H235" s="61" t="s">
        <v>367</v>
      </c>
      <c r="I235" s="62"/>
      <c r="J235" s="123">
        <f>J236</f>
        <v>14995254</v>
      </c>
    </row>
    <row r="236" spans="1:10">
      <c r="A236" s="64" t="s">
        <v>172</v>
      </c>
      <c r="B236" s="61" t="s">
        <v>86</v>
      </c>
      <c r="C236" s="61" t="s">
        <v>155</v>
      </c>
      <c r="D236" s="61" t="s">
        <v>135</v>
      </c>
      <c r="E236" s="61" t="s">
        <v>155</v>
      </c>
      <c r="F236" s="62">
        <v>6</v>
      </c>
      <c r="G236" s="61" t="s">
        <v>138</v>
      </c>
      <c r="H236" s="61" t="s">
        <v>367</v>
      </c>
      <c r="I236" s="62">
        <v>410</v>
      </c>
      <c r="J236" s="123">
        <f>14607394+387860</f>
        <v>14995254</v>
      </c>
    </row>
    <row r="237" spans="1:10">
      <c r="A237" s="64" t="s">
        <v>150</v>
      </c>
      <c r="B237" s="61" t="s">
        <v>86</v>
      </c>
      <c r="C237" s="61" t="s">
        <v>155</v>
      </c>
      <c r="D237" s="62" t="s">
        <v>135</v>
      </c>
      <c r="E237" s="61" t="s">
        <v>151</v>
      </c>
      <c r="F237" s="62">
        <v>0</v>
      </c>
      <c r="G237" s="61" t="s">
        <v>138</v>
      </c>
      <c r="H237" s="61" t="s">
        <v>139</v>
      </c>
      <c r="I237" s="62"/>
      <c r="J237" s="123">
        <f>J238</f>
        <v>1284879.44</v>
      </c>
    </row>
    <row r="238" spans="1:10">
      <c r="A238" s="64" t="s">
        <v>297</v>
      </c>
      <c r="B238" s="61" t="s">
        <v>86</v>
      </c>
      <c r="C238" s="61" t="s">
        <v>155</v>
      </c>
      <c r="D238" s="62" t="s">
        <v>135</v>
      </c>
      <c r="E238" s="61" t="s">
        <v>151</v>
      </c>
      <c r="F238" s="62">
        <v>9</v>
      </c>
      <c r="G238" s="61" t="s">
        <v>138</v>
      </c>
      <c r="H238" s="61" t="s">
        <v>139</v>
      </c>
      <c r="I238" s="62"/>
      <c r="J238" s="123">
        <f>J239</f>
        <v>1284879.44</v>
      </c>
    </row>
    <row r="239" spans="1:10" ht="47.25">
      <c r="A239" s="64" t="s">
        <v>368</v>
      </c>
      <c r="B239" s="61" t="s">
        <v>86</v>
      </c>
      <c r="C239" s="61" t="s">
        <v>155</v>
      </c>
      <c r="D239" s="62" t="s">
        <v>135</v>
      </c>
      <c r="E239" s="61" t="s">
        <v>151</v>
      </c>
      <c r="F239" s="62">
        <v>9</v>
      </c>
      <c r="G239" s="61" t="s">
        <v>138</v>
      </c>
      <c r="H239" s="61" t="s">
        <v>369</v>
      </c>
      <c r="I239" s="62"/>
      <c r="J239" s="123">
        <f>J240</f>
        <v>1284879.44</v>
      </c>
    </row>
    <row r="240" spans="1:10" ht="31.5">
      <c r="A240" s="64" t="s">
        <v>145</v>
      </c>
      <c r="B240" s="61" t="s">
        <v>86</v>
      </c>
      <c r="C240" s="61" t="s">
        <v>155</v>
      </c>
      <c r="D240" s="62" t="s">
        <v>135</v>
      </c>
      <c r="E240" s="61" t="s">
        <v>151</v>
      </c>
      <c r="F240" s="62">
        <v>9</v>
      </c>
      <c r="G240" s="61" t="s">
        <v>138</v>
      </c>
      <c r="H240" s="61" t="s">
        <v>369</v>
      </c>
      <c r="I240" s="62">
        <v>240</v>
      </c>
      <c r="J240" s="123">
        <v>1284879.44</v>
      </c>
    </row>
    <row r="241" spans="1:10">
      <c r="A241" s="63" t="s">
        <v>194</v>
      </c>
      <c r="B241" s="61" t="s">
        <v>86</v>
      </c>
      <c r="C241" s="61" t="s">
        <v>155</v>
      </c>
      <c r="D241" s="61" t="s">
        <v>136</v>
      </c>
      <c r="E241" s="61"/>
      <c r="F241" s="62"/>
      <c r="G241" s="61"/>
      <c r="H241" s="61"/>
      <c r="I241" s="74"/>
      <c r="J241" s="123">
        <f>J243</f>
        <v>3577375.42</v>
      </c>
    </row>
    <row r="242" spans="1:10" ht="47.25">
      <c r="A242" s="64" t="s">
        <v>356</v>
      </c>
      <c r="B242" s="131" t="s">
        <v>86</v>
      </c>
      <c r="C242" s="131" t="s">
        <v>155</v>
      </c>
      <c r="D242" s="131" t="s">
        <v>136</v>
      </c>
      <c r="E242" s="131" t="s">
        <v>155</v>
      </c>
      <c r="F242" s="132">
        <v>0</v>
      </c>
      <c r="G242" s="131" t="s">
        <v>138</v>
      </c>
      <c r="H242" s="131" t="s">
        <v>139</v>
      </c>
      <c r="I242" s="132"/>
      <c r="J242" s="123">
        <f>J243</f>
        <v>3577375.42</v>
      </c>
    </row>
    <row r="243" spans="1:10">
      <c r="A243" s="64" t="s">
        <v>535</v>
      </c>
      <c r="B243" s="61" t="s">
        <v>86</v>
      </c>
      <c r="C243" s="61" t="s">
        <v>155</v>
      </c>
      <c r="D243" s="61" t="s">
        <v>136</v>
      </c>
      <c r="E243" s="61" t="s">
        <v>155</v>
      </c>
      <c r="F243" s="62">
        <v>4</v>
      </c>
      <c r="G243" s="61" t="s">
        <v>138</v>
      </c>
      <c r="H243" s="61" t="s">
        <v>139</v>
      </c>
      <c r="I243" s="74"/>
      <c r="J243" s="123">
        <f>J244</f>
        <v>3577375.42</v>
      </c>
    </row>
    <row r="244" spans="1:10">
      <c r="A244" s="63" t="s">
        <v>550</v>
      </c>
      <c r="B244" s="61" t="s">
        <v>86</v>
      </c>
      <c r="C244" s="61" t="s">
        <v>155</v>
      </c>
      <c r="D244" s="61" t="s">
        <v>136</v>
      </c>
      <c r="E244" s="61" t="s">
        <v>155</v>
      </c>
      <c r="F244" s="62">
        <v>4</v>
      </c>
      <c r="G244" s="61" t="s">
        <v>138</v>
      </c>
      <c r="H244" s="61" t="s">
        <v>549</v>
      </c>
      <c r="I244" s="74"/>
      <c r="J244" s="123">
        <f>SUM(J245:J246)</f>
        <v>3577375.42</v>
      </c>
    </row>
    <row r="245" spans="1:10">
      <c r="A245" s="64" t="s">
        <v>172</v>
      </c>
      <c r="B245" s="61" t="s">
        <v>86</v>
      </c>
      <c r="C245" s="61" t="s">
        <v>155</v>
      </c>
      <c r="D245" s="61" t="s">
        <v>136</v>
      </c>
      <c r="E245" s="61" t="s">
        <v>155</v>
      </c>
      <c r="F245" s="62">
        <v>4</v>
      </c>
      <c r="G245" s="61" t="s">
        <v>138</v>
      </c>
      <c r="H245" s="75">
        <v>29350</v>
      </c>
      <c r="I245" s="75">
        <v>410</v>
      </c>
      <c r="J245" s="123">
        <f>6314375.42-2737000-641036.75</f>
        <v>2936338.67</v>
      </c>
    </row>
    <row r="246" spans="1:10" ht="31.5">
      <c r="A246" s="64" t="s">
        <v>145</v>
      </c>
      <c r="B246" s="143" t="s">
        <v>86</v>
      </c>
      <c r="C246" s="143" t="s">
        <v>155</v>
      </c>
      <c r="D246" s="143" t="s">
        <v>136</v>
      </c>
      <c r="E246" s="143" t="s">
        <v>155</v>
      </c>
      <c r="F246" s="144">
        <v>4</v>
      </c>
      <c r="G246" s="143" t="s">
        <v>138</v>
      </c>
      <c r="H246" s="75">
        <v>29350</v>
      </c>
      <c r="I246" s="75">
        <v>240</v>
      </c>
      <c r="J246" s="123">
        <v>641036.75</v>
      </c>
    </row>
    <row r="247" spans="1:10">
      <c r="A247" s="63" t="s">
        <v>195</v>
      </c>
      <c r="B247" s="61" t="s">
        <v>86</v>
      </c>
      <c r="C247" s="61" t="s">
        <v>155</v>
      </c>
      <c r="D247" s="62" t="s">
        <v>142</v>
      </c>
      <c r="E247" s="61" t="s">
        <v>216</v>
      </c>
      <c r="F247" s="62"/>
      <c r="G247" s="61"/>
      <c r="H247" s="61"/>
      <c r="I247" s="62"/>
      <c r="J247" s="122">
        <f>J248+J285</f>
        <v>25418573.629999999</v>
      </c>
    </row>
    <row r="248" spans="1:10" ht="47.25">
      <c r="A248" s="63" t="s">
        <v>332</v>
      </c>
      <c r="B248" s="61" t="s">
        <v>86</v>
      </c>
      <c r="C248" s="61" t="s">
        <v>155</v>
      </c>
      <c r="D248" s="61" t="s">
        <v>142</v>
      </c>
      <c r="E248" s="61" t="s">
        <v>142</v>
      </c>
      <c r="F248" s="62">
        <v>0</v>
      </c>
      <c r="G248" s="61" t="s">
        <v>138</v>
      </c>
      <c r="H248" s="61" t="s">
        <v>139</v>
      </c>
      <c r="I248" s="62"/>
      <c r="J248" s="123">
        <f>J249+J256</f>
        <v>24717860.329999998</v>
      </c>
    </row>
    <row r="249" spans="1:10" ht="31.5">
      <c r="A249" s="64" t="s">
        <v>370</v>
      </c>
      <c r="B249" s="61" t="s">
        <v>86</v>
      </c>
      <c r="C249" s="61" t="s">
        <v>155</v>
      </c>
      <c r="D249" s="61" t="s">
        <v>142</v>
      </c>
      <c r="E249" s="61" t="s">
        <v>142</v>
      </c>
      <c r="F249" s="62">
        <v>2</v>
      </c>
      <c r="G249" s="61" t="s">
        <v>138</v>
      </c>
      <c r="H249" s="61" t="s">
        <v>139</v>
      </c>
      <c r="I249" s="62"/>
      <c r="J249" s="123">
        <f>J250+J252+J254</f>
        <v>8140668</v>
      </c>
    </row>
    <row r="250" spans="1:10" hidden="1">
      <c r="A250" s="64" t="s">
        <v>371</v>
      </c>
      <c r="B250" s="61" t="s">
        <v>86</v>
      </c>
      <c r="C250" s="61" t="s">
        <v>155</v>
      </c>
      <c r="D250" s="61" t="s">
        <v>142</v>
      </c>
      <c r="E250" s="61" t="s">
        <v>142</v>
      </c>
      <c r="F250" s="62">
        <v>2</v>
      </c>
      <c r="G250" s="61" t="s">
        <v>138</v>
      </c>
      <c r="H250" s="61" t="s">
        <v>362</v>
      </c>
      <c r="I250" s="62"/>
      <c r="J250" s="123">
        <f>J251</f>
        <v>0</v>
      </c>
    </row>
    <row r="251" spans="1:10" hidden="1">
      <c r="A251" s="64" t="s">
        <v>172</v>
      </c>
      <c r="B251" s="61" t="s">
        <v>86</v>
      </c>
      <c r="C251" s="61" t="s">
        <v>155</v>
      </c>
      <c r="D251" s="61" t="s">
        <v>142</v>
      </c>
      <c r="E251" s="61" t="s">
        <v>142</v>
      </c>
      <c r="F251" s="62">
        <v>2</v>
      </c>
      <c r="G251" s="61" t="s">
        <v>138</v>
      </c>
      <c r="H251" s="61" t="s">
        <v>362</v>
      </c>
      <c r="I251" s="62">
        <v>410</v>
      </c>
      <c r="J251" s="123"/>
    </row>
    <row r="252" spans="1:10">
      <c r="A252" s="64" t="s">
        <v>372</v>
      </c>
      <c r="B252" s="61" t="s">
        <v>86</v>
      </c>
      <c r="C252" s="61" t="s">
        <v>155</v>
      </c>
      <c r="D252" s="61" t="s">
        <v>142</v>
      </c>
      <c r="E252" s="61" t="s">
        <v>142</v>
      </c>
      <c r="F252" s="62">
        <v>2</v>
      </c>
      <c r="G252" s="61" t="s">
        <v>138</v>
      </c>
      <c r="H252" s="61" t="s">
        <v>373</v>
      </c>
      <c r="I252" s="62"/>
      <c r="J252" s="123">
        <f>J253</f>
        <v>6640668</v>
      </c>
    </row>
    <row r="253" spans="1:10" ht="31.5">
      <c r="A253" s="64" t="s">
        <v>145</v>
      </c>
      <c r="B253" s="61" t="s">
        <v>86</v>
      </c>
      <c r="C253" s="61" t="s">
        <v>155</v>
      </c>
      <c r="D253" s="61" t="s">
        <v>142</v>
      </c>
      <c r="E253" s="61" t="s">
        <v>142</v>
      </c>
      <c r="F253" s="62">
        <v>2</v>
      </c>
      <c r="G253" s="61" t="s">
        <v>138</v>
      </c>
      <c r="H253" s="61" t="s">
        <v>373</v>
      </c>
      <c r="I253" s="62">
        <v>240</v>
      </c>
      <c r="J253" s="123">
        <v>6640668</v>
      </c>
    </row>
    <row r="254" spans="1:10">
      <c r="A254" s="64" t="s">
        <v>374</v>
      </c>
      <c r="B254" s="61" t="s">
        <v>86</v>
      </c>
      <c r="C254" s="61" t="s">
        <v>155</v>
      </c>
      <c r="D254" s="61" t="s">
        <v>142</v>
      </c>
      <c r="E254" s="61" t="s">
        <v>142</v>
      </c>
      <c r="F254" s="62">
        <v>2</v>
      </c>
      <c r="G254" s="61" t="s">
        <v>138</v>
      </c>
      <c r="H254" s="61" t="s">
        <v>375</v>
      </c>
      <c r="I254" s="62"/>
      <c r="J254" s="123">
        <f>J255</f>
        <v>1500000</v>
      </c>
    </row>
    <row r="255" spans="1:10" ht="31.5">
      <c r="A255" s="64" t="s">
        <v>145</v>
      </c>
      <c r="B255" s="61" t="s">
        <v>86</v>
      </c>
      <c r="C255" s="61" t="s">
        <v>155</v>
      </c>
      <c r="D255" s="61" t="s">
        <v>142</v>
      </c>
      <c r="E255" s="61" t="s">
        <v>142</v>
      </c>
      <c r="F255" s="62">
        <v>2</v>
      </c>
      <c r="G255" s="61" t="s">
        <v>138</v>
      </c>
      <c r="H255" s="61" t="s">
        <v>375</v>
      </c>
      <c r="I255" s="62">
        <v>240</v>
      </c>
      <c r="J255" s="123">
        <v>1500000</v>
      </c>
    </row>
    <row r="256" spans="1:10" ht="31.5">
      <c r="A256" s="64" t="s">
        <v>376</v>
      </c>
      <c r="B256" s="61" t="s">
        <v>86</v>
      </c>
      <c r="C256" s="61" t="s">
        <v>155</v>
      </c>
      <c r="D256" s="61" t="s">
        <v>142</v>
      </c>
      <c r="E256" s="61" t="s">
        <v>142</v>
      </c>
      <c r="F256" s="62">
        <v>3</v>
      </c>
      <c r="G256" s="61" t="s">
        <v>138</v>
      </c>
      <c r="H256" s="61" t="s">
        <v>139</v>
      </c>
      <c r="I256" s="62"/>
      <c r="J256" s="123">
        <f>J257+J260+J262+J264+J267+J269+J271+J273+J275+J277+J279+J281+J283</f>
        <v>16577192.329999996</v>
      </c>
    </row>
    <row r="257" spans="1:10">
      <c r="A257" s="64" t="s">
        <v>377</v>
      </c>
      <c r="B257" s="61" t="s">
        <v>86</v>
      </c>
      <c r="C257" s="61" t="s">
        <v>155</v>
      </c>
      <c r="D257" s="61" t="s">
        <v>142</v>
      </c>
      <c r="E257" s="61" t="s">
        <v>142</v>
      </c>
      <c r="F257" s="62">
        <v>3</v>
      </c>
      <c r="G257" s="61" t="s">
        <v>138</v>
      </c>
      <c r="H257" s="61" t="s">
        <v>378</v>
      </c>
      <c r="I257" s="62"/>
      <c r="J257" s="123">
        <f>SUM(J258:J259)</f>
        <v>500000</v>
      </c>
    </row>
    <row r="258" spans="1:10" ht="31.5">
      <c r="A258" s="64" t="s">
        <v>145</v>
      </c>
      <c r="B258" s="61" t="s">
        <v>86</v>
      </c>
      <c r="C258" s="61" t="s">
        <v>155</v>
      </c>
      <c r="D258" s="61" t="s">
        <v>142</v>
      </c>
      <c r="E258" s="61" t="s">
        <v>142</v>
      </c>
      <c r="F258" s="62">
        <v>3</v>
      </c>
      <c r="G258" s="61" t="s">
        <v>138</v>
      </c>
      <c r="H258" s="61" t="s">
        <v>378</v>
      </c>
      <c r="I258" s="62">
        <v>240</v>
      </c>
      <c r="J258" s="123">
        <f>700000-200000</f>
        <v>500000</v>
      </c>
    </row>
    <row r="259" spans="1:10">
      <c r="A259" s="64" t="s">
        <v>162</v>
      </c>
      <c r="B259" s="61" t="s">
        <v>86</v>
      </c>
      <c r="C259" s="61" t="s">
        <v>155</v>
      </c>
      <c r="D259" s="61" t="s">
        <v>142</v>
      </c>
      <c r="E259" s="61" t="s">
        <v>142</v>
      </c>
      <c r="F259" s="62">
        <v>3</v>
      </c>
      <c r="G259" s="61" t="s">
        <v>138</v>
      </c>
      <c r="H259" s="61" t="s">
        <v>378</v>
      </c>
      <c r="I259" s="62">
        <v>350</v>
      </c>
      <c r="J259" s="123"/>
    </row>
    <row r="260" spans="1:10">
      <c r="A260" s="64" t="s">
        <v>379</v>
      </c>
      <c r="B260" s="61" t="s">
        <v>86</v>
      </c>
      <c r="C260" s="61" t="s">
        <v>155</v>
      </c>
      <c r="D260" s="61" t="s">
        <v>142</v>
      </c>
      <c r="E260" s="61" t="s">
        <v>142</v>
      </c>
      <c r="F260" s="62">
        <v>3</v>
      </c>
      <c r="G260" s="61" t="s">
        <v>138</v>
      </c>
      <c r="H260" s="61" t="s">
        <v>380</v>
      </c>
      <c r="I260" s="62"/>
      <c r="J260" s="123">
        <f>J261</f>
        <v>600000</v>
      </c>
    </row>
    <row r="261" spans="1:10" ht="31.5">
      <c r="A261" s="64" t="s">
        <v>145</v>
      </c>
      <c r="B261" s="61" t="s">
        <v>86</v>
      </c>
      <c r="C261" s="61" t="s">
        <v>155</v>
      </c>
      <c r="D261" s="61" t="s">
        <v>142</v>
      </c>
      <c r="E261" s="61" t="s">
        <v>142</v>
      </c>
      <c r="F261" s="62">
        <v>3</v>
      </c>
      <c r="G261" s="61" t="s">
        <v>138</v>
      </c>
      <c r="H261" s="61" t="s">
        <v>380</v>
      </c>
      <c r="I261" s="62">
        <v>240</v>
      </c>
      <c r="J261" s="123">
        <v>600000</v>
      </c>
    </row>
    <row r="262" spans="1:10">
      <c r="A262" s="64" t="s">
        <v>381</v>
      </c>
      <c r="B262" s="61" t="s">
        <v>86</v>
      </c>
      <c r="C262" s="61" t="s">
        <v>155</v>
      </c>
      <c r="D262" s="61" t="s">
        <v>142</v>
      </c>
      <c r="E262" s="61" t="s">
        <v>142</v>
      </c>
      <c r="F262" s="62">
        <v>3</v>
      </c>
      <c r="G262" s="61" t="s">
        <v>138</v>
      </c>
      <c r="H262" s="62">
        <v>29220</v>
      </c>
      <c r="I262" s="62"/>
      <c r="J262" s="123">
        <f>J263</f>
        <v>2028005</v>
      </c>
    </row>
    <row r="263" spans="1:10" ht="31.5">
      <c r="A263" s="64" t="s">
        <v>145</v>
      </c>
      <c r="B263" s="61" t="s">
        <v>86</v>
      </c>
      <c r="C263" s="61" t="s">
        <v>155</v>
      </c>
      <c r="D263" s="61" t="s">
        <v>142</v>
      </c>
      <c r="E263" s="61" t="s">
        <v>142</v>
      </c>
      <c r="F263" s="62">
        <v>3</v>
      </c>
      <c r="G263" s="61" t="s">
        <v>138</v>
      </c>
      <c r="H263" s="62">
        <v>29220</v>
      </c>
      <c r="I263" s="62">
        <v>240</v>
      </c>
      <c r="J263" s="123">
        <v>2028005</v>
      </c>
    </row>
    <row r="264" spans="1:10">
      <c r="A264" s="64" t="s">
        <v>382</v>
      </c>
      <c r="B264" s="62">
        <v>871</v>
      </c>
      <c r="C264" s="61" t="s">
        <v>155</v>
      </c>
      <c r="D264" s="61" t="s">
        <v>142</v>
      </c>
      <c r="E264" s="61" t="s">
        <v>142</v>
      </c>
      <c r="F264" s="62">
        <v>3</v>
      </c>
      <c r="G264" s="61" t="s">
        <v>138</v>
      </c>
      <c r="H264" s="61" t="s">
        <v>383</v>
      </c>
      <c r="I264" s="62"/>
      <c r="J264" s="123">
        <f>SUM(J265:J266)</f>
        <v>8819187.3299999963</v>
      </c>
    </row>
    <row r="265" spans="1:10" ht="31.5">
      <c r="A265" s="64" t="s">
        <v>145</v>
      </c>
      <c r="B265" s="62">
        <v>871</v>
      </c>
      <c r="C265" s="61" t="s">
        <v>155</v>
      </c>
      <c r="D265" s="61" t="s">
        <v>142</v>
      </c>
      <c r="E265" s="61" t="s">
        <v>142</v>
      </c>
      <c r="F265" s="62">
        <v>3</v>
      </c>
      <c r="G265" s="61" t="s">
        <v>138</v>
      </c>
      <c r="H265" s="61" t="s">
        <v>383</v>
      </c>
      <c r="I265" s="62">
        <v>240</v>
      </c>
      <c r="J265" s="123">
        <f>9519582.12-54874.63+259286.7+132393.04-1034199.9-500000-3000</f>
        <v>8319187.3299999963</v>
      </c>
    </row>
    <row r="266" spans="1:10">
      <c r="A266" s="64" t="s">
        <v>162</v>
      </c>
      <c r="B266" s="144">
        <v>871</v>
      </c>
      <c r="C266" s="143" t="s">
        <v>155</v>
      </c>
      <c r="D266" s="143" t="s">
        <v>142</v>
      </c>
      <c r="E266" s="143" t="s">
        <v>142</v>
      </c>
      <c r="F266" s="144">
        <v>3</v>
      </c>
      <c r="G266" s="143" t="s">
        <v>138</v>
      </c>
      <c r="H266" s="143" t="s">
        <v>383</v>
      </c>
      <c r="I266" s="144">
        <v>350</v>
      </c>
      <c r="J266" s="123">
        <v>500000</v>
      </c>
    </row>
    <row r="267" spans="1:10" hidden="1">
      <c r="A267" s="64" t="s">
        <v>384</v>
      </c>
      <c r="B267" s="62">
        <v>871</v>
      </c>
      <c r="C267" s="61" t="s">
        <v>155</v>
      </c>
      <c r="D267" s="61" t="s">
        <v>142</v>
      </c>
      <c r="E267" s="61" t="s">
        <v>142</v>
      </c>
      <c r="F267" s="62">
        <v>3</v>
      </c>
      <c r="G267" s="61" t="s">
        <v>138</v>
      </c>
      <c r="H267" s="62">
        <v>29470</v>
      </c>
      <c r="I267" s="62"/>
      <c r="J267" s="123">
        <f>J268</f>
        <v>0</v>
      </c>
    </row>
    <row r="268" spans="1:10" ht="31.5" hidden="1">
      <c r="A268" s="64" t="s">
        <v>145</v>
      </c>
      <c r="B268" s="62">
        <v>871</v>
      </c>
      <c r="C268" s="61" t="s">
        <v>155</v>
      </c>
      <c r="D268" s="61" t="s">
        <v>142</v>
      </c>
      <c r="E268" s="61" t="s">
        <v>142</v>
      </c>
      <c r="F268" s="62">
        <v>3</v>
      </c>
      <c r="G268" s="61" t="s">
        <v>138</v>
      </c>
      <c r="H268" s="62">
        <v>29470</v>
      </c>
      <c r="I268" s="62">
        <v>240</v>
      </c>
      <c r="J268" s="123"/>
    </row>
    <row r="269" spans="1:10">
      <c r="A269" s="64" t="s">
        <v>385</v>
      </c>
      <c r="B269" s="62">
        <v>871</v>
      </c>
      <c r="C269" s="61" t="s">
        <v>155</v>
      </c>
      <c r="D269" s="61" t="s">
        <v>142</v>
      </c>
      <c r="E269" s="61" t="s">
        <v>142</v>
      </c>
      <c r="F269" s="62">
        <v>3</v>
      </c>
      <c r="G269" s="61" t="s">
        <v>138</v>
      </c>
      <c r="H269" s="62">
        <v>29490</v>
      </c>
      <c r="I269" s="62"/>
      <c r="J269" s="123">
        <f>J270</f>
        <v>500000</v>
      </c>
    </row>
    <row r="270" spans="1:10" ht="31.5">
      <c r="A270" s="64" t="s">
        <v>145</v>
      </c>
      <c r="B270" s="62">
        <v>871</v>
      </c>
      <c r="C270" s="61" t="s">
        <v>155</v>
      </c>
      <c r="D270" s="61" t="s">
        <v>142</v>
      </c>
      <c r="E270" s="61" t="s">
        <v>142</v>
      </c>
      <c r="F270" s="62">
        <v>3</v>
      </c>
      <c r="G270" s="61" t="s">
        <v>138</v>
      </c>
      <c r="H270" s="62">
        <v>29490</v>
      </c>
      <c r="I270" s="62">
        <v>240</v>
      </c>
      <c r="J270" s="123">
        <v>500000</v>
      </c>
    </row>
    <row r="271" spans="1:10" hidden="1">
      <c r="A271" s="63" t="s">
        <v>386</v>
      </c>
      <c r="B271" s="61" t="s">
        <v>86</v>
      </c>
      <c r="C271" s="61" t="s">
        <v>155</v>
      </c>
      <c r="D271" s="61" t="s">
        <v>142</v>
      </c>
      <c r="E271" s="61" t="s">
        <v>142</v>
      </c>
      <c r="F271" s="62">
        <v>3</v>
      </c>
      <c r="G271" s="61" t="s">
        <v>138</v>
      </c>
      <c r="H271" s="61" t="s">
        <v>387</v>
      </c>
      <c r="I271" s="62"/>
      <c r="J271" s="123">
        <f>J272</f>
        <v>0</v>
      </c>
    </row>
    <row r="272" spans="1:10" ht="31.5" hidden="1">
      <c r="A272" s="64" t="s">
        <v>145</v>
      </c>
      <c r="B272" s="61" t="s">
        <v>86</v>
      </c>
      <c r="C272" s="61" t="s">
        <v>155</v>
      </c>
      <c r="D272" s="61" t="s">
        <v>142</v>
      </c>
      <c r="E272" s="61" t="s">
        <v>142</v>
      </c>
      <c r="F272" s="62">
        <v>3</v>
      </c>
      <c r="G272" s="61" t="s">
        <v>138</v>
      </c>
      <c r="H272" s="61" t="s">
        <v>387</v>
      </c>
      <c r="I272" s="62">
        <v>240</v>
      </c>
      <c r="J272" s="123"/>
    </row>
    <row r="273" spans="1:10">
      <c r="A273" s="64" t="s">
        <v>388</v>
      </c>
      <c r="B273" s="62">
        <v>871</v>
      </c>
      <c r="C273" s="61" t="s">
        <v>155</v>
      </c>
      <c r="D273" s="61" t="s">
        <v>142</v>
      </c>
      <c r="E273" s="61" t="s">
        <v>142</v>
      </c>
      <c r="F273" s="62">
        <v>3</v>
      </c>
      <c r="G273" s="61" t="s">
        <v>138</v>
      </c>
      <c r="H273" s="61" t="s">
        <v>389</v>
      </c>
      <c r="I273" s="62"/>
      <c r="J273" s="123">
        <f>J274</f>
        <v>2230000</v>
      </c>
    </row>
    <row r="274" spans="1:10" ht="31.5">
      <c r="A274" s="64" t="s">
        <v>145</v>
      </c>
      <c r="B274" s="62">
        <v>871</v>
      </c>
      <c r="C274" s="61" t="s">
        <v>155</v>
      </c>
      <c r="D274" s="61" t="s">
        <v>142</v>
      </c>
      <c r="E274" s="61" t="s">
        <v>142</v>
      </c>
      <c r="F274" s="62">
        <v>3</v>
      </c>
      <c r="G274" s="61" t="s">
        <v>138</v>
      </c>
      <c r="H274" s="61" t="s">
        <v>389</v>
      </c>
      <c r="I274" s="62">
        <v>240</v>
      </c>
      <c r="J274" s="123">
        <f>3230000-1000000</f>
        <v>2230000</v>
      </c>
    </row>
    <row r="275" spans="1:10" ht="31.5" hidden="1">
      <c r="A275" s="64" t="s">
        <v>390</v>
      </c>
      <c r="B275" s="62">
        <v>871</v>
      </c>
      <c r="C275" s="61" t="s">
        <v>155</v>
      </c>
      <c r="D275" s="61" t="s">
        <v>142</v>
      </c>
      <c r="E275" s="61" t="s">
        <v>142</v>
      </c>
      <c r="F275" s="62">
        <v>3</v>
      </c>
      <c r="G275" s="61" t="s">
        <v>138</v>
      </c>
      <c r="H275" s="61" t="s">
        <v>391</v>
      </c>
      <c r="I275" s="62"/>
      <c r="J275" s="123">
        <f>J276</f>
        <v>0</v>
      </c>
    </row>
    <row r="276" spans="1:10" ht="31.5" hidden="1">
      <c r="A276" s="64" t="s">
        <v>145</v>
      </c>
      <c r="B276" s="62">
        <v>871</v>
      </c>
      <c r="C276" s="61" t="s">
        <v>155</v>
      </c>
      <c r="D276" s="61" t="s">
        <v>142</v>
      </c>
      <c r="E276" s="61" t="s">
        <v>142</v>
      </c>
      <c r="F276" s="62">
        <v>3</v>
      </c>
      <c r="G276" s="61" t="s">
        <v>138</v>
      </c>
      <c r="H276" s="61" t="s">
        <v>391</v>
      </c>
      <c r="I276" s="62">
        <v>240</v>
      </c>
      <c r="J276" s="123"/>
    </row>
    <row r="277" spans="1:10" ht="31.5">
      <c r="A277" s="64" t="s">
        <v>392</v>
      </c>
      <c r="B277" s="62">
        <v>871</v>
      </c>
      <c r="C277" s="61" t="s">
        <v>155</v>
      </c>
      <c r="D277" s="61" t="s">
        <v>142</v>
      </c>
      <c r="E277" s="61" t="s">
        <v>142</v>
      </c>
      <c r="F277" s="62">
        <v>3</v>
      </c>
      <c r="G277" s="61" t="s">
        <v>138</v>
      </c>
      <c r="H277" s="61" t="s">
        <v>393</v>
      </c>
      <c r="I277" s="62"/>
      <c r="J277" s="123">
        <f>J278</f>
        <v>500000</v>
      </c>
    </row>
    <row r="278" spans="1:10" ht="31.5">
      <c r="A278" s="64" t="s">
        <v>145</v>
      </c>
      <c r="B278" s="62">
        <v>871</v>
      </c>
      <c r="C278" s="61" t="s">
        <v>155</v>
      </c>
      <c r="D278" s="61" t="s">
        <v>142</v>
      </c>
      <c r="E278" s="61" t="s">
        <v>142</v>
      </c>
      <c r="F278" s="62">
        <v>3</v>
      </c>
      <c r="G278" s="61" t="s">
        <v>138</v>
      </c>
      <c r="H278" s="61" t="s">
        <v>393</v>
      </c>
      <c r="I278" s="62">
        <v>240</v>
      </c>
      <c r="J278" s="123">
        <f>650000-150000</f>
        <v>500000</v>
      </c>
    </row>
    <row r="279" spans="1:10" hidden="1">
      <c r="A279" s="64" t="s">
        <v>394</v>
      </c>
      <c r="B279" s="62">
        <v>871</v>
      </c>
      <c r="C279" s="61" t="s">
        <v>155</v>
      </c>
      <c r="D279" s="61" t="s">
        <v>142</v>
      </c>
      <c r="E279" s="61" t="s">
        <v>142</v>
      </c>
      <c r="F279" s="62">
        <v>3</v>
      </c>
      <c r="G279" s="61" t="s">
        <v>138</v>
      </c>
      <c r="H279" s="61" t="s">
        <v>395</v>
      </c>
      <c r="I279" s="62"/>
      <c r="J279" s="123">
        <f>J280</f>
        <v>0</v>
      </c>
    </row>
    <row r="280" spans="1:10" ht="31.5" hidden="1">
      <c r="A280" s="64" t="s">
        <v>145</v>
      </c>
      <c r="B280" s="62">
        <v>871</v>
      </c>
      <c r="C280" s="61" t="s">
        <v>155</v>
      </c>
      <c r="D280" s="61" t="s">
        <v>142</v>
      </c>
      <c r="E280" s="61" t="s">
        <v>142</v>
      </c>
      <c r="F280" s="62">
        <v>3</v>
      </c>
      <c r="G280" s="61" t="s">
        <v>138</v>
      </c>
      <c r="H280" s="61" t="s">
        <v>395</v>
      </c>
      <c r="I280" s="62">
        <v>240</v>
      </c>
      <c r="J280" s="123"/>
    </row>
    <row r="281" spans="1:10">
      <c r="A281" s="64" t="s">
        <v>396</v>
      </c>
      <c r="B281" s="62">
        <v>871</v>
      </c>
      <c r="C281" s="61" t="s">
        <v>155</v>
      </c>
      <c r="D281" s="61" t="s">
        <v>142</v>
      </c>
      <c r="E281" s="61" t="s">
        <v>142</v>
      </c>
      <c r="F281" s="62">
        <v>3</v>
      </c>
      <c r="G281" s="61" t="s">
        <v>138</v>
      </c>
      <c r="H281" s="61" t="s">
        <v>397</v>
      </c>
      <c r="I281" s="62"/>
      <c r="J281" s="123">
        <f>J282</f>
        <v>1400000</v>
      </c>
    </row>
    <row r="282" spans="1:10" ht="31.5">
      <c r="A282" s="64" t="s">
        <v>145</v>
      </c>
      <c r="B282" s="62">
        <v>871</v>
      </c>
      <c r="C282" s="61" t="s">
        <v>155</v>
      </c>
      <c r="D282" s="61" t="s">
        <v>142</v>
      </c>
      <c r="E282" s="61" t="s">
        <v>142</v>
      </c>
      <c r="F282" s="62">
        <v>3</v>
      </c>
      <c r="G282" s="61" t="s">
        <v>138</v>
      </c>
      <c r="H282" s="61" t="s">
        <v>397</v>
      </c>
      <c r="I282" s="62">
        <v>240</v>
      </c>
      <c r="J282" s="123">
        <f>400000+700000+300000</f>
        <v>1400000</v>
      </c>
    </row>
    <row r="283" spans="1:10" ht="47.25" hidden="1">
      <c r="A283" s="64" t="s">
        <v>398</v>
      </c>
      <c r="B283" s="62">
        <v>871</v>
      </c>
      <c r="C283" s="61" t="s">
        <v>155</v>
      </c>
      <c r="D283" s="61" t="s">
        <v>142</v>
      </c>
      <c r="E283" s="61" t="s">
        <v>142</v>
      </c>
      <c r="F283" s="62">
        <v>3</v>
      </c>
      <c r="G283" s="61" t="s">
        <v>138</v>
      </c>
      <c r="H283" s="61" t="s">
        <v>399</v>
      </c>
      <c r="I283" s="62"/>
      <c r="J283" s="123">
        <f>J284</f>
        <v>0</v>
      </c>
    </row>
    <row r="284" spans="1:10" ht="31.5" hidden="1">
      <c r="A284" s="64" t="s">
        <v>145</v>
      </c>
      <c r="B284" s="62">
        <v>871</v>
      </c>
      <c r="C284" s="61" t="s">
        <v>155</v>
      </c>
      <c r="D284" s="61" t="s">
        <v>142</v>
      </c>
      <c r="E284" s="61" t="s">
        <v>142</v>
      </c>
      <c r="F284" s="62">
        <v>3</v>
      </c>
      <c r="G284" s="61" t="s">
        <v>138</v>
      </c>
      <c r="H284" s="61" t="s">
        <v>399</v>
      </c>
      <c r="I284" s="62">
        <v>240</v>
      </c>
      <c r="J284" s="123"/>
    </row>
    <row r="285" spans="1:10" ht="47.25">
      <c r="A285" s="64" t="s">
        <v>400</v>
      </c>
      <c r="B285" s="62">
        <v>871</v>
      </c>
      <c r="C285" s="61" t="s">
        <v>155</v>
      </c>
      <c r="D285" s="61" t="s">
        <v>142</v>
      </c>
      <c r="E285" s="61" t="s">
        <v>185</v>
      </c>
      <c r="F285" s="62">
        <v>0</v>
      </c>
      <c r="G285" s="61" t="s">
        <v>138</v>
      </c>
      <c r="H285" s="61" t="s">
        <v>139</v>
      </c>
      <c r="I285" s="62"/>
      <c r="J285" s="123">
        <f>J286</f>
        <v>700713.3</v>
      </c>
    </row>
    <row r="286" spans="1:10" ht="47.25">
      <c r="A286" s="64" t="s">
        <v>401</v>
      </c>
      <c r="B286" s="62">
        <v>871</v>
      </c>
      <c r="C286" s="61" t="s">
        <v>155</v>
      </c>
      <c r="D286" s="61" t="s">
        <v>142</v>
      </c>
      <c r="E286" s="61" t="s">
        <v>185</v>
      </c>
      <c r="F286" s="62">
        <v>1</v>
      </c>
      <c r="G286" s="61" t="s">
        <v>138</v>
      </c>
      <c r="H286" s="61" t="s">
        <v>139</v>
      </c>
      <c r="I286" s="62"/>
      <c r="J286" s="123">
        <f>J287+J290+J293</f>
        <v>700713.3</v>
      </c>
    </row>
    <row r="287" spans="1:10" hidden="1">
      <c r="A287" s="64" t="s">
        <v>402</v>
      </c>
      <c r="B287" s="62">
        <v>871</v>
      </c>
      <c r="C287" s="61" t="s">
        <v>155</v>
      </c>
      <c r="D287" s="61" t="s">
        <v>142</v>
      </c>
      <c r="E287" s="61" t="s">
        <v>185</v>
      </c>
      <c r="F287" s="62">
        <v>1</v>
      </c>
      <c r="G287" s="61" t="s">
        <v>135</v>
      </c>
      <c r="H287" s="61" t="s">
        <v>139</v>
      </c>
      <c r="I287" s="62"/>
      <c r="J287" s="123">
        <f>J288</f>
        <v>0</v>
      </c>
    </row>
    <row r="288" spans="1:10" ht="78.75" hidden="1">
      <c r="A288" s="64" t="s">
        <v>403</v>
      </c>
      <c r="B288" s="62">
        <v>871</v>
      </c>
      <c r="C288" s="61" t="s">
        <v>155</v>
      </c>
      <c r="D288" s="61" t="s">
        <v>142</v>
      </c>
      <c r="E288" s="61" t="s">
        <v>185</v>
      </c>
      <c r="F288" s="62">
        <v>1</v>
      </c>
      <c r="G288" s="61" t="s">
        <v>135</v>
      </c>
      <c r="H288" s="61" t="s">
        <v>404</v>
      </c>
      <c r="I288" s="62"/>
      <c r="J288" s="123">
        <f>J289</f>
        <v>0</v>
      </c>
    </row>
    <row r="289" spans="1:10" ht="31.5" hidden="1">
      <c r="A289" s="64" t="s">
        <v>145</v>
      </c>
      <c r="B289" s="62">
        <v>871</v>
      </c>
      <c r="C289" s="61" t="s">
        <v>155</v>
      </c>
      <c r="D289" s="61" t="s">
        <v>142</v>
      </c>
      <c r="E289" s="61" t="s">
        <v>185</v>
      </c>
      <c r="F289" s="62">
        <v>1</v>
      </c>
      <c r="G289" s="61" t="s">
        <v>135</v>
      </c>
      <c r="H289" s="61" t="s">
        <v>404</v>
      </c>
      <c r="I289" s="62">
        <v>240</v>
      </c>
      <c r="J289" s="123"/>
    </row>
    <row r="290" spans="1:10" ht="31.5" hidden="1">
      <c r="A290" s="64" t="s">
        <v>405</v>
      </c>
      <c r="B290" s="62">
        <v>871</v>
      </c>
      <c r="C290" s="61" t="s">
        <v>155</v>
      </c>
      <c r="D290" s="61" t="s">
        <v>142</v>
      </c>
      <c r="E290" s="61" t="s">
        <v>185</v>
      </c>
      <c r="F290" s="62">
        <v>1</v>
      </c>
      <c r="G290" s="61" t="s">
        <v>136</v>
      </c>
      <c r="H290" s="61" t="s">
        <v>139</v>
      </c>
      <c r="I290" s="62"/>
      <c r="J290" s="123">
        <f>J291</f>
        <v>0</v>
      </c>
    </row>
    <row r="291" spans="1:10" ht="78.75" hidden="1">
      <c r="A291" s="64" t="s">
        <v>403</v>
      </c>
      <c r="B291" s="62">
        <v>871</v>
      </c>
      <c r="C291" s="61" t="s">
        <v>155</v>
      </c>
      <c r="D291" s="61" t="s">
        <v>142</v>
      </c>
      <c r="E291" s="61" t="s">
        <v>185</v>
      </c>
      <c r="F291" s="62">
        <v>1</v>
      </c>
      <c r="G291" s="61" t="s">
        <v>136</v>
      </c>
      <c r="H291" s="61" t="s">
        <v>404</v>
      </c>
      <c r="I291" s="62"/>
      <c r="J291" s="123">
        <f>J292</f>
        <v>0</v>
      </c>
    </row>
    <row r="292" spans="1:10" ht="31.5" hidden="1">
      <c r="A292" s="64" t="s">
        <v>145</v>
      </c>
      <c r="B292" s="62">
        <v>871</v>
      </c>
      <c r="C292" s="61" t="s">
        <v>155</v>
      </c>
      <c r="D292" s="61" t="s">
        <v>142</v>
      </c>
      <c r="E292" s="61" t="s">
        <v>185</v>
      </c>
      <c r="F292" s="62">
        <v>1</v>
      </c>
      <c r="G292" s="61" t="s">
        <v>136</v>
      </c>
      <c r="H292" s="61" t="s">
        <v>404</v>
      </c>
      <c r="I292" s="62">
        <v>240</v>
      </c>
      <c r="J292" s="123"/>
    </row>
    <row r="293" spans="1:10" ht="94.5">
      <c r="A293" s="64" t="s">
        <v>406</v>
      </c>
      <c r="B293" s="62">
        <v>871</v>
      </c>
      <c r="C293" s="61" t="s">
        <v>155</v>
      </c>
      <c r="D293" s="61" t="s">
        <v>142</v>
      </c>
      <c r="E293" s="61" t="s">
        <v>185</v>
      </c>
      <c r="F293" s="62">
        <v>1</v>
      </c>
      <c r="G293" s="61" t="s">
        <v>196</v>
      </c>
      <c r="H293" s="61" t="s">
        <v>139</v>
      </c>
      <c r="I293" s="62"/>
      <c r="J293" s="123">
        <f>J294</f>
        <v>700713.3</v>
      </c>
    </row>
    <row r="294" spans="1:10" ht="78.75">
      <c r="A294" s="64" t="s">
        <v>403</v>
      </c>
      <c r="B294" s="62">
        <v>871</v>
      </c>
      <c r="C294" s="61" t="s">
        <v>155</v>
      </c>
      <c r="D294" s="61" t="s">
        <v>142</v>
      </c>
      <c r="E294" s="61" t="s">
        <v>185</v>
      </c>
      <c r="F294" s="62">
        <v>1</v>
      </c>
      <c r="G294" s="61" t="s">
        <v>196</v>
      </c>
      <c r="H294" s="61" t="s">
        <v>197</v>
      </c>
      <c r="I294" s="62"/>
      <c r="J294" s="123">
        <f>J295</f>
        <v>700713.3</v>
      </c>
    </row>
    <row r="295" spans="1:10">
      <c r="A295" s="70" t="s">
        <v>239</v>
      </c>
      <c r="B295" s="62">
        <v>871</v>
      </c>
      <c r="C295" s="61" t="s">
        <v>155</v>
      </c>
      <c r="D295" s="61" t="s">
        <v>142</v>
      </c>
      <c r="E295" s="61" t="s">
        <v>185</v>
      </c>
      <c r="F295" s="62">
        <v>1</v>
      </c>
      <c r="G295" s="61" t="s">
        <v>196</v>
      </c>
      <c r="H295" s="61" t="s">
        <v>197</v>
      </c>
      <c r="I295" s="62">
        <v>540</v>
      </c>
      <c r="J295" s="123">
        <v>700713.3</v>
      </c>
    </row>
    <row r="296" spans="1:10" ht="31.5">
      <c r="A296" s="64" t="s">
        <v>407</v>
      </c>
      <c r="B296" s="62">
        <v>871</v>
      </c>
      <c r="C296" s="61" t="s">
        <v>155</v>
      </c>
      <c r="D296" s="61" t="s">
        <v>155</v>
      </c>
      <c r="E296" s="61" t="s">
        <v>138</v>
      </c>
      <c r="F296" s="62">
        <v>0</v>
      </c>
      <c r="G296" s="61" t="s">
        <v>138</v>
      </c>
      <c r="H296" s="61" t="s">
        <v>139</v>
      </c>
      <c r="I296" s="62"/>
      <c r="J296" s="123">
        <f>J297+J303</f>
        <v>19082733.550000001</v>
      </c>
    </row>
    <row r="297" spans="1:10" ht="47.25">
      <c r="A297" s="63" t="s">
        <v>332</v>
      </c>
      <c r="B297" s="62">
        <v>871</v>
      </c>
      <c r="C297" s="61" t="s">
        <v>155</v>
      </c>
      <c r="D297" s="61" t="s">
        <v>155</v>
      </c>
      <c r="E297" s="61" t="s">
        <v>142</v>
      </c>
      <c r="F297" s="62">
        <v>0</v>
      </c>
      <c r="G297" s="61" t="s">
        <v>138</v>
      </c>
      <c r="H297" s="61" t="s">
        <v>139</v>
      </c>
      <c r="I297" s="62"/>
      <c r="J297" s="123">
        <f>J298</f>
        <v>18419733.550000001</v>
      </c>
    </row>
    <row r="298" spans="1:10">
      <c r="A298" s="64" t="s">
        <v>408</v>
      </c>
      <c r="B298" s="62">
        <v>871</v>
      </c>
      <c r="C298" s="61" t="s">
        <v>155</v>
      </c>
      <c r="D298" s="61" t="s">
        <v>155</v>
      </c>
      <c r="E298" s="61" t="s">
        <v>142</v>
      </c>
      <c r="F298" s="62">
        <v>4</v>
      </c>
      <c r="G298" s="61" t="s">
        <v>138</v>
      </c>
      <c r="H298" s="61" t="s">
        <v>139</v>
      </c>
      <c r="I298" s="62"/>
      <c r="J298" s="123">
        <f>J299</f>
        <v>18419733.550000001</v>
      </c>
    </row>
    <row r="299" spans="1:10" ht="31.5">
      <c r="A299" s="64" t="s">
        <v>409</v>
      </c>
      <c r="B299" s="62">
        <v>871</v>
      </c>
      <c r="C299" s="61" t="s">
        <v>155</v>
      </c>
      <c r="D299" s="61" t="s">
        <v>155</v>
      </c>
      <c r="E299" s="61" t="s">
        <v>142</v>
      </c>
      <c r="F299" s="62">
        <v>4</v>
      </c>
      <c r="G299" s="61" t="s">
        <v>138</v>
      </c>
      <c r="H299" s="61" t="s">
        <v>410</v>
      </c>
      <c r="I299" s="62"/>
      <c r="J299" s="123">
        <f>SUM(J300:J302)</f>
        <v>18419733.550000001</v>
      </c>
    </row>
    <row r="300" spans="1:10">
      <c r="A300" s="63" t="s">
        <v>411</v>
      </c>
      <c r="B300" s="62">
        <v>871</v>
      </c>
      <c r="C300" s="61" t="s">
        <v>155</v>
      </c>
      <c r="D300" s="61" t="s">
        <v>155</v>
      </c>
      <c r="E300" s="61" t="s">
        <v>142</v>
      </c>
      <c r="F300" s="62">
        <v>4</v>
      </c>
      <c r="G300" s="61" t="s">
        <v>138</v>
      </c>
      <c r="H300" s="61" t="s">
        <v>410</v>
      </c>
      <c r="I300" s="62">
        <v>110</v>
      </c>
      <c r="J300" s="123">
        <f>16560241.48-1051448.33</f>
        <v>15508793.15</v>
      </c>
    </row>
    <row r="301" spans="1:10" ht="31.5">
      <c r="A301" s="64" t="s">
        <v>145</v>
      </c>
      <c r="B301" s="62">
        <v>871</v>
      </c>
      <c r="C301" s="61" t="s">
        <v>155</v>
      </c>
      <c r="D301" s="61" t="s">
        <v>155</v>
      </c>
      <c r="E301" s="61" t="s">
        <v>142</v>
      </c>
      <c r="F301" s="62">
        <v>4</v>
      </c>
      <c r="G301" s="61" t="s">
        <v>138</v>
      </c>
      <c r="H301" s="61" t="s">
        <v>410</v>
      </c>
      <c r="I301" s="62">
        <v>240</v>
      </c>
      <c r="J301" s="123">
        <f>3013940.4-600000+450000</f>
        <v>2863940.4</v>
      </c>
    </row>
    <row r="302" spans="1:10">
      <c r="A302" s="63" t="s">
        <v>147</v>
      </c>
      <c r="B302" s="62">
        <v>871</v>
      </c>
      <c r="C302" s="61" t="s">
        <v>155</v>
      </c>
      <c r="D302" s="61" t="s">
        <v>155</v>
      </c>
      <c r="E302" s="61" t="s">
        <v>142</v>
      </c>
      <c r="F302" s="62">
        <v>4</v>
      </c>
      <c r="G302" s="61" t="s">
        <v>138</v>
      </c>
      <c r="H302" s="61" t="s">
        <v>410</v>
      </c>
      <c r="I302" s="62">
        <v>850</v>
      </c>
      <c r="J302" s="123">
        <v>47000</v>
      </c>
    </row>
    <row r="303" spans="1:10" ht="47.25">
      <c r="A303" s="63" t="s">
        <v>264</v>
      </c>
      <c r="B303" s="62">
        <v>871</v>
      </c>
      <c r="C303" s="61" t="s">
        <v>155</v>
      </c>
      <c r="D303" s="61" t="s">
        <v>155</v>
      </c>
      <c r="E303" s="61" t="s">
        <v>159</v>
      </c>
      <c r="F303" s="62">
        <v>0</v>
      </c>
      <c r="G303" s="61" t="s">
        <v>138</v>
      </c>
      <c r="H303" s="61" t="s">
        <v>139</v>
      </c>
      <c r="I303" s="62"/>
      <c r="J303" s="123">
        <f>J304</f>
        <v>663000</v>
      </c>
    </row>
    <row r="304" spans="1:10" ht="31.5">
      <c r="A304" s="63" t="s">
        <v>412</v>
      </c>
      <c r="B304" s="61" t="s">
        <v>86</v>
      </c>
      <c r="C304" s="61" t="s">
        <v>155</v>
      </c>
      <c r="D304" s="61" t="s">
        <v>155</v>
      </c>
      <c r="E304" s="61" t="s">
        <v>159</v>
      </c>
      <c r="F304" s="62">
        <v>2</v>
      </c>
      <c r="G304" s="61" t="s">
        <v>138</v>
      </c>
      <c r="H304" s="61" t="s">
        <v>139</v>
      </c>
      <c r="I304" s="62"/>
      <c r="J304" s="123">
        <f>J305+J308+J311</f>
        <v>663000</v>
      </c>
    </row>
    <row r="305" spans="1:10">
      <c r="A305" s="63" t="s">
        <v>266</v>
      </c>
      <c r="B305" s="61" t="s">
        <v>86</v>
      </c>
      <c r="C305" s="61" t="s">
        <v>155</v>
      </c>
      <c r="D305" s="61" t="s">
        <v>155</v>
      </c>
      <c r="E305" s="61" t="s">
        <v>159</v>
      </c>
      <c r="F305" s="62">
        <v>2</v>
      </c>
      <c r="G305" s="61" t="s">
        <v>135</v>
      </c>
      <c r="H305" s="61" t="s">
        <v>139</v>
      </c>
      <c r="I305" s="62"/>
      <c r="J305" s="123">
        <f>J306</f>
        <v>150000</v>
      </c>
    </row>
    <row r="306" spans="1:10" ht="47.25">
      <c r="A306" s="64" t="s">
        <v>267</v>
      </c>
      <c r="B306" s="61" t="s">
        <v>86</v>
      </c>
      <c r="C306" s="61" t="s">
        <v>155</v>
      </c>
      <c r="D306" s="61" t="s">
        <v>155</v>
      </c>
      <c r="E306" s="61" t="s">
        <v>159</v>
      </c>
      <c r="F306" s="61" t="s">
        <v>143</v>
      </c>
      <c r="G306" s="61" t="s">
        <v>135</v>
      </c>
      <c r="H306" s="61" t="s">
        <v>268</v>
      </c>
      <c r="I306" s="61"/>
      <c r="J306" s="123">
        <f>J307</f>
        <v>150000</v>
      </c>
    </row>
    <row r="307" spans="1:10" ht="31.5">
      <c r="A307" s="64" t="s">
        <v>145</v>
      </c>
      <c r="B307" s="61" t="s">
        <v>86</v>
      </c>
      <c r="C307" s="61" t="s">
        <v>155</v>
      </c>
      <c r="D307" s="61" t="s">
        <v>155</v>
      </c>
      <c r="E307" s="61" t="s">
        <v>159</v>
      </c>
      <c r="F307" s="61" t="s">
        <v>143</v>
      </c>
      <c r="G307" s="61" t="s">
        <v>135</v>
      </c>
      <c r="H307" s="61" t="s">
        <v>268</v>
      </c>
      <c r="I307" s="61" t="s">
        <v>146</v>
      </c>
      <c r="J307" s="123">
        <v>150000</v>
      </c>
    </row>
    <row r="308" spans="1:10">
      <c r="A308" s="63" t="s">
        <v>413</v>
      </c>
      <c r="B308" s="61" t="s">
        <v>86</v>
      </c>
      <c r="C308" s="61" t="s">
        <v>155</v>
      </c>
      <c r="D308" s="61" t="s">
        <v>155</v>
      </c>
      <c r="E308" s="61" t="s">
        <v>159</v>
      </c>
      <c r="F308" s="62">
        <v>2</v>
      </c>
      <c r="G308" s="61" t="s">
        <v>136</v>
      </c>
      <c r="H308" s="61"/>
      <c r="I308" s="62"/>
      <c r="J308" s="123">
        <f>J309</f>
        <v>508000</v>
      </c>
    </row>
    <row r="309" spans="1:10" ht="47.25">
      <c r="A309" s="64" t="s">
        <v>267</v>
      </c>
      <c r="B309" s="61" t="s">
        <v>86</v>
      </c>
      <c r="C309" s="61" t="s">
        <v>155</v>
      </c>
      <c r="D309" s="61" t="s">
        <v>155</v>
      </c>
      <c r="E309" s="61" t="s">
        <v>159</v>
      </c>
      <c r="F309" s="61" t="s">
        <v>143</v>
      </c>
      <c r="G309" s="61" t="s">
        <v>136</v>
      </c>
      <c r="H309" s="61" t="s">
        <v>268</v>
      </c>
      <c r="I309" s="61"/>
      <c r="J309" s="123">
        <f>J310</f>
        <v>508000</v>
      </c>
    </row>
    <row r="310" spans="1:10" ht="31.5">
      <c r="A310" s="64" t="s">
        <v>145</v>
      </c>
      <c r="B310" s="61" t="s">
        <v>86</v>
      </c>
      <c r="C310" s="61" t="s">
        <v>155</v>
      </c>
      <c r="D310" s="61" t="s">
        <v>155</v>
      </c>
      <c r="E310" s="61" t="s">
        <v>159</v>
      </c>
      <c r="F310" s="61" t="s">
        <v>143</v>
      </c>
      <c r="G310" s="61" t="s">
        <v>136</v>
      </c>
      <c r="H310" s="61" t="s">
        <v>268</v>
      </c>
      <c r="I310" s="61" t="s">
        <v>146</v>
      </c>
      <c r="J310" s="123">
        <v>508000</v>
      </c>
    </row>
    <row r="311" spans="1:10">
      <c r="A311" s="63" t="s">
        <v>273</v>
      </c>
      <c r="B311" s="61" t="s">
        <v>86</v>
      </c>
      <c r="C311" s="61" t="s">
        <v>155</v>
      </c>
      <c r="D311" s="61" t="s">
        <v>155</v>
      </c>
      <c r="E311" s="61" t="s">
        <v>159</v>
      </c>
      <c r="F311" s="61" t="s">
        <v>143</v>
      </c>
      <c r="G311" s="61" t="s">
        <v>142</v>
      </c>
      <c r="H311" s="61" t="s">
        <v>139</v>
      </c>
      <c r="I311" s="61"/>
      <c r="J311" s="123">
        <f>J312</f>
        <v>5000</v>
      </c>
    </row>
    <row r="312" spans="1:10" ht="47.25">
      <c r="A312" s="64" t="s">
        <v>267</v>
      </c>
      <c r="B312" s="61" t="s">
        <v>86</v>
      </c>
      <c r="C312" s="61" t="s">
        <v>155</v>
      </c>
      <c r="D312" s="61" t="s">
        <v>155</v>
      </c>
      <c r="E312" s="61" t="s">
        <v>159</v>
      </c>
      <c r="F312" s="61" t="s">
        <v>143</v>
      </c>
      <c r="G312" s="61" t="s">
        <v>142</v>
      </c>
      <c r="H312" s="61" t="s">
        <v>268</v>
      </c>
      <c r="I312" s="61"/>
      <c r="J312" s="123">
        <f>J313</f>
        <v>5000</v>
      </c>
    </row>
    <row r="313" spans="1:10" ht="31.5">
      <c r="A313" s="64" t="s">
        <v>145</v>
      </c>
      <c r="B313" s="61" t="s">
        <v>86</v>
      </c>
      <c r="C313" s="61" t="s">
        <v>155</v>
      </c>
      <c r="D313" s="61" t="s">
        <v>155</v>
      </c>
      <c r="E313" s="61" t="s">
        <v>159</v>
      </c>
      <c r="F313" s="61" t="s">
        <v>143</v>
      </c>
      <c r="G313" s="61" t="s">
        <v>142</v>
      </c>
      <c r="H313" s="61" t="s">
        <v>268</v>
      </c>
      <c r="I313" s="61" t="s">
        <v>146</v>
      </c>
      <c r="J313" s="123">
        <v>5000</v>
      </c>
    </row>
    <row r="314" spans="1:10" hidden="1">
      <c r="A314" s="64" t="s">
        <v>198</v>
      </c>
      <c r="B314" s="61" t="s">
        <v>86</v>
      </c>
      <c r="C314" s="61" t="s">
        <v>157</v>
      </c>
      <c r="D314" s="61"/>
      <c r="E314" s="61"/>
      <c r="F314" s="61"/>
      <c r="G314" s="61"/>
      <c r="H314" s="61"/>
      <c r="I314" s="61"/>
      <c r="J314" s="123">
        <f>J315</f>
        <v>0</v>
      </c>
    </row>
    <row r="315" spans="1:10" hidden="1">
      <c r="A315" s="64" t="s">
        <v>199</v>
      </c>
      <c r="B315" s="61" t="s">
        <v>86</v>
      </c>
      <c r="C315" s="61" t="s">
        <v>157</v>
      </c>
      <c r="D315" s="61" t="s">
        <v>155</v>
      </c>
      <c r="E315" s="61"/>
      <c r="F315" s="61"/>
      <c r="G315" s="61"/>
      <c r="H315" s="61"/>
      <c r="I315" s="61"/>
      <c r="J315" s="123">
        <f>J316</f>
        <v>0</v>
      </c>
    </row>
    <row r="316" spans="1:10" hidden="1">
      <c r="A316" s="64" t="s">
        <v>150</v>
      </c>
      <c r="B316" s="61" t="s">
        <v>86</v>
      </c>
      <c r="C316" s="61" t="s">
        <v>157</v>
      </c>
      <c r="D316" s="61" t="s">
        <v>155</v>
      </c>
      <c r="E316" s="61" t="s">
        <v>151</v>
      </c>
      <c r="F316" s="62">
        <v>0</v>
      </c>
      <c r="G316" s="61" t="s">
        <v>137</v>
      </c>
      <c r="H316" s="61" t="s">
        <v>139</v>
      </c>
      <c r="I316" s="61"/>
      <c r="J316" s="123">
        <f>J317</f>
        <v>0</v>
      </c>
    </row>
    <row r="317" spans="1:10" hidden="1">
      <c r="A317" s="64" t="s">
        <v>297</v>
      </c>
      <c r="B317" s="61" t="s">
        <v>86</v>
      </c>
      <c r="C317" s="61" t="s">
        <v>157</v>
      </c>
      <c r="D317" s="61" t="s">
        <v>155</v>
      </c>
      <c r="E317" s="61" t="s">
        <v>151</v>
      </c>
      <c r="F317" s="62">
        <v>9</v>
      </c>
      <c r="G317" s="61" t="s">
        <v>137</v>
      </c>
      <c r="H317" s="61" t="s">
        <v>139</v>
      </c>
      <c r="I317" s="61"/>
      <c r="J317" s="123">
        <f>J318</f>
        <v>0</v>
      </c>
    </row>
    <row r="318" spans="1:10" ht="47.25" hidden="1">
      <c r="A318" s="64" t="s">
        <v>398</v>
      </c>
      <c r="B318" s="61" t="s">
        <v>86</v>
      </c>
      <c r="C318" s="61" t="s">
        <v>157</v>
      </c>
      <c r="D318" s="61" t="s">
        <v>155</v>
      </c>
      <c r="E318" s="61" t="s">
        <v>151</v>
      </c>
      <c r="F318" s="61" t="s">
        <v>152</v>
      </c>
      <c r="G318" s="61" t="s">
        <v>137</v>
      </c>
      <c r="H318" s="61" t="s">
        <v>399</v>
      </c>
      <c r="I318" s="61"/>
      <c r="J318" s="123">
        <f>J319</f>
        <v>0</v>
      </c>
    </row>
    <row r="319" spans="1:10" ht="31.5" hidden="1">
      <c r="A319" s="64" t="s">
        <v>145</v>
      </c>
      <c r="B319" s="61" t="s">
        <v>86</v>
      </c>
      <c r="C319" s="61" t="s">
        <v>157</v>
      </c>
      <c r="D319" s="61" t="s">
        <v>155</v>
      </c>
      <c r="E319" s="61" t="s">
        <v>151</v>
      </c>
      <c r="F319" s="61" t="s">
        <v>152</v>
      </c>
      <c r="G319" s="61" t="s">
        <v>137</v>
      </c>
      <c r="H319" s="61" t="s">
        <v>399</v>
      </c>
      <c r="I319" s="61" t="s">
        <v>146</v>
      </c>
      <c r="J319" s="123"/>
    </row>
    <row r="320" spans="1:10">
      <c r="A320" s="71" t="s">
        <v>200</v>
      </c>
      <c r="B320" s="61" t="s">
        <v>86</v>
      </c>
      <c r="C320" s="61" t="s">
        <v>159</v>
      </c>
      <c r="D320" s="61"/>
      <c r="E320" s="61"/>
      <c r="F320" s="62"/>
      <c r="G320" s="61"/>
      <c r="H320" s="61"/>
      <c r="I320" s="62"/>
      <c r="J320" s="122">
        <f>J321+J325</f>
        <v>2536768.6</v>
      </c>
    </row>
    <row r="321" spans="1:10" ht="31.5">
      <c r="A321" s="72" t="s">
        <v>201</v>
      </c>
      <c r="B321" s="61" t="s">
        <v>86</v>
      </c>
      <c r="C321" s="61" t="s">
        <v>159</v>
      </c>
      <c r="D321" s="61" t="s">
        <v>155</v>
      </c>
      <c r="E321" s="61"/>
      <c r="F321" s="62"/>
      <c r="G321" s="61"/>
      <c r="H321" s="61"/>
      <c r="I321" s="62"/>
      <c r="J321" s="123">
        <f>J322</f>
        <v>30000</v>
      </c>
    </row>
    <row r="322" spans="1:10" ht="94.5">
      <c r="A322" s="63" t="s">
        <v>414</v>
      </c>
      <c r="B322" s="61" t="s">
        <v>86</v>
      </c>
      <c r="C322" s="61" t="s">
        <v>159</v>
      </c>
      <c r="D322" s="61" t="s">
        <v>155</v>
      </c>
      <c r="E322" s="61" t="s">
        <v>173</v>
      </c>
      <c r="F322" s="62">
        <v>0</v>
      </c>
      <c r="G322" s="61" t="s">
        <v>138</v>
      </c>
      <c r="H322" s="61" t="s">
        <v>139</v>
      </c>
      <c r="I322" s="62"/>
      <c r="J322" s="123">
        <f>J323</f>
        <v>30000</v>
      </c>
    </row>
    <row r="323" spans="1:10" ht="31.5">
      <c r="A323" s="64" t="s">
        <v>415</v>
      </c>
      <c r="B323" s="61" t="s">
        <v>86</v>
      </c>
      <c r="C323" s="61" t="s">
        <v>159</v>
      </c>
      <c r="D323" s="61" t="s">
        <v>155</v>
      </c>
      <c r="E323" s="61" t="s">
        <v>173</v>
      </c>
      <c r="F323" s="62">
        <v>0</v>
      </c>
      <c r="G323" s="61" t="s">
        <v>138</v>
      </c>
      <c r="H323" s="61" t="s">
        <v>416</v>
      </c>
      <c r="I323" s="62"/>
      <c r="J323" s="123">
        <f>J324</f>
        <v>30000</v>
      </c>
    </row>
    <row r="324" spans="1:10" ht="31.5">
      <c r="A324" s="64" t="s">
        <v>145</v>
      </c>
      <c r="B324" s="61" t="s">
        <v>86</v>
      </c>
      <c r="C324" s="61" t="s">
        <v>159</v>
      </c>
      <c r="D324" s="61" t="s">
        <v>155</v>
      </c>
      <c r="E324" s="61" t="s">
        <v>173</v>
      </c>
      <c r="F324" s="62">
        <v>0</v>
      </c>
      <c r="G324" s="61" t="s">
        <v>138</v>
      </c>
      <c r="H324" s="61" t="s">
        <v>416</v>
      </c>
      <c r="I324" s="62">
        <v>240</v>
      </c>
      <c r="J324" s="123">
        <v>30000</v>
      </c>
    </row>
    <row r="325" spans="1:10">
      <c r="A325" s="63" t="s">
        <v>202</v>
      </c>
      <c r="B325" s="61" t="s">
        <v>86</v>
      </c>
      <c r="C325" s="61" t="s">
        <v>159</v>
      </c>
      <c r="D325" s="61" t="s">
        <v>159</v>
      </c>
      <c r="E325" s="61"/>
      <c r="F325" s="62"/>
      <c r="G325" s="61"/>
      <c r="H325" s="61"/>
      <c r="I325" s="62"/>
      <c r="J325" s="122">
        <f>J326</f>
        <v>2506768.6</v>
      </c>
    </row>
    <row r="326" spans="1:10" ht="47.25">
      <c r="A326" s="64" t="s">
        <v>417</v>
      </c>
      <c r="B326" s="61" t="s">
        <v>86</v>
      </c>
      <c r="C326" s="61" t="s">
        <v>159</v>
      </c>
      <c r="D326" s="61" t="s">
        <v>159</v>
      </c>
      <c r="E326" s="61" t="s">
        <v>157</v>
      </c>
      <c r="F326" s="62">
        <v>0</v>
      </c>
      <c r="G326" s="61" t="s">
        <v>138</v>
      </c>
      <c r="H326" s="61" t="s">
        <v>139</v>
      </c>
      <c r="I326" s="62"/>
      <c r="J326" s="122">
        <f>J327</f>
        <v>2506768.6</v>
      </c>
    </row>
    <row r="327" spans="1:10">
      <c r="A327" s="63" t="s">
        <v>202</v>
      </c>
      <c r="B327" s="61" t="s">
        <v>86</v>
      </c>
      <c r="C327" s="61" t="s">
        <v>159</v>
      </c>
      <c r="D327" s="61" t="s">
        <v>159</v>
      </c>
      <c r="E327" s="61" t="s">
        <v>157</v>
      </c>
      <c r="F327" s="62">
        <v>1</v>
      </c>
      <c r="G327" s="61" t="s">
        <v>138</v>
      </c>
      <c r="H327" s="61" t="s">
        <v>139</v>
      </c>
      <c r="I327" s="62"/>
      <c r="J327" s="122">
        <f>J328+J330</f>
        <v>2506768.6</v>
      </c>
    </row>
    <row r="328" spans="1:10" ht="31.5">
      <c r="A328" s="63" t="s">
        <v>418</v>
      </c>
      <c r="B328" s="61" t="s">
        <v>86</v>
      </c>
      <c r="C328" s="61" t="s">
        <v>159</v>
      </c>
      <c r="D328" s="61" t="s">
        <v>159</v>
      </c>
      <c r="E328" s="61" t="s">
        <v>157</v>
      </c>
      <c r="F328" s="62">
        <v>1</v>
      </c>
      <c r="G328" s="61" t="s">
        <v>138</v>
      </c>
      <c r="H328" s="61" t="s">
        <v>419</v>
      </c>
      <c r="I328" s="62"/>
      <c r="J328" s="122">
        <f>J329</f>
        <v>99993.600000000006</v>
      </c>
    </row>
    <row r="329" spans="1:10">
      <c r="A329" s="63" t="s">
        <v>411</v>
      </c>
      <c r="B329" s="61" t="s">
        <v>86</v>
      </c>
      <c r="C329" s="61" t="s">
        <v>159</v>
      </c>
      <c r="D329" s="61" t="s">
        <v>159</v>
      </c>
      <c r="E329" s="61" t="s">
        <v>157</v>
      </c>
      <c r="F329" s="62">
        <v>1</v>
      </c>
      <c r="G329" s="61" t="s">
        <v>138</v>
      </c>
      <c r="H329" s="61" t="s">
        <v>419</v>
      </c>
      <c r="I329" s="62">
        <v>110</v>
      </c>
      <c r="J329" s="122">
        <f>99993.6</f>
        <v>99993.600000000006</v>
      </c>
    </row>
    <row r="330" spans="1:10" ht="31.5">
      <c r="A330" s="63" t="s">
        <v>420</v>
      </c>
      <c r="B330" s="61" t="s">
        <v>86</v>
      </c>
      <c r="C330" s="61" t="s">
        <v>159</v>
      </c>
      <c r="D330" s="61" t="s">
        <v>159</v>
      </c>
      <c r="E330" s="61" t="s">
        <v>157</v>
      </c>
      <c r="F330" s="62">
        <v>1</v>
      </c>
      <c r="G330" s="61" t="s">
        <v>138</v>
      </c>
      <c r="H330" s="61" t="s">
        <v>421</v>
      </c>
      <c r="I330" s="62"/>
      <c r="J330" s="122">
        <f>J331</f>
        <v>2406775</v>
      </c>
    </row>
    <row r="331" spans="1:10">
      <c r="A331" s="64" t="s">
        <v>176</v>
      </c>
      <c r="B331" s="61" t="s">
        <v>86</v>
      </c>
      <c r="C331" s="61" t="s">
        <v>159</v>
      </c>
      <c r="D331" s="61" t="s">
        <v>159</v>
      </c>
      <c r="E331" s="61" t="s">
        <v>157</v>
      </c>
      <c r="F331" s="62">
        <v>1</v>
      </c>
      <c r="G331" s="61" t="s">
        <v>138</v>
      </c>
      <c r="H331" s="61" t="s">
        <v>421</v>
      </c>
      <c r="I331" s="62">
        <v>520</v>
      </c>
      <c r="J331" s="122">
        <f>2365900+40875</f>
        <v>2406775</v>
      </c>
    </row>
    <row r="332" spans="1:10">
      <c r="A332" s="71" t="s">
        <v>422</v>
      </c>
      <c r="B332" s="61" t="s">
        <v>86</v>
      </c>
      <c r="C332" s="61" t="s">
        <v>187</v>
      </c>
      <c r="D332" s="61"/>
      <c r="E332" s="61"/>
      <c r="F332" s="62"/>
      <c r="G332" s="61"/>
      <c r="H332" s="61"/>
      <c r="I332" s="62"/>
      <c r="J332" s="122">
        <f>J333+J373</f>
        <v>36628629.550000004</v>
      </c>
    </row>
    <row r="333" spans="1:10">
      <c r="A333" s="63" t="s">
        <v>203</v>
      </c>
      <c r="B333" s="61" t="s">
        <v>86</v>
      </c>
      <c r="C333" s="61" t="s">
        <v>187</v>
      </c>
      <c r="D333" s="62" t="s">
        <v>135</v>
      </c>
      <c r="E333" s="61" t="s">
        <v>216</v>
      </c>
      <c r="F333" s="62"/>
      <c r="G333" s="61"/>
      <c r="H333" s="61"/>
      <c r="I333" s="62" t="s">
        <v>217</v>
      </c>
      <c r="J333" s="122">
        <f>J364+J334+J352+J360</f>
        <v>35651629.550000004</v>
      </c>
    </row>
    <row r="334" spans="1:10" ht="47.25">
      <c r="A334" s="64" t="s">
        <v>417</v>
      </c>
      <c r="B334" s="61" t="s">
        <v>86</v>
      </c>
      <c r="C334" s="61" t="s">
        <v>187</v>
      </c>
      <c r="D334" s="61" t="s">
        <v>135</v>
      </c>
      <c r="E334" s="61" t="s">
        <v>157</v>
      </c>
      <c r="F334" s="62">
        <v>0</v>
      </c>
      <c r="G334" s="61" t="s">
        <v>138</v>
      </c>
      <c r="H334" s="61" t="s">
        <v>139</v>
      </c>
      <c r="I334" s="62"/>
      <c r="J334" s="122">
        <f>J335+J347</f>
        <v>34378807.090000004</v>
      </c>
    </row>
    <row r="335" spans="1:10">
      <c r="A335" s="64" t="s">
        <v>423</v>
      </c>
      <c r="B335" s="61" t="s">
        <v>86</v>
      </c>
      <c r="C335" s="61" t="s">
        <v>187</v>
      </c>
      <c r="D335" s="61" t="s">
        <v>135</v>
      </c>
      <c r="E335" s="61" t="s">
        <v>157</v>
      </c>
      <c r="F335" s="62">
        <v>2</v>
      </c>
      <c r="G335" s="61" t="s">
        <v>138</v>
      </c>
      <c r="H335" s="61" t="s">
        <v>139</v>
      </c>
      <c r="I335" s="62"/>
      <c r="J335" s="122">
        <f>J336+J340+J342+J344</f>
        <v>20972766.330000002</v>
      </c>
    </row>
    <row r="336" spans="1:10" ht="31.5">
      <c r="A336" s="64" t="s">
        <v>409</v>
      </c>
      <c r="B336" s="61" t="s">
        <v>86</v>
      </c>
      <c r="C336" s="61" t="s">
        <v>187</v>
      </c>
      <c r="D336" s="61" t="s">
        <v>135</v>
      </c>
      <c r="E336" s="61" t="s">
        <v>157</v>
      </c>
      <c r="F336" s="62">
        <v>2</v>
      </c>
      <c r="G336" s="61" t="s">
        <v>138</v>
      </c>
      <c r="H336" s="61" t="s">
        <v>410</v>
      </c>
      <c r="I336" s="62"/>
      <c r="J336" s="122">
        <f>SUM(J337:J339)</f>
        <v>13987994.170000002</v>
      </c>
    </row>
    <row r="337" spans="1:10">
      <c r="A337" s="63" t="s">
        <v>411</v>
      </c>
      <c r="B337" s="61" t="s">
        <v>86</v>
      </c>
      <c r="C337" s="61" t="s">
        <v>187</v>
      </c>
      <c r="D337" s="61" t="s">
        <v>135</v>
      </c>
      <c r="E337" s="61" t="s">
        <v>157</v>
      </c>
      <c r="F337" s="62">
        <v>2</v>
      </c>
      <c r="G337" s="61" t="s">
        <v>138</v>
      </c>
      <c r="H337" s="61" t="s">
        <v>410</v>
      </c>
      <c r="I337" s="62">
        <v>110</v>
      </c>
      <c r="J337" s="122">
        <v>2643203.48</v>
      </c>
    </row>
    <row r="338" spans="1:10" ht="31.5">
      <c r="A338" s="64" t="s">
        <v>145</v>
      </c>
      <c r="B338" s="61" t="s">
        <v>86</v>
      </c>
      <c r="C338" s="61" t="s">
        <v>187</v>
      </c>
      <c r="D338" s="61" t="s">
        <v>135</v>
      </c>
      <c r="E338" s="61" t="s">
        <v>157</v>
      </c>
      <c r="F338" s="62">
        <v>2</v>
      </c>
      <c r="G338" s="61" t="s">
        <v>138</v>
      </c>
      <c r="H338" s="61" t="s">
        <v>410</v>
      </c>
      <c r="I338" s="62">
        <v>240</v>
      </c>
      <c r="J338" s="122">
        <f>7792090.69+2500000+532700+500000</f>
        <v>11324790.690000001</v>
      </c>
    </row>
    <row r="339" spans="1:10">
      <c r="A339" s="63" t="s">
        <v>147</v>
      </c>
      <c r="B339" s="61" t="s">
        <v>86</v>
      </c>
      <c r="C339" s="61" t="s">
        <v>187</v>
      </c>
      <c r="D339" s="61" t="s">
        <v>135</v>
      </c>
      <c r="E339" s="61" t="s">
        <v>157</v>
      </c>
      <c r="F339" s="62">
        <v>2</v>
      </c>
      <c r="G339" s="61" t="s">
        <v>138</v>
      </c>
      <c r="H339" s="61" t="s">
        <v>410</v>
      </c>
      <c r="I339" s="62">
        <v>850</v>
      </c>
      <c r="J339" s="122">
        <v>20000</v>
      </c>
    </row>
    <row r="340" spans="1:10" ht="31.5">
      <c r="A340" s="64" t="s">
        <v>424</v>
      </c>
      <c r="B340" s="61" t="s">
        <v>86</v>
      </c>
      <c r="C340" s="61" t="s">
        <v>187</v>
      </c>
      <c r="D340" s="61" t="s">
        <v>135</v>
      </c>
      <c r="E340" s="61" t="s">
        <v>157</v>
      </c>
      <c r="F340" s="61" t="s">
        <v>143</v>
      </c>
      <c r="G340" s="61" t="s">
        <v>138</v>
      </c>
      <c r="H340" s="61" t="s">
        <v>425</v>
      </c>
      <c r="I340" s="61"/>
      <c r="J340" s="123">
        <f>J341</f>
        <v>1687056.33</v>
      </c>
    </row>
    <row r="341" spans="1:10" ht="31.5">
      <c r="A341" s="64" t="s">
        <v>145</v>
      </c>
      <c r="B341" s="61" t="s">
        <v>86</v>
      </c>
      <c r="C341" s="61" t="s">
        <v>187</v>
      </c>
      <c r="D341" s="61" t="s">
        <v>135</v>
      </c>
      <c r="E341" s="61" t="s">
        <v>157</v>
      </c>
      <c r="F341" s="61" t="s">
        <v>143</v>
      </c>
      <c r="G341" s="61" t="s">
        <v>138</v>
      </c>
      <c r="H341" s="61" t="s">
        <v>425</v>
      </c>
      <c r="I341" s="61" t="s">
        <v>146</v>
      </c>
      <c r="J341" s="123">
        <v>1687056.33</v>
      </c>
    </row>
    <row r="342" spans="1:10" ht="31.5">
      <c r="A342" s="64" t="s">
        <v>426</v>
      </c>
      <c r="B342" s="61" t="s">
        <v>86</v>
      </c>
      <c r="C342" s="61" t="s">
        <v>187</v>
      </c>
      <c r="D342" s="61" t="s">
        <v>135</v>
      </c>
      <c r="E342" s="61" t="s">
        <v>157</v>
      </c>
      <c r="F342" s="61" t="s">
        <v>143</v>
      </c>
      <c r="G342" s="61" t="s">
        <v>138</v>
      </c>
      <c r="H342" s="61" t="s">
        <v>427</v>
      </c>
      <c r="I342" s="61"/>
      <c r="J342" s="123">
        <f>J343</f>
        <v>297715.83</v>
      </c>
    </row>
    <row r="343" spans="1:10" ht="31.5">
      <c r="A343" s="64" t="s">
        <v>145</v>
      </c>
      <c r="B343" s="61" t="s">
        <v>86</v>
      </c>
      <c r="C343" s="61" t="s">
        <v>187</v>
      </c>
      <c r="D343" s="61" t="s">
        <v>135</v>
      </c>
      <c r="E343" s="61" t="s">
        <v>157</v>
      </c>
      <c r="F343" s="61" t="s">
        <v>143</v>
      </c>
      <c r="G343" s="61" t="s">
        <v>138</v>
      </c>
      <c r="H343" s="61" t="s">
        <v>427</v>
      </c>
      <c r="I343" s="61" t="s">
        <v>146</v>
      </c>
      <c r="J343" s="123">
        <v>297715.83</v>
      </c>
    </row>
    <row r="344" spans="1:10">
      <c r="A344" s="64" t="s">
        <v>556</v>
      </c>
      <c r="B344" s="129" t="s">
        <v>86</v>
      </c>
      <c r="C344" s="129" t="s">
        <v>187</v>
      </c>
      <c r="D344" s="129" t="s">
        <v>135</v>
      </c>
      <c r="E344" s="129" t="s">
        <v>157</v>
      </c>
      <c r="F344" s="129" t="s">
        <v>143</v>
      </c>
      <c r="G344" s="129" t="s">
        <v>551</v>
      </c>
      <c r="H344" s="129" t="s">
        <v>139</v>
      </c>
      <c r="I344" s="129"/>
      <c r="J344" s="123">
        <f>J345</f>
        <v>5000000</v>
      </c>
    </row>
    <row r="345" spans="1:10">
      <c r="A345" s="64" t="s">
        <v>557</v>
      </c>
      <c r="B345" s="129" t="s">
        <v>86</v>
      </c>
      <c r="C345" s="129" t="s">
        <v>187</v>
      </c>
      <c r="D345" s="129" t="s">
        <v>135</v>
      </c>
      <c r="E345" s="129" t="s">
        <v>157</v>
      </c>
      <c r="F345" s="129" t="s">
        <v>143</v>
      </c>
      <c r="G345" s="129" t="s">
        <v>551</v>
      </c>
      <c r="H345" s="129" t="s">
        <v>552</v>
      </c>
      <c r="I345" s="129"/>
      <c r="J345" s="123">
        <f>J346</f>
        <v>5000000</v>
      </c>
    </row>
    <row r="346" spans="1:10" ht="31.5">
      <c r="A346" s="64" t="s">
        <v>145</v>
      </c>
      <c r="B346" s="129" t="s">
        <v>86</v>
      </c>
      <c r="C346" s="129" t="s">
        <v>187</v>
      </c>
      <c r="D346" s="129" t="s">
        <v>135</v>
      </c>
      <c r="E346" s="129" t="s">
        <v>157</v>
      </c>
      <c r="F346" s="129" t="s">
        <v>143</v>
      </c>
      <c r="G346" s="129" t="s">
        <v>551</v>
      </c>
      <c r="H346" s="129" t="s">
        <v>552</v>
      </c>
      <c r="I346" s="129" t="s">
        <v>146</v>
      </c>
      <c r="J346" s="123">
        <v>5000000</v>
      </c>
    </row>
    <row r="347" spans="1:10">
      <c r="A347" s="64" t="s">
        <v>428</v>
      </c>
      <c r="B347" s="61" t="s">
        <v>86</v>
      </c>
      <c r="C347" s="61" t="s">
        <v>187</v>
      </c>
      <c r="D347" s="61" t="s">
        <v>135</v>
      </c>
      <c r="E347" s="61" t="s">
        <v>157</v>
      </c>
      <c r="F347" s="62">
        <v>5</v>
      </c>
      <c r="G347" s="61" t="s">
        <v>138</v>
      </c>
      <c r="H347" s="61" t="s">
        <v>139</v>
      </c>
      <c r="I347" s="62"/>
      <c r="J347" s="122">
        <f>J348+J350</f>
        <v>13406040.76</v>
      </c>
    </row>
    <row r="348" spans="1:10" ht="31.5">
      <c r="A348" s="64" t="s">
        <v>409</v>
      </c>
      <c r="B348" s="61" t="s">
        <v>86</v>
      </c>
      <c r="C348" s="61" t="s">
        <v>187</v>
      </c>
      <c r="D348" s="61" t="s">
        <v>135</v>
      </c>
      <c r="E348" s="61" t="s">
        <v>157</v>
      </c>
      <c r="F348" s="62">
        <v>5</v>
      </c>
      <c r="G348" s="61" t="s">
        <v>138</v>
      </c>
      <c r="H348" s="61" t="s">
        <v>410</v>
      </c>
      <c r="I348" s="62"/>
      <c r="J348" s="122">
        <f>J349</f>
        <v>13406040.76</v>
      </c>
    </row>
    <row r="349" spans="1:10">
      <c r="A349" s="63" t="s">
        <v>188</v>
      </c>
      <c r="B349" s="61" t="s">
        <v>86</v>
      </c>
      <c r="C349" s="61" t="s">
        <v>187</v>
      </c>
      <c r="D349" s="61" t="s">
        <v>135</v>
      </c>
      <c r="E349" s="61" t="s">
        <v>157</v>
      </c>
      <c r="F349" s="62">
        <v>5</v>
      </c>
      <c r="G349" s="61" t="s">
        <v>138</v>
      </c>
      <c r="H349" s="61" t="s">
        <v>410</v>
      </c>
      <c r="I349" s="62">
        <v>620</v>
      </c>
      <c r="J349" s="122">
        <v>13406040.76</v>
      </c>
    </row>
    <row r="350" spans="1:10" ht="78.75" hidden="1">
      <c r="A350" s="63" t="s">
        <v>429</v>
      </c>
      <c r="B350" s="61" t="s">
        <v>86</v>
      </c>
      <c r="C350" s="61" t="s">
        <v>187</v>
      </c>
      <c r="D350" s="61" t="s">
        <v>135</v>
      </c>
      <c r="E350" s="61" t="s">
        <v>157</v>
      </c>
      <c r="F350" s="62">
        <v>5</v>
      </c>
      <c r="G350" s="61" t="s">
        <v>138</v>
      </c>
      <c r="H350" s="61" t="s">
        <v>430</v>
      </c>
      <c r="I350" s="62"/>
      <c r="J350" s="122">
        <f>J351</f>
        <v>0</v>
      </c>
    </row>
    <row r="351" spans="1:10" hidden="1">
      <c r="A351" s="63" t="s">
        <v>239</v>
      </c>
      <c r="B351" s="61" t="s">
        <v>86</v>
      </c>
      <c r="C351" s="61" t="s">
        <v>187</v>
      </c>
      <c r="D351" s="61" t="s">
        <v>135</v>
      </c>
      <c r="E351" s="61" t="s">
        <v>157</v>
      </c>
      <c r="F351" s="62">
        <v>5</v>
      </c>
      <c r="G351" s="61" t="s">
        <v>138</v>
      </c>
      <c r="H351" s="61" t="s">
        <v>430</v>
      </c>
      <c r="I351" s="62">
        <v>540</v>
      </c>
      <c r="J351" s="122"/>
    </row>
    <row r="352" spans="1:10" ht="47.25">
      <c r="A352" s="63" t="s">
        <v>264</v>
      </c>
      <c r="B352" s="61" t="s">
        <v>86</v>
      </c>
      <c r="C352" s="61" t="s">
        <v>187</v>
      </c>
      <c r="D352" s="61" t="s">
        <v>135</v>
      </c>
      <c r="E352" s="61" t="s">
        <v>159</v>
      </c>
      <c r="F352" s="62">
        <v>0</v>
      </c>
      <c r="G352" s="61" t="s">
        <v>138</v>
      </c>
      <c r="H352" s="61" t="s">
        <v>139</v>
      </c>
      <c r="I352" s="62"/>
      <c r="J352" s="123">
        <f>J353</f>
        <v>76000</v>
      </c>
    </row>
    <row r="353" spans="1:10" ht="31.5">
      <c r="A353" s="63" t="s">
        <v>431</v>
      </c>
      <c r="B353" s="61" t="s">
        <v>86</v>
      </c>
      <c r="C353" s="61" t="s">
        <v>187</v>
      </c>
      <c r="D353" s="61" t="s">
        <v>135</v>
      </c>
      <c r="E353" s="61" t="s">
        <v>159</v>
      </c>
      <c r="F353" s="62">
        <v>3</v>
      </c>
      <c r="G353" s="61" t="s">
        <v>138</v>
      </c>
      <c r="H353" s="61" t="s">
        <v>139</v>
      </c>
      <c r="I353" s="62"/>
      <c r="J353" s="123">
        <f>J355+J357</f>
        <v>76000</v>
      </c>
    </row>
    <row r="354" spans="1:10">
      <c r="A354" s="63" t="s">
        <v>266</v>
      </c>
      <c r="B354" s="61" t="s">
        <v>86</v>
      </c>
      <c r="C354" s="61" t="s">
        <v>187</v>
      </c>
      <c r="D354" s="61" t="s">
        <v>135</v>
      </c>
      <c r="E354" s="61" t="s">
        <v>159</v>
      </c>
      <c r="F354" s="62">
        <v>3</v>
      </c>
      <c r="G354" s="61" t="s">
        <v>135</v>
      </c>
      <c r="H354" s="61" t="s">
        <v>139</v>
      </c>
      <c r="I354" s="62"/>
      <c r="J354" s="123">
        <f>J355</f>
        <v>71000</v>
      </c>
    </row>
    <row r="355" spans="1:10" ht="47.25">
      <c r="A355" s="64" t="s">
        <v>267</v>
      </c>
      <c r="B355" s="61" t="s">
        <v>86</v>
      </c>
      <c r="C355" s="61" t="s">
        <v>187</v>
      </c>
      <c r="D355" s="61" t="s">
        <v>135</v>
      </c>
      <c r="E355" s="61" t="s">
        <v>159</v>
      </c>
      <c r="F355" s="61" t="s">
        <v>144</v>
      </c>
      <c r="G355" s="61" t="s">
        <v>135</v>
      </c>
      <c r="H355" s="61" t="s">
        <v>268</v>
      </c>
      <c r="I355" s="61"/>
      <c r="J355" s="123">
        <f>J356</f>
        <v>71000</v>
      </c>
    </row>
    <row r="356" spans="1:10" ht="31.5">
      <c r="A356" s="64" t="s">
        <v>145</v>
      </c>
      <c r="B356" s="61" t="s">
        <v>86</v>
      </c>
      <c r="C356" s="61" t="s">
        <v>187</v>
      </c>
      <c r="D356" s="61" t="s">
        <v>135</v>
      </c>
      <c r="E356" s="61" t="s">
        <v>159</v>
      </c>
      <c r="F356" s="61" t="s">
        <v>144</v>
      </c>
      <c r="G356" s="61" t="s">
        <v>135</v>
      </c>
      <c r="H356" s="61" t="s">
        <v>268</v>
      </c>
      <c r="I356" s="61" t="s">
        <v>146</v>
      </c>
      <c r="J356" s="123">
        <f>25000+46000</f>
        <v>71000</v>
      </c>
    </row>
    <row r="357" spans="1:10">
      <c r="A357" s="63" t="s">
        <v>273</v>
      </c>
      <c r="B357" s="61" t="s">
        <v>86</v>
      </c>
      <c r="C357" s="61" t="s">
        <v>187</v>
      </c>
      <c r="D357" s="61" t="s">
        <v>135</v>
      </c>
      <c r="E357" s="61" t="s">
        <v>159</v>
      </c>
      <c r="F357" s="62">
        <v>3</v>
      </c>
      <c r="G357" s="61" t="s">
        <v>136</v>
      </c>
      <c r="H357" s="61" t="s">
        <v>139</v>
      </c>
      <c r="I357" s="62"/>
      <c r="J357" s="123">
        <f>J358</f>
        <v>5000</v>
      </c>
    </row>
    <row r="358" spans="1:10" ht="47.25">
      <c r="A358" s="64" t="s">
        <v>267</v>
      </c>
      <c r="B358" s="61" t="s">
        <v>86</v>
      </c>
      <c r="C358" s="61" t="s">
        <v>187</v>
      </c>
      <c r="D358" s="61" t="s">
        <v>135</v>
      </c>
      <c r="E358" s="61" t="s">
        <v>159</v>
      </c>
      <c r="F358" s="61" t="s">
        <v>144</v>
      </c>
      <c r="G358" s="61" t="s">
        <v>136</v>
      </c>
      <c r="H358" s="61" t="s">
        <v>268</v>
      </c>
      <c r="I358" s="61"/>
      <c r="J358" s="123">
        <f>J359</f>
        <v>5000</v>
      </c>
    </row>
    <row r="359" spans="1:10" ht="31.5">
      <c r="A359" s="64" t="s">
        <v>145</v>
      </c>
      <c r="B359" s="61" t="s">
        <v>86</v>
      </c>
      <c r="C359" s="61" t="s">
        <v>187</v>
      </c>
      <c r="D359" s="61" t="s">
        <v>135</v>
      </c>
      <c r="E359" s="61" t="s">
        <v>159</v>
      </c>
      <c r="F359" s="61" t="s">
        <v>144</v>
      </c>
      <c r="G359" s="61" t="s">
        <v>136</v>
      </c>
      <c r="H359" s="61" t="s">
        <v>268</v>
      </c>
      <c r="I359" s="61" t="s">
        <v>146</v>
      </c>
      <c r="J359" s="123">
        <v>5000</v>
      </c>
    </row>
    <row r="360" spans="1:10" ht="47.25">
      <c r="A360" s="63" t="s">
        <v>279</v>
      </c>
      <c r="B360" s="61" t="s">
        <v>86</v>
      </c>
      <c r="C360" s="61" t="s">
        <v>187</v>
      </c>
      <c r="D360" s="61" t="s">
        <v>135</v>
      </c>
      <c r="E360" s="61" t="s">
        <v>161</v>
      </c>
      <c r="F360" s="62">
        <v>0</v>
      </c>
      <c r="G360" s="61" t="s">
        <v>138</v>
      </c>
      <c r="H360" s="61" t="s">
        <v>139</v>
      </c>
      <c r="I360" s="62"/>
      <c r="J360" s="123">
        <f>J361</f>
        <v>10000</v>
      </c>
    </row>
    <row r="361" spans="1:10">
      <c r="A361" s="64" t="s">
        <v>280</v>
      </c>
      <c r="B361" s="61" t="s">
        <v>86</v>
      </c>
      <c r="C361" s="61" t="s">
        <v>187</v>
      </c>
      <c r="D361" s="61" t="s">
        <v>135</v>
      </c>
      <c r="E361" s="61" t="s">
        <v>161</v>
      </c>
      <c r="F361" s="61" t="s">
        <v>137</v>
      </c>
      <c r="G361" s="61" t="s">
        <v>135</v>
      </c>
      <c r="H361" s="61" t="s">
        <v>139</v>
      </c>
      <c r="I361" s="61"/>
      <c r="J361" s="123">
        <f>J362</f>
        <v>10000</v>
      </c>
    </row>
    <row r="362" spans="1:10">
      <c r="A362" s="64" t="s">
        <v>281</v>
      </c>
      <c r="B362" s="61" t="s">
        <v>86</v>
      </c>
      <c r="C362" s="61" t="s">
        <v>187</v>
      </c>
      <c r="D362" s="61" t="s">
        <v>135</v>
      </c>
      <c r="E362" s="61" t="s">
        <v>161</v>
      </c>
      <c r="F362" s="61" t="s">
        <v>137</v>
      </c>
      <c r="G362" s="61" t="s">
        <v>135</v>
      </c>
      <c r="H362" s="61" t="s">
        <v>282</v>
      </c>
      <c r="I362" s="61"/>
      <c r="J362" s="123">
        <f>J363</f>
        <v>10000</v>
      </c>
    </row>
    <row r="363" spans="1:10" ht="31.5">
      <c r="A363" s="64" t="s">
        <v>145</v>
      </c>
      <c r="B363" s="61" t="s">
        <v>86</v>
      </c>
      <c r="C363" s="61" t="s">
        <v>187</v>
      </c>
      <c r="D363" s="61" t="s">
        <v>135</v>
      </c>
      <c r="E363" s="61" t="s">
        <v>161</v>
      </c>
      <c r="F363" s="61" t="s">
        <v>137</v>
      </c>
      <c r="G363" s="61" t="s">
        <v>135</v>
      </c>
      <c r="H363" s="61" t="s">
        <v>282</v>
      </c>
      <c r="I363" s="61" t="s">
        <v>146</v>
      </c>
      <c r="J363" s="123">
        <v>10000</v>
      </c>
    </row>
    <row r="364" spans="1:10">
      <c r="A364" s="64" t="s">
        <v>150</v>
      </c>
      <c r="B364" s="61" t="s">
        <v>86</v>
      </c>
      <c r="C364" s="61" t="s">
        <v>187</v>
      </c>
      <c r="D364" s="61" t="s">
        <v>135</v>
      </c>
      <c r="E364" s="61" t="s">
        <v>151</v>
      </c>
      <c r="F364" s="62">
        <v>0</v>
      </c>
      <c r="G364" s="61" t="s">
        <v>137</v>
      </c>
      <c r="H364" s="61" t="s">
        <v>139</v>
      </c>
      <c r="I364" s="62"/>
      <c r="J364" s="122">
        <f>J365</f>
        <v>1186822.46</v>
      </c>
    </row>
    <row r="365" spans="1:10">
      <c r="A365" s="64" t="s">
        <v>297</v>
      </c>
      <c r="B365" s="61" t="s">
        <v>86</v>
      </c>
      <c r="C365" s="61" t="s">
        <v>187</v>
      </c>
      <c r="D365" s="61" t="s">
        <v>135</v>
      </c>
      <c r="E365" s="61" t="s">
        <v>151</v>
      </c>
      <c r="F365" s="62">
        <v>9</v>
      </c>
      <c r="G365" s="61" t="s">
        <v>137</v>
      </c>
      <c r="H365" s="61" t="s">
        <v>139</v>
      </c>
      <c r="I365" s="62"/>
      <c r="J365" s="122">
        <f>J366+J368+J370</f>
        <v>1186822.46</v>
      </c>
    </row>
    <row r="366" spans="1:10" ht="31.5" hidden="1">
      <c r="A366" s="64" t="s">
        <v>432</v>
      </c>
      <c r="B366" s="61" t="s">
        <v>86</v>
      </c>
      <c r="C366" s="61" t="s">
        <v>187</v>
      </c>
      <c r="D366" s="61" t="s">
        <v>135</v>
      </c>
      <c r="E366" s="61" t="s">
        <v>151</v>
      </c>
      <c r="F366" s="62">
        <v>9</v>
      </c>
      <c r="G366" s="61" t="s">
        <v>137</v>
      </c>
      <c r="H366" s="61" t="s">
        <v>433</v>
      </c>
      <c r="I366" s="62"/>
      <c r="J366" s="122">
        <f>J367</f>
        <v>0</v>
      </c>
    </row>
    <row r="367" spans="1:10" ht="31.5" hidden="1">
      <c r="A367" s="64" t="s">
        <v>145</v>
      </c>
      <c r="B367" s="61" t="s">
        <v>86</v>
      </c>
      <c r="C367" s="61" t="s">
        <v>187</v>
      </c>
      <c r="D367" s="61" t="s">
        <v>135</v>
      </c>
      <c r="E367" s="61" t="s">
        <v>151</v>
      </c>
      <c r="F367" s="62">
        <v>9</v>
      </c>
      <c r="G367" s="61" t="s">
        <v>137</v>
      </c>
      <c r="H367" s="61" t="s">
        <v>433</v>
      </c>
      <c r="I367" s="62">
        <v>240</v>
      </c>
      <c r="J367" s="122"/>
    </row>
    <row r="368" spans="1:10" ht="78.75">
      <c r="A368" s="64" t="s">
        <v>434</v>
      </c>
      <c r="B368" s="61" t="s">
        <v>86</v>
      </c>
      <c r="C368" s="61" t="s">
        <v>187</v>
      </c>
      <c r="D368" s="61" t="s">
        <v>135</v>
      </c>
      <c r="E368" s="61" t="s">
        <v>151</v>
      </c>
      <c r="F368" s="62">
        <v>9</v>
      </c>
      <c r="G368" s="61" t="s">
        <v>138</v>
      </c>
      <c r="H368" s="61" t="s">
        <v>204</v>
      </c>
      <c r="I368" s="62"/>
      <c r="J368" s="122">
        <f>J369</f>
        <v>33117</v>
      </c>
    </row>
    <row r="369" spans="1:10" ht="31.5">
      <c r="A369" s="64" t="s">
        <v>181</v>
      </c>
      <c r="B369" s="61" t="s">
        <v>86</v>
      </c>
      <c r="C369" s="61" t="s">
        <v>187</v>
      </c>
      <c r="D369" s="61" t="s">
        <v>135</v>
      </c>
      <c r="E369" s="61" t="s">
        <v>151</v>
      </c>
      <c r="F369" s="62">
        <v>9</v>
      </c>
      <c r="G369" s="61" t="s">
        <v>138</v>
      </c>
      <c r="H369" s="61" t="s">
        <v>204</v>
      </c>
      <c r="I369" s="62">
        <v>110</v>
      </c>
      <c r="J369" s="122">
        <v>33117</v>
      </c>
    </row>
    <row r="370" spans="1:10" ht="31.5">
      <c r="A370" s="64" t="s">
        <v>537</v>
      </c>
      <c r="B370" s="67" t="s">
        <v>86</v>
      </c>
      <c r="C370" s="67" t="s">
        <v>187</v>
      </c>
      <c r="D370" s="67" t="s">
        <v>135</v>
      </c>
      <c r="E370" s="67" t="s">
        <v>151</v>
      </c>
      <c r="F370" s="68">
        <v>9</v>
      </c>
      <c r="G370" s="67" t="s">
        <v>138</v>
      </c>
      <c r="H370" s="67" t="s">
        <v>536</v>
      </c>
      <c r="I370" s="68"/>
      <c r="J370" s="122">
        <f>SUM(J371:J372)</f>
        <v>1153705.46</v>
      </c>
    </row>
    <row r="371" spans="1:10">
      <c r="A371" s="63" t="s">
        <v>411</v>
      </c>
      <c r="B371" s="67" t="s">
        <v>86</v>
      </c>
      <c r="C371" s="67" t="s">
        <v>187</v>
      </c>
      <c r="D371" s="67" t="s">
        <v>135</v>
      </c>
      <c r="E371" s="67" t="s">
        <v>151</v>
      </c>
      <c r="F371" s="68">
        <v>9</v>
      </c>
      <c r="G371" s="67" t="s">
        <v>138</v>
      </c>
      <c r="H371" s="67" t="s">
        <v>536</v>
      </c>
      <c r="I371" s="68">
        <v>110</v>
      </c>
      <c r="J371" s="122">
        <v>495073.86</v>
      </c>
    </row>
    <row r="372" spans="1:10">
      <c r="A372" s="63" t="s">
        <v>188</v>
      </c>
      <c r="B372" s="67" t="s">
        <v>86</v>
      </c>
      <c r="C372" s="67" t="s">
        <v>187</v>
      </c>
      <c r="D372" s="67" t="s">
        <v>135</v>
      </c>
      <c r="E372" s="67" t="s">
        <v>151</v>
      </c>
      <c r="F372" s="68">
        <v>9</v>
      </c>
      <c r="G372" s="67" t="s">
        <v>138</v>
      </c>
      <c r="H372" s="67" t="s">
        <v>536</v>
      </c>
      <c r="I372" s="68">
        <v>620</v>
      </c>
      <c r="J372" s="122">
        <v>658631.6</v>
      </c>
    </row>
    <row r="373" spans="1:10">
      <c r="A373" s="63" t="s">
        <v>205</v>
      </c>
      <c r="B373" s="61" t="s">
        <v>86</v>
      </c>
      <c r="C373" s="61" t="s">
        <v>187</v>
      </c>
      <c r="D373" s="61" t="s">
        <v>154</v>
      </c>
      <c r="E373" s="61"/>
      <c r="F373" s="62"/>
      <c r="G373" s="61"/>
      <c r="H373" s="61"/>
      <c r="I373" s="62"/>
      <c r="J373" s="123">
        <f>J374</f>
        <v>977000</v>
      </c>
    </row>
    <row r="374" spans="1:10" ht="47.25">
      <c r="A374" s="64" t="s">
        <v>417</v>
      </c>
      <c r="B374" s="61" t="s">
        <v>86</v>
      </c>
      <c r="C374" s="61" t="s">
        <v>187</v>
      </c>
      <c r="D374" s="61" t="s">
        <v>154</v>
      </c>
      <c r="E374" s="61" t="s">
        <v>157</v>
      </c>
      <c r="F374" s="62">
        <v>0</v>
      </c>
      <c r="G374" s="61" t="s">
        <v>138</v>
      </c>
      <c r="H374" s="61" t="s">
        <v>139</v>
      </c>
      <c r="I374" s="62"/>
      <c r="J374" s="123">
        <f>J375</f>
        <v>977000</v>
      </c>
    </row>
    <row r="375" spans="1:10">
      <c r="A375" s="64" t="s">
        <v>435</v>
      </c>
      <c r="B375" s="61" t="s">
        <v>86</v>
      </c>
      <c r="C375" s="61" t="s">
        <v>187</v>
      </c>
      <c r="D375" s="61" t="s">
        <v>154</v>
      </c>
      <c r="E375" s="61" t="s">
        <v>157</v>
      </c>
      <c r="F375" s="62">
        <v>3</v>
      </c>
      <c r="G375" s="61" t="s">
        <v>138</v>
      </c>
      <c r="H375" s="61" t="s">
        <v>139</v>
      </c>
      <c r="I375" s="62"/>
      <c r="J375" s="123">
        <f>J376+J378+J380</f>
        <v>977000</v>
      </c>
    </row>
    <row r="376" spans="1:10">
      <c r="A376" s="64" t="s">
        <v>436</v>
      </c>
      <c r="B376" s="61" t="s">
        <v>86</v>
      </c>
      <c r="C376" s="61" t="s">
        <v>187</v>
      </c>
      <c r="D376" s="61" t="s">
        <v>154</v>
      </c>
      <c r="E376" s="61" t="s">
        <v>157</v>
      </c>
      <c r="F376" s="62">
        <v>3</v>
      </c>
      <c r="G376" s="61" t="s">
        <v>138</v>
      </c>
      <c r="H376" s="61" t="s">
        <v>437</v>
      </c>
      <c r="I376" s="62"/>
      <c r="J376" s="123">
        <f>J377</f>
        <v>100000</v>
      </c>
    </row>
    <row r="377" spans="1:10">
      <c r="A377" s="64" t="s">
        <v>162</v>
      </c>
      <c r="B377" s="61" t="s">
        <v>86</v>
      </c>
      <c r="C377" s="61" t="s">
        <v>187</v>
      </c>
      <c r="D377" s="61" t="s">
        <v>154</v>
      </c>
      <c r="E377" s="61" t="s">
        <v>157</v>
      </c>
      <c r="F377" s="62">
        <v>3</v>
      </c>
      <c r="G377" s="61" t="s">
        <v>138</v>
      </c>
      <c r="H377" s="61" t="s">
        <v>437</v>
      </c>
      <c r="I377" s="62">
        <v>350</v>
      </c>
      <c r="J377" s="123">
        <v>100000</v>
      </c>
    </row>
    <row r="378" spans="1:10">
      <c r="A378" s="64" t="s">
        <v>438</v>
      </c>
      <c r="B378" s="61" t="s">
        <v>86</v>
      </c>
      <c r="C378" s="61" t="s">
        <v>187</v>
      </c>
      <c r="D378" s="61" t="s">
        <v>154</v>
      </c>
      <c r="E378" s="61" t="s">
        <v>157</v>
      </c>
      <c r="F378" s="62">
        <v>3</v>
      </c>
      <c r="G378" s="61" t="s">
        <v>138</v>
      </c>
      <c r="H378" s="61" t="s">
        <v>439</v>
      </c>
      <c r="I378" s="62"/>
      <c r="J378" s="123">
        <f>J379</f>
        <v>410000</v>
      </c>
    </row>
    <row r="379" spans="1:10" ht="31.5">
      <c r="A379" s="64" t="s">
        <v>145</v>
      </c>
      <c r="B379" s="61" t="s">
        <v>86</v>
      </c>
      <c r="C379" s="61" t="s">
        <v>187</v>
      </c>
      <c r="D379" s="61" t="s">
        <v>154</v>
      </c>
      <c r="E379" s="61" t="s">
        <v>157</v>
      </c>
      <c r="F379" s="62">
        <v>3</v>
      </c>
      <c r="G379" s="61" t="s">
        <v>138</v>
      </c>
      <c r="H379" s="61" t="s">
        <v>439</v>
      </c>
      <c r="I379" s="62">
        <v>240</v>
      </c>
      <c r="J379" s="123">
        <v>410000</v>
      </c>
    </row>
    <row r="380" spans="1:10">
      <c r="A380" s="64" t="s">
        <v>440</v>
      </c>
      <c r="B380" s="61" t="s">
        <v>86</v>
      </c>
      <c r="C380" s="61" t="s">
        <v>187</v>
      </c>
      <c r="D380" s="61" t="s">
        <v>154</v>
      </c>
      <c r="E380" s="61" t="s">
        <v>157</v>
      </c>
      <c r="F380" s="62">
        <v>3</v>
      </c>
      <c r="G380" s="61" t="s">
        <v>138</v>
      </c>
      <c r="H380" s="61" t="s">
        <v>441</v>
      </c>
      <c r="I380" s="62"/>
      <c r="J380" s="123">
        <f>J381</f>
        <v>467000</v>
      </c>
    </row>
    <row r="381" spans="1:10" ht="31.5">
      <c r="A381" s="64" t="s">
        <v>145</v>
      </c>
      <c r="B381" s="61" t="s">
        <v>86</v>
      </c>
      <c r="C381" s="61" t="s">
        <v>187</v>
      </c>
      <c r="D381" s="61" t="s">
        <v>154</v>
      </c>
      <c r="E381" s="61" t="s">
        <v>157</v>
      </c>
      <c r="F381" s="62">
        <v>3</v>
      </c>
      <c r="G381" s="61" t="s">
        <v>138</v>
      </c>
      <c r="H381" s="61" t="s">
        <v>441</v>
      </c>
      <c r="I381" s="62">
        <v>240</v>
      </c>
      <c r="J381" s="123">
        <v>467000</v>
      </c>
    </row>
    <row r="382" spans="1:10">
      <c r="A382" s="71" t="s">
        <v>206</v>
      </c>
      <c r="B382" s="61" t="s">
        <v>86</v>
      </c>
      <c r="C382" s="61">
        <v>10</v>
      </c>
      <c r="D382" s="61"/>
      <c r="E382" s="61"/>
      <c r="F382" s="62"/>
      <c r="G382" s="61"/>
      <c r="H382" s="61"/>
      <c r="I382" s="62"/>
      <c r="J382" s="123">
        <f>J383</f>
        <v>767808</v>
      </c>
    </row>
    <row r="383" spans="1:10">
      <c r="A383" s="63" t="s">
        <v>207</v>
      </c>
      <c r="B383" s="61" t="s">
        <v>86</v>
      </c>
      <c r="C383" s="61" t="s">
        <v>161</v>
      </c>
      <c r="D383" s="61" t="s">
        <v>142</v>
      </c>
      <c r="E383" s="61"/>
      <c r="F383" s="61"/>
      <c r="G383" s="61"/>
      <c r="H383" s="61"/>
      <c r="I383" s="62"/>
      <c r="J383" s="123">
        <f>J384+J388+J392</f>
        <v>767808</v>
      </c>
    </row>
    <row r="384" spans="1:10" hidden="1">
      <c r="A384" s="63" t="s">
        <v>164</v>
      </c>
      <c r="B384" s="61" t="s">
        <v>86</v>
      </c>
      <c r="C384" s="61" t="s">
        <v>161</v>
      </c>
      <c r="D384" s="61" t="s">
        <v>142</v>
      </c>
      <c r="E384" s="61">
        <v>94</v>
      </c>
      <c r="F384" s="62">
        <v>0</v>
      </c>
      <c r="G384" s="61" t="s">
        <v>138</v>
      </c>
      <c r="H384" s="61" t="s">
        <v>139</v>
      </c>
      <c r="I384" s="62"/>
      <c r="J384" s="123">
        <f>J385</f>
        <v>0</v>
      </c>
    </row>
    <row r="385" spans="1:10" hidden="1">
      <c r="A385" s="63" t="s">
        <v>251</v>
      </c>
      <c r="B385" s="61" t="s">
        <v>86</v>
      </c>
      <c r="C385" s="61" t="s">
        <v>161</v>
      </c>
      <c r="D385" s="61" t="s">
        <v>142</v>
      </c>
      <c r="E385" s="61">
        <v>94</v>
      </c>
      <c r="F385" s="62">
        <v>1</v>
      </c>
      <c r="G385" s="61" t="s">
        <v>138</v>
      </c>
      <c r="H385" s="61" t="s">
        <v>139</v>
      </c>
      <c r="I385" s="62" t="s">
        <v>217</v>
      </c>
      <c r="J385" s="123">
        <f>J386</f>
        <v>0</v>
      </c>
    </row>
    <row r="386" spans="1:10" hidden="1">
      <c r="A386" s="63" t="s">
        <v>251</v>
      </c>
      <c r="B386" s="61" t="s">
        <v>86</v>
      </c>
      <c r="C386" s="61" t="s">
        <v>161</v>
      </c>
      <c r="D386" s="61" t="s">
        <v>142</v>
      </c>
      <c r="E386" s="61">
        <v>94</v>
      </c>
      <c r="F386" s="62">
        <v>1</v>
      </c>
      <c r="G386" s="61" t="s">
        <v>138</v>
      </c>
      <c r="H386" s="61" t="s">
        <v>252</v>
      </c>
      <c r="I386" s="62"/>
      <c r="J386" s="123">
        <f>J387</f>
        <v>0</v>
      </c>
    </row>
    <row r="387" spans="1:10" hidden="1">
      <c r="A387" s="63" t="s">
        <v>166</v>
      </c>
      <c r="B387" s="61" t="s">
        <v>86</v>
      </c>
      <c r="C387" s="61" t="s">
        <v>161</v>
      </c>
      <c r="D387" s="61" t="s">
        <v>142</v>
      </c>
      <c r="E387" s="61">
        <v>94</v>
      </c>
      <c r="F387" s="62">
        <v>1</v>
      </c>
      <c r="G387" s="61" t="s">
        <v>138</v>
      </c>
      <c r="H387" s="61" t="s">
        <v>252</v>
      </c>
      <c r="I387" s="61" t="s">
        <v>167</v>
      </c>
      <c r="J387" s="123"/>
    </row>
    <row r="388" spans="1:10">
      <c r="A388" s="64" t="s">
        <v>442</v>
      </c>
      <c r="B388" s="61" t="s">
        <v>86</v>
      </c>
      <c r="C388" s="61" t="s">
        <v>161</v>
      </c>
      <c r="D388" s="61" t="s">
        <v>142</v>
      </c>
      <c r="E388" s="61" t="s">
        <v>443</v>
      </c>
      <c r="F388" s="62">
        <v>0</v>
      </c>
      <c r="G388" s="61" t="s">
        <v>138</v>
      </c>
      <c r="H388" s="61" t="s">
        <v>139</v>
      </c>
      <c r="I388" s="62"/>
      <c r="J388" s="123">
        <f>J389</f>
        <v>677808</v>
      </c>
    </row>
    <row r="389" spans="1:10">
      <c r="A389" s="64" t="s">
        <v>444</v>
      </c>
      <c r="B389" s="61" t="s">
        <v>86</v>
      </c>
      <c r="C389" s="61" t="s">
        <v>161</v>
      </c>
      <c r="D389" s="61" t="s">
        <v>142</v>
      </c>
      <c r="E389" s="61" t="s">
        <v>443</v>
      </c>
      <c r="F389" s="62">
        <v>3</v>
      </c>
      <c r="G389" s="61" t="s">
        <v>138</v>
      </c>
      <c r="H389" s="61" t="s">
        <v>139</v>
      </c>
      <c r="I389" s="62"/>
      <c r="J389" s="123">
        <f>J390</f>
        <v>677808</v>
      </c>
    </row>
    <row r="390" spans="1:10" ht="31.5">
      <c r="A390" s="64" t="s">
        <v>445</v>
      </c>
      <c r="B390" s="61" t="s">
        <v>86</v>
      </c>
      <c r="C390" s="61" t="s">
        <v>161</v>
      </c>
      <c r="D390" s="61" t="s">
        <v>142</v>
      </c>
      <c r="E390" s="61" t="s">
        <v>443</v>
      </c>
      <c r="F390" s="62">
        <v>3</v>
      </c>
      <c r="G390" s="61" t="s">
        <v>138</v>
      </c>
      <c r="H390" s="61" t="s">
        <v>446</v>
      </c>
      <c r="I390" s="62"/>
      <c r="J390" s="123">
        <f>J391</f>
        <v>677808</v>
      </c>
    </row>
    <row r="391" spans="1:10" ht="47.25">
      <c r="A391" s="64" t="s">
        <v>352</v>
      </c>
      <c r="B391" s="61" t="s">
        <v>86</v>
      </c>
      <c r="C391" s="61" t="s">
        <v>161</v>
      </c>
      <c r="D391" s="61" t="s">
        <v>142</v>
      </c>
      <c r="E391" s="61" t="s">
        <v>443</v>
      </c>
      <c r="F391" s="62">
        <v>3</v>
      </c>
      <c r="G391" s="61" t="s">
        <v>138</v>
      </c>
      <c r="H391" s="61" t="s">
        <v>446</v>
      </c>
      <c r="I391" s="62">
        <v>810</v>
      </c>
      <c r="J391" s="123">
        <v>677808</v>
      </c>
    </row>
    <row r="392" spans="1:10">
      <c r="A392" s="64" t="s">
        <v>150</v>
      </c>
      <c r="B392" s="61" t="s">
        <v>86</v>
      </c>
      <c r="C392" s="61" t="s">
        <v>161</v>
      </c>
      <c r="D392" s="61" t="s">
        <v>142</v>
      </c>
      <c r="E392" s="61" t="s">
        <v>151</v>
      </c>
      <c r="F392" s="62">
        <v>0</v>
      </c>
      <c r="G392" s="61" t="s">
        <v>138</v>
      </c>
      <c r="H392" s="61" t="s">
        <v>139</v>
      </c>
      <c r="I392" s="62"/>
      <c r="J392" s="123">
        <f>J393</f>
        <v>90000</v>
      </c>
    </row>
    <row r="393" spans="1:10">
      <c r="A393" s="64" t="s">
        <v>297</v>
      </c>
      <c r="B393" s="61" t="s">
        <v>86</v>
      </c>
      <c r="C393" s="61" t="s">
        <v>161</v>
      </c>
      <c r="D393" s="61" t="s">
        <v>142</v>
      </c>
      <c r="E393" s="61" t="s">
        <v>151</v>
      </c>
      <c r="F393" s="62">
        <v>9</v>
      </c>
      <c r="G393" s="61" t="s">
        <v>138</v>
      </c>
      <c r="H393" s="61" t="s">
        <v>139</v>
      </c>
      <c r="I393" s="62"/>
      <c r="J393" s="123">
        <f>J394</f>
        <v>90000</v>
      </c>
    </row>
    <row r="394" spans="1:10">
      <c r="A394" s="64" t="s">
        <v>447</v>
      </c>
      <c r="B394" s="61" t="s">
        <v>86</v>
      </c>
      <c r="C394" s="61" t="s">
        <v>161</v>
      </c>
      <c r="D394" s="61" t="s">
        <v>142</v>
      </c>
      <c r="E394" s="61" t="s">
        <v>151</v>
      </c>
      <c r="F394" s="62">
        <v>9</v>
      </c>
      <c r="G394" s="61" t="s">
        <v>138</v>
      </c>
      <c r="H394" s="61" t="s">
        <v>448</v>
      </c>
      <c r="I394" s="62"/>
      <c r="J394" s="122">
        <f>J395</f>
        <v>90000</v>
      </c>
    </row>
    <row r="395" spans="1:10">
      <c r="A395" s="64" t="s">
        <v>208</v>
      </c>
      <c r="B395" s="61" t="s">
        <v>86</v>
      </c>
      <c r="C395" s="61" t="s">
        <v>161</v>
      </c>
      <c r="D395" s="61" t="s">
        <v>142</v>
      </c>
      <c r="E395" s="61" t="s">
        <v>151</v>
      </c>
      <c r="F395" s="62">
        <v>9</v>
      </c>
      <c r="G395" s="61" t="s">
        <v>138</v>
      </c>
      <c r="H395" s="61" t="s">
        <v>448</v>
      </c>
      <c r="I395" s="62">
        <v>310</v>
      </c>
      <c r="J395" s="122">
        <v>90000</v>
      </c>
    </row>
    <row r="396" spans="1:10">
      <c r="A396" s="71" t="s">
        <v>209</v>
      </c>
      <c r="B396" s="61" t="s">
        <v>86</v>
      </c>
      <c r="C396" s="61">
        <v>11</v>
      </c>
      <c r="D396" s="61"/>
      <c r="E396" s="61"/>
      <c r="F396" s="62"/>
      <c r="G396" s="61"/>
      <c r="H396" s="61"/>
      <c r="I396" s="62"/>
      <c r="J396" s="123">
        <f>J397</f>
        <v>3152219.9299999997</v>
      </c>
    </row>
    <row r="397" spans="1:10">
      <c r="A397" s="63" t="s">
        <v>210</v>
      </c>
      <c r="B397" s="61" t="s">
        <v>86</v>
      </c>
      <c r="C397" s="61">
        <v>11</v>
      </c>
      <c r="D397" s="61" t="s">
        <v>155</v>
      </c>
      <c r="E397" s="61"/>
      <c r="F397" s="62"/>
      <c r="G397" s="61"/>
      <c r="H397" s="61"/>
      <c r="I397" s="62"/>
      <c r="J397" s="123">
        <f>J398</f>
        <v>3152219.9299999997</v>
      </c>
    </row>
    <row r="398" spans="1:10" ht="47.25">
      <c r="A398" s="64" t="s">
        <v>417</v>
      </c>
      <c r="B398" s="61" t="s">
        <v>86</v>
      </c>
      <c r="C398" s="61" t="s">
        <v>165</v>
      </c>
      <c r="D398" s="61" t="s">
        <v>155</v>
      </c>
      <c r="E398" s="61" t="s">
        <v>157</v>
      </c>
      <c r="F398" s="62">
        <v>0</v>
      </c>
      <c r="G398" s="61" t="s">
        <v>138</v>
      </c>
      <c r="H398" s="61" t="s">
        <v>139</v>
      </c>
      <c r="I398" s="62"/>
      <c r="J398" s="123">
        <f>J399</f>
        <v>3152219.9299999997</v>
      </c>
    </row>
    <row r="399" spans="1:10" ht="47.25">
      <c r="A399" s="64" t="s">
        <v>449</v>
      </c>
      <c r="B399" s="61" t="s">
        <v>86</v>
      </c>
      <c r="C399" s="61" t="s">
        <v>165</v>
      </c>
      <c r="D399" s="61" t="s">
        <v>155</v>
      </c>
      <c r="E399" s="61" t="s">
        <v>157</v>
      </c>
      <c r="F399" s="62">
        <v>4</v>
      </c>
      <c r="G399" s="61" t="s">
        <v>138</v>
      </c>
      <c r="H399" s="61" t="s">
        <v>139</v>
      </c>
      <c r="I399" s="62"/>
      <c r="J399" s="123">
        <f>J400+J402+J404+J406</f>
        <v>3152219.9299999997</v>
      </c>
    </row>
    <row r="400" spans="1:10">
      <c r="A400" s="64" t="s">
        <v>450</v>
      </c>
      <c r="B400" s="61" t="s">
        <v>86</v>
      </c>
      <c r="C400" s="61" t="s">
        <v>165</v>
      </c>
      <c r="D400" s="61" t="s">
        <v>155</v>
      </c>
      <c r="E400" s="61" t="s">
        <v>157</v>
      </c>
      <c r="F400" s="62">
        <v>4</v>
      </c>
      <c r="G400" s="61" t="s">
        <v>138</v>
      </c>
      <c r="H400" s="61" t="s">
        <v>451</v>
      </c>
      <c r="I400" s="62"/>
      <c r="J400" s="123">
        <f>J401</f>
        <v>295000</v>
      </c>
    </row>
    <row r="401" spans="1:10" ht="31.5">
      <c r="A401" s="64" t="s">
        <v>145</v>
      </c>
      <c r="B401" s="61" t="s">
        <v>86</v>
      </c>
      <c r="C401" s="61" t="s">
        <v>165</v>
      </c>
      <c r="D401" s="61" t="s">
        <v>155</v>
      </c>
      <c r="E401" s="61" t="s">
        <v>157</v>
      </c>
      <c r="F401" s="62">
        <v>4</v>
      </c>
      <c r="G401" s="61" t="s">
        <v>138</v>
      </c>
      <c r="H401" s="61" t="s">
        <v>451</v>
      </c>
      <c r="I401" s="62">
        <v>240</v>
      </c>
      <c r="J401" s="123">
        <v>295000</v>
      </c>
    </row>
    <row r="402" spans="1:10">
      <c r="A402" s="64" t="s">
        <v>609</v>
      </c>
      <c r="B402" s="143" t="s">
        <v>86</v>
      </c>
      <c r="C402" s="143" t="s">
        <v>165</v>
      </c>
      <c r="D402" s="143" t="s">
        <v>155</v>
      </c>
      <c r="E402" s="143" t="s">
        <v>157</v>
      </c>
      <c r="F402" s="144">
        <v>4</v>
      </c>
      <c r="G402" s="143" t="s">
        <v>138</v>
      </c>
      <c r="H402" s="143" t="s">
        <v>608</v>
      </c>
      <c r="I402" s="144"/>
      <c r="J402" s="123">
        <f>J403</f>
        <v>45000</v>
      </c>
    </row>
    <row r="403" spans="1:10" ht="31.5">
      <c r="A403" s="64" t="s">
        <v>145</v>
      </c>
      <c r="B403" s="143" t="s">
        <v>86</v>
      </c>
      <c r="C403" s="143" t="s">
        <v>165</v>
      </c>
      <c r="D403" s="143" t="s">
        <v>155</v>
      </c>
      <c r="E403" s="143" t="s">
        <v>157</v>
      </c>
      <c r="F403" s="144">
        <v>4</v>
      </c>
      <c r="G403" s="143" t="s">
        <v>138</v>
      </c>
      <c r="H403" s="143" t="s">
        <v>608</v>
      </c>
      <c r="I403" s="144">
        <v>240</v>
      </c>
      <c r="J403" s="123">
        <f>45000</f>
        <v>45000</v>
      </c>
    </row>
    <row r="404" spans="1:10">
      <c r="A404" s="64" t="s">
        <v>382</v>
      </c>
      <c r="B404" s="61" t="s">
        <v>86</v>
      </c>
      <c r="C404" s="61" t="s">
        <v>165</v>
      </c>
      <c r="D404" s="61" t="s">
        <v>155</v>
      </c>
      <c r="E404" s="61" t="s">
        <v>157</v>
      </c>
      <c r="F404" s="62">
        <v>4</v>
      </c>
      <c r="G404" s="61" t="s">
        <v>138</v>
      </c>
      <c r="H404" s="61" t="s">
        <v>383</v>
      </c>
      <c r="I404" s="62"/>
      <c r="J404" s="123">
        <f>J405</f>
        <v>1312219.93</v>
      </c>
    </row>
    <row r="405" spans="1:10" ht="31.5">
      <c r="A405" s="64" t="s">
        <v>145</v>
      </c>
      <c r="B405" s="61" t="s">
        <v>86</v>
      </c>
      <c r="C405" s="61" t="s">
        <v>165</v>
      </c>
      <c r="D405" s="61" t="s">
        <v>155</v>
      </c>
      <c r="E405" s="61" t="s">
        <v>157</v>
      </c>
      <c r="F405" s="62">
        <v>4</v>
      </c>
      <c r="G405" s="61" t="s">
        <v>138</v>
      </c>
      <c r="H405" s="61" t="s">
        <v>383</v>
      </c>
      <c r="I405" s="62">
        <v>240</v>
      </c>
      <c r="J405" s="123">
        <v>1312219.93</v>
      </c>
    </row>
    <row r="406" spans="1:10">
      <c r="A406" s="64" t="s">
        <v>452</v>
      </c>
      <c r="B406" s="61" t="s">
        <v>86</v>
      </c>
      <c r="C406" s="61" t="s">
        <v>165</v>
      </c>
      <c r="D406" s="61" t="s">
        <v>155</v>
      </c>
      <c r="E406" s="61" t="s">
        <v>157</v>
      </c>
      <c r="F406" s="62">
        <v>4</v>
      </c>
      <c r="G406" s="61" t="s">
        <v>138</v>
      </c>
      <c r="H406" s="61" t="s">
        <v>453</v>
      </c>
      <c r="I406" s="62"/>
      <c r="J406" s="123">
        <f>J407</f>
        <v>1500000</v>
      </c>
    </row>
    <row r="407" spans="1:10" ht="31.5">
      <c r="A407" s="64" t="s">
        <v>145</v>
      </c>
      <c r="B407" s="61" t="s">
        <v>86</v>
      </c>
      <c r="C407" s="61" t="s">
        <v>165</v>
      </c>
      <c r="D407" s="61" t="s">
        <v>155</v>
      </c>
      <c r="E407" s="61" t="s">
        <v>157</v>
      </c>
      <c r="F407" s="62">
        <v>4</v>
      </c>
      <c r="G407" s="61" t="s">
        <v>138</v>
      </c>
      <c r="H407" s="61" t="s">
        <v>453</v>
      </c>
      <c r="I407" s="62">
        <v>240</v>
      </c>
      <c r="J407" s="123">
        <v>1500000</v>
      </c>
    </row>
    <row r="408" spans="1:10">
      <c r="A408" s="71" t="s">
        <v>211</v>
      </c>
      <c r="B408" s="61" t="s">
        <v>86</v>
      </c>
      <c r="C408" s="61" t="s">
        <v>168</v>
      </c>
      <c r="D408" s="61"/>
      <c r="E408" s="61"/>
      <c r="F408" s="62"/>
      <c r="G408" s="61"/>
      <c r="H408" s="61"/>
      <c r="I408" s="62"/>
      <c r="J408" s="123">
        <f>J409</f>
        <v>1000000</v>
      </c>
    </row>
    <row r="409" spans="1:10">
      <c r="A409" s="63" t="s">
        <v>212</v>
      </c>
      <c r="B409" s="61" t="s">
        <v>86</v>
      </c>
      <c r="C409" s="61" t="s">
        <v>168</v>
      </c>
      <c r="D409" s="61" t="s">
        <v>136</v>
      </c>
      <c r="E409" s="61"/>
      <c r="F409" s="62"/>
      <c r="G409" s="61"/>
      <c r="H409" s="61"/>
      <c r="I409" s="62"/>
      <c r="J409" s="123">
        <f>J410</f>
        <v>1000000</v>
      </c>
    </row>
    <row r="410" spans="1:10" ht="63">
      <c r="A410" s="64" t="s">
        <v>225</v>
      </c>
      <c r="B410" s="61" t="s">
        <v>86</v>
      </c>
      <c r="C410" s="61" t="s">
        <v>168</v>
      </c>
      <c r="D410" s="61" t="s">
        <v>136</v>
      </c>
      <c r="E410" s="61" t="s">
        <v>165</v>
      </c>
      <c r="F410" s="62">
        <v>0</v>
      </c>
      <c r="G410" s="61" t="s">
        <v>138</v>
      </c>
      <c r="H410" s="61" t="s">
        <v>139</v>
      </c>
      <c r="I410" s="62"/>
      <c r="J410" s="123">
        <f>J411</f>
        <v>1000000</v>
      </c>
    </row>
    <row r="411" spans="1:10" ht="31.5">
      <c r="A411" s="64" t="s">
        <v>226</v>
      </c>
      <c r="B411" s="61" t="s">
        <v>86</v>
      </c>
      <c r="C411" s="61" t="s">
        <v>168</v>
      </c>
      <c r="D411" s="61" t="s">
        <v>136</v>
      </c>
      <c r="E411" s="61" t="s">
        <v>165</v>
      </c>
      <c r="F411" s="61" t="s">
        <v>137</v>
      </c>
      <c r="G411" s="61" t="s">
        <v>135</v>
      </c>
      <c r="H411" s="61" t="s">
        <v>139</v>
      </c>
      <c r="I411" s="61"/>
      <c r="J411" s="123">
        <f>J412</f>
        <v>1000000</v>
      </c>
    </row>
    <row r="412" spans="1:10" ht="31.5">
      <c r="A412" s="64" t="s">
        <v>226</v>
      </c>
      <c r="B412" s="61" t="s">
        <v>86</v>
      </c>
      <c r="C412" s="61" t="s">
        <v>168</v>
      </c>
      <c r="D412" s="61" t="s">
        <v>136</v>
      </c>
      <c r="E412" s="61" t="s">
        <v>165</v>
      </c>
      <c r="F412" s="61" t="s">
        <v>137</v>
      </c>
      <c r="G412" s="61" t="s">
        <v>135</v>
      </c>
      <c r="H412" s="61" t="s">
        <v>227</v>
      </c>
      <c r="I412" s="61"/>
      <c r="J412" s="123">
        <f>J413</f>
        <v>1000000</v>
      </c>
    </row>
    <row r="413" spans="1:10" ht="31.5">
      <c r="A413" s="64" t="s">
        <v>145</v>
      </c>
      <c r="B413" s="61" t="s">
        <v>86</v>
      </c>
      <c r="C413" s="61" t="s">
        <v>168</v>
      </c>
      <c r="D413" s="61" t="s">
        <v>136</v>
      </c>
      <c r="E413" s="61" t="s">
        <v>165</v>
      </c>
      <c r="F413" s="61" t="s">
        <v>137</v>
      </c>
      <c r="G413" s="61" t="s">
        <v>135</v>
      </c>
      <c r="H413" s="61" t="s">
        <v>227</v>
      </c>
      <c r="I413" s="61" t="s">
        <v>146</v>
      </c>
      <c r="J413" s="123">
        <v>1000000</v>
      </c>
    </row>
    <row r="414" spans="1:10">
      <c r="A414" s="86" t="s">
        <v>473</v>
      </c>
      <c r="B414" s="87">
        <v>872</v>
      </c>
      <c r="C414" s="88" t="s">
        <v>468</v>
      </c>
      <c r="D414" s="88" t="s">
        <v>468</v>
      </c>
      <c r="E414" s="89" t="s">
        <v>468</v>
      </c>
      <c r="F414" s="90" t="s">
        <v>468</v>
      </c>
      <c r="G414" s="91" t="s">
        <v>468</v>
      </c>
      <c r="H414" s="92" t="s">
        <v>468</v>
      </c>
      <c r="I414" s="90"/>
      <c r="J414" s="125">
        <f>J415</f>
        <v>1241247.3600000001</v>
      </c>
    </row>
    <row r="415" spans="1:10">
      <c r="A415" s="60" t="s">
        <v>134</v>
      </c>
      <c r="B415" s="61" t="s">
        <v>474</v>
      </c>
      <c r="C415" s="61" t="s">
        <v>135</v>
      </c>
      <c r="D415" s="62" t="s">
        <v>24</v>
      </c>
      <c r="E415" s="61" t="s">
        <v>216</v>
      </c>
      <c r="F415" s="62"/>
      <c r="G415" s="61"/>
      <c r="H415" s="61"/>
      <c r="I415" s="62" t="s">
        <v>217</v>
      </c>
      <c r="J415" s="122">
        <f>J416+J424</f>
        <v>1241247.3600000001</v>
      </c>
    </row>
    <row r="416" spans="1:10" ht="47.25">
      <c r="A416" s="60" t="s">
        <v>141</v>
      </c>
      <c r="B416" s="61" t="s">
        <v>474</v>
      </c>
      <c r="C416" s="61" t="s">
        <v>135</v>
      </c>
      <c r="D416" s="61" t="s">
        <v>142</v>
      </c>
      <c r="E416" s="61" t="s">
        <v>216</v>
      </c>
      <c r="F416" s="62"/>
      <c r="G416" s="61"/>
      <c r="H416" s="61"/>
      <c r="I416" s="62" t="s">
        <v>217</v>
      </c>
      <c r="J416" s="122">
        <f>J417</f>
        <v>1171247.3600000001</v>
      </c>
    </row>
    <row r="417" spans="1:10">
      <c r="A417" s="63" t="s">
        <v>218</v>
      </c>
      <c r="B417" s="61" t="s">
        <v>474</v>
      </c>
      <c r="C417" s="61" t="s">
        <v>135</v>
      </c>
      <c r="D417" s="61" t="s">
        <v>142</v>
      </c>
      <c r="E417" s="61">
        <v>91</v>
      </c>
      <c r="F417" s="62">
        <v>0</v>
      </c>
      <c r="G417" s="61" t="s">
        <v>137</v>
      </c>
      <c r="H417" s="61" t="s">
        <v>139</v>
      </c>
      <c r="I417" s="62" t="s">
        <v>217</v>
      </c>
      <c r="J417" s="122">
        <f>J418</f>
        <v>1171247.3600000001</v>
      </c>
    </row>
    <row r="418" spans="1:10" ht="31.5">
      <c r="A418" s="63" t="s">
        <v>219</v>
      </c>
      <c r="B418" s="61" t="s">
        <v>474</v>
      </c>
      <c r="C418" s="61" t="s">
        <v>135</v>
      </c>
      <c r="D418" s="61" t="s">
        <v>142</v>
      </c>
      <c r="E418" s="61">
        <v>91</v>
      </c>
      <c r="F418" s="62">
        <v>1</v>
      </c>
      <c r="G418" s="61" t="s">
        <v>138</v>
      </c>
      <c r="H418" s="61" t="s">
        <v>139</v>
      </c>
      <c r="I418" s="62"/>
      <c r="J418" s="122">
        <f>J419+J421</f>
        <v>1171247.3600000001</v>
      </c>
    </row>
    <row r="419" spans="1:10" ht="63">
      <c r="A419" s="63" t="s">
        <v>220</v>
      </c>
      <c r="B419" s="61" t="s">
        <v>474</v>
      </c>
      <c r="C419" s="61" t="s">
        <v>135</v>
      </c>
      <c r="D419" s="61" t="s">
        <v>142</v>
      </c>
      <c r="E419" s="61">
        <v>91</v>
      </c>
      <c r="F419" s="62">
        <v>1</v>
      </c>
      <c r="G419" s="61" t="s">
        <v>138</v>
      </c>
      <c r="H419" s="61" t="s">
        <v>221</v>
      </c>
      <c r="I419" s="62"/>
      <c r="J419" s="122">
        <f>J420</f>
        <v>1170247.3600000001</v>
      </c>
    </row>
    <row r="420" spans="1:10">
      <c r="A420" s="63" t="s">
        <v>222</v>
      </c>
      <c r="B420" s="61" t="s">
        <v>474</v>
      </c>
      <c r="C420" s="61" t="s">
        <v>135</v>
      </c>
      <c r="D420" s="61" t="s">
        <v>142</v>
      </c>
      <c r="E420" s="61">
        <v>91</v>
      </c>
      <c r="F420" s="62">
        <v>1</v>
      </c>
      <c r="G420" s="61" t="s">
        <v>138</v>
      </c>
      <c r="H420" s="61" t="s">
        <v>221</v>
      </c>
      <c r="I420" s="62">
        <v>120</v>
      </c>
      <c r="J420" s="123">
        <f>1171247.36-1000</f>
        <v>1170247.3600000001</v>
      </c>
    </row>
    <row r="421" spans="1:10" ht="63">
      <c r="A421" s="63" t="s">
        <v>223</v>
      </c>
      <c r="B421" s="61" t="s">
        <v>474</v>
      </c>
      <c r="C421" s="61" t="s">
        <v>135</v>
      </c>
      <c r="D421" s="61" t="s">
        <v>142</v>
      </c>
      <c r="E421" s="61">
        <v>91</v>
      </c>
      <c r="F421" s="62">
        <v>1</v>
      </c>
      <c r="G421" s="61" t="s">
        <v>138</v>
      </c>
      <c r="H421" s="61" t="s">
        <v>224</v>
      </c>
      <c r="I421" s="62"/>
      <c r="J421" s="123">
        <f>SUM(J422:J423)</f>
        <v>1000</v>
      </c>
    </row>
    <row r="422" spans="1:10" ht="31.5" hidden="1">
      <c r="A422" s="64" t="s">
        <v>145</v>
      </c>
      <c r="B422" s="61" t="s">
        <v>474</v>
      </c>
      <c r="C422" s="61" t="s">
        <v>135</v>
      </c>
      <c r="D422" s="61" t="s">
        <v>142</v>
      </c>
      <c r="E422" s="61">
        <v>91</v>
      </c>
      <c r="F422" s="62">
        <v>1</v>
      </c>
      <c r="G422" s="61" t="s">
        <v>138</v>
      </c>
      <c r="H422" s="61" t="s">
        <v>224</v>
      </c>
      <c r="I422" s="62">
        <v>240</v>
      </c>
      <c r="J422" s="123"/>
    </row>
    <row r="423" spans="1:10">
      <c r="A423" s="64" t="s">
        <v>147</v>
      </c>
      <c r="B423" s="61" t="s">
        <v>474</v>
      </c>
      <c r="C423" s="61" t="s">
        <v>135</v>
      </c>
      <c r="D423" s="61" t="s">
        <v>142</v>
      </c>
      <c r="E423" s="61">
        <v>91</v>
      </c>
      <c r="F423" s="62">
        <v>1</v>
      </c>
      <c r="G423" s="61" t="s">
        <v>138</v>
      </c>
      <c r="H423" s="61" t="s">
        <v>224</v>
      </c>
      <c r="I423" s="62">
        <v>850</v>
      </c>
      <c r="J423" s="123">
        <v>1000</v>
      </c>
    </row>
    <row r="424" spans="1:10">
      <c r="A424" s="64" t="s">
        <v>169</v>
      </c>
      <c r="B424" s="61" t="s">
        <v>474</v>
      </c>
      <c r="C424" s="61" t="s">
        <v>135</v>
      </c>
      <c r="D424" s="61" t="s">
        <v>170</v>
      </c>
      <c r="E424" s="61"/>
      <c r="F424" s="61"/>
      <c r="G424" s="61"/>
      <c r="H424" s="61"/>
      <c r="I424" s="61"/>
      <c r="J424" s="123">
        <f>J425</f>
        <v>70000</v>
      </c>
    </row>
    <row r="425" spans="1:10">
      <c r="A425" s="63" t="s">
        <v>218</v>
      </c>
      <c r="B425" s="61" t="s">
        <v>474</v>
      </c>
      <c r="C425" s="61" t="s">
        <v>135</v>
      </c>
      <c r="D425" s="62">
        <v>13</v>
      </c>
      <c r="E425" s="61" t="s">
        <v>292</v>
      </c>
      <c r="F425" s="62">
        <v>0</v>
      </c>
      <c r="G425" s="61" t="s">
        <v>138</v>
      </c>
      <c r="H425" s="61" t="s">
        <v>139</v>
      </c>
      <c r="I425" s="62"/>
      <c r="J425" s="123">
        <f>J426</f>
        <v>70000</v>
      </c>
    </row>
    <row r="426" spans="1:10" ht="31.5">
      <c r="A426" s="63" t="s">
        <v>219</v>
      </c>
      <c r="B426" s="61" t="s">
        <v>474</v>
      </c>
      <c r="C426" s="61" t="s">
        <v>135</v>
      </c>
      <c r="D426" s="62">
        <v>13</v>
      </c>
      <c r="E426" s="62">
        <v>91</v>
      </c>
      <c r="F426" s="62">
        <v>1</v>
      </c>
      <c r="G426" s="61" t="s">
        <v>138</v>
      </c>
      <c r="H426" s="61" t="s">
        <v>139</v>
      </c>
      <c r="I426" s="62"/>
      <c r="J426" s="123">
        <f>J427</f>
        <v>70000</v>
      </c>
    </row>
    <row r="427" spans="1:10" ht="47.25">
      <c r="A427" s="63" t="s">
        <v>293</v>
      </c>
      <c r="B427" s="61" t="s">
        <v>474</v>
      </c>
      <c r="C427" s="61" t="s">
        <v>135</v>
      </c>
      <c r="D427" s="62">
        <v>13</v>
      </c>
      <c r="E427" s="62">
        <v>91</v>
      </c>
      <c r="F427" s="62">
        <v>1</v>
      </c>
      <c r="G427" s="61" t="s">
        <v>138</v>
      </c>
      <c r="H427" s="61" t="s">
        <v>294</v>
      </c>
      <c r="I427" s="62"/>
      <c r="J427" s="123">
        <f>J428</f>
        <v>70000</v>
      </c>
    </row>
    <row r="428" spans="1:10" ht="31.5">
      <c r="A428" s="63" t="s">
        <v>145</v>
      </c>
      <c r="B428" s="61" t="s">
        <v>474</v>
      </c>
      <c r="C428" s="61" t="s">
        <v>135</v>
      </c>
      <c r="D428" s="62">
        <v>13</v>
      </c>
      <c r="E428" s="62">
        <v>91</v>
      </c>
      <c r="F428" s="62">
        <v>1</v>
      </c>
      <c r="G428" s="61" t="s">
        <v>138</v>
      </c>
      <c r="H428" s="61" t="s">
        <v>294</v>
      </c>
      <c r="I428" s="62">
        <v>240</v>
      </c>
      <c r="J428" s="123">
        <v>70000</v>
      </c>
    </row>
    <row r="429" spans="1:10">
      <c r="A429" s="76" t="s">
        <v>214</v>
      </c>
      <c r="B429" s="78"/>
      <c r="C429" s="77"/>
      <c r="D429" s="78"/>
      <c r="E429" s="77"/>
      <c r="F429" s="78"/>
      <c r="G429" s="77"/>
      <c r="H429" s="79"/>
      <c r="I429" s="79"/>
      <c r="J429" s="124">
        <f>J20+J414</f>
        <v>183667378.34</v>
      </c>
    </row>
    <row r="430" spans="1:10">
      <c r="I430" s="48">
        <v>1</v>
      </c>
      <c r="J430" s="126">
        <f>J415+J21</f>
        <v>23945242.689999998</v>
      </c>
    </row>
    <row r="431" spans="1:10">
      <c r="I431" s="48">
        <v>2</v>
      </c>
      <c r="J431" s="126">
        <f>J142</f>
        <v>487150</v>
      </c>
    </row>
    <row r="432" spans="1:10">
      <c r="I432" s="48">
        <v>3</v>
      </c>
      <c r="J432" s="126">
        <f>J149</f>
        <v>1874503.06</v>
      </c>
    </row>
    <row r="433" spans="9:10">
      <c r="I433" s="48">
        <v>4</v>
      </c>
      <c r="J433" s="126">
        <f>J193</f>
        <v>48816240.469999999</v>
      </c>
    </row>
    <row r="434" spans="9:10">
      <c r="I434" s="48">
        <v>5</v>
      </c>
      <c r="J434" s="126">
        <f>J223</f>
        <v>64458816.039999992</v>
      </c>
    </row>
    <row r="435" spans="9:10">
      <c r="I435" s="48">
        <v>7</v>
      </c>
      <c r="J435" s="126">
        <f>J320</f>
        <v>2536768.6</v>
      </c>
    </row>
    <row r="436" spans="9:10">
      <c r="I436" s="48">
        <v>8</v>
      </c>
      <c r="J436" s="126">
        <f>J332</f>
        <v>36628629.550000004</v>
      </c>
    </row>
    <row r="437" spans="9:10">
      <c r="I437" s="48">
        <v>9</v>
      </c>
    </row>
    <row r="438" spans="9:10">
      <c r="I438" s="48">
        <v>10</v>
      </c>
      <c r="J438" s="126">
        <f>J382</f>
        <v>767808</v>
      </c>
    </row>
    <row r="439" spans="9:10">
      <c r="I439" s="48">
        <v>11</v>
      </c>
      <c r="J439" s="126">
        <f>J396</f>
        <v>3152219.9299999997</v>
      </c>
    </row>
    <row r="440" spans="9:10">
      <c r="I440" s="48">
        <v>12</v>
      </c>
      <c r="J440" s="126">
        <f>J408</f>
        <v>1000000</v>
      </c>
    </row>
    <row r="441" spans="9:10">
      <c r="J441" s="126">
        <f>SUM(J430:J440)</f>
        <v>183667378.34</v>
      </c>
    </row>
    <row r="442" spans="9:10">
      <c r="I442" s="48" t="s">
        <v>538</v>
      </c>
      <c r="J442" s="126">
        <f>J23+J66+J77+J97+J104+J108+J112+J151+J176+J195+J218+J225+J243+J248+J285+J297+J303+J322+J326+J334+J352+J360+J374+J398+J410</f>
        <v>165532727.31999999</v>
      </c>
    </row>
  </sheetData>
  <mergeCells count="16">
    <mergeCell ref="C6:J6"/>
    <mergeCell ref="C7:J7"/>
    <mergeCell ref="E19:H19"/>
    <mergeCell ref="A16:J16"/>
    <mergeCell ref="A18:J18"/>
    <mergeCell ref="C14:J14"/>
    <mergeCell ref="C9:J9"/>
    <mergeCell ref="C10:J10"/>
    <mergeCell ref="C11:J11"/>
    <mergeCell ref="C12:J12"/>
    <mergeCell ref="C13:J13"/>
    <mergeCell ref="C1:J1"/>
    <mergeCell ref="C2:J2"/>
    <mergeCell ref="C3:J3"/>
    <mergeCell ref="C4:J4"/>
    <mergeCell ref="C5:J5"/>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O381"/>
  <sheetViews>
    <sheetView view="pageBreakPreview" zoomScaleNormal="100" zoomScaleSheetLayoutView="100" workbookViewId="0">
      <selection activeCell="E19" sqref="E19:H19"/>
    </sheetView>
  </sheetViews>
  <sheetFormatPr defaultColWidth="8.85546875" defaultRowHeight="15.75"/>
  <cols>
    <col min="1" max="1" width="52.85546875" style="194" customWidth="1"/>
    <col min="2" max="4" width="6.7109375" style="195" customWidth="1"/>
    <col min="5" max="7" width="4.42578125" style="195" customWidth="1"/>
    <col min="8" max="8" width="7.7109375" style="195" customWidth="1"/>
    <col min="9" max="9" width="7.85546875" style="195" customWidth="1"/>
    <col min="10" max="11" width="17.28515625" style="196" customWidth="1"/>
    <col min="12" max="16384" width="8.85546875" style="165"/>
  </cols>
  <sheetData>
    <row r="1" spans="1:15">
      <c r="E1" s="214" t="s">
        <v>465</v>
      </c>
      <c r="F1" s="214"/>
      <c r="G1" s="214"/>
      <c r="H1" s="214"/>
      <c r="I1" s="214"/>
      <c r="J1" s="214"/>
      <c r="K1" s="214"/>
      <c r="L1" s="133"/>
      <c r="M1" s="133"/>
      <c r="N1" s="133"/>
      <c r="O1" s="133"/>
    </row>
    <row r="2" spans="1:15">
      <c r="E2" s="214" t="s">
        <v>42</v>
      </c>
      <c r="F2" s="214"/>
      <c r="G2" s="214"/>
      <c r="H2" s="214"/>
      <c r="I2" s="214"/>
      <c r="J2" s="214"/>
      <c r="K2" s="214"/>
      <c r="L2" s="133"/>
      <c r="M2" s="133"/>
      <c r="N2" s="133"/>
      <c r="O2" s="133"/>
    </row>
    <row r="3" spans="1:15">
      <c r="E3" s="214" t="s">
        <v>545</v>
      </c>
      <c r="F3" s="214"/>
      <c r="G3" s="214"/>
      <c r="H3" s="214"/>
      <c r="I3" s="214"/>
      <c r="J3" s="214"/>
      <c r="K3" s="214"/>
      <c r="L3" s="133"/>
      <c r="M3" s="133"/>
      <c r="N3" s="133"/>
      <c r="O3" s="133"/>
    </row>
    <row r="4" spans="1:15">
      <c r="E4" s="214" t="s">
        <v>565</v>
      </c>
      <c r="F4" s="214"/>
      <c r="G4" s="214"/>
      <c r="H4" s="214"/>
      <c r="I4" s="214"/>
      <c r="J4" s="214"/>
      <c r="K4" s="214"/>
      <c r="L4" s="133"/>
      <c r="M4" s="133"/>
      <c r="N4" s="133"/>
      <c r="O4" s="133"/>
    </row>
    <row r="5" spans="1:15">
      <c r="E5" s="214" t="s">
        <v>559</v>
      </c>
      <c r="F5" s="214"/>
      <c r="G5" s="214"/>
      <c r="H5" s="214"/>
      <c r="I5" s="214"/>
      <c r="J5" s="214"/>
      <c r="K5" s="214"/>
      <c r="L5" s="133"/>
      <c r="M5" s="133"/>
      <c r="N5" s="133"/>
      <c r="O5" s="133"/>
    </row>
    <row r="6" spans="1:15">
      <c r="E6" s="214" t="s">
        <v>560</v>
      </c>
      <c r="F6" s="214"/>
      <c r="G6" s="214"/>
      <c r="H6" s="214"/>
      <c r="I6" s="214"/>
      <c r="J6" s="214"/>
      <c r="K6" s="214"/>
      <c r="L6" s="133"/>
      <c r="M6" s="133"/>
      <c r="N6" s="133"/>
      <c r="O6" s="133"/>
    </row>
    <row r="7" spans="1:15">
      <c r="E7" s="214" t="s">
        <v>566</v>
      </c>
      <c r="F7" s="214"/>
      <c r="G7" s="214"/>
      <c r="H7" s="214"/>
      <c r="I7" s="214"/>
      <c r="J7" s="214"/>
      <c r="K7" s="214"/>
      <c r="L7" s="133"/>
      <c r="M7" s="133"/>
      <c r="N7" s="133"/>
      <c r="O7" s="133"/>
    </row>
    <row r="8" spans="1:15">
      <c r="H8" s="133"/>
      <c r="I8" s="133"/>
      <c r="J8" s="133"/>
      <c r="K8" s="133"/>
      <c r="L8" s="133"/>
      <c r="M8" s="133"/>
      <c r="N8" s="133"/>
      <c r="O8" s="133"/>
    </row>
    <row r="9" spans="1:15" s="199" customFormat="1" ht="15" customHeight="1">
      <c r="A9" s="198"/>
      <c r="B9" s="198"/>
      <c r="C9" s="198"/>
      <c r="D9" s="198"/>
      <c r="E9" s="245" t="s">
        <v>616</v>
      </c>
      <c r="F9" s="245"/>
      <c r="G9" s="245"/>
      <c r="H9" s="245"/>
      <c r="I9" s="245"/>
      <c r="J9" s="245"/>
      <c r="K9" s="245"/>
    </row>
    <row r="10" spans="1:15" s="199" customFormat="1" ht="15" customHeight="1">
      <c r="A10" s="198"/>
      <c r="B10" s="198"/>
      <c r="C10" s="198"/>
      <c r="D10" s="198"/>
      <c r="E10" s="245" t="s">
        <v>42</v>
      </c>
      <c r="F10" s="245"/>
      <c r="G10" s="245"/>
      <c r="H10" s="245"/>
      <c r="I10" s="245"/>
      <c r="J10" s="245"/>
      <c r="K10" s="245"/>
    </row>
    <row r="11" spans="1:15" s="199" customFormat="1" ht="15" customHeight="1">
      <c r="A11" s="198"/>
      <c r="B11" s="198"/>
      <c r="C11" s="198"/>
      <c r="D11" s="198"/>
      <c r="E11" s="249" t="s">
        <v>44</v>
      </c>
      <c r="F11" s="249"/>
      <c r="G11" s="249"/>
      <c r="H11" s="249"/>
      <c r="I11" s="249"/>
      <c r="J11" s="249"/>
      <c r="K11" s="249"/>
    </row>
    <row r="12" spans="1:15" s="199" customFormat="1" ht="15" customHeight="1">
      <c r="A12" s="198"/>
      <c r="B12" s="198"/>
      <c r="C12" s="198"/>
      <c r="D12" s="198"/>
      <c r="E12" s="249" t="s">
        <v>45</v>
      </c>
      <c r="F12" s="249"/>
      <c r="G12" s="249"/>
      <c r="H12" s="249"/>
      <c r="I12" s="249"/>
      <c r="J12" s="249"/>
      <c r="K12" s="249"/>
    </row>
    <row r="13" spans="1:15" s="199" customFormat="1" ht="15" customHeight="1">
      <c r="A13" s="198"/>
      <c r="B13" s="198"/>
      <c r="C13" s="198"/>
      <c r="D13" s="198"/>
      <c r="E13" s="249" t="s">
        <v>46</v>
      </c>
      <c r="F13" s="249"/>
      <c r="G13" s="249"/>
      <c r="H13" s="249"/>
      <c r="I13" s="249"/>
      <c r="J13" s="249"/>
      <c r="K13" s="249"/>
    </row>
    <row r="14" spans="1:15" s="199" customFormat="1" ht="15" customHeight="1">
      <c r="A14" s="198"/>
      <c r="B14" s="198"/>
      <c r="C14" s="198"/>
      <c r="D14" s="198"/>
      <c r="E14" s="249" t="s">
        <v>541</v>
      </c>
      <c r="F14" s="249"/>
      <c r="G14" s="249"/>
      <c r="H14" s="249"/>
      <c r="I14" s="249"/>
      <c r="J14" s="249"/>
      <c r="K14" s="249"/>
    </row>
    <row r="15" spans="1:15">
      <c r="A15" s="163"/>
      <c r="B15" s="164"/>
      <c r="C15" s="164"/>
      <c r="D15" s="164"/>
      <c r="E15" s="164"/>
      <c r="F15" s="164"/>
      <c r="G15" s="164"/>
      <c r="H15" s="164"/>
      <c r="I15" s="164"/>
      <c r="J15" s="166"/>
      <c r="K15" s="166"/>
    </row>
    <row r="16" spans="1:15" ht="38.450000000000003" customHeight="1">
      <c r="A16" s="238" t="s">
        <v>617</v>
      </c>
      <c r="B16" s="238"/>
      <c r="C16" s="238"/>
      <c r="D16" s="238"/>
      <c r="E16" s="238"/>
      <c r="F16" s="238"/>
      <c r="G16" s="238"/>
      <c r="H16" s="238"/>
      <c r="I16" s="238"/>
      <c r="J16" s="238"/>
      <c r="K16" s="238"/>
    </row>
    <row r="17" spans="1:11">
      <c r="A17" s="167"/>
      <c r="B17" s="168"/>
      <c r="C17" s="168"/>
      <c r="D17" s="168"/>
      <c r="E17" s="168"/>
      <c r="F17" s="168"/>
      <c r="G17" s="168"/>
      <c r="H17" s="168"/>
      <c r="I17" s="168"/>
      <c r="J17" s="169"/>
      <c r="K17" s="169"/>
    </row>
    <row r="18" spans="1:11">
      <c r="A18" s="239" t="s">
        <v>41</v>
      </c>
      <c r="B18" s="239"/>
      <c r="C18" s="239"/>
      <c r="D18" s="239"/>
      <c r="E18" s="239"/>
      <c r="F18" s="239"/>
      <c r="G18" s="239"/>
      <c r="H18" s="239"/>
      <c r="I18" s="239"/>
      <c r="J18" s="239"/>
      <c r="K18" s="239"/>
    </row>
    <row r="19" spans="1:11" ht="110.25">
      <c r="A19" s="170" t="s">
        <v>129</v>
      </c>
      <c r="B19" s="170" t="s">
        <v>461</v>
      </c>
      <c r="C19" s="170" t="s">
        <v>462</v>
      </c>
      <c r="D19" s="170" t="s">
        <v>463</v>
      </c>
      <c r="E19" s="242" t="s">
        <v>132</v>
      </c>
      <c r="F19" s="243"/>
      <c r="G19" s="243"/>
      <c r="H19" s="244"/>
      <c r="I19" s="170" t="s">
        <v>464</v>
      </c>
      <c r="J19" s="170" t="s">
        <v>68</v>
      </c>
      <c r="K19" s="170" t="s">
        <v>69</v>
      </c>
    </row>
    <row r="20" spans="1:11">
      <c r="A20" s="86" t="s">
        <v>467</v>
      </c>
      <c r="B20" s="87">
        <v>871</v>
      </c>
      <c r="C20" s="88" t="s">
        <v>468</v>
      </c>
      <c r="D20" s="88" t="s">
        <v>468</v>
      </c>
      <c r="E20" s="89" t="s">
        <v>468</v>
      </c>
      <c r="F20" s="90" t="s">
        <v>468</v>
      </c>
      <c r="G20" s="91" t="s">
        <v>468</v>
      </c>
      <c r="H20" s="92" t="s">
        <v>468</v>
      </c>
      <c r="I20" s="90"/>
      <c r="J20" s="125">
        <f>J21+J125+J131+J170+J197+J276+J288+J327+J337+J347</f>
        <v>116927773.03999998</v>
      </c>
      <c r="K20" s="125">
        <f>K21+K125+K131+K170+K197+K276+K288+K327+K337+K347</f>
        <v>120483236.69999999</v>
      </c>
    </row>
    <row r="21" spans="1:11">
      <c r="A21" s="54" t="s">
        <v>134</v>
      </c>
      <c r="B21" s="93">
        <v>871</v>
      </c>
      <c r="C21" s="55">
        <v>1</v>
      </c>
      <c r="D21" s="88"/>
      <c r="E21" s="89"/>
      <c r="F21" s="90"/>
      <c r="G21" s="91"/>
      <c r="H21" s="92"/>
      <c r="I21" s="90"/>
      <c r="J21" s="121">
        <f>J22+J48+J53+J57+J62</f>
        <v>15324856.279999999</v>
      </c>
      <c r="K21" s="121">
        <f>K22+K48+K53+K57+K62</f>
        <v>16385915.809999999</v>
      </c>
    </row>
    <row r="22" spans="1:11" ht="63">
      <c r="A22" s="63" t="s">
        <v>153</v>
      </c>
      <c r="B22" s="94">
        <v>871</v>
      </c>
      <c r="C22" s="143" t="s">
        <v>135</v>
      </c>
      <c r="D22" s="144" t="s">
        <v>154</v>
      </c>
      <c r="E22" s="143" t="s">
        <v>216</v>
      </c>
      <c r="F22" s="144"/>
      <c r="G22" s="143"/>
      <c r="H22" s="143"/>
      <c r="I22" s="144" t="s">
        <v>217</v>
      </c>
      <c r="J22" s="123">
        <f>J23+J27+J38</f>
        <v>11687678.35</v>
      </c>
      <c r="K22" s="123">
        <f>K23+K27+K38</f>
        <v>12277403.27</v>
      </c>
    </row>
    <row r="23" spans="1:11" ht="78.75">
      <c r="A23" s="63" t="s">
        <v>225</v>
      </c>
      <c r="B23" s="94">
        <v>871</v>
      </c>
      <c r="C23" s="143" t="s">
        <v>135</v>
      </c>
      <c r="D23" s="143" t="s">
        <v>154</v>
      </c>
      <c r="E23" s="143" t="s">
        <v>165</v>
      </c>
      <c r="F23" s="144">
        <v>0</v>
      </c>
      <c r="G23" s="143" t="s">
        <v>138</v>
      </c>
      <c r="H23" s="143" t="s">
        <v>139</v>
      </c>
      <c r="I23" s="144"/>
      <c r="J23" s="123">
        <f t="shared" ref="J23:K25" si="0">J24</f>
        <v>100000</v>
      </c>
      <c r="K23" s="123">
        <f t="shared" si="0"/>
        <v>100000</v>
      </c>
    </row>
    <row r="24" spans="1:11" ht="31.5">
      <c r="A24" s="64" t="s">
        <v>226</v>
      </c>
      <c r="B24" s="144">
        <v>871</v>
      </c>
      <c r="C24" s="143" t="s">
        <v>135</v>
      </c>
      <c r="D24" s="143" t="s">
        <v>154</v>
      </c>
      <c r="E24" s="143" t="s">
        <v>165</v>
      </c>
      <c r="F24" s="143" t="s">
        <v>137</v>
      </c>
      <c r="G24" s="143" t="s">
        <v>135</v>
      </c>
      <c r="H24" s="143" t="s">
        <v>139</v>
      </c>
      <c r="I24" s="143"/>
      <c r="J24" s="123">
        <f t="shared" si="0"/>
        <v>100000</v>
      </c>
      <c r="K24" s="123">
        <f t="shared" si="0"/>
        <v>100000</v>
      </c>
    </row>
    <row r="25" spans="1:11" ht="31.5">
      <c r="A25" s="64" t="s">
        <v>226</v>
      </c>
      <c r="B25" s="144">
        <v>871</v>
      </c>
      <c r="C25" s="143" t="s">
        <v>135</v>
      </c>
      <c r="D25" s="143" t="s">
        <v>154</v>
      </c>
      <c r="E25" s="143" t="s">
        <v>165</v>
      </c>
      <c r="F25" s="143" t="s">
        <v>137</v>
      </c>
      <c r="G25" s="143" t="s">
        <v>135</v>
      </c>
      <c r="H25" s="143" t="s">
        <v>227</v>
      </c>
      <c r="I25" s="143"/>
      <c r="J25" s="123">
        <f t="shared" si="0"/>
        <v>100000</v>
      </c>
      <c r="K25" s="123">
        <f t="shared" si="0"/>
        <v>100000</v>
      </c>
    </row>
    <row r="26" spans="1:11" ht="47.25">
      <c r="A26" s="64" t="s">
        <v>145</v>
      </c>
      <c r="B26" s="144">
        <v>871</v>
      </c>
      <c r="C26" s="143" t="s">
        <v>135</v>
      </c>
      <c r="D26" s="143" t="s">
        <v>154</v>
      </c>
      <c r="E26" s="143" t="s">
        <v>165</v>
      </c>
      <c r="F26" s="143" t="s">
        <v>137</v>
      </c>
      <c r="G26" s="143" t="s">
        <v>135</v>
      </c>
      <c r="H26" s="143" t="s">
        <v>227</v>
      </c>
      <c r="I26" s="143" t="s">
        <v>146</v>
      </c>
      <c r="J26" s="123">
        <v>100000</v>
      </c>
      <c r="K26" s="123">
        <v>100000</v>
      </c>
    </row>
    <row r="27" spans="1:11" ht="31.5">
      <c r="A27" s="63" t="s">
        <v>228</v>
      </c>
      <c r="B27" s="144">
        <v>871</v>
      </c>
      <c r="C27" s="143" t="s">
        <v>135</v>
      </c>
      <c r="D27" s="144" t="s">
        <v>154</v>
      </c>
      <c r="E27" s="143">
        <v>92</v>
      </c>
      <c r="F27" s="144">
        <v>0</v>
      </c>
      <c r="G27" s="143" t="s">
        <v>138</v>
      </c>
      <c r="H27" s="143" t="s">
        <v>139</v>
      </c>
      <c r="I27" s="144"/>
      <c r="J27" s="123">
        <f>J28+J31</f>
        <v>11587678.35</v>
      </c>
      <c r="K27" s="123">
        <f>K28+K31</f>
        <v>12177403.27</v>
      </c>
    </row>
    <row r="28" spans="1:11">
      <c r="A28" s="65" t="s">
        <v>229</v>
      </c>
      <c r="B28" s="144">
        <v>871</v>
      </c>
      <c r="C28" s="143" t="s">
        <v>135</v>
      </c>
      <c r="D28" s="144" t="s">
        <v>154</v>
      </c>
      <c r="E28" s="143">
        <v>92</v>
      </c>
      <c r="F28" s="144">
        <v>1</v>
      </c>
      <c r="G28" s="143" t="s">
        <v>138</v>
      </c>
      <c r="H28" s="143" t="s">
        <v>139</v>
      </c>
      <c r="I28" s="144"/>
      <c r="J28" s="123">
        <f>J29</f>
        <v>1268438.55</v>
      </c>
      <c r="K28" s="123">
        <f>K29</f>
        <v>1372029.37</v>
      </c>
    </row>
    <row r="29" spans="1:11" ht="78.75">
      <c r="A29" s="65" t="s">
        <v>230</v>
      </c>
      <c r="B29" s="144">
        <v>871</v>
      </c>
      <c r="C29" s="143" t="s">
        <v>135</v>
      </c>
      <c r="D29" s="144" t="s">
        <v>154</v>
      </c>
      <c r="E29" s="143">
        <v>92</v>
      </c>
      <c r="F29" s="144">
        <v>1</v>
      </c>
      <c r="G29" s="143" t="s">
        <v>138</v>
      </c>
      <c r="H29" s="143" t="s">
        <v>221</v>
      </c>
      <c r="I29" s="144"/>
      <c r="J29" s="123">
        <f>J30</f>
        <v>1268438.55</v>
      </c>
      <c r="K29" s="123">
        <f>K30</f>
        <v>1372029.37</v>
      </c>
    </row>
    <row r="30" spans="1:11" ht="31.5">
      <c r="A30" s="63" t="s">
        <v>222</v>
      </c>
      <c r="B30" s="144">
        <v>871</v>
      </c>
      <c r="C30" s="143" t="s">
        <v>135</v>
      </c>
      <c r="D30" s="144" t="s">
        <v>154</v>
      </c>
      <c r="E30" s="143">
        <v>92</v>
      </c>
      <c r="F30" s="144">
        <v>1</v>
      </c>
      <c r="G30" s="143" t="s">
        <v>138</v>
      </c>
      <c r="H30" s="143" t="s">
        <v>221</v>
      </c>
      <c r="I30" s="144">
        <v>120</v>
      </c>
      <c r="J30" s="123">
        <f>1268438.55</f>
        <v>1268438.55</v>
      </c>
      <c r="K30" s="123">
        <v>1372029.37</v>
      </c>
    </row>
    <row r="31" spans="1:11">
      <c r="A31" s="64" t="s">
        <v>231</v>
      </c>
      <c r="B31" s="144">
        <v>871</v>
      </c>
      <c r="C31" s="143" t="s">
        <v>135</v>
      </c>
      <c r="D31" s="144" t="s">
        <v>154</v>
      </c>
      <c r="E31" s="143">
        <v>92</v>
      </c>
      <c r="F31" s="144">
        <v>2</v>
      </c>
      <c r="G31" s="143" t="s">
        <v>138</v>
      </c>
      <c r="H31" s="143" t="s">
        <v>139</v>
      </c>
      <c r="I31" s="144"/>
      <c r="J31" s="123">
        <f>J32+J34</f>
        <v>10319239.799999999</v>
      </c>
      <c r="K31" s="123">
        <f>K32+K34</f>
        <v>10805373.9</v>
      </c>
    </row>
    <row r="32" spans="1:11" ht="78.75">
      <c r="A32" s="64" t="s">
        <v>230</v>
      </c>
      <c r="B32" s="144">
        <v>871</v>
      </c>
      <c r="C32" s="143" t="s">
        <v>135</v>
      </c>
      <c r="D32" s="144" t="s">
        <v>154</v>
      </c>
      <c r="E32" s="143">
        <v>92</v>
      </c>
      <c r="F32" s="144">
        <v>2</v>
      </c>
      <c r="G32" s="143" t="s">
        <v>138</v>
      </c>
      <c r="H32" s="143" t="s">
        <v>221</v>
      </c>
      <c r="I32" s="144"/>
      <c r="J32" s="123">
        <f>J33</f>
        <v>9541129.6899999995</v>
      </c>
      <c r="K32" s="123">
        <f>K33</f>
        <v>9922860.5</v>
      </c>
    </row>
    <row r="33" spans="1:11" ht="31.5">
      <c r="A33" s="63" t="s">
        <v>222</v>
      </c>
      <c r="B33" s="144">
        <v>871</v>
      </c>
      <c r="C33" s="143" t="s">
        <v>135</v>
      </c>
      <c r="D33" s="144" t="s">
        <v>154</v>
      </c>
      <c r="E33" s="143">
        <v>92</v>
      </c>
      <c r="F33" s="144">
        <v>2</v>
      </c>
      <c r="G33" s="143" t="s">
        <v>138</v>
      </c>
      <c r="H33" s="143" t="s">
        <v>221</v>
      </c>
      <c r="I33" s="144">
        <v>120</v>
      </c>
      <c r="J33" s="123">
        <f>7328056.6+2213073.09</f>
        <v>9541129.6899999995</v>
      </c>
      <c r="K33" s="123">
        <f>7621244.62+2301615.88</f>
        <v>9922860.5</v>
      </c>
    </row>
    <row r="34" spans="1:11" ht="78.75">
      <c r="A34" s="64" t="s">
        <v>232</v>
      </c>
      <c r="B34" s="144">
        <v>871</v>
      </c>
      <c r="C34" s="143" t="s">
        <v>135</v>
      </c>
      <c r="D34" s="144" t="s">
        <v>154</v>
      </c>
      <c r="E34" s="143">
        <v>92</v>
      </c>
      <c r="F34" s="144">
        <v>2</v>
      </c>
      <c r="G34" s="143" t="s">
        <v>138</v>
      </c>
      <c r="H34" s="143" t="s">
        <v>224</v>
      </c>
      <c r="I34" s="144"/>
      <c r="J34" s="123">
        <f>SUM(J35:J37)</f>
        <v>778110.11</v>
      </c>
      <c r="K34" s="123">
        <f>SUM(K35:K37)</f>
        <v>882513.4</v>
      </c>
    </row>
    <row r="35" spans="1:11" ht="31.5">
      <c r="A35" s="63" t="s">
        <v>222</v>
      </c>
      <c r="B35" s="144">
        <v>871</v>
      </c>
      <c r="C35" s="143" t="s">
        <v>135</v>
      </c>
      <c r="D35" s="144" t="s">
        <v>154</v>
      </c>
      <c r="E35" s="143">
        <v>92</v>
      </c>
      <c r="F35" s="144">
        <v>2</v>
      </c>
      <c r="G35" s="143" t="s">
        <v>138</v>
      </c>
      <c r="H35" s="143" t="s">
        <v>224</v>
      </c>
      <c r="I35" s="144">
        <v>120</v>
      </c>
      <c r="J35" s="123">
        <v>14400</v>
      </c>
      <c r="K35" s="123">
        <v>14400</v>
      </c>
    </row>
    <row r="36" spans="1:11" ht="47.25">
      <c r="A36" s="64" t="s">
        <v>145</v>
      </c>
      <c r="B36" s="144">
        <v>871</v>
      </c>
      <c r="C36" s="143" t="s">
        <v>135</v>
      </c>
      <c r="D36" s="144" t="s">
        <v>154</v>
      </c>
      <c r="E36" s="143">
        <v>92</v>
      </c>
      <c r="F36" s="144">
        <v>2</v>
      </c>
      <c r="G36" s="143" t="s">
        <v>138</v>
      </c>
      <c r="H36" s="143" t="s">
        <v>224</v>
      </c>
      <c r="I36" s="144">
        <v>240</v>
      </c>
      <c r="J36" s="123">
        <f>749710.11</f>
        <v>749710.11</v>
      </c>
      <c r="K36" s="123">
        <f>854113.4</f>
        <v>854113.4</v>
      </c>
    </row>
    <row r="37" spans="1:11">
      <c r="A37" s="64" t="s">
        <v>147</v>
      </c>
      <c r="B37" s="144">
        <v>871</v>
      </c>
      <c r="C37" s="143" t="s">
        <v>135</v>
      </c>
      <c r="D37" s="144" t="s">
        <v>154</v>
      </c>
      <c r="E37" s="143">
        <v>92</v>
      </c>
      <c r="F37" s="144">
        <v>2</v>
      </c>
      <c r="G37" s="143" t="s">
        <v>138</v>
      </c>
      <c r="H37" s="143" t="s">
        <v>224</v>
      </c>
      <c r="I37" s="144">
        <v>850</v>
      </c>
      <c r="J37" s="123">
        <v>14000</v>
      </c>
      <c r="K37" s="123">
        <v>14000</v>
      </c>
    </row>
    <row r="38" spans="1:11" hidden="1">
      <c r="A38" s="64" t="s">
        <v>233</v>
      </c>
      <c r="B38" s="144">
        <v>871</v>
      </c>
      <c r="C38" s="143" t="s">
        <v>135</v>
      </c>
      <c r="D38" s="144" t="s">
        <v>154</v>
      </c>
      <c r="E38" s="143">
        <v>97</v>
      </c>
      <c r="F38" s="144">
        <v>0</v>
      </c>
      <c r="G38" s="143" t="s">
        <v>138</v>
      </c>
      <c r="H38" s="143" t="s">
        <v>139</v>
      </c>
      <c r="I38" s="144"/>
      <c r="J38" s="123">
        <f>J39</f>
        <v>0</v>
      </c>
      <c r="K38" s="123">
        <f>K39</f>
        <v>0</v>
      </c>
    </row>
    <row r="39" spans="1:11" ht="78.75" hidden="1">
      <c r="A39" s="64" t="s">
        <v>234</v>
      </c>
      <c r="B39" s="144">
        <v>871</v>
      </c>
      <c r="C39" s="143" t="s">
        <v>135</v>
      </c>
      <c r="D39" s="144" t="s">
        <v>154</v>
      </c>
      <c r="E39" s="143">
        <v>97</v>
      </c>
      <c r="F39" s="144">
        <v>2</v>
      </c>
      <c r="G39" s="143" t="s">
        <v>138</v>
      </c>
      <c r="H39" s="143" t="s">
        <v>139</v>
      </c>
      <c r="I39" s="144"/>
      <c r="J39" s="123">
        <f>J40+J42+J44+J46</f>
        <v>0</v>
      </c>
      <c r="K39" s="123">
        <f>K40+K42+K44+K46</f>
        <v>0</v>
      </c>
    </row>
    <row r="40" spans="1:11" ht="409.5" hidden="1">
      <c r="A40" s="64" t="s">
        <v>611</v>
      </c>
      <c r="B40" s="143" t="s">
        <v>86</v>
      </c>
      <c r="C40" s="143" t="s">
        <v>135</v>
      </c>
      <c r="D40" s="143" t="s">
        <v>154</v>
      </c>
      <c r="E40" s="143" t="s">
        <v>236</v>
      </c>
      <c r="F40" s="144">
        <v>2</v>
      </c>
      <c r="G40" s="143" t="s">
        <v>138</v>
      </c>
      <c r="H40" s="143" t="s">
        <v>237</v>
      </c>
      <c r="I40" s="144"/>
      <c r="J40" s="123">
        <f>J41</f>
        <v>0</v>
      </c>
      <c r="K40" s="123">
        <f>K41</f>
        <v>0</v>
      </c>
    </row>
    <row r="41" spans="1:11" hidden="1">
      <c r="A41" s="69" t="s">
        <v>239</v>
      </c>
      <c r="B41" s="143" t="s">
        <v>86</v>
      </c>
      <c r="C41" s="143" t="s">
        <v>135</v>
      </c>
      <c r="D41" s="143" t="s">
        <v>154</v>
      </c>
      <c r="E41" s="143" t="s">
        <v>236</v>
      </c>
      <c r="F41" s="144">
        <v>2</v>
      </c>
      <c r="G41" s="143" t="s">
        <v>138</v>
      </c>
      <c r="H41" s="143" t="s">
        <v>237</v>
      </c>
      <c r="I41" s="144">
        <v>500</v>
      </c>
      <c r="J41" s="123"/>
      <c r="K41" s="123"/>
    </row>
    <row r="42" spans="1:11" ht="63" hidden="1">
      <c r="A42" s="64" t="s">
        <v>240</v>
      </c>
      <c r="B42" s="144">
        <v>871</v>
      </c>
      <c r="C42" s="143" t="s">
        <v>135</v>
      </c>
      <c r="D42" s="144" t="s">
        <v>154</v>
      </c>
      <c r="E42" s="143">
        <v>97</v>
      </c>
      <c r="F42" s="144">
        <v>2</v>
      </c>
      <c r="G42" s="143" t="s">
        <v>138</v>
      </c>
      <c r="H42" s="143" t="s">
        <v>241</v>
      </c>
      <c r="I42" s="144"/>
      <c r="J42" s="123">
        <f>J43</f>
        <v>0</v>
      </c>
      <c r="K42" s="123">
        <f>K43</f>
        <v>0</v>
      </c>
    </row>
    <row r="43" spans="1:11" hidden="1">
      <c r="A43" s="69" t="s">
        <v>239</v>
      </c>
      <c r="B43" s="144">
        <v>871</v>
      </c>
      <c r="C43" s="143" t="s">
        <v>135</v>
      </c>
      <c r="D43" s="144" t="s">
        <v>154</v>
      </c>
      <c r="E43" s="143">
        <v>97</v>
      </c>
      <c r="F43" s="144">
        <v>2</v>
      </c>
      <c r="G43" s="143" t="s">
        <v>138</v>
      </c>
      <c r="H43" s="143" t="s">
        <v>241</v>
      </c>
      <c r="I43" s="144">
        <v>500</v>
      </c>
      <c r="J43" s="123"/>
      <c r="K43" s="123"/>
    </row>
    <row r="44" spans="1:11" ht="63" hidden="1">
      <c r="A44" s="64" t="s">
        <v>242</v>
      </c>
      <c r="B44" s="144">
        <v>871</v>
      </c>
      <c r="C44" s="143" t="s">
        <v>135</v>
      </c>
      <c r="D44" s="144" t="s">
        <v>154</v>
      </c>
      <c r="E44" s="143">
        <v>97</v>
      </c>
      <c r="F44" s="144">
        <v>2</v>
      </c>
      <c r="G44" s="143" t="s">
        <v>138</v>
      </c>
      <c r="H44" s="143" t="s">
        <v>243</v>
      </c>
      <c r="I44" s="144"/>
      <c r="J44" s="123">
        <f>J45</f>
        <v>0</v>
      </c>
      <c r="K44" s="123">
        <f>K45</f>
        <v>0</v>
      </c>
    </row>
    <row r="45" spans="1:11" hidden="1">
      <c r="A45" s="69" t="s">
        <v>239</v>
      </c>
      <c r="B45" s="144">
        <v>871</v>
      </c>
      <c r="C45" s="143" t="s">
        <v>135</v>
      </c>
      <c r="D45" s="144" t="s">
        <v>154</v>
      </c>
      <c r="E45" s="143">
        <v>97</v>
      </c>
      <c r="F45" s="144">
        <v>2</v>
      </c>
      <c r="G45" s="143" t="s">
        <v>138</v>
      </c>
      <c r="H45" s="143" t="s">
        <v>243</v>
      </c>
      <c r="I45" s="144">
        <v>500</v>
      </c>
      <c r="J45" s="123"/>
      <c r="K45" s="123"/>
    </row>
    <row r="46" spans="1:11" ht="78.75" hidden="1">
      <c r="A46" s="64" t="s">
        <v>244</v>
      </c>
      <c r="B46" s="144">
        <v>871</v>
      </c>
      <c r="C46" s="143" t="s">
        <v>135</v>
      </c>
      <c r="D46" s="144" t="s">
        <v>154</v>
      </c>
      <c r="E46" s="143">
        <v>97</v>
      </c>
      <c r="F46" s="144">
        <v>2</v>
      </c>
      <c r="G46" s="143" t="s">
        <v>138</v>
      </c>
      <c r="H46" s="143" t="s">
        <v>245</v>
      </c>
      <c r="I46" s="144"/>
      <c r="J46" s="123">
        <f>J47</f>
        <v>0</v>
      </c>
      <c r="K46" s="123">
        <f>K47</f>
        <v>0</v>
      </c>
    </row>
    <row r="47" spans="1:11" hidden="1">
      <c r="A47" s="69" t="s">
        <v>239</v>
      </c>
      <c r="B47" s="144">
        <v>871</v>
      </c>
      <c r="C47" s="143" t="s">
        <v>135</v>
      </c>
      <c r="D47" s="144" t="s">
        <v>154</v>
      </c>
      <c r="E47" s="143">
        <v>97</v>
      </c>
      <c r="F47" s="144">
        <v>2</v>
      </c>
      <c r="G47" s="143" t="s">
        <v>138</v>
      </c>
      <c r="H47" s="143" t="s">
        <v>245</v>
      </c>
      <c r="I47" s="144">
        <v>500</v>
      </c>
      <c r="J47" s="123"/>
      <c r="K47" s="123"/>
    </row>
    <row r="48" spans="1:11" ht="47.25" hidden="1">
      <c r="A48" s="64" t="s">
        <v>156</v>
      </c>
      <c r="B48" s="143">
        <v>871</v>
      </c>
      <c r="C48" s="143" t="s">
        <v>135</v>
      </c>
      <c r="D48" s="143" t="s">
        <v>157</v>
      </c>
      <c r="E48" s="143"/>
      <c r="F48" s="143"/>
      <c r="G48" s="143"/>
      <c r="H48" s="143"/>
      <c r="I48" s="143"/>
      <c r="J48" s="123">
        <f t="shared" ref="J48:K51" si="1">J49</f>
        <v>0</v>
      </c>
      <c r="K48" s="123">
        <f t="shared" si="1"/>
        <v>0</v>
      </c>
    </row>
    <row r="49" spans="1:11" hidden="1">
      <c r="A49" s="64" t="s">
        <v>239</v>
      </c>
      <c r="B49" s="143" t="s">
        <v>86</v>
      </c>
      <c r="C49" s="143" t="s">
        <v>135</v>
      </c>
      <c r="D49" s="143" t="s">
        <v>157</v>
      </c>
      <c r="E49" s="143" t="s">
        <v>236</v>
      </c>
      <c r="F49" s="143" t="s">
        <v>137</v>
      </c>
      <c r="G49" s="143" t="s">
        <v>138</v>
      </c>
      <c r="H49" s="143" t="s">
        <v>139</v>
      </c>
      <c r="I49" s="143"/>
      <c r="J49" s="123">
        <f t="shared" si="1"/>
        <v>0</v>
      </c>
      <c r="K49" s="123">
        <f t="shared" si="1"/>
        <v>0</v>
      </c>
    </row>
    <row r="50" spans="1:11" ht="78.75" hidden="1">
      <c r="A50" s="64" t="s">
        <v>234</v>
      </c>
      <c r="B50" s="143" t="s">
        <v>86</v>
      </c>
      <c r="C50" s="143" t="s">
        <v>135</v>
      </c>
      <c r="D50" s="143" t="s">
        <v>157</v>
      </c>
      <c r="E50" s="143" t="s">
        <v>236</v>
      </c>
      <c r="F50" s="143" t="s">
        <v>143</v>
      </c>
      <c r="G50" s="143" t="s">
        <v>138</v>
      </c>
      <c r="H50" s="143" t="s">
        <v>139</v>
      </c>
      <c r="I50" s="143"/>
      <c r="J50" s="123">
        <f t="shared" si="1"/>
        <v>0</v>
      </c>
      <c r="K50" s="123">
        <f t="shared" si="1"/>
        <v>0</v>
      </c>
    </row>
    <row r="51" spans="1:11" ht="47.25" hidden="1">
      <c r="A51" s="64" t="s">
        <v>246</v>
      </c>
      <c r="B51" s="144">
        <v>871</v>
      </c>
      <c r="C51" s="143" t="s">
        <v>135</v>
      </c>
      <c r="D51" s="143" t="s">
        <v>157</v>
      </c>
      <c r="E51" s="143">
        <v>97</v>
      </c>
      <c r="F51" s="144">
        <v>2</v>
      </c>
      <c r="G51" s="143" t="s">
        <v>138</v>
      </c>
      <c r="H51" s="143" t="s">
        <v>247</v>
      </c>
      <c r="I51" s="144"/>
      <c r="J51" s="123">
        <f t="shared" si="1"/>
        <v>0</v>
      </c>
      <c r="K51" s="123">
        <f t="shared" si="1"/>
        <v>0</v>
      </c>
    </row>
    <row r="52" spans="1:11" hidden="1">
      <c r="A52" s="69" t="s">
        <v>239</v>
      </c>
      <c r="B52" s="144">
        <v>871</v>
      </c>
      <c r="C52" s="143" t="s">
        <v>135</v>
      </c>
      <c r="D52" s="143" t="s">
        <v>157</v>
      </c>
      <c r="E52" s="143">
        <v>97</v>
      </c>
      <c r="F52" s="144">
        <v>2</v>
      </c>
      <c r="G52" s="143" t="s">
        <v>138</v>
      </c>
      <c r="H52" s="143" t="s">
        <v>247</v>
      </c>
      <c r="I52" s="144">
        <v>500</v>
      </c>
      <c r="J52" s="123"/>
      <c r="K52" s="123"/>
    </row>
    <row r="53" spans="1:11">
      <c r="A53" s="64" t="s">
        <v>158</v>
      </c>
      <c r="B53" s="144">
        <v>871</v>
      </c>
      <c r="C53" s="143" t="s">
        <v>135</v>
      </c>
      <c r="D53" s="143" t="s">
        <v>159</v>
      </c>
      <c r="E53" s="143"/>
      <c r="F53" s="144"/>
      <c r="G53" s="143"/>
      <c r="H53" s="143"/>
      <c r="I53" s="144"/>
      <c r="J53" s="123">
        <f t="shared" ref="J53:K55" si="2">J54</f>
        <v>0</v>
      </c>
      <c r="K53" s="123">
        <f t="shared" si="2"/>
        <v>450900</v>
      </c>
    </row>
    <row r="54" spans="1:11" ht="47.25">
      <c r="A54" s="70" t="s">
        <v>248</v>
      </c>
      <c r="B54" s="144">
        <v>871</v>
      </c>
      <c r="C54" s="143" t="s">
        <v>135</v>
      </c>
      <c r="D54" s="143" t="s">
        <v>159</v>
      </c>
      <c r="E54" s="144">
        <v>93</v>
      </c>
      <c r="F54" s="143" t="s">
        <v>140</v>
      </c>
      <c r="G54" s="143" t="s">
        <v>138</v>
      </c>
      <c r="H54" s="143" t="s">
        <v>139</v>
      </c>
      <c r="I54" s="144"/>
      <c r="J54" s="123">
        <f t="shared" si="2"/>
        <v>0</v>
      </c>
      <c r="K54" s="123">
        <f t="shared" si="2"/>
        <v>450900</v>
      </c>
    </row>
    <row r="55" spans="1:11" ht="78.75">
      <c r="A55" s="70" t="s">
        <v>249</v>
      </c>
      <c r="B55" s="144">
        <v>871</v>
      </c>
      <c r="C55" s="143" t="s">
        <v>135</v>
      </c>
      <c r="D55" s="143" t="s">
        <v>159</v>
      </c>
      <c r="E55" s="144">
        <v>93</v>
      </c>
      <c r="F55" s="143" t="s">
        <v>140</v>
      </c>
      <c r="G55" s="143" t="s">
        <v>138</v>
      </c>
      <c r="H55" s="143" t="s">
        <v>250</v>
      </c>
      <c r="I55" s="144"/>
      <c r="J55" s="123">
        <f t="shared" si="2"/>
        <v>0</v>
      </c>
      <c r="K55" s="123">
        <f t="shared" si="2"/>
        <v>450900</v>
      </c>
    </row>
    <row r="56" spans="1:11">
      <c r="A56" s="64" t="s">
        <v>160</v>
      </c>
      <c r="B56" s="144">
        <v>871</v>
      </c>
      <c r="C56" s="143" t="s">
        <v>135</v>
      </c>
      <c r="D56" s="143" t="s">
        <v>159</v>
      </c>
      <c r="E56" s="144">
        <v>93</v>
      </c>
      <c r="F56" s="143" t="s">
        <v>140</v>
      </c>
      <c r="G56" s="143" t="s">
        <v>138</v>
      </c>
      <c r="H56" s="143" t="s">
        <v>250</v>
      </c>
      <c r="I56" s="144">
        <v>880</v>
      </c>
      <c r="J56" s="123"/>
      <c r="K56" s="123">
        <v>450900</v>
      </c>
    </row>
    <row r="57" spans="1:11">
      <c r="A57" s="63" t="s">
        <v>164</v>
      </c>
      <c r="B57" s="144">
        <v>871</v>
      </c>
      <c r="C57" s="143" t="s">
        <v>135</v>
      </c>
      <c r="D57" s="144">
        <v>11</v>
      </c>
      <c r="E57" s="143"/>
      <c r="F57" s="144"/>
      <c r="G57" s="143"/>
      <c r="H57" s="143"/>
      <c r="I57" s="144" t="s">
        <v>217</v>
      </c>
      <c r="J57" s="122">
        <f t="shared" ref="J57:K60" si="3">J58</f>
        <v>500000</v>
      </c>
      <c r="K57" s="122">
        <f t="shared" si="3"/>
        <v>500000</v>
      </c>
    </row>
    <row r="58" spans="1:11">
      <c r="A58" s="63" t="s">
        <v>164</v>
      </c>
      <c r="B58" s="144">
        <v>871</v>
      </c>
      <c r="C58" s="143" t="s">
        <v>135</v>
      </c>
      <c r="D58" s="144">
        <v>11</v>
      </c>
      <c r="E58" s="143">
        <v>94</v>
      </c>
      <c r="F58" s="144">
        <v>0</v>
      </c>
      <c r="G58" s="143" t="s">
        <v>138</v>
      </c>
      <c r="H58" s="143" t="s">
        <v>139</v>
      </c>
      <c r="I58" s="144"/>
      <c r="J58" s="122">
        <f t="shared" si="3"/>
        <v>500000</v>
      </c>
      <c r="K58" s="122">
        <f t="shared" si="3"/>
        <v>500000</v>
      </c>
    </row>
    <row r="59" spans="1:11">
      <c r="A59" s="63" t="s">
        <v>251</v>
      </c>
      <c r="B59" s="144">
        <v>871</v>
      </c>
      <c r="C59" s="143" t="s">
        <v>135</v>
      </c>
      <c r="D59" s="144">
        <v>11</v>
      </c>
      <c r="E59" s="143">
        <v>94</v>
      </c>
      <c r="F59" s="144">
        <v>1</v>
      </c>
      <c r="G59" s="143" t="s">
        <v>138</v>
      </c>
      <c r="H59" s="143" t="s">
        <v>139</v>
      </c>
      <c r="I59" s="144" t="s">
        <v>217</v>
      </c>
      <c r="J59" s="122">
        <f t="shared" si="3"/>
        <v>500000</v>
      </c>
      <c r="K59" s="122">
        <f t="shared" si="3"/>
        <v>500000</v>
      </c>
    </row>
    <row r="60" spans="1:11">
      <c r="A60" s="63" t="s">
        <v>251</v>
      </c>
      <c r="B60" s="144">
        <v>871</v>
      </c>
      <c r="C60" s="143" t="s">
        <v>135</v>
      </c>
      <c r="D60" s="144">
        <v>11</v>
      </c>
      <c r="E60" s="143">
        <v>94</v>
      </c>
      <c r="F60" s="144">
        <v>1</v>
      </c>
      <c r="G60" s="143" t="s">
        <v>138</v>
      </c>
      <c r="H60" s="143" t="s">
        <v>252</v>
      </c>
      <c r="I60" s="144"/>
      <c r="J60" s="122">
        <f t="shared" si="3"/>
        <v>500000</v>
      </c>
      <c r="K60" s="122">
        <f t="shared" si="3"/>
        <v>500000</v>
      </c>
    </row>
    <row r="61" spans="1:11">
      <c r="A61" s="63" t="s">
        <v>166</v>
      </c>
      <c r="B61" s="144">
        <v>871</v>
      </c>
      <c r="C61" s="143" t="s">
        <v>135</v>
      </c>
      <c r="D61" s="144">
        <v>11</v>
      </c>
      <c r="E61" s="143">
        <v>94</v>
      </c>
      <c r="F61" s="144">
        <v>1</v>
      </c>
      <c r="G61" s="143" t="s">
        <v>138</v>
      </c>
      <c r="H61" s="143" t="s">
        <v>252</v>
      </c>
      <c r="I61" s="143" t="s">
        <v>167</v>
      </c>
      <c r="J61" s="122">
        <v>500000</v>
      </c>
      <c r="K61" s="122">
        <v>500000</v>
      </c>
    </row>
    <row r="62" spans="1:11">
      <c r="A62" s="63" t="s">
        <v>169</v>
      </c>
      <c r="B62" s="144">
        <v>871</v>
      </c>
      <c r="C62" s="143" t="s">
        <v>135</v>
      </c>
      <c r="D62" s="144">
        <v>13</v>
      </c>
      <c r="E62" s="143"/>
      <c r="F62" s="144"/>
      <c r="G62" s="143"/>
      <c r="H62" s="143"/>
      <c r="I62" s="144"/>
      <c r="J62" s="123">
        <f>J63+J74+J94+J101+J105+J109</f>
        <v>3137177.93</v>
      </c>
      <c r="K62" s="123">
        <f>K63+K74+K94+K101+K105+K109</f>
        <v>3157612.54</v>
      </c>
    </row>
    <row r="63" spans="1:11" ht="63">
      <c r="A63" s="63" t="s">
        <v>253</v>
      </c>
      <c r="B63" s="144">
        <v>871</v>
      </c>
      <c r="C63" s="143" t="s">
        <v>135</v>
      </c>
      <c r="D63" s="144">
        <v>13</v>
      </c>
      <c r="E63" s="143" t="s">
        <v>135</v>
      </c>
      <c r="F63" s="144">
        <v>0</v>
      </c>
      <c r="G63" s="143" t="s">
        <v>138</v>
      </c>
      <c r="H63" s="143" t="s">
        <v>139</v>
      </c>
      <c r="I63" s="144"/>
      <c r="J63" s="123">
        <f>J64+J71</f>
        <v>2182476.41</v>
      </c>
      <c r="K63" s="123">
        <f>K64+K71</f>
        <v>2180094.96</v>
      </c>
    </row>
    <row r="64" spans="1:11">
      <c r="A64" s="63" t="s">
        <v>254</v>
      </c>
      <c r="B64" s="144">
        <v>871</v>
      </c>
      <c r="C64" s="143" t="s">
        <v>135</v>
      </c>
      <c r="D64" s="144">
        <v>13</v>
      </c>
      <c r="E64" s="143" t="s">
        <v>135</v>
      </c>
      <c r="F64" s="144">
        <v>1</v>
      </c>
      <c r="G64" s="143" t="s">
        <v>138</v>
      </c>
      <c r="H64" s="143" t="s">
        <v>139</v>
      </c>
      <c r="I64" s="144"/>
      <c r="J64" s="123">
        <f>J65+J67+J69</f>
        <v>2082476.41</v>
      </c>
      <c r="K64" s="123">
        <f>K65+K67+K69</f>
        <v>2120094.96</v>
      </c>
    </row>
    <row r="65" spans="1:11">
      <c r="A65" s="64" t="s">
        <v>255</v>
      </c>
      <c r="B65" s="144">
        <v>871</v>
      </c>
      <c r="C65" s="143" t="s">
        <v>135</v>
      </c>
      <c r="D65" s="144">
        <v>13</v>
      </c>
      <c r="E65" s="143" t="s">
        <v>135</v>
      </c>
      <c r="F65" s="144">
        <v>1</v>
      </c>
      <c r="G65" s="143" t="s">
        <v>138</v>
      </c>
      <c r="H65" s="143" t="s">
        <v>256</v>
      </c>
      <c r="I65" s="144"/>
      <c r="J65" s="123">
        <f>J66</f>
        <v>1352112.77</v>
      </c>
      <c r="K65" s="123">
        <f>K66</f>
        <v>1376559.48</v>
      </c>
    </row>
    <row r="66" spans="1:11" ht="47.25">
      <c r="A66" s="64" t="s">
        <v>145</v>
      </c>
      <c r="B66" s="144">
        <v>871</v>
      </c>
      <c r="C66" s="143" t="s">
        <v>135</v>
      </c>
      <c r="D66" s="144">
        <v>13</v>
      </c>
      <c r="E66" s="143" t="s">
        <v>135</v>
      </c>
      <c r="F66" s="144">
        <v>1</v>
      </c>
      <c r="G66" s="143" t="s">
        <v>138</v>
      </c>
      <c r="H66" s="143" t="s">
        <v>256</v>
      </c>
      <c r="I66" s="144">
        <v>240</v>
      </c>
      <c r="J66" s="123">
        <v>1352112.77</v>
      </c>
      <c r="K66" s="123">
        <v>1376559.48</v>
      </c>
    </row>
    <row r="67" spans="1:11" ht="31.5">
      <c r="A67" s="64" t="s">
        <v>257</v>
      </c>
      <c r="B67" s="144">
        <v>871</v>
      </c>
      <c r="C67" s="143" t="s">
        <v>135</v>
      </c>
      <c r="D67" s="144">
        <v>13</v>
      </c>
      <c r="E67" s="143" t="s">
        <v>135</v>
      </c>
      <c r="F67" s="144">
        <v>1</v>
      </c>
      <c r="G67" s="143" t="s">
        <v>138</v>
      </c>
      <c r="H67" s="143" t="s">
        <v>258</v>
      </c>
      <c r="I67" s="144"/>
      <c r="J67" s="123">
        <f>J68</f>
        <v>265527.61</v>
      </c>
      <c r="K67" s="123">
        <f>K68</f>
        <v>269402.73</v>
      </c>
    </row>
    <row r="68" spans="1:11" ht="47.25">
      <c r="A68" s="64" t="s">
        <v>145</v>
      </c>
      <c r="B68" s="144">
        <v>871</v>
      </c>
      <c r="C68" s="143" t="s">
        <v>135</v>
      </c>
      <c r="D68" s="144">
        <v>13</v>
      </c>
      <c r="E68" s="143" t="s">
        <v>135</v>
      </c>
      <c r="F68" s="144">
        <v>1</v>
      </c>
      <c r="G68" s="143" t="s">
        <v>138</v>
      </c>
      <c r="H68" s="143" t="s">
        <v>258</v>
      </c>
      <c r="I68" s="144">
        <v>240</v>
      </c>
      <c r="J68" s="123">
        <v>265527.61</v>
      </c>
      <c r="K68" s="123">
        <v>269402.73</v>
      </c>
    </row>
    <row r="69" spans="1:11">
      <c r="A69" s="64" t="s">
        <v>259</v>
      </c>
      <c r="B69" s="144">
        <v>871</v>
      </c>
      <c r="C69" s="143" t="s">
        <v>135</v>
      </c>
      <c r="D69" s="144">
        <v>13</v>
      </c>
      <c r="E69" s="143" t="s">
        <v>135</v>
      </c>
      <c r="F69" s="144">
        <v>1</v>
      </c>
      <c r="G69" s="143" t="s">
        <v>138</v>
      </c>
      <c r="H69" s="143" t="s">
        <v>260</v>
      </c>
      <c r="I69" s="144"/>
      <c r="J69" s="123">
        <f>J70</f>
        <v>464836.03</v>
      </c>
      <c r="K69" s="123">
        <f>K70</f>
        <v>474132.75</v>
      </c>
    </row>
    <row r="70" spans="1:11" ht="47.25">
      <c r="A70" s="64" t="s">
        <v>145</v>
      </c>
      <c r="B70" s="144">
        <v>871</v>
      </c>
      <c r="C70" s="143" t="s">
        <v>135</v>
      </c>
      <c r="D70" s="144">
        <v>13</v>
      </c>
      <c r="E70" s="143" t="s">
        <v>135</v>
      </c>
      <c r="F70" s="144">
        <v>1</v>
      </c>
      <c r="G70" s="143" t="s">
        <v>138</v>
      </c>
      <c r="H70" s="143" t="s">
        <v>260</v>
      </c>
      <c r="I70" s="144">
        <v>240</v>
      </c>
      <c r="J70" s="123">
        <v>464836.03</v>
      </c>
      <c r="K70" s="123">
        <v>474132.75</v>
      </c>
    </row>
    <row r="71" spans="1:11" ht="47.25">
      <c r="A71" s="64" t="s">
        <v>261</v>
      </c>
      <c r="B71" s="144">
        <v>871</v>
      </c>
      <c r="C71" s="143" t="s">
        <v>135</v>
      </c>
      <c r="D71" s="144">
        <v>13</v>
      </c>
      <c r="E71" s="143" t="s">
        <v>135</v>
      </c>
      <c r="F71" s="144">
        <v>2</v>
      </c>
      <c r="G71" s="143" t="s">
        <v>138</v>
      </c>
      <c r="H71" s="143" t="s">
        <v>139</v>
      </c>
      <c r="I71" s="144"/>
      <c r="J71" s="123">
        <f>J72</f>
        <v>100000</v>
      </c>
      <c r="K71" s="123">
        <f>K72</f>
        <v>60000</v>
      </c>
    </row>
    <row r="72" spans="1:11" ht="31.5">
      <c r="A72" s="64" t="s">
        <v>262</v>
      </c>
      <c r="B72" s="144">
        <v>871</v>
      </c>
      <c r="C72" s="143" t="s">
        <v>135</v>
      </c>
      <c r="D72" s="144">
        <v>13</v>
      </c>
      <c r="E72" s="143" t="s">
        <v>135</v>
      </c>
      <c r="F72" s="144">
        <v>2</v>
      </c>
      <c r="G72" s="143" t="s">
        <v>138</v>
      </c>
      <c r="H72" s="143" t="s">
        <v>263</v>
      </c>
      <c r="I72" s="144"/>
      <c r="J72" s="123">
        <f>J73</f>
        <v>100000</v>
      </c>
      <c r="K72" s="123">
        <f>K73</f>
        <v>60000</v>
      </c>
    </row>
    <row r="73" spans="1:11" ht="47.25">
      <c r="A73" s="64" t="s">
        <v>145</v>
      </c>
      <c r="B73" s="144">
        <v>871</v>
      </c>
      <c r="C73" s="143" t="s">
        <v>135</v>
      </c>
      <c r="D73" s="144">
        <v>13</v>
      </c>
      <c r="E73" s="143" t="s">
        <v>135</v>
      </c>
      <c r="F73" s="144">
        <v>2</v>
      </c>
      <c r="G73" s="143" t="s">
        <v>138</v>
      </c>
      <c r="H73" s="143" t="s">
        <v>263</v>
      </c>
      <c r="I73" s="144">
        <v>240</v>
      </c>
      <c r="J73" s="123">
        <v>100000</v>
      </c>
      <c r="K73" s="123">
        <v>60000</v>
      </c>
    </row>
    <row r="74" spans="1:11" ht="63">
      <c r="A74" s="63" t="s">
        <v>264</v>
      </c>
      <c r="B74" s="144">
        <v>871</v>
      </c>
      <c r="C74" s="143" t="s">
        <v>135</v>
      </c>
      <c r="D74" s="144">
        <v>13</v>
      </c>
      <c r="E74" s="143" t="s">
        <v>159</v>
      </c>
      <c r="F74" s="144">
        <v>0</v>
      </c>
      <c r="G74" s="143" t="s">
        <v>138</v>
      </c>
      <c r="H74" s="143" t="s">
        <v>139</v>
      </c>
      <c r="I74" s="144"/>
      <c r="J74" s="123">
        <f>J75</f>
        <v>740401.52</v>
      </c>
      <c r="K74" s="123">
        <f>K75</f>
        <v>763217.58</v>
      </c>
    </row>
    <row r="75" spans="1:11" ht="47.25">
      <c r="A75" s="63" t="s">
        <v>265</v>
      </c>
      <c r="B75" s="144">
        <v>871</v>
      </c>
      <c r="C75" s="143" t="s">
        <v>135</v>
      </c>
      <c r="D75" s="144">
        <v>13</v>
      </c>
      <c r="E75" s="143" t="s">
        <v>159</v>
      </c>
      <c r="F75" s="144">
        <v>1</v>
      </c>
      <c r="G75" s="143" t="s">
        <v>138</v>
      </c>
      <c r="H75" s="143" t="s">
        <v>139</v>
      </c>
      <c r="I75" s="144"/>
      <c r="J75" s="123">
        <f>J76+J79+J82+J85+J88+J91</f>
        <v>740401.52</v>
      </c>
      <c r="K75" s="123">
        <f>K76+K79+K82+K85+K88+K91</f>
        <v>763217.58</v>
      </c>
    </row>
    <row r="76" spans="1:11">
      <c r="A76" s="63" t="s">
        <v>266</v>
      </c>
      <c r="B76" s="144">
        <v>871</v>
      </c>
      <c r="C76" s="143" t="s">
        <v>135</v>
      </c>
      <c r="D76" s="144">
        <v>13</v>
      </c>
      <c r="E76" s="143" t="s">
        <v>159</v>
      </c>
      <c r="F76" s="144">
        <v>1</v>
      </c>
      <c r="G76" s="143" t="s">
        <v>135</v>
      </c>
      <c r="H76" s="143" t="s">
        <v>139</v>
      </c>
      <c r="I76" s="144"/>
      <c r="J76" s="123">
        <f>J77</f>
        <v>50000</v>
      </c>
      <c r="K76" s="123">
        <f>K77</f>
        <v>50000</v>
      </c>
    </row>
    <row r="77" spans="1:11" ht="47.25">
      <c r="A77" s="64" t="s">
        <v>267</v>
      </c>
      <c r="B77" s="144">
        <v>871</v>
      </c>
      <c r="C77" s="143" t="s">
        <v>135</v>
      </c>
      <c r="D77" s="143" t="s">
        <v>170</v>
      </c>
      <c r="E77" s="143" t="s">
        <v>159</v>
      </c>
      <c r="F77" s="143" t="s">
        <v>140</v>
      </c>
      <c r="G77" s="143" t="s">
        <v>135</v>
      </c>
      <c r="H77" s="143" t="s">
        <v>268</v>
      </c>
      <c r="I77" s="143"/>
      <c r="J77" s="123">
        <f>J78</f>
        <v>50000</v>
      </c>
      <c r="K77" s="123">
        <f>K78</f>
        <v>50000</v>
      </c>
    </row>
    <row r="78" spans="1:11" ht="47.25">
      <c r="A78" s="64" t="s">
        <v>145</v>
      </c>
      <c r="B78" s="144">
        <v>871</v>
      </c>
      <c r="C78" s="143" t="s">
        <v>135</v>
      </c>
      <c r="D78" s="143" t="s">
        <v>170</v>
      </c>
      <c r="E78" s="143" t="s">
        <v>159</v>
      </c>
      <c r="F78" s="143" t="s">
        <v>140</v>
      </c>
      <c r="G78" s="143" t="s">
        <v>135</v>
      </c>
      <c r="H78" s="143" t="s">
        <v>268</v>
      </c>
      <c r="I78" s="143" t="s">
        <v>146</v>
      </c>
      <c r="J78" s="123">
        <v>50000</v>
      </c>
      <c r="K78" s="123">
        <v>50000</v>
      </c>
    </row>
    <row r="79" spans="1:11" ht="31.5">
      <c r="A79" s="63" t="s">
        <v>269</v>
      </c>
      <c r="B79" s="144">
        <v>871</v>
      </c>
      <c r="C79" s="143" t="s">
        <v>135</v>
      </c>
      <c r="D79" s="144">
        <v>13</v>
      </c>
      <c r="E79" s="143" t="s">
        <v>159</v>
      </c>
      <c r="F79" s="144">
        <v>1</v>
      </c>
      <c r="G79" s="143" t="s">
        <v>136</v>
      </c>
      <c r="H79" s="143" t="s">
        <v>139</v>
      </c>
      <c r="I79" s="144"/>
      <c r="J79" s="123">
        <f>J80</f>
        <v>35000</v>
      </c>
      <c r="K79" s="123">
        <f>K80</f>
        <v>35000</v>
      </c>
    </row>
    <row r="80" spans="1:11" ht="47.25">
      <c r="A80" s="64" t="s">
        <v>267</v>
      </c>
      <c r="B80" s="144">
        <v>871</v>
      </c>
      <c r="C80" s="143" t="s">
        <v>135</v>
      </c>
      <c r="D80" s="143" t="s">
        <v>170</v>
      </c>
      <c r="E80" s="143" t="s">
        <v>159</v>
      </c>
      <c r="F80" s="143" t="s">
        <v>140</v>
      </c>
      <c r="G80" s="143" t="s">
        <v>136</v>
      </c>
      <c r="H80" s="143" t="s">
        <v>268</v>
      </c>
      <c r="I80" s="143"/>
      <c r="J80" s="123">
        <f>J81</f>
        <v>35000</v>
      </c>
      <c r="K80" s="123">
        <f>K81</f>
        <v>35000</v>
      </c>
    </row>
    <row r="81" spans="1:11" ht="47.25">
      <c r="A81" s="64" t="s">
        <v>145</v>
      </c>
      <c r="B81" s="144">
        <v>871</v>
      </c>
      <c r="C81" s="143" t="s">
        <v>135</v>
      </c>
      <c r="D81" s="143" t="s">
        <v>170</v>
      </c>
      <c r="E81" s="143" t="s">
        <v>159</v>
      </c>
      <c r="F81" s="143" t="s">
        <v>140</v>
      </c>
      <c r="G81" s="143" t="s">
        <v>136</v>
      </c>
      <c r="H81" s="143" t="s">
        <v>268</v>
      </c>
      <c r="I81" s="143" t="s">
        <v>146</v>
      </c>
      <c r="J81" s="123">
        <v>35000</v>
      </c>
      <c r="K81" s="123">
        <v>35000</v>
      </c>
    </row>
    <row r="82" spans="1:11" ht="31.5">
      <c r="A82" s="63" t="s">
        <v>270</v>
      </c>
      <c r="B82" s="144">
        <v>871</v>
      </c>
      <c r="C82" s="143" t="s">
        <v>135</v>
      </c>
      <c r="D82" s="144">
        <v>13</v>
      </c>
      <c r="E82" s="143" t="s">
        <v>159</v>
      </c>
      <c r="F82" s="144">
        <v>1</v>
      </c>
      <c r="G82" s="143" t="s">
        <v>142</v>
      </c>
      <c r="H82" s="143" t="s">
        <v>139</v>
      </c>
      <c r="I82" s="144"/>
      <c r="J82" s="123">
        <f>J83</f>
        <v>570401.52</v>
      </c>
      <c r="K82" s="123">
        <f>K83</f>
        <v>593217.57999999996</v>
      </c>
    </row>
    <row r="83" spans="1:11" ht="47.25">
      <c r="A83" s="64" t="s">
        <v>267</v>
      </c>
      <c r="B83" s="144">
        <v>871</v>
      </c>
      <c r="C83" s="143" t="s">
        <v>135</v>
      </c>
      <c r="D83" s="143" t="s">
        <v>170</v>
      </c>
      <c r="E83" s="143" t="s">
        <v>159</v>
      </c>
      <c r="F83" s="143" t="s">
        <v>140</v>
      </c>
      <c r="G83" s="143" t="s">
        <v>142</v>
      </c>
      <c r="H83" s="143" t="s">
        <v>268</v>
      </c>
      <c r="I83" s="143"/>
      <c r="J83" s="123">
        <f>J84</f>
        <v>570401.52</v>
      </c>
      <c r="K83" s="123">
        <f>K84</f>
        <v>593217.57999999996</v>
      </c>
    </row>
    <row r="84" spans="1:11" ht="47.25">
      <c r="A84" s="64" t="s">
        <v>145</v>
      </c>
      <c r="B84" s="144">
        <v>871</v>
      </c>
      <c r="C84" s="143" t="s">
        <v>135</v>
      </c>
      <c r="D84" s="143" t="s">
        <v>170</v>
      </c>
      <c r="E84" s="143" t="s">
        <v>159</v>
      </c>
      <c r="F84" s="143" t="s">
        <v>140</v>
      </c>
      <c r="G84" s="143" t="s">
        <v>142</v>
      </c>
      <c r="H84" s="143" t="s">
        <v>268</v>
      </c>
      <c r="I84" s="143" t="s">
        <v>146</v>
      </c>
      <c r="J84" s="123">
        <v>570401.52</v>
      </c>
      <c r="K84" s="123">
        <v>593217.57999999996</v>
      </c>
    </row>
    <row r="85" spans="1:11">
      <c r="A85" s="63" t="s">
        <v>271</v>
      </c>
      <c r="B85" s="144">
        <v>871</v>
      </c>
      <c r="C85" s="143" t="s">
        <v>135</v>
      </c>
      <c r="D85" s="144">
        <v>13</v>
      </c>
      <c r="E85" s="143" t="s">
        <v>159</v>
      </c>
      <c r="F85" s="144">
        <v>1</v>
      </c>
      <c r="G85" s="143" t="s">
        <v>154</v>
      </c>
      <c r="H85" s="143" t="s">
        <v>139</v>
      </c>
      <c r="I85" s="144"/>
      <c r="J85" s="123">
        <f>J86</f>
        <v>50000</v>
      </c>
      <c r="K85" s="123">
        <f>K86</f>
        <v>50000</v>
      </c>
    </row>
    <row r="86" spans="1:11" ht="47.25">
      <c r="A86" s="64" t="s">
        <v>267</v>
      </c>
      <c r="B86" s="144">
        <v>871</v>
      </c>
      <c r="C86" s="143" t="s">
        <v>135</v>
      </c>
      <c r="D86" s="143" t="s">
        <v>170</v>
      </c>
      <c r="E86" s="143" t="s">
        <v>159</v>
      </c>
      <c r="F86" s="143" t="s">
        <v>140</v>
      </c>
      <c r="G86" s="143" t="s">
        <v>154</v>
      </c>
      <c r="H86" s="143" t="s">
        <v>268</v>
      </c>
      <c r="I86" s="143"/>
      <c r="J86" s="123">
        <f>J87</f>
        <v>50000</v>
      </c>
      <c r="K86" s="123">
        <f>K87</f>
        <v>50000</v>
      </c>
    </row>
    <row r="87" spans="1:11" ht="47.25">
      <c r="A87" s="64" t="s">
        <v>145</v>
      </c>
      <c r="B87" s="144">
        <v>871</v>
      </c>
      <c r="C87" s="143" t="s">
        <v>135</v>
      </c>
      <c r="D87" s="143" t="s">
        <v>170</v>
      </c>
      <c r="E87" s="143" t="s">
        <v>159</v>
      </c>
      <c r="F87" s="143" t="s">
        <v>140</v>
      </c>
      <c r="G87" s="143" t="s">
        <v>154</v>
      </c>
      <c r="H87" s="143" t="s">
        <v>268</v>
      </c>
      <c r="I87" s="143" t="s">
        <v>146</v>
      </c>
      <c r="J87" s="123">
        <v>50000</v>
      </c>
      <c r="K87" s="123">
        <v>50000</v>
      </c>
    </row>
    <row r="88" spans="1:11" ht="63">
      <c r="A88" s="63" t="s">
        <v>272</v>
      </c>
      <c r="B88" s="144">
        <v>871</v>
      </c>
      <c r="C88" s="143" t="s">
        <v>135</v>
      </c>
      <c r="D88" s="144">
        <v>13</v>
      </c>
      <c r="E88" s="143" t="s">
        <v>159</v>
      </c>
      <c r="F88" s="144">
        <v>1</v>
      </c>
      <c r="G88" s="143" t="s">
        <v>155</v>
      </c>
      <c r="H88" s="143" t="s">
        <v>139</v>
      </c>
      <c r="I88" s="144"/>
      <c r="J88" s="123">
        <f>J89</f>
        <v>30000</v>
      </c>
      <c r="K88" s="123">
        <f>K89</f>
        <v>30000</v>
      </c>
    </row>
    <row r="89" spans="1:11" ht="47.25">
      <c r="A89" s="64" t="s">
        <v>267</v>
      </c>
      <c r="B89" s="144">
        <v>871</v>
      </c>
      <c r="C89" s="143" t="s">
        <v>135</v>
      </c>
      <c r="D89" s="143" t="s">
        <v>170</v>
      </c>
      <c r="E89" s="143" t="s">
        <v>159</v>
      </c>
      <c r="F89" s="143" t="s">
        <v>140</v>
      </c>
      <c r="G89" s="143" t="s">
        <v>155</v>
      </c>
      <c r="H89" s="143" t="s">
        <v>268</v>
      </c>
      <c r="I89" s="143"/>
      <c r="J89" s="123">
        <f>J90</f>
        <v>30000</v>
      </c>
      <c r="K89" s="123">
        <f>K90</f>
        <v>30000</v>
      </c>
    </row>
    <row r="90" spans="1:11" ht="47.25">
      <c r="A90" s="64" t="s">
        <v>145</v>
      </c>
      <c r="B90" s="144">
        <v>871</v>
      </c>
      <c r="C90" s="143" t="s">
        <v>135</v>
      </c>
      <c r="D90" s="143" t="s">
        <v>170</v>
      </c>
      <c r="E90" s="143" t="s">
        <v>159</v>
      </c>
      <c r="F90" s="143" t="s">
        <v>140</v>
      </c>
      <c r="G90" s="143" t="s">
        <v>155</v>
      </c>
      <c r="H90" s="143" t="s">
        <v>268</v>
      </c>
      <c r="I90" s="143" t="s">
        <v>146</v>
      </c>
      <c r="J90" s="123">
        <v>30000</v>
      </c>
      <c r="K90" s="123">
        <v>30000</v>
      </c>
    </row>
    <row r="91" spans="1:11" ht="31.5">
      <c r="A91" s="63" t="s">
        <v>273</v>
      </c>
      <c r="B91" s="144">
        <v>871</v>
      </c>
      <c r="C91" s="143" t="s">
        <v>135</v>
      </c>
      <c r="D91" s="144">
        <v>13</v>
      </c>
      <c r="E91" s="143" t="s">
        <v>159</v>
      </c>
      <c r="F91" s="144">
        <v>1</v>
      </c>
      <c r="G91" s="143" t="s">
        <v>157</v>
      </c>
      <c r="H91" s="143" t="s">
        <v>139</v>
      </c>
      <c r="I91" s="144"/>
      <c r="J91" s="123">
        <f>J92</f>
        <v>5000</v>
      </c>
      <c r="K91" s="123">
        <f>K92</f>
        <v>5000</v>
      </c>
    </row>
    <row r="92" spans="1:11" ht="47.25">
      <c r="A92" s="64" t="s">
        <v>267</v>
      </c>
      <c r="B92" s="144">
        <v>871</v>
      </c>
      <c r="C92" s="143" t="s">
        <v>135</v>
      </c>
      <c r="D92" s="143" t="s">
        <v>170</v>
      </c>
      <c r="E92" s="143" t="s">
        <v>159</v>
      </c>
      <c r="F92" s="143" t="s">
        <v>140</v>
      </c>
      <c r="G92" s="143" t="s">
        <v>157</v>
      </c>
      <c r="H92" s="143" t="s">
        <v>268</v>
      </c>
      <c r="I92" s="143"/>
      <c r="J92" s="123">
        <f>J93</f>
        <v>5000</v>
      </c>
      <c r="K92" s="123">
        <f>K93</f>
        <v>5000</v>
      </c>
    </row>
    <row r="93" spans="1:11" ht="47.25">
      <c r="A93" s="64" t="s">
        <v>145</v>
      </c>
      <c r="B93" s="144">
        <v>871</v>
      </c>
      <c r="C93" s="143" t="s">
        <v>135</v>
      </c>
      <c r="D93" s="143" t="s">
        <v>170</v>
      </c>
      <c r="E93" s="143" t="s">
        <v>159</v>
      </c>
      <c r="F93" s="143" t="s">
        <v>140</v>
      </c>
      <c r="G93" s="143" t="s">
        <v>157</v>
      </c>
      <c r="H93" s="143" t="s">
        <v>268</v>
      </c>
      <c r="I93" s="143" t="s">
        <v>146</v>
      </c>
      <c r="J93" s="123">
        <v>5000</v>
      </c>
      <c r="K93" s="123">
        <v>5000</v>
      </c>
    </row>
    <row r="94" spans="1:11" ht="63">
      <c r="A94" s="63" t="s">
        <v>274</v>
      </c>
      <c r="B94" s="144">
        <v>871</v>
      </c>
      <c r="C94" s="143" t="s">
        <v>135</v>
      </c>
      <c r="D94" s="144">
        <v>13</v>
      </c>
      <c r="E94" s="143" t="s">
        <v>187</v>
      </c>
      <c r="F94" s="144">
        <v>0</v>
      </c>
      <c r="G94" s="143" t="s">
        <v>138</v>
      </c>
      <c r="H94" s="143" t="s">
        <v>139</v>
      </c>
      <c r="I94" s="144"/>
      <c r="J94" s="123">
        <f>J95</f>
        <v>20300</v>
      </c>
      <c r="K94" s="123">
        <f>K95</f>
        <v>20300</v>
      </c>
    </row>
    <row r="95" spans="1:11" ht="47.25">
      <c r="A95" s="63" t="s">
        <v>275</v>
      </c>
      <c r="B95" s="144">
        <v>871</v>
      </c>
      <c r="C95" s="143" t="s">
        <v>135</v>
      </c>
      <c r="D95" s="144">
        <v>13</v>
      </c>
      <c r="E95" s="143" t="s">
        <v>187</v>
      </c>
      <c r="F95" s="144">
        <v>0</v>
      </c>
      <c r="G95" s="143" t="s">
        <v>138</v>
      </c>
      <c r="H95" s="143" t="s">
        <v>139</v>
      </c>
      <c r="I95" s="144"/>
      <c r="J95" s="123">
        <f>J96+J99</f>
        <v>20300</v>
      </c>
      <c r="K95" s="123">
        <f>K96+K99</f>
        <v>20300</v>
      </c>
    </row>
    <row r="96" spans="1:11" ht="47.25">
      <c r="A96" s="64" t="s">
        <v>276</v>
      </c>
      <c r="B96" s="144">
        <v>871</v>
      </c>
      <c r="C96" s="143" t="s">
        <v>135</v>
      </c>
      <c r="D96" s="143" t="s">
        <v>170</v>
      </c>
      <c r="E96" s="143" t="s">
        <v>187</v>
      </c>
      <c r="F96" s="143" t="s">
        <v>137</v>
      </c>
      <c r="G96" s="143" t="s">
        <v>138</v>
      </c>
      <c r="H96" s="143" t="s">
        <v>277</v>
      </c>
      <c r="I96" s="143"/>
      <c r="J96" s="123">
        <f>SUM(J97:J98)</f>
        <v>20300</v>
      </c>
      <c r="K96" s="123">
        <f>SUM(K97:K98)</f>
        <v>20300</v>
      </c>
    </row>
    <row r="97" spans="1:11" ht="47.25">
      <c r="A97" s="64" t="s">
        <v>145</v>
      </c>
      <c r="B97" s="144">
        <v>871</v>
      </c>
      <c r="C97" s="143" t="s">
        <v>135</v>
      </c>
      <c r="D97" s="143" t="s">
        <v>170</v>
      </c>
      <c r="E97" s="143" t="s">
        <v>187</v>
      </c>
      <c r="F97" s="143" t="s">
        <v>137</v>
      </c>
      <c r="G97" s="143" t="s">
        <v>138</v>
      </c>
      <c r="H97" s="143" t="s">
        <v>277</v>
      </c>
      <c r="I97" s="143" t="s">
        <v>146</v>
      </c>
      <c r="J97" s="123">
        <v>5000</v>
      </c>
      <c r="K97" s="123">
        <v>5000</v>
      </c>
    </row>
    <row r="98" spans="1:11">
      <c r="A98" s="64" t="s">
        <v>182</v>
      </c>
      <c r="B98" s="144">
        <v>871</v>
      </c>
      <c r="C98" s="143" t="s">
        <v>135</v>
      </c>
      <c r="D98" s="143" t="s">
        <v>170</v>
      </c>
      <c r="E98" s="143" t="s">
        <v>187</v>
      </c>
      <c r="F98" s="143" t="s">
        <v>137</v>
      </c>
      <c r="G98" s="143" t="s">
        <v>138</v>
      </c>
      <c r="H98" s="143" t="s">
        <v>277</v>
      </c>
      <c r="I98" s="143" t="s">
        <v>183</v>
      </c>
      <c r="J98" s="123">
        <v>15300</v>
      </c>
      <c r="K98" s="200">
        <v>15300</v>
      </c>
    </row>
    <row r="99" spans="1:11" ht="47.25" hidden="1">
      <c r="A99" s="64" t="s">
        <v>62</v>
      </c>
      <c r="B99" s="144">
        <v>871</v>
      </c>
      <c r="C99" s="143" t="s">
        <v>135</v>
      </c>
      <c r="D99" s="143" t="s">
        <v>170</v>
      </c>
      <c r="E99" s="143" t="s">
        <v>187</v>
      </c>
      <c r="F99" s="143" t="s">
        <v>137</v>
      </c>
      <c r="G99" s="143" t="s">
        <v>138</v>
      </c>
      <c r="H99" s="143" t="s">
        <v>278</v>
      </c>
      <c r="I99" s="143"/>
      <c r="J99" s="123">
        <f>J100</f>
        <v>0</v>
      </c>
      <c r="K99" s="123">
        <f>K100</f>
        <v>0</v>
      </c>
    </row>
    <row r="100" spans="1:11" hidden="1">
      <c r="A100" s="64" t="s">
        <v>182</v>
      </c>
      <c r="B100" s="144">
        <v>871</v>
      </c>
      <c r="C100" s="143" t="s">
        <v>135</v>
      </c>
      <c r="D100" s="143" t="s">
        <v>170</v>
      </c>
      <c r="E100" s="143" t="s">
        <v>187</v>
      </c>
      <c r="F100" s="143" t="s">
        <v>137</v>
      </c>
      <c r="G100" s="143" t="s">
        <v>138</v>
      </c>
      <c r="H100" s="143" t="s">
        <v>278</v>
      </c>
      <c r="I100" s="143" t="s">
        <v>183</v>
      </c>
      <c r="J100" s="123"/>
      <c r="K100" s="123"/>
    </row>
    <row r="101" spans="1:11" ht="63">
      <c r="A101" s="63" t="s">
        <v>279</v>
      </c>
      <c r="B101" s="143" t="s">
        <v>86</v>
      </c>
      <c r="C101" s="143" t="s">
        <v>135</v>
      </c>
      <c r="D101" s="143" t="s">
        <v>170</v>
      </c>
      <c r="E101" s="143" t="s">
        <v>161</v>
      </c>
      <c r="F101" s="144">
        <v>0</v>
      </c>
      <c r="G101" s="143" t="s">
        <v>138</v>
      </c>
      <c r="H101" s="143" t="s">
        <v>139</v>
      </c>
      <c r="I101" s="144"/>
      <c r="J101" s="123">
        <f t="shared" ref="J101:K103" si="4">J102</f>
        <v>100000</v>
      </c>
      <c r="K101" s="123">
        <f t="shared" si="4"/>
        <v>100000</v>
      </c>
    </row>
    <row r="102" spans="1:11">
      <c r="A102" s="64" t="s">
        <v>280</v>
      </c>
      <c r="B102" s="143" t="s">
        <v>86</v>
      </c>
      <c r="C102" s="143" t="s">
        <v>135</v>
      </c>
      <c r="D102" s="143" t="s">
        <v>170</v>
      </c>
      <c r="E102" s="143" t="s">
        <v>161</v>
      </c>
      <c r="F102" s="143" t="s">
        <v>137</v>
      </c>
      <c r="G102" s="143" t="s">
        <v>135</v>
      </c>
      <c r="H102" s="143" t="s">
        <v>139</v>
      </c>
      <c r="I102" s="143"/>
      <c r="J102" s="123">
        <f t="shared" si="4"/>
        <v>100000</v>
      </c>
      <c r="K102" s="123">
        <f t="shared" si="4"/>
        <v>100000</v>
      </c>
    </row>
    <row r="103" spans="1:11" ht="31.5">
      <c r="A103" s="64" t="s">
        <v>281</v>
      </c>
      <c r="B103" s="143" t="s">
        <v>86</v>
      </c>
      <c r="C103" s="143" t="s">
        <v>135</v>
      </c>
      <c r="D103" s="143" t="s">
        <v>170</v>
      </c>
      <c r="E103" s="143" t="s">
        <v>161</v>
      </c>
      <c r="F103" s="143" t="s">
        <v>137</v>
      </c>
      <c r="G103" s="143" t="s">
        <v>135</v>
      </c>
      <c r="H103" s="143" t="s">
        <v>282</v>
      </c>
      <c r="I103" s="143"/>
      <c r="J103" s="123">
        <f t="shared" si="4"/>
        <v>100000</v>
      </c>
      <c r="K103" s="123">
        <f t="shared" si="4"/>
        <v>100000</v>
      </c>
    </row>
    <row r="104" spans="1:11" ht="47.25">
      <c r="A104" s="64" t="s">
        <v>145</v>
      </c>
      <c r="B104" s="143" t="s">
        <v>86</v>
      </c>
      <c r="C104" s="143" t="s">
        <v>135</v>
      </c>
      <c r="D104" s="143" t="s">
        <v>170</v>
      </c>
      <c r="E104" s="143" t="s">
        <v>161</v>
      </c>
      <c r="F104" s="143" t="s">
        <v>137</v>
      </c>
      <c r="G104" s="143" t="s">
        <v>135</v>
      </c>
      <c r="H104" s="143" t="s">
        <v>282</v>
      </c>
      <c r="I104" s="143" t="s">
        <v>146</v>
      </c>
      <c r="J104" s="123">
        <v>100000</v>
      </c>
      <c r="K104" s="123">
        <v>100000</v>
      </c>
    </row>
    <row r="105" spans="1:11" ht="78.75">
      <c r="A105" s="63" t="s">
        <v>225</v>
      </c>
      <c r="B105" s="144">
        <v>871</v>
      </c>
      <c r="C105" s="143" t="s">
        <v>135</v>
      </c>
      <c r="D105" s="144">
        <v>13</v>
      </c>
      <c r="E105" s="143" t="s">
        <v>165</v>
      </c>
      <c r="F105" s="144">
        <v>0</v>
      </c>
      <c r="G105" s="143" t="s">
        <v>138</v>
      </c>
      <c r="H105" s="143" t="s">
        <v>139</v>
      </c>
      <c r="I105" s="144"/>
      <c r="J105" s="123">
        <f t="shared" ref="J105:K107" si="5">J106</f>
        <v>84000</v>
      </c>
      <c r="K105" s="123">
        <f t="shared" si="5"/>
        <v>84000</v>
      </c>
    </row>
    <row r="106" spans="1:11" ht="31.5">
      <c r="A106" s="64" t="s">
        <v>226</v>
      </c>
      <c r="B106" s="144">
        <v>871</v>
      </c>
      <c r="C106" s="143" t="s">
        <v>135</v>
      </c>
      <c r="D106" s="143" t="s">
        <v>170</v>
      </c>
      <c r="E106" s="143" t="s">
        <v>165</v>
      </c>
      <c r="F106" s="143" t="s">
        <v>137</v>
      </c>
      <c r="G106" s="143" t="s">
        <v>135</v>
      </c>
      <c r="H106" s="143" t="s">
        <v>139</v>
      </c>
      <c r="I106" s="143"/>
      <c r="J106" s="123">
        <f t="shared" si="5"/>
        <v>84000</v>
      </c>
      <c r="K106" s="123">
        <f t="shared" si="5"/>
        <v>84000</v>
      </c>
    </row>
    <row r="107" spans="1:11" ht="31.5">
      <c r="A107" s="64" t="s">
        <v>226</v>
      </c>
      <c r="B107" s="144">
        <v>871</v>
      </c>
      <c r="C107" s="143" t="s">
        <v>135</v>
      </c>
      <c r="D107" s="143" t="s">
        <v>170</v>
      </c>
      <c r="E107" s="143" t="s">
        <v>165</v>
      </c>
      <c r="F107" s="143" t="s">
        <v>137</v>
      </c>
      <c r="G107" s="143" t="s">
        <v>135</v>
      </c>
      <c r="H107" s="143" t="s">
        <v>227</v>
      </c>
      <c r="I107" s="143"/>
      <c r="J107" s="123">
        <f t="shared" si="5"/>
        <v>84000</v>
      </c>
      <c r="K107" s="123">
        <f t="shared" si="5"/>
        <v>84000</v>
      </c>
    </row>
    <row r="108" spans="1:11" ht="47.25">
      <c r="A108" s="64" t="s">
        <v>145</v>
      </c>
      <c r="B108" s="144">
        <v>871</v>
      </c>
      <c r="C108" s="143" t="s">
        <v>135</v>
      </c>
      <c r="D108" s="143" t="s">
        <v>170</v>
      </c>
      <c r="E108" s="143" t="s">
        <v>165</v>
      </c>
      <c r="F108" s="143" t="s">
        <v>137</v>
      </c>
      <c r="G108" s="143" t="s">
        <v>135</v>
      </c>
      <c r="H108" s="143" t="s">
        <v>227</v>
      </c>
      <c r="I108" s="143" t="s">
        <v>146</v>
      </c>
      <c r="J108" s="123">
        <v>84000</v>
      </c>
      <c r="K108" s="123">
        <v>84000</v>
      </c>
    </row>
    <row r="109" spans="1:11" ht="63">
      <c r="A109" s="63" t="s">
        <v>283</v>
      </c>
      <c r="B109" s="144">
        <v>871</v>
      </c>
      <c r="C109" s="143" t="s">
        <v>135</v>
      </c>
      <c r="D109" s="144">
        <v>13</v>
      </c>
      <c r="E109" s="143" t="s">
        <v>170</v>
      </c>
      <c r="F109" s="144">
        <v>0</v>
      </c>
      <c r="G109" s="143" t="s">
        <v>138</v>
      </c>
      <c r="H109" s="143" t="s">
        <v>139</v>
      </c>
      <c r="I109" s="144"/>
      <c r="J109" s="123">
        <f>J110+J113+J116+J119+J122</f>
        <v>10000</v>
      </c>
      <c r="K109" s="123">
        <f>K110+K113+K116+K119+K122</f>
        <v>10000</v>
      </c>
    </row>
    <row r="110" spans="1:11" ht="63" hidden="1">
      <c r="A110" s="63" t="s">
        <v>454</v>
      </c>
      <c r="B110" s="144">
        <v>871</v>
      </c>
      <c r="C110" s="143" t="s">
        <v>135</v>
      </c>
      <c r="D110" s="143" t="s">
        <v>170</v>
      </c>
      <c r="E110" s="143" t="s">
        <v>170</v>
      </c>
      <c r="F110" s="143" t="s">
        <v>137</v>
      </c>
      <c r="G110" s="143" t="s">
        <v>135</v>
      </c>
      <c r="H110" s="143" t="s">
        <v>139</v>
      </c>
      <c r="I110" s="144"/>
      <c r="J110" s="123">
        <f>J111</f>
        <v>0</v>
      </c>
      <c r="K110" s="123">
        <f>K111</f>
        <v>0</v>
      </c>
    </row>
    <row r="111" spans="1:11" ht="31.5" hidden="1">
      <c r="A111" s="64" t="s">
        <v>455</v>
      </c>
      <c r="B111" s="144">
        <v>871</v>
      </c>
      <c r="C111" s="143" t="s">
        <v>135</v>
      </c>
      <c r="D111" s="143" t="s">
        <v>170</v>
      </c>
      <c r="E111" s="143" t="s">
        <v>170</v>
      </c>
      <c r="F111" s="143" t="s">
        <v>137</v>
      </c>
      <c r="G111" s="143" t="s">
        <v>135</v>
      </c>
      <c r="H111" s="143" t="s">
        <v>456</v>
      </c>
      <c r="I111" s="143"/>
      <c r="J111" s="123">
        <f>J112</f>
        <v>0</v>
      </c>
      <c r="K111" s="123">
        <f>K112</f>
        <v>0</v>
      </c>
    </row>
    <row r="112" spans="1:11" ht="47.25" hidden="1">
      <c r="A112" s="64" t="s">
        <v>145</v>
      </c>
      <c r="B112" s="143" t="s">
        <v>86</v>
      </c>
      <c r="C112" s="143" t="s">
        <v>135</v>
      </c>
      <c r="D112" s="143" t="s">
        <v>170</v>
      </c>
      <c r="E112" s="143" t="s">
        <v>170</v>
      </c>
      <c r="F112" s="143" t="s">
        <v>137</v>
      </c>
      <c r="G112" s="143" t="s">
        <v>135</v>
      </c>
      <c r="H112" s="143" t="s">
        <v>456</v>
      </c>
      <c r="I112" s="143" t="s">
        <v>146</v>
      </c>
      <c r="J112" s="123"/>
      <c r="K112" s="123"/>
    </row>
    <row r="113" spans="1:11" ht="47.25">
      <c r="A113" s="64" t="s">
        <v>284</v>
      </c>
      <c r="B113" s="143" t="s">
        <v>86</v>
      </c>
      <c r="C113" s="143" t="s">
        <v>135</v>
      </c>
      <c r="D113" s="143" t="s">
        <v>170</v>
      </c>
      <c r="E113" s="143" t="s">
        <v>170</v>
      </c>
      <c r="F113" s="143" t="s">
        <v>137</v>
      </c>
      <c r="G113" s="143" t="s">
        <v>136</v>
      </c>
      <c r="H113" s="143" t="s">
        <v>139</v>
      </c>
      <c r="I113" s="143"/>
      <c r="J113" s="123">
        <f>J114</f>
        <v>10000</v>
      </c>
      <c r="K113" s="123">
        <f>K114</f>
        <v>10000</v>
      </c>
    </row>
    <row r="114" spans="1:11" ht="31.5">
      <c r="A114" s="64" t="s">
        <v>285</v>
      </c>
      <c r="B114" s="143" t="s">
        <v>86</v>
      </c>
      <c r="C114" s="143" t="s">
        <v>135</v>
      </c>
      <c r="D114" s="143" t="s">
        <v>170</v>
      </c>
      <c r="E114" s="143" t="s">
        <v>170</v>
      </c>
      <c r="F114" s="143" t="s">
        <v>137</v>
      </c>
      <c r="G114" s="143" t="s">
        <v>136</v>
      </c>
      <c r="H114" s="143" t="s">
        <v>286</v>
      </c>
      <c r="I114" s="143"/>
      <c r="J114" s="123">
        <f>J115</f>
        <v>10000</v>
      </c>
      <c r="K114" s="123">
        <f>K115</f>
        <v>10000</v>
      </c>
    </row>
    <row r="115" spans="1:11" ht="47.25">
      <c r="A115" s="64" t="s">
        <v>145</v>
      </c>
      <c r="B115" s="144">
        <v>871</v>
      </c>
      <c r="C115" s="143" t="s">
        <v>135</v>
      </c>
      <c r="D115" s="143" t="s">
        <v>170</v>
      </c>
      <c r="E115" s="143" t="s">
        <v>170</v>
      </c>
      <c r="F115" s="143" t="s">
        <v>137</v>
      </c>
      <c r="G115" s="143" t="s">
        <v>136</v>
      </c>
      <c r="H115" s="143" t="s">
        <v>286</v>
      </c>
      <c r="I115" s="143" t="s">
        <v>146</v>
      </c>
      <c r="J115" s="123">
        <v>10000</v>
      </c>
      <c r="K115" s="123">
        <v>10000</v>
      </c>
    </row>
    <row r="116" spans="1:11" ht="63" hidden="1">
      <c r="A116" s="64" t="s">
        <v>287</v>
      </c>
      <c r="B116" s="144">
        <v>871</v>
      </c>
      <c r="C116" s="143" t="s">
        <v>135</v>
      </c>
      <c r="D116" s="143" t="s">
        <v>170</v>
      </c>
      <c r="E116" s="143" t="s">
        <v>170</v>
      </c>
      <c r="F116" s="143" t="s">
        <v>137</v>
      </c>
      <c r="G116" s="143" t="s">
        <v>142</v>
      </c>
      <c r="H116" s="143" t="s">
        <v>139</v>
      </c>
      <c r="I116" s="143"/>
      <c r="J116" s="123">
        <f>J117</f>
        <v>0</v>
      </c>
      <c r="K116" s="123">
        <f>K117</f>
        <v>0</v>
      </c>
    </row>
    <row r="117" spans="1:11" ht="31.5" hidden="1">
      <c r="A117" s="64" t="s">
        <v>288</v>
      </c>
      <c r="B117" s="144">
        <v>871</v>
      </c>
      <c r="C117" s="143" t="s">
        <v>135</v>
      </c>
      <c r="D117" s="143" t="s">
        <v>170</v>
      </c>
      <c r="E117" s="143" t="s">
        <v>170</v>
      </c>
      <c r="F117" s="143" t="s">
        <v>137</v>
      </c>
      <c r="G117" s="143" t="s">
        <v>142</v>
      </c>
      <c r="H117" s="143" t="s">
        <v>289</v>
      </c>
      <c r="I117" s="143"/>
      <c r="J117" s="123">
        <f>J118</f>
        <v>0</v>
      </c>
      <c r="K117" s="123">
        <f>K118</f>
        <v>0</v>
      </c>
    </row>
    <row r="118" spans="1:11" ht="47.25" hidden="1">
      <c r="A118" s="64" t="s">
        <v>145</v>
      </c>
      <c r="B118" s="144">
        <v>871</v>
      </c>
      <c r="C118" s="143" t="s">
        <v>135</v>
      </c>
      <c r="D118" s="143" t="s">
        <v>170</v>
      </c>
      <c r="E118" s="143" t="s">
        <v>170</v>
      </c>
      <c r="F118" s="143" t="s">
        <v>137</v>
      </c>
      <c r="G118" s="143" t="s">
        <v>142</v>
      </c>
      <c r="H118" s="143" t="s">
        <v>289</v>
      </c>
      <c r="I118" s="143" t="s">
        <v>146</v>
      </c>
      <c r="J118" s="123"/>
      <c r="K118" s="123"/>
    </row>
    <row r="119" spans="1:11" ht="78.75" hidden="1">
      <c r="A119" s="64" t="s">
        <v>457</v>
      </c>
      <c r="B119" s="144">
        <v>871</v>
      </c>
      <c r="C119" s="143" t="s">
        <v>135</v>
      </c>
      <c r="D119" s="143" t="s">
        <v>170</v>
      </c>
      <c r="E119" s="143" t="s">
        <v>170</v>
      </c>
      <c r="F119" s="143" t="s">
        <v>137</v>
      </c>
      <c r="G119" s="143" t="s">
        <v>154</v>
      </c>
      <c r="H119" s="143" t="s">
        <v>139</v>
      </c>
      <c r="I119" s="143"/>
      <c r="J119" s="123">
        <f>J120</f>
        <v>0</v>
      </c>
      <c r="K119" s="123">
        <f>K120</f>
        <v>0</v>
      </c>
    </row>
    <row r="120" spans="1:11" ht="47.25" hidden="1">
      <c r="A120" s="64" t="s">
        <v>458</v>
      </c>
      <c r="B120" s="144">
        <v>871</v>
      </c>
      <c r="C120" s="143" t="s">
        <v>135</v>
      </c>
      <c r="D120" s="143" t="s">
        <v>170</v>
      </c>
      <c r="E120" s="143" t="s">
        <v>170</v>
      </c>
      <c r="F120" s="143" t="s">
        <v>137</v>
      </c>
      <c r="G120" s="143" t="s">
        <v>154</v>
      </c>
      <c r="H120" s="143" t="s">
        <v>459</v>
      </c>
      <c r="I120" s="143"/>
      <c r="J120" s="123">
        <f>J121</f>
        <v>0</v>
      </c>
      <c r="K120" s="123">
        <f>K121</f>
        <v>0</v>
      </c>
    </row>
    <row r="121" spans="1:11" ht="47.25" hidden="1">
      <c r="A121" s="64" t="s">
        <v>145</v>
      </c>
      <c r="B121" s="144">
        <v>871</v>
      </c>
      <c r="C121" s="143" t="s">
        <v>135</v>
      </c>
      <c r="D121" s="143" t="s">
        <v>170</v>
      </c>
      <c r="E121" s="143" t="s">
        <v>170</v>
      </c>
      <c r="F121" s="143" t="s">
        <v>137</v>
      </c>
      <c r="G121" s="143" t="s">
        <v>154</v>
      </c>
      <c r="H121" s="143" t="s">
        <v>459</v>
      </c>
      <c r="I121" s="143" t="s">
        <v>146</v>
      </c>
      <c r="J121" s="123"/>
      <c r="K121" s="123"/>
    </row>
    <row r="122" spans="1:11" ht="78.75" hidden="1">
      <c r="A122" s="64" t="s">
        <v>460</v>
      </c>
      <c r="B122" s="144">
        <v>871</v>
      </c>
      <c r="C122" s="143" t="s">
        <v>135</v>
      </c>
      <c r="D122" s="143" t="s">
        <v>170</v>
      </c>
      <c r="E122" s="143" t="s">
        <v>170</v>
      </c>
      <c r="F122" s="143" t="s">
        <v>137</v>
      </c>
      <c r="G122" s="143" t="s">
        <v>155</v>
      </c>
      <c r="H122" s="143" t="s">
        <v>139</v>
      </c>
      <c r="I122" s="143"/>
      <c r="J122" s="123">
        <f>J123</f>
        <v>0</v>
      </c>
      <c r="K122" s="123">
        <f>K123</f>
        <v>0</v>
      </c>
    </row>
    <row r="123" spans="1:11" ht="47.25" hidden="1">
      <c r="A123" s="64" t="s">
        <v>290</v>
      </c>
      <c r="B123" s="144">
        <v>871</v>
      </c>
      <c r="C123" s="143" t="s">
        <v>135</v>
      </c>
      <c r="D123" s="143" t="s">
        <v>170</v>
      </c>
      <c r="E123" s="143" t="s">
        <v>170</v>
      </c>
      <c r="F123" s="143" t="s">
        <v>137</v>
      </c>
      <c r="G123" s="143" t="s">
        <v>155</v>
      </c>
      <c r="H123" s="143" t="s">
        <v>291</v>
      </c>
      <c r="I123" s="143"/>
      <c r="J123" s="123">
        <f>J124</f>
        <v>0</v>
      </c>
      <c r="K123" s="123">
        <f>K124</f>
        <v>0</v>
      </c>
    </row>
    <row r="124" spans="1:11" ht="47.25" hidden="1">
      <c r="A124" s="64" t="s">
        <v>145</v>
      </c>
      <c r="B124" s="144">
        <v>871</v>
      </c>
      <c r="C124" s="143" t="s">
        <v>135</v>
      </c>
      <c r="D124" s="143" t="s">
        <v>170</v>
      </c>
      <c r="E124" s="143" t="s">
        <v>170</v>
      </c>
      <c r="F124" s="143" t="s">
        <v>137</v>
      </c>
      <c r="G124" s="143" t="s">
        <v>155</v>
      </c>
      <c r="H124" s="143" t="s">
        <v>291</v>
      </c>
      <c r="I124" s="143" t="s">
        <v>146</v>
      </c>
      <c r="J124" s="123"/>
      <c r="K124" s="123"/>
    </row>
    <row r="125" spans="1:11">
      <c r="A125" s="71" t="s">
        <v>177</v>
      </c>
      <c r="B125" s="144">
        <v>871</v>
      </c>
      <c r="C125" s="143" t="s">
        <v>136</v>
      </c>
      <c r="D125" s="144" t="s">
        <v>24</v>
      </c>
      <c r="E125" s="143" t="s">
        <v>216</v>
      </c>
      <c r="F125" s="144"/>
      <c r="G125" s="143"/>
      <c r="H125" s="143"/>
      <c r="I125" s="144" t="s">
        <v>217</v>
      </c>
      <c r="J125" s="122">
        <f t="shared" ref="J125:K129" si="6">J126</f>
        <v>487150</v>
      </c>
      <c r="K125" s="122">
        <f t="shared" si="6"/>
        <v>501925</v>
      </c>
    </row>
    <row r="126" spans="1:11">
      <c r="A126" s="72" t="s">
        <v>178</v>
      </c>
      <c r="B126" s="144">
        <v>871</v>
      </c>
      <c r="C126" s="143" t="s">
        <v>136</v>
      </c>
      <c r="D126" s="143" t="s">
        <v>142</v>
      </c>
      <c r="E126" s="143" t="s">
        <v>216</v>
      </c>
      <c r="F126" s="144"/>
      <c r="G126" s="143"/>
      <c r="H126" s="143"/>
      <c r="I126" s="144" t="s">
        <v>217</v>
      </c>
      <c r="J126" s="123">
        <f t="shared" si="6"/>
        <v>487150</v>
      </c>
      <c r="K126" s="123">
        <f t="shared" si="6"/>
        <v>501925</v>
      </c>
    </row>
    <row r="127" spans="1:11">
      <c r="A127" s="64" t="s">
        <v>150</v>
      </c>
      <c r="B127" s="144">
        <v>871</v>
      </c>
      <c r="C127" s="143" t="s">
        <v>136</v>
      </c>
      <c r="D127" s="143" t="s">
        <v>142</v>
      </c>
      <c r="E127" s="143" t="s">
        <v>151</v>
      </c>
      <c r="F127" s="144">
        <v>0</v>
      </c>
      <c r="G127" s="143" t="s">
        <v>138</v>
      </c>
      <c r="H127" s="143" t="s">
        <v>139</v>
      </c>
      <c r="I127" s="144"/>
      <c r="J127" s="123">
        <f t="shared" si="6"/>
        <v>487150</v>
      </c>
      <c r="K127" s="123">
        <f t="shared" si="6"/>
        <v>501925</v>
      </c>
    </row>
    <row r="128" spans="1:11">
      <c r="A128" s="64" t="s">
        <v>297</v>
      </c>
      <c r="B128" s="144">
        <v>871</v>
      </c>
      <c r="C128" s="143" t="s">
        <v>136</v>
      </c>
      <c r="D128" s="143" t="s">
        <v>142</v>
      </c>
      <c r="E128" s="143" t="s">
        <v>151</v>
      </c>
      <c r="F128" s="144">
        <v>9</v>
      </c>
      <c r="G128" s="143" t="s">
        <v>138</v>
      </c>
      <c r="H128" s="143" t="s">
        <v>139</v>
      </c>
      <c r="I128" s="144"/>
      <c r="J128" s="123">
        <f t="shared" si="6"/>
        <v>487150</v>
      </c>
      <c r="K128" s="123">
        <f t="shared" si="6"/>
        <v>501925</v>
      </c>
    </row>
    <row r="129" spans="1:11" ht="63">
      <c r="A129" s="63" t="s">
        <v>301</v>
      </c>
      <c r="B129" s="144">
        <v>871</v>
      </c>
      <c r="C129" s="143" t="s">
        <v>136</v>
      </c>
      <c r="D129" s="143" t="s">
        <v>142</v>
      </c>
      <c r="E129" s="143" t="s">
        <v>151</v>
      </c>
      <c r="F129" s="144">
        <v>9</v>
      </c>
      <c r="G129" s="143" t="s">
        <v>138</v>
      </c>
      <c r="H129" s="143" t="s">
        <v>179</v>
      </c>
      <c r="I129" s="144"/>
      <c r="J129" s="123">
        <f t="shared" si="6"/>
        <v>487150</v>
      </c>
      <c r="K129" s="123">
        <f t="shared" si="6"/>
        <v>501925</v>
      </c>
    </row>
    <row r="130" spans="1:11" ht="31.5">
      <c r="A130" s="63" t="s">
        <v>222</v>
      </c>
      <c r="B130" s="144">
        <v>871</v>
      </c>
      <c r="C130" s="143" t="s">
        <v>136</v>
      </c>
      <c r="D130" s="143" t="s">
        <v>142</v>
      </c>
      <c r="E130" s="143" t="s">
        <v>151</v>
      </c>
      <c r="F130" s="144">
        <v>9</v>
      </c>
      <c r="G130" s="143" t="s">
        <v>138</v>
      </c>
      <c r="H130" s="143" t="s">
        <v>179</v>
      </c>
      <c r="I130" s="144">
        <v>120</v>
      </c>
      <c r="J130" s="123">
        <v>487150</v>
      </c>
      <c r="K130" s="123">
        <v>501925</v>
      </c>
    </row>
    <row r="131" spans="1:11" ht="31.5">
      <c r="A131" s="71" t="s">
        <v>180</v>
      </c>
      <c r="B131" s="144">
        <v>871</v>
      </c>
      <c r="C131" s="143" t="s">
        <v>142</v>
      </c>
      <c r="D131" s="143"/>
      <c r="E131" s="143"/>
      <c r="F131" s="144"/>
      <c r="G131" s="143"/>
      <c r="H131" s="143"/>
      <c r="I131" s="144"/>
      <c r="J131" s="123">
        <f>J132+J157+J162</f>
        <v>825978.6</v>
      </c>
      <c r="K131" s="123">
        <f>K132+K157+K162</f>
        <v>705978.6</v>
      </c>
    </row>
    <row r="132" spans="1:11">
      <c r="A132" s="63" t="s">
        <v>543</v>
      </c>
      <c r="B132" s="144">
        <v>871</v>
      </c>
      <c r="C132" s="143" t="s">
        <v>142</v>
      </c>
      <c r="D132" s="143" t="s">
        <v>173</v>
      </c>
      <c r="E132" s="143"/>
      <c r="F132" s="144"/>
      <c r="G132" s="143"/>
      <c r="H132" s="143"/>
      <c r="I132" s="144"/>
      <c r="J132" s="123">
        <f>J133+J153</f>
        <v>575978.6</v>
      </c>
      <c r="K132" s="123">
        <f>K133+K153</f>
        <v>575978.6</v>
      </c>
    </row>
    <row r="133" spans="1:11" ht="126">
      <c r="A133" s="63" t="s">
        <v>302</v>
      </c>
      <c r="B133" s="144">
        <v>871</v>
      </c>
      <c r="C133" s="143" t="s">
        <v>142</v>
      </c>
      <c r="D133" s="143" t="s">
        <v>173</v>
      </c>
      <c r="E133" s="143" t="s">
        <v>136</v>
      </c>
      <c r="F133" s="144">
        <v>0</v>
      </c>
      <c r="G133" s="143" t="s">
        <v>138</v>
      </c>
      <c r="H133" s="143" t="s">
        <v>139</v>
      </c>
      <c r="I133" s="144"/>
      <c r="J133" s="123">
        <f>J134+J145+J148</f>
        <v>575978.6</v>
      </c>
      <c r="K133" s="123">
        <f>K134+K145+K148</f>
        <v>575978.6</v>
      </c>
    </row>
    <row r="134" spans="1:11" ht="31.5">
      <c r="A134" s="64" t="s">
        <v>303</v>
      </c>
      <c r="B134" s="144">
        <v>871</v>
      </c>
      <c r="C134" s="143" t="s">
        <v>142</v>
      </c>
      <c r="D134" s="143" t="s">
        <v>173</v>
      </c>
      <c r="E134" s="143" t="s">
        <v>136</v>
      </c>
      <c r="F134" s="144">
        <v>1</v>
      </c>
      <c r="G134" s="143" t="s">
        <v>138</v>
      </c>
      <c r="H134" s="143" t="s">
        <v>139</v>
      </c>
      <c r="I134" s="144"/>
      <c r="J134" s="123">
        <f>J135+J137+J141+J143+J139</f>
        <v>180000</v>
      </c>
      <c r="K134" s="123">
        <f>K135+K137+K141+K143+K139</f>
        <v>180000</v>
      </c>
    </row>
    <row r="135" spans="1:11" ht="31.5">
      <c r="A135" s="64" t="s">
        <v>304</v>
      </c>
      <c r="B135" s="144">
        <v>871</v>
      </c>
      <c r="C135" s="143" t="s">
        <v>142</v>
      </c>
      <c r="D135" s="143" t="s">
        <v>173</v>
      </c>
      <c r="E135" s="143" t="s">
        <v>136</v>
      </c>
      <c r="F135" s="144">
        <v>1</v>
      </c>
      <c r="G135" s="143" t="s">
        <v>138</v>
      </c>
      <c r="H135" s="143" t="s">
        <v>305</v>
      </c>
      <c r="I135" s="144"/>
      <c r="J135" s="123">
        <f>J136</f>
        <v>70000</v>
      </c>
      <c r="K135" s="123">
        <f>K136</f>
        <v>70000</v>
      </c>
    </row>
    <row r="136" spans="1:11" ht="47.25">
      <c r="A136" s="64" t="s">
        <v>145</v>
      </c>
      <c r="B136" s="144">
        <v>871</v>
      </c>
      <c r="C136" s="143" t="s">
        <v>142</v>
      </c>
      <c r="D136" s="143" t="s">
        <v>173</v>
      </c>
      <c r="E136" s="143" t="s">
        <v>136</v>
      </c>
      <c r="F136" s="144">
        <v>1</v>
      </c>
      <c r="G136" s="143" t="s">
        <v>138</v>
      </c>
      <c r="H136" s="143" t="s">
        <v>305</v>
      </c>
      <c r="I136" s="144">
        <v>240</v>
      </c>
      <c r="J136" s="123">
        <v>70000</v>
      </c>
      <c r="K136" s="123">
        <v>70000</v>
      </c>
    </row>
    <row r="137" spans="1:11" ht="31.5" hidden="1">
      <c r="A137" s="64" t="s">
        <v>306</v>
      </c>
      <c r="B137" s="144">
        <v>871</v>
      </c>
      <c r="C137" s="143" t="s">
        <v>142</v>
      </c>
      <c r="D137" s="143" t="s">
        <v>173</v>
      </c>
      <c r="E137" s="143" t="s">
        <v>136</v>
      </c>
      <c r="F137" s="144">
        <v>1</v>
      </c>
      <c r="G137" s="143" t="s">
        <v>138</v>
      </c>
      <c r="H137" s="143" t="s">
        <v>307</v>
      </c>
      <c r="I137" s="144"/>
      <c r="J137" s="123">
        <f>J138</f>
        <v>0</v>
      </c>
      <c r="K137" s="123">
        <f>K138</f>
        <v>0</v>
      </c>
    </row>
    <row r="138" spans="1:11" ht="47.25" hidden="1">
      <c r="A138" s="64" t="s">
        <v>145</v>
      </c>
      <c r="B138" s="144">
        <v>871</v>
      </c>
      <c r="C138" s="143" t="s">
        <v>142</v>
      </c>
      <c r="D138" s="143" t="s">
        <v>173</v>
      </c>
      <c r="E138" s="143" t="s">
        <v>136</v>
      </c>
      <c r="F138" s="144">
        <v>1</v>
      </c>
      <c r="G138" s="143" t="s">
        <v>138</v>
      </c>
      <c r="H138" s="143" t="s">
        <v>307</v>
      </c>
      <c r="I138" s="144">
        <v>240</v>
      </c>
      <c r="J138" s="123"/>
      <c r="K138" s="123"/>
    </row>
    <row r="139" spans="1:11" ht="31.5" hidden="1">
      <c r="A139" s="64" t="s">
        <v>308</v>
      </c>
      <c r="B139" s="144">
        <v>871</v>
      </c>
      <c r="C139" s="143" t="s">
        <v>142</v>
      </c>
      <c r="D139" s="143" t="s">
        <v>173</v>
      </c>
      <c r="E139" s="143" t="s">
        <v>136</v>
      </c>
      <c r="F139" s="144">
        <v>1</v>
      </c>
      <c r="G139" s="143" t="s">
        <v>138</v>
      </c>
      <c r="H139" s="143" t="s">
        <v>309</v>
      </c>
      <c r="I139" s="144"/>
      <c r="J139" s="123">
        <f>J140</f>
        <v>0</v>
      </c>
      <c r="K139" s="123">
        <f>K140</f>
        <v>0</v>
      </c>
    </row>
    <row r="140" spans="1:11" ht="47.25" hidden="1">
      <c r="A140" s="64" t="s">
        <v>145</v>
      </c>
      <c r="B140" s="144">
        <v>871</v>
      </c>
      <c r="C140" s="143" t="s">
        <v>142</v>
      </c>
      <c r="D140" s="143" t="s">
        <v>173</v>
      </c>
      <c r="E140" s="143" t="s">
        <v>136</v>
      </c>
      <c r="F140" s="144">
        <v>1</v>
      </c>
      <c r="G140" s="143" t="s">
        <v>138</v>
      </c>
      <c r="H140" s="143" t="s">
        <v>309</v>
      </c>
      <c r="I140" s="144">
        <v>240</v>
      </c>
      <c r="J140" s="123"/>
      <c r="K140" s="123"/>
    </row>
    <row r="141" spans="1:11" ht="47.25">
      <c r="A141" s="64" t="s">
        <v>310</v>
      </c>
      <c r="B141" s="144">
        <v>871</v>
      </c>
      <c r="C141" s="143" t="s">
        <v>142</v>
      </c>
      <c r="D141" s="143" t="s">
        <v>173</v>
      </c>
      <c r="E141" s="143" t="s">
        <v>136</v>
      </c>
      <c r="F141" s="144">
        <v>1</v>
      </c>
      <c r="G141" s="143" t="s">
        <v>138</v>
      </c>
      <c r="H141" s="143" t="s">
        <v>311</v>
      </c>
      <c r="I141" s="144"/>
      <c r="J141" s="123">
        <f>J142</f>
        <v>10000</v>
      </c>
      <c r="K141" s="123">
        <f>K142</f>
        <v>10000</v>
      </c>
    </row>
    <row r="142" spans="1:11" ht="47.25">
      <c r="A142" s="64" t="s">
        <v>145</v>
      </c>
      <c r="B142" s="144">
        <v>871</v>
      </c>
      <c r="C142" s="143" t="s">
        <v>142</v>
      </c>
      <c r="D142" s="143" t="s">
        <v>173</v>
      </c>
      <c r="E142" s="143" t="s">
        <v>136</v>
      </c>
      <c r="F142" s="144">
        <v>1</v>
      </c>
      <c r="G142" s="143" t="s">
        <v>138</v>
      </c>
      <c r="H142" s="143" t="s">
        <v>311</v>
      </c>
      <c r="I142" s="144">
        <v>240</v>
      </c>
      <c r="J142" s="123">
        <v>10000</v>
      </c>
      <c r="K142" s="123">
        <v>10000</v>
      </c>
    </row>
    <row r="143" spans="1:11">
      <c r="A143" s="64" t="s">
        <v>312</v>
      </c>
      <c r="B143" s="144">
        <v>871</v>
      </c>
      <c r="C143" s="143" t="s">
        <v>142</v>
      </c>
      <c r="D143" s="143" t="s">
        <v>173</v>
      </c>
      <c r="E143" s="143" t="s">
        <v>136</v>
      </c>
      <c r="F143" s="144">
        <v>1</v>
      </c>
      <c r="G143" s="143" t="s">
        <v>138</v>
      </c>
      <c r="H143" s="143" t="s">
        <v>313</v>
      </c>
      <c r="I143" s="144"/>
      <c r="J143" s="123">
        <f>J144</f>
        <v>100000</v>
      </c>
      <c r="K143" s="123">
        <f>K144</f>
        <v>100000</v>
      </c>
    </row>
    <row r="144" spans="1:11" ht="47.25">
      <c r="A144" s="64" t="s">
        <v>145</v>
      </c>
      <c r="B144" s="144">
        <v>871</v>
      </c>
      <c r="C144" s="143" t="s">
        <v>142</v>
      </c>
      <c r="D144" s="143" t="s">
        <v>173</v>
      </c>
      <c r="E144" s="143" t="s">
        <v>136</v>
      </c>
      <c r="F144" s="144">
        <v>1</v>
      </c>
      <c r="G144" s="143" t="s">
        <v>138</v>
      </c>
      <c r="H144" s="143" t="s">
        <v>313</v>
      </c>
      <c r="I144" s="144">
        <v>240</v>
      </c>
      <c r="J144" s="123">
        <v>100000</v>
      </c>
      <c r="K144" s="123">
        <v>100000</v>
      </c>
    </row>
    <row r="145" spans="1:11" ht="63">
      <c r="A145" s="73" t="s">
        <v>314</v>
      </c>
      <c r="B145" s="144">
        <v>871</v>
      </c>
      <c r="C145" s="143" t="s">
        <v>142</v>
      </c>
      <c r="D145" s="143" t="s">
        <v>173</v>
      </c>
      <c r="E145" s="143" t="s">
        <v>136</v>
      </c>
      <c r="F145" s="144">
        <v>2</v>
      </c>
      <c r="G145" s="143" t="s">
        <v>138</v>
      </c>
      <c r="H145" s="143" t="s">
        <v>139</v>
      </c>
      <c r="I145" s="144"/>
      <c r="J145" s="123">
        <f>J146</f>
        <v>10000</v>
      </c>
      <c r="K145" s="123">
        <f>K146</f>
        <v>10000</v>
      </c>
    </row>
    <row r="146" spans="1:11" ht="31.5">
      <c r="A146" s="73" t="s">
        <v>315</v>
      </c>
      <c r="B146" s="144">
        <v>871</v>
      </c>
      <c r="C146" s="143" t="s">
        <v>142</v>
      </c>
      <c r="D146" s="143" t="s">
        <v>173</v>
      </c>
      <c r="E146" s="143" t="s">
        <v>136</v>
      </c>
      <c r="F146" s="144">
        <v>2</v>
      </c>
      <c r="G146" s="143" t="s">
        <v>138</v>
      </c>
      <c r="H146" s="143" t="s">
        <v>316</v>
      </c>
      <c r="I146" s="144"/>
      <c r="J146" s="123">
        <f>J147</f>
        <v>10000</v>
      </c>
      <c r="K146" s="123">
        <f>K147</f>
        <v>10000</v>
      </c>
    </row>
    <row r="147" spans="1:11" ht="47.25">
      <c r="A147" s="64" t="s">
        <v>145</v>
      </c>
      <c r="B147" s="144">
        <v>871</v>
      </c>
      <c r="C147" s="143" t="s">
        <v>142</v>
      </c>
      <c r="D147" s="143" t="s">
        <v>173</v>
      </c>
      <c r="E147" s="143" t="s">
        <v>136</v>
      </c>
      <c r="F147" s="144">
        <v>2</v>
      </c>
      <c r="G147" s="143" t="s">
        <v>138</v>
      </c>
      <c r="H147" s="143" t="s">
        <v>316</v>
      </c>
      <c r="I147" s="144">
        <v>240</v>
      </c>
      <c r="J147" s="123">
        <v>10000</v>
      </c>
      <c r="K147" s="123">
        <v>10000</v>
      </c>
    </row>
    <row r="148" spans="1:11" ht="78.75">
      <c r="A148" s="64" t="s">
        <v>317</v>
      </c>
      <c r="B148" s="144">
        <v>871</v>
      </c>
      <c r="C148" s="143" t="s">
        <v>142</v>
      </c>
      <c r="D148" s="143" t="s">
        <v>173</v>
      </c>
      <c r="E148" s="143" t="s">
        <v>136</v>
      </c>
      <c r="F148" s="144">
        <v>3</v>
      </c>
      <c r="G148" s="143" t="s">
        <v>138</v>
      </c>
      <c r="H148" s="143" t="s">
        <v>139</v>
      </c>
      <c r="I148" s="144"/>
      <c r="J148" s="123">
        <f>J149+J151</f>
        <v>385978.6</v>
      </c>
      <c r="K148" s="123">
        <f>K149+K151</f>
        <v>385978.6</v>
      </c>
    </row>
    <row r="149" spans="1:11" ht="47.25">
      <c r="A149" s="64" t="s">
        <v>318</v>
      </c>
      <c r="B149" s="144">
        <v>871</v>
      </c>
      <c r="C149" s="143" t="s">
        <v>142</v>
      </c>
      <c r="D149" s="143" t="s">
        <v>173</v>
      </c>
      <c r="E149" s="143" t="s">
        <v>136</v>
      </c>
      <c r="F149" s="144">
        <v>3</v>
      </c>
      <c r="G149" s="143" t="s">
        <v>138</v>
      </c>
      <c r="H149" s="143" t="s">
        <v>319</v>
      </c>
      <c r="I149" s="144"/>
      <c r="J149" s="123">
        <f>J150</f>
        <v>385978.6</v>
      </c>
      <c r="K149" s="123">
        <f>K150</f>
        <v>385978.6</v>
      </c>
    </row>
    <row r="150" spans="1:11" ht="47.25">
      <c r="A150" s="64" t="s">
        <v>145</v>
      </c>
      <c r="B150" s="144">
        <v>871</v>
      </c>
      <c r="C150" s="143" t="s">
        <v>142</v>
      </c>
      <c r="D150" s="143" t="s">
        <v>173</v>
      </c>
      <c r="E150" s="143" t="s">
        <v>136</v>
      </c>
      <c r="F150" s="144">
        <v>3</v>
      </c>
      <c r="G150" s="143" t="s">
        <v>138</v>
      </c>
      <c r="H150" s="143" t="s">
        <v>319</v>
      </c>
      <c r="I150" s="144">
        <v>240</v>
      </c>
      <c r="J150" s="123">
        <v>385978.6</v>
      </c>
      <c r="K150" s="123">
        <v>385978.6</v>
      </c>
    </row>
    <row r="151" spans="1:11" ht="47.25" hidden="1">
      <c r="A151" s="64" t="s">
        <v>320</v>
      </c>
      <c r="B151" s="144">
        <v>871</v>
      </c>
      <c r="C151" s="143" t="s">
        <v>142</v>
      </c>
      <c r="D151" s="143" t="s">
        <v>173</v>
      </c>
      <c r="E151" s="143" t="s">
        <v>136</v>
      </c>
      <c r="F151" s="144">
        <v>3</v>
      </c>
      <c r="G151" s="143" t="s">
        <v>138</v>
      </c>
      <c r="H151" s="143" t="s">
        <v>321</v>
      </c>
      <c r="I151" s="144"/>
      <c r="J151" s="123">
        <f>J152</f>
        <v>0</v>
      </c>
      <c r="K151" s="123">
        <f>K152</f>
        <v>0</v>
      </c>
    </row>
    <row r="152" spans="1:11" ht="47.25" hidden="1">
      <c r="A152" s="64" t="s">
        <v>145</v>
      </c>
      <c r="B152" s="144">
        <v>871</v>
      </c>
      <c r="C152" s="143" t="s">
        <v>142</v>
      </c>
      <c r="D152" s="143" t="s">
        <v>173</v>
      </c>
      <c r="E152" s="143" t="s">
        <v>136</v>
      </c>
      <c r="F152" s="144">
        <v>3</v>
      </c>
      <c r="G152" s="143" t="s">
        <v>138</v>
      </c>
      <c r="H152" s="143" t="s">
        <v>321</v>
      </c>
      <c r="I152" s="144">
        <v>240</v>
      </c>
      <c r="J152" s="123"/>
      <c r="K152" s="123"/>
    </row>
    <row r="153" spans="1:11" ht="31.5" hidden="1">
      <c r="A153" s="64" t="s">
        <v>322</v>
      </c>
      <c r="B153" s="144">
        <v>871</v>
      </c>
      <c r="C153" s="143" t="s">
        <v>142</v>
      </c>
      <c r="D153" s="143" t="s">
        <v>173</v>
      </c>
      <c r="E153" s="143">
        <v>97</v>
      </c>
      <c r="F153" s="144">
        <v>0</v>
      </c>
      <c r="G153" s="143" t="s">
        <v>138</v>
      </c>
      <c r="H153" s="143" t="s">
        <v>139</v>
      </c>
      <c r="I153" s="144"/>
      <c r="J153" s="123">
        <f t="shared" ref="J153:K155" si="7">J154</f>
        <v>0</v>
      </c>
      <c r="K153" s="123">
        <f t="shared" si="7"/>
        <v>0</v>
      </c>
    </row>
    <row r="154" spans="1:11" ht="78.75" hidden="1">
      <c r="A154" s="64" t="s">
        <v>234</v>
      </c>
      <c r="B154" s="144">
        <v>871</v>
      </c>
      <c r="C154" s="143" t="s">
        <v>142</v>
      </c>
      <c r="D154" s="143" t="s">
        <v>173</v>
      </c>
      <c r="E154" s="143">
        <v>97</v>
      </c>
      <c r="F154" s="144">
        <v>2</v>
      </c>
      <c r="G154" s="143" t="s">
        <v>138</v>
      </c>
      <c r="H154" s="143" t="s">
        <v>139</v>
      </c>
      <c r="I154" s="144"/>
      <c r="J154" s="123">
        <f t="shared" si="7"/>
        <v>0</v>
      </c>
      <c r="K154" s="123">
        <f t="shared" si="7"/>
        <v>0</v>
      </c>
    </row>
    <row r="155" spans="1:11" ht="78.75" hidden="1">
      <c r="A155" s="64" t="s">
        <v>323</v>
      </c>
      <c r="B155" s="144">
        <v>871</v>
      </c>
      <c r="C155" s="143" t="s">
        <v>142</v>
      </c>
      <c r="D155" s="143" t="s">
        <v>173</v>
      </c>
      <c r="E155" s="143" t="s">
        <v>236</v>
      </c>
      <c r="F155" s="144">
        <v>2</v>
      </c>
      <c r="G155" s="143" t="s">
        <v>138</v>
      </c>
      <c r="H155" s="143" t="s">
        <v>324</v>
      </c>
      <c r="I155" s="144"/>
      <c r="J155" s="123">
        <f t="shared" si="7"/>
        <v>0</v>
      </c>
      <c r="K155" s="123">
        <f t="shared" si="7"/>
        <v>0</v>
      </c>
    </row>
    <row r="156" spans="1:11" hidden="1">
      <c r="A156" s="69" t="s">
        <v>239</v>
      </c>
      <c r="B156" s="144">
        <v>871</v>
      </c>
      <c r="C156" s="143" t="s">
        <v>142</v>
      </c>
      <c r="D156" s="143" t="s">
        <v>173</v>
      </c>
      <c r="E156" s="143" t="s">
        <v>236</v>
      </c>
      <c r="F156" s="144">
        <v>2</v>
      </c>
      <c r="G156" s="143" t="s">
        <v>138</v>
      </c>
      <c r="H156" s="143" t="s">
        <v>324</v>
      </c>
      <c r="I156" s="144">
        <v>500</v>
      </c>
      <c r="J156" s="123"/>
      <c r="K156" s="123"/>
    </row>
    <row r="157" spans="1:11" ht="47.25">
      <c r="A157" s="64" t="s">
        <v>544</v>
      </c>
      <c r="B157" s="144">
        <v>871</v>
      </c>
      <c r="C157" s="143" t="s">
        <v>142</v>
      </c>
      <c r="D157" s="143" t="s">
        <v>161</v>
      </c>
      <c r="E157" s="143"/>
      <c r="F157" s="144"/>
      <c r="G157" s="143"/>
      <c r="H157" s="143"/>
      <c r="I157" s="144"/>
      <c r="J157" s="123">
        <f t="shared" ref="J157:K160" si="8">J158</f>
        <v>250000</v>
      </c>
      <c r="K157" s="123">
        <f t="shared" si="8"/>
        <v>130000</v>
      </c>
    </row>
    <row r="158" spans="1:11" ht="126">
      <c r="A158" s="64" t="s">
        <v>302</v>
      </c>
      <c r="B158" s="144">
        <v>871</v>
      </c>
      <c r="C158" s="143" t="s">
        <v>142</v>
      </c>
      <c r="D158" s="143" t="s">
        <v>161</v>
      </c>
      <c r="E158" s="143" t="s">
        <v>136</v>
      </c>
      <c r="F158" s="144">
        <v>0</v>
      </c>
      <c r="G158" s="143" t="s">
        <v>138</v>
      </c>
      <c r="H158" s="143" t="s">
        <v>139</v>
      </c>
      <c r="I158" s="144"/>
      <c r="J158" s="123">
        <f t="shared" si="8"/>
        <v>250000</v>
      </c>
      <c r="K158" s="123">
        <f t="shared" si="8"/>
        <v>130000</v>
      </c>
    </row>
    <row r="159" spans="1:11" ht="31.5">
      <c r="A159" s="64" t="s">
        <v>325</v>
      </c>
      <c r="B159" s="144">
        <v>871</v>
      </c>
      <c r="C159" s="143" t="s">
        <v>142</v>
      </c>
      <c r="D159" s="143" t="s">
        <v>161</v>
      </c>
      <c r="E159" s="143" t="s">
        <v>136</v>
      </c>
      <c r="F159" s="144">
        <v>4</v>
      </c>
      <c r="G159" s="143" t="s">
        <v>138</v>
      </c>
      <c r="H159" s="143" t="s">
        <v>139</v>
      </c>
      <c r="I159" s="144"/>
      <c r="J159" s="123">
        <f t="shared" si="8"/>
        <v>250000</v>
      </c>
      <c r="K159" s="123">
        <f t="shared" si="8"/>
        <v>130000</v>
      </c>
    </row>
    <row r="160" spans="1:11" ht="31.5">
      <c r="A160" s="64" t="s">
        <v>325</v>
      </c>
      <c r="B160" s="144">
        <v>871</v>
      </c>
      <c r="C160" s="143" t="s">
        <v>142</v>
      </c>
      <c r="D160" s="143" t="s">
        <v>161</v>
      </c>
      <c r="E160" s="143" t="s">
        <v>136</v>
      </c>
      <c r="F160" s="144">
        <v>4</v>
      </c>
      <c r="G160" s="143" t="s">
        <v>138</v>
      </c>
      <c r="H160" s="143" t="s">
        <v>326</v>
      </c>
      <c r="I160" s="144"/>
      <c r="J160" s="123">
        <f t="shared" si="8"/>
        <v>250000</v>
      </c>
      <c r="K160" s="123">
        <f t="shared" si="8"/>
        <v>130000</v>
      </c>
    </row>
    <row r="161" spans="1:11" ht="47.25">
      <c r="A161" s="64" t="s">
        <v>145</v>
      </c>
      <c r="B161" s="144">
        <v>871</v>
      </c>
      <c r="C161" s="143" t="s">
        <v>142</v>
      </c>
      <c r="D161" s="143" t="s">
        <v>161</v>
      </c>
      <c r="E161" s="143" t="s">
        <v>136</v>
      </c>
      <c r="F161" s="144">
        <v>4</v>
      </c>
      <c r="G161" s="143" t="s">
        <v>138</v>
      </c>
      <c r="H161" s="143" t="s">
        <v>326</v>
      </c>
      <c r="I161" s="144">
        <v>240</v>
      </c>
      <c r="J161" s="123">
        <v>250000</v>
      </c>
      <c r="K161" s="123">
        <v>130000</v>
      </c>
    </row>
    <row r="162" spans="1:11" ht="31.5" hidden="1">
      <c r="A162" s="64" t="s">
        <v>184</v>
      </c>
      <c r="B162" s="143" t="s">
        <v>86</v>
      </c>
      <c r="C162" s="143" t="s">
        <v>142</v>
      </c>
      <c r="D162" s="143" t="s">
        <v>185</v>
      </c>
      <c r="E162" s="143"/>
      <c r="F162" s="144"/>
      <c r="G162" s="143"/>
      <c r="H162" s="143"/>
      <c r="I162" s="144"/>
      <c r="J162" s="123">
        <f>J163+J166</f>
        <v>0</v>
      </c>
      <c r="K162" s="123">
        <f>K163+K166</f>
        <v>0</v>
      </c>
    </row>
    <row r="163" spans="1:11" ht="63" hidden="1">
      <c r="A163" s="64" t="s">
        <v>329</v>
      </c>
      <c r="B163" s="143" t="s">
        <v>86</v>
      </c>
      <c r="C163" s="143" t="s">
        <v>142</v>
      </c>
      <c r="D163" s="143" t="s">
        <v>185</v>
      </c>
      <c r="E163" s="143" t="s">
        <v>168</v>
      </c>
      <c r="F163" s="144">
        <v>0</v>
      </c>
      <c r="G163" s="143" t="s">
        <v>138</v>
      </c>
      <c r="H163" s="143" t="s">
        <v>139</v>
      </c>
      <c r="I163" s="144"/>
      <c r="J163" s="123">
        <f>J164</f>
        <v>0</v>
      </c>
      <c r="K163" s="123">
        <f>K164</f>
        <v>0</v>
      </c>
    </row>
    <row r="164" spans="1:11" ht="31.5" hidden="1">
      <c r="A164" s="64" t="s">
        <v>330</v>
      </c>
      <c r="B164" s="143" t="s">
        <v>86</v>
      </c>
      <c r="C164" s="143" t="s">
        <v>142</v>
      </c>
      <c r="D164" s="143" t="s">
        <v>185</v>
      </c>
      <c r="E164" s="143" t="s">
        <v>168</v>
      </c>
      <c r="F164" s="144">
        <v>0</v>
      </c>
      <c r="G164" s="143" t="s">
        <v>138</v>
      </c>
      <c r="H164" s="143" t="s">
        <v>331</v>
      </c>
      <c r="I164" s="144"/>
      <c r="J164" s="123">
        <f>J165</f>
        <v>0</v>
      </c>
      <c r="K164" s="123">
        <f>K165</f>
        <v>0</v>
      </c>
    </row>
    <row r="165" spans="1:11" ht="47.25" hidden="1">
      <c r="A165" s="64" t="s">
        <v>145</v>
      </c>
      <c r="B165" s="144">
        <v>871</v>
      </c>
      <c r="C165" s="143" t="s">
        <v>142</v>
      </c>
      <c r="D165" s="143" t="s">
        <v>185</v>
      </c>
      <c r="E165" s="143" t="s">
        <v>168</v>
      </c>
      <c r="F165" s="144">
        <v>0</v>
      </c>
      <c r="G165" s="143" t="s">
        <v>138</v>
      </c>
      <c r="H165" s="143" t="s">
        <v>331</v>
      </c>
      <c r="I165" s="144">
        <v>240</v>
      </c>
      <c r="J165" s="123"/>
      <c r="K165" s="123"/>
    </row>
    <row r="166" spans="1:11" hidden="1">
      <c r="A166" s="64" t="s">
        <v>150</v>
      </c>
      <c r="B166" s="144">
        <v>871</v>
      </c>
      <c r="C166" s="143" t="s">
        <v>142</v>
      </c>
      <c r="D166" s="143" t="s">
        <v>185</v>
      </c>
      <c r="E166" s="143" t="s">
        <v>151</v>
      </c>
      <c r="F166" s="144">
        <v>0</v>
      </c>
      <c r="G166" s="143" t="s">
        <v>138</v>
      </c>
      <c r="H166" s="143" t="s">
        <v>139</v>
      </c>
      <c r="I166" s="144"/>
      <c r="J166" s="123">
        <f t="shared" ref="J166:K168" si="9">J167</f>
        <v>0</v>
      </c>
      <c r="K166" s="123">
        <f t="shared" si="9"/>
        <v>0</v>
      </c>
    </row>
    <row r="167" spans="1:11" hidden="1">
      <c r="A167" s="64" t="s">
        <v>297</v>
      </c>
      <c r="B167" s="143" t="s">
        <v>86</v>
      </c>
      <c r="C167" s="143" t="s">
        <v>142</v>
      </c>
      <c r="D167" s="143" t="s">
        <v>185</v>
      </c>
      <c r="E167" s="143" t="s">
        <v>151</v>
      </c>
      <c r="F167" s="144">
        <v>9</v>
      </c>
      <c r="G167" s="143" t="s">
        <v>138</v>
      </c>
      <c r="H167" s="143" t="s">
        <v>139</v>
      </c>
      <c r="I167" s="144"/>
      <c r="J167" s="123">
        <f t="shared" si="9"/>
        <v>0</v>
      </c>
      <c r="K167" s="123">
        <f t="shared" si="9"/>
        <v>0</v>
      </c>
    </row>
    <row r="168" spans="1:11" ht="31.5" hidden="1">
      <c r="A168" s="64" t="s">
        <v>330</v>
      </c>
      <c r="B168" s="143" t="s">
        <v>86</v>
      </c>
      <c r="C168" s="143" t="s">
        <v>142</v>
      </c>
      <c r="D168" s="143" t="s">
        <v>185</v>
      </c>
      <c r="E168" s="143" t="s">
        <v>151</v>
      </c>
      <c r="F168" s="144">
        <v>9</v>
      </c>
      <c r="G168" s="143" t="s">
        <v>138</v>
      </c>
      <c r="H168" s="143" t="s">
        <v>331</v>
      </c>
      <c r="I168" s="144"/>
      <c r="J168" s="123">
        <f t="shared" si="9"/>
        <v>0</v>
      </c>
      <c r="K168" s="123">
        <f t="shared" si="9"/>
        <v>0</v>
      </c>
    </row>
    <row r="169" spans="1:11" ht="47.25" hidden="1">
      <c r="A169" s="64" t="s">
        <v>145</v>
      </c>
      <c r="B169" s="144">
        <v>871</v>
      </c>
      <c r="C169" s="143" t="s">
        <v>142</v>
      </c>
      <c r="D169" s="143" t="s">
        <v>185</v>
      </c>
      <c r="E169" s="143" t="s">
        <v>151</v>
      </c>
      <c r="F169" s="144">
        <v>9</v>
      </c>
      <c r="G169" s="143" t="s">
        <v>138</v>
      </c>
      <c r="H169" s="143" t="s">
        <v>331</v>
      </c>
      <c r="I169" s="144">
        <v>240</v>
      </c>
      <c r="J169" s="123"/>
      <c r="K169" s="123"/>
    </row>
    <row r="170" spans="1:11">
      <c r="A170" s="71" t="s">
        <v>186</v>
      </c>
      <c r="B170" s="144">
        <v>871</v>
      </c>
      <c r="C170" s="143" t="s">
        <v>154</v>
      </c>
      <c r="D170" s="144" t="s">
        <v>24</v>
      </c>
      <c r="E170" s="143"/>
      <c r="F170" s="144"/>
      <c r="G170" s="143"/>
      <c r="H170" s="143"/>
      <c r="I170" s="144"/>
      <c r="J170" s="123">
        <f>J171+J186+J191</f>
        <v>14679277.199999999</v>
      </c>
      <c r="K170" s="123">
        <f>K171+K186+K191</f>
        <v>14752138.799999997</v>
      </c>
    </row>
    <row r="171" spans="1:11">
      <c r="A171" s="63" t="s">
        <v>189</v>
      </c>
      <c r="B171" s="143" t="s">
        <v>86</v>
      </c>
      <c r="C171" s="143" t="s">
        <v>154</v>
      </c>
      <c r="D171" s="143" t="s">
        <v>173</v>
      </c>
      <c r="E171" s="143"/>
      <c r="F171" s="144"/>
      <c r="G171" s="143"/>
      <c r="H171" s="143"/>
      <c r="I171" s="144"/>
      <c r="J171" s="123">
        <f>J172</f>
        <v>14572435.199999999</v>
      </c>
      <c r="K171" s="123">
        <f>K172</f>
        <v>14645296.799999997</v>
      </c>
    </row>
    <row r="172" spans="1:11" ht="63">
      <c r="A172" s="63" t="s">
        <v>332</v>
      </c>
      <c r="B172" s="143" t="s">
        <v>86</v>
      </c>
      <c r="C172" s="143" t="s">
        <v>154</v>
      </c>
      <c r="D172" s="143" t="s">
        <v>173</v>
      </c>
      <c r="E172" s="143" t="s">
        <v>142</v>
      </c>
      <c r="F172" s="144">
        <v>0</v>
      </c>
      <c r="G172" s="143" t="s">
        <v>138</v>
      </c>
      <c r="H172" s="143" t="s">
        <v>139</v>
      </c>
      <c r="I172" s="144"/>
      <c r="J172" s="123">
        <f>J173</f>
        <v>14572435.199999999</v>
      </c>
      <c r="K172" s="123">
        <f>K173</f>
        <v>14645296.799999997</v>
      </c>
    </row>
    <row r="173" spans="1:11" ht="63">
      <c r="A173" s="64" t="s">
        <v>333</v>
      </c>
      <c r="B173" s="143" t="s">
        <v>86</v>
      </c>
      <c r="C173" s="143" t="s">
        <v>154</v>
      </c>
      <c r="D173" s="143" t="s">
        <v>173</v>
      </c>
      <c r="E173" s="143" t="s">
        <v>142</v>
      </c>
      <c r="F173" s="144">
        <v>1</v>
      </c>
      <c r="G173" s="143" t="s">
        <v>138</v>
      </c>
      <c r="H173" s="143" t="s">
        <v>139</v>
      </c>
      <c r="I173" s="144"/>
      <c r="J173" s="123">
        <f>J174+J176+J178+J180+J184+J182</f>
        <v>14572435.199999999</v>
      </c>
      <c r="K173" s="123">
        <f>K174+K176+K178+K180+K184+K182</f>
        <v>14645296.799999997</v>
      </c>
    </row>
    <row r="174" spans="1:11">
      <c r="A174" s="64" t="s">
        <v>334</v>
      </c>
      <c r="B174" s="143" t="s">
        <v>86</v>
      </c>
      <c r="C174" s="143" t="s">
        <v>154</v>
      </c>
      <c r="D174" s="143" t="s">
        <v>173</v>
      </c>
      <c r="E174" s="143" t="s">
        <v>142</v>
      </c>
      <c r="F174" s="144">
        <v>1</v>
      </c>
      <c r="G174" s="143" t="s">
        <v>138</v>
      </c>
      <c r="H174" s="143" t="s">
        <v>335</v>
      </c>
      <c r="I174" s="144"/>
      <c r="J174" s="123">
        <f>J175</f>
        <v>2113384.4899999984</v>
      </c>
      <c r="K174" s="123">
        <f>K175</f>
        <v>2032321.0799999982</v>
      </c>
    </row>
    <row r="175" spans="1:11" ht="47.25">
      <c r="A175" s="64" t="s">
        <v>145</v>
      </c>
      <c r="B175" s="143" t="s">
        <v>86</v>
      </c>
      <c r="C175" s="143" t="s">
        <v>154</v>
      </c>
      <c r="D175" s="143" t="s">
        <v>173</v>
      </c>
      <c r="E175" s="143" t="s">
        <v>142</v>
      </c>
      <c r="F175" s="144">
        <v>1</v>
      </c>
      <c r="G175" s="143" t="s">
        <v>138</v>
      </c>
      <c r="H175" s="143" t="s">
        <v>335</v>
      </c>
      <c r="I175" s="144">
        <v>240</v>
      </c>
      <c r="J175" s="123">
        <f>21562400-19449015.51</f>
        <v>2113384.4899999984</v>
      </c>
      <c r="K175" s="123">
        <f>21572000-19539678.92</f>
        <v>2032321.0799999982</v>
      </c>
    </row>
    <row r="176" spans="1:11" hidden="1">
      <c r="A176" s="64" t="s">
        <v>336</v>
      </c>
      <c r="B176" s="143" t="s">
        <v>86</v>
      </c>
      <c r="C176" s="143" t="s">
        <v>154</v>
      </c>
      <c r="D176" s="143" t="s">
        <v>173</v>
      </c>
      <c r="E176" s="143" t="s">
        <v>142</v>
      </c>
      <c r="F176" s="144">
        <v>1</v>
      </c>
      <c r="G176" s="143" t="s">
        <v>138</v>
      </c>
      <c r="H176" s="143" t="s">
        <v>337</v>
      </c>
      <c r="I176" s="144"/>
      <c r="J176" s="123">
        <f>J177</f>
        <v>0</v>
      </c>
      <c r="K176" s="123">
        <f>K177</f>
        <v>0</v>
      </c>
    </row>
    <row r="177" spans="1:11" ht="47.25" hidden="1">
      <c r="A177" s="64" t="s">
        <v>145</v>
      </c>
      <c r="B177" s="143" t="s">
        <v>86</v>
      </c>
      <c r="C177" s="143" t="s">
        <v>154</v>
      </c>
      <c r="D177" s="143" t="s">
        <v>173</v>
      </c>
      <c r="E177" s="143" t="s">
        <v>142</v>
      </c>
      <c r="F177" s="144">
        <v>1</v>
      </c>
      <c r="G177" s="143" t="s">
        <v>138</v>
      </c>
      <c r="H177" s="143" t="s">
        <v>337</v>
      </c>
      <c r="I177" s="144">
        <v>240</v>
      </c>
      <c r="J177" s="123"/>
      <c r="K177" s="123"/>
    </row>
    <row r="178" spans="1:11">
      <c r="A178" s="64" t="s">
        <v>338</v>
      </c>
      <c r="B178" s="144">
        <v>871</v>
      </c>
      <c r="C178" s="143" t="s">
        <v>154</v>
      </c>
      <c r="D178" s="143" t="s">
        <v>173</v>
      </c>
      <c r="E178" s="143" t="s">
        <v>142</v>
      </c>
      <c r="F178" s="144">
        <v>1</v>
      </c>
      <c r="G178" s="143" t="s">
        <v>138</v>
      </c>
      <c r="H178" s="143" t="s">
        <v>339</v>
      </c>
      <c r="I178" s="144"/>
      <c r="J178" s="123">
        <f>J179</f>
        <v>2672800</v>
      </c>
      <c r="K178" s="123">
        <f>K179</f>
        <v>2682000</v>
      </c>
    </row>
    <row r="179" spans="1:11" ht="47.25">
      <c r="A179" s="64" t="s">
        <v>145</v>
      </c>
      <c r="B179" s="144">
        <v>871</v>
      </c>
      <c r="C179" s="143" t="s">
        <v>154</v>
      </c>
      <c r="D179" s="143" t="s">
        <v>173</v>
      </c>
      <c r="E179" s="143" t="s">
        <v>142</v>
      </c>
      <c r="F179" s="144">
        <v>1</v>
      </c>
      <c r="G179" s="143" t="s">
        <v>138</v>
      </c>
      <c r="H179" s="143" t="s">
        <v>339</v>
      </c>
      <c r="I179" s="144">
        <v>240</v>
      </c>
      <c r="J179" s="123">
        <v>2672800</v>
      </c>
      <c r="K179" s="123">
        <v>2682000</v>
      </c>
    </row>
    <row r="180" spans="1:11" ht="47.25">
      <c r="A180" s="64" t="s">
        <v>340</v>
      </c>
      <c r="B180" s="144">
        <v>871</v>
      </c>
      <c r="C180" s="143" t="s">
        <v>154</v>
      </c>
      <c r="D180" s="143" t="s">
        <v>173</v>
      </c>
      <c r="E180" s="143" t="s">
        <v>142</v>
      </c>
      <c r="F180" s="144">
        <v>1</v>
      </c>
      <c r="G180" s="143" t="s">
        <v>138</v>
      </c>
      <c r="H180" s="143" t="s">
        <v>341</v>
      </c>
      <c r="I180" s="144"/>
      <c r="J180" s="123">
        <f>J181</f>
        <v>50000</v>
      </c>
      <c r="K180" s="123">
        <f>K181</f>
        <v>50000</v>
      </c>
    </row>
    <row r="181" spans="1:11" ht="47.25">
      <c r="A181" s="64" t="s">
        <v>145</v>
      </c>
      <c r="B181" s="144">
        <v>871</v>
      </c>
      <c r="C181" s="143" t="s">
        <v>154</v>
      </c>
      <c r="D181" s="143" t="s">
        <v>173</v>
      </c>
      <c r="E181" s="143" t="s">
        <v>142</v>
      </c>
      <c r="F181" s="144">
        <v>1</v>
      </c>
      <c r="G181" s="143" t="s">
        <v>138</v>
      </c>
      <c r="H181" s="143" t="s">
        <v>341</v>
      </c>
      <c r="I181" s="144">
        <v>240</v>
      </c>
      <c r="J181" s="123">
        <v>50000</v>
      </c>
      <c r="K181" s="123">
        <v>50000</v>
      </c>
    </row>
    <row r="182" spans="1:11">
      <c r="A182" s="64" t="s">
        <v>342</v>
      </c>
      <c r="B182" s="144">
        <v>871</v>
      </c>
      <c r="C182" s="143" t="s">
        <v>154</v>
      </c>
      <c r="D182" s="143" t="s">
        <v>173</v>
      </c>
      <c r="E182" s="143" t="s">
        <v>142</v>
      </c>
      <c r="F182" s="144">
        <v>1</v>
      </c>
      <c r="G182" s="143" t="s">
        <v>138</v>
      </c>
      <c r="H182" s="143" t="s">
        <v>343</v>
      </c>
      <c r="I182" s="144"/>
      <c r="J182" s="123">
        <f>J183</f>
        <v>7236250.71</v>
      </c>
      <c r="K182" s="123">
        <f>K183</f>
        <v>7380975.7199999997</v>
      </c>
    </row>
    <row r="183" spans="1:11" ht="47.25">
      <c r="A183" s="64" t="s">
        <v>145</v>
      </c>
      <c r="B183" s="144">
        <v>871</v>
      </c>
      <c r="C183" s="143" t="s">
        <v>154</v>
      </c>
      <c r="D183" s="143" t="s">
        <v>173</v>
      </c>
      <c r="E183" s="143" t="s">
        <v>142</v>
      </c>
      <c r="F183" s="144">
        <v>1</v>
      </c>
      <c r="G183" s="143" t="s">
        <v>138</v>
      </c>
      <c r="H183" s="143" t="s">
        <v>343</v>
      </c>
      <c r="I183" s="144">
        <v>240</v>
      </c>
      <c r="J183" s="123">
        <v>7236250.71</v>
      </c>
      <c r="K183" s="123">
        <v>7380975.7199999997</v>
      </c>
    </row>
    <row r="184" spans="1:11" ht="31.5">
      <c r="A184" s="64" t="s">
        <v>346</v>
      </c>
      <c r="B184" s="144">
        <v>871</v>
      </c>
      <c r="C184" s="143" t="s">
        <v>154</v>
      </c>
      <c r="D184" s="143" t="s">
        <v>173</v>
      </c>
      <c r="E184" s="143" t="s">
        <v>142</v>
      </c>
      <c r="F184" s="144">
        <v>1</v>
      </c>
      <c r="G184" s="143" t="s">
        <v>138</v>
      </c>
      <c r="H184" s="143" t="s">
        <v>347</v>
      </c>
      <c r="I184" s="144"/>
      <c r="J184" s="123">
        <f>J185</f>
        <v>2500000</v>
      </c>
      <c r="K184" s="123">
        <f>K185</f>
        <v>2500000</v>
      </c>
    </row>
    <row r="185" spans="1:11" ht="47.25">
      <c r="A185" s="64" t="s">
        <v>145</v>
      </c>
      <c r="B185" s="144">
        <v>871</v>
      </c>
      <c r="C185" s="143" t="s">
        <v>154</v>
      </c>
      <c r="D185" s="143" t="s">
        <v>173</v>
      </c>
      <c r="E185" s="143" t="s">
        <v>142</v>
      </c>
      <c r="F185" s="144">
        <v>1</v>
      </c>
      <c r="G185" s="143" t="s">
        <v>138</v>
      </c>
      <c r="H185" s="143" t="s">
        <v>347</v>
      </c>
      <c r="I185" s="144">
        <v>240</v>
      </c>
      <c r="J185" s="123">
        <v>2500000</v>
      </c>
      <c r="K185" s="123">
        <v>2500000</v>
      </c>
    </row>
    <row r="186" spans="1:11">
      <c r="A186" s="64" t="s">
        <v>190</v>
      </c>
      <c r="B186" s="144">
        <v>871</v>
      </c>
      <c r="C186" s="143" t="s">
        <v>154</v>
      </c>
      <c r="D186" s="143" t="s">
        <v>161</v>
      </c>
      <c r="E186" s="143"/>
      <c r="F186" s="143"/>
      <c r="G186" s="143"/>
      <c r="H186" s="143"/>
      <c r="I186" s="144" t="s">
        <v>217</v>
      </c>
      <c r="J186" s="123">
        <f t="shared" ref="J186:K189" si="10">J187</f>
        <v>76842</v>
      </c>
      <c r="K186" s="123">
        <f t="shared" si="10"/>
        <v>76842</v>
      </c>
    </row>
    <row r="187" spans="1:11">
      <c r="A187" s="64" t="s">
        <v>150</v>
      </c>
      <c r="B187" s="144">
        <v>871</v>
      </c>
      <c r="C187" s="143" t="s">
        <v>154</v>
      </c>
      <c r="D187" s="143" t="s">
        <v>161</v>
      </c>
      <c r="E187" s="143" t="s">
        <v>151</v>
      </c>
      <c r="F187" s="144">
        <v>0</v>
      </c>
      <c r="G187" s="143" t="s">
        <v>138</v>
      </c>
      <c r="H187" s="143" t="s">
        <v>139</v>
      </c>
      <c r="I187" s="144"/>
      <c r="J187" s="123">
        <f t="shared" si="10"/>
        <v>76842</v>
      </c>
      <c r="K187" s="123">
        <f t="shared" si="10"/>
        <v>76842</v>
      </c>
    </row>
    <row r="188" spans="1:11">
      <c r="A188" s="64" t="s">
        <v>297</v>
      </c>
      <c r="B188" s="143" t="s">
        <v>86</v>
      </c>
      <c r="C188" s="143" t="s">
        <v>154</v>
      </c>
      <c r="D188" s="143" t="s">
        <v>161</v>
      </c>
      <c r="E188" s="143" t="s">
        <v>151</v>
      </c>
      <c r="F188" s="144">
        <v>9</v>
      </c>
      <c r="G188" s="143" t="s">
        <v>138</v>
      </c>
      <c r="H188" s="143" t="s">
        <v>139</v>
      </c>
      <c r="I188" s="144"/>
      <c r="J188" s="123">
        <f t="shared" si="10"/>
        <v>76842</v>
      </c>
      <c r="K188" s="123">
        <f t="shared" si="10"/>
        <v>76842</v>
      </c>
    </row>
    <row r="189" spans="1:11" ht="47.25">
      <c r="A189" s="64" t="s">
        <v>348</v>
      </c>
      <c r="B189" s="143" t="s">
        <v>86</v>
      </c>
      <c r="C189" s="143" t="s">
        <v>154</v>
      </c>
      <c r="D189" s="143" t="s">
        <v>161</v>
      </c>
      <c r="E189" s="143" t="s">
        <v>151</v>
      </c>
      <c r="F189" s="144">
        <v>9</v>
      </c>
      <c r="G189" s="143" t="s">
        <v>138</v>
      </c>
      <c r="H189" s="143" t="s">
        <v>191</v>
      </c>
      <c r="I189" s="144"/>
      <c r="J189" s="123">
        <f t="shared" si="10"/>
        <v>76842</v>
      </c>
      <c r="K189" s="123">
        <f t="shared" si="10"/>
        <v>76842</v>
      </c>
    </row>
    <row r="190" spans="1:11" ht="47.25">
      <c r="A190" s="64" t="s">
        <v>145</v>
      </c>
      <c r="B190" s="143" t="s">
        <v>86</v>
      </c>
      <c r="C190" s="143" t="s">
        <v>154</v>
      </c>
      <c r="D190" s="143" t="s">
        <v>161</v>
      </c>
      <c r="E190" s="143" t="s">
        <v>151</v>
      </c>
      <c r="F190" s="144">
        <v>9</v>
      </c>
      <c r="G190" s="143" t="s">
        <v>138</v>
      </c>
      <c r="H190" s="143" t="s">
        <v>191</v>
      </c>
      <c r="I190" s="144">
        <v>240</v>
      </c>
      <c r="J190" s="123">
        <v>76842</v>
      </c>
      <c r="K190" s="123">
        <v>76842</v>
      </c>
    </row>
    <row r="191" spans="1:11" ht="31.5">
      <c r="A191" s="63" t="s">
        <v>192</v>
      </c>
      <c r="B191" s="144">
        <v>871</v>
      </c>
      <c r="C191" s="143" t="s">
        <v>154</v>
      </c>
      <c r="D191" s="143" t="s">
        <v>168</v>
      </c>
      <c r="E191" s="143"/>
      <c r="F191" s="143"/>
      <c r="G191" s="143"/>
      <c r="H191" s="143"/>
      <c r="I191" s="144" t="s">
        <v>217</v>
      </c>
      <c r="J191" s="122">
        <f>J192</f>
        <v>30000</v>
      </c>
      <c r="K191" s="122">
        <f>K192</f>
        <v>30000</v>
      </c>
    </row>
    <row r="192" spans="1:11" ht="78.75">
      <c r="A192" s="64" t="s">
        <v>349</v>
      </c>
      <c r="B192" s="144">
        <v>871</v>
      </c>
      <c r="C192" s="143" t="s">
        <v>154</v>
      </c>
      <c r="D192" s="143" t="s">
        <v>168</v>
      </c>
      <c r="E192" s="143" t="s">
        <v>154</v>
      </c>
      <c r="F192" s="144">
        <v>0</v>
      </c>
      <c r="G192" s="143" t="s">
        <v>138</v>
      </c>
      <c r="H192" s="143" t="s">
        <v>139</v>
      </c>
      <c r="I192" s="144"/>
      <c r="J192" s="123">
        <f>J193+J195</f>
        <v>30000</v>
      </c>
      <c r="K192" s="123">
        <f>K193+K195</f>
        <v>30000</v>
      </c>
    </row>
    <row r="193" spans="1:11" ht="126" hidden="1">
      <c r="A193" s="64" t="s">
        <v>350</v>
      </c>
      <c r="B193" s="143" t="s">
        <v>86</v>
      </c>
      <c r="C193" s="143" t="s">
        <v>154</v>
      </c>
      <c r="D193" s="143" t="s">
        <v>168</v>
      </c>
      <c r="E193" s="143" t="s">
        <v>154</v>
      </c>
      <c r="F193" s="144">
        <v>0</v>
      </c>
      <c r="G193" s="143" t="s">
        <v>138</v>
      </c>
      <c r="H193" s="143" t="s">
        <v>351</v>
      </c>
      <c r="I193" s="144"/>
      <c r="J193" s="123">
        <f>J194</f>
        <v>0</v>
      </c>
      <c r="K193" s="123">
        <f>K194</f>
        <v>0</v>
      </c>
    </row>
    <row r="194" spans="1:11" ht="47.25" hidden="1">
      <c r="A194" s="64" t="s">
        <v>352</v>
      </c>
      <c r="B194" s="143" t="s">
        <v>86</v>
      </c>
      <c r="C194" s="143" t="s">
        <v>154</v>
      </c>
      <c r="D194" s="143" t="s">
        <v>168</v>
      </c>
      <c r="E194" s="143" t="s">
        <v>154</v>
      </c>
      <c r="F194" s="144">
        <v>0</v>
      </c>
      <c r="G194" s="143" t="s">
        <v>138</v>
      </c>
      <c r="H194" s="143" t="s">
        <v>351</v>
      </c>
      <c r="I194" s="144">
        <v>810</v>
      </c>
      <c r="J194" s="123"/>
      <c r="K194" s="123"/>
    </row>
    <row r="195" spans="1:11">
      <c r="A195" s="64" t="s">
        <v>353</v>
      </c>
      <c r="B195" s="143" t="s">
        <v>86</v>
      </c>
      <c r="C195" s="143" t="s">
        <v>154</v>
      </c>
      <c r="D195" s="143" t="s">
        <v>168</v>
      </c>
      <c r="E195" s="143" t="s">
        <v>154</v>
      </c>
      <c r="F195" s="144">
        <v>0</v>
      </c>
      <c r="G195" s="143" t="s">
        <v>138</v>
      </c>
      <c r="H195" s="143" t="s">
        <v>354</v>
      </c>
      <c r="I195" s="144"/>
      <c r="J195" s="123">
        <f>J196</f>
        <v>30000</v>
      </c>
      <c r="K195" s="123">
        <f>K196</f>
        <v>30000</v>
      </c>
    </row>
    <row r="196" spans="1:11" ht="47.25">
      <c r="A196" s="64" t="s">
        <v>352</v>
      </c>
      <c r="B196" s="143" t="s">
        <v>86</v>
      </c>
      <c r="C196" s="143" t="s">
        <v>154</v>
      </c>
      <c r="D196" s="143" t="s">
        <v>168</v>
      </c>
      <c r="E196" s="143" t="s">
        <v>154</v>
      </c>
      <c r="F196" s="144">
        <v>0</v>
      </c>
      <c r="G196" s="143" t="s">
        <v>138</v>
      </c>
      <c r="H196" s="143" t="s">
        <v>354</v>
      </c>
      <c r="I196" s="144">
        <v>810</v>
      </c>
      <c r="J196" s="123">
        <v>30000</v>
      </c>
      <c r="K196" s="123">
        <v>30000</v>
      </c>
    </row>
    <row r="197" spans="1:11">
      <c r="A197" s="71" t="s">
        <v>355</v>
      </c>
      <c r="B197" s="143" t="s">
        <v>86</v>
      </c>
      <c r="C197" s="143" t="s">
        <v>155</v>
      </c>
      <c r="D197" s="144" t="s">
        <v>24</v>
      </c>
      <c r="E197" s="143"/>
      <c r="F197" s="144"/>
      <c r="G197" s="143"/>
      <c r="H197" s="143"/>
      <c r="I197" s="144"/>
      <c r="J197" s="123">
        <f>J198+J210+J215+J258</f>
        <v>57588813.099999994</v>
      </c>
      <c r="K197" s="123">
        <f>K198+K210+K215+K258</f>
        <v>58118440.629999995</v>
      </c>
    </row>
    <row r="198" spans="1:11">
      <c r="A198" s="63" t="s">
        <v>193</v>
      </c>
      <c r="B198" s="143" t="s">
        <v>86</v>
      </c>
      <c r="C198" s="143" t="s">
        <v>155</v>
      </c>
      <c r="D198" s="144" t="s">
        <v>135</v>
      </c>
      <c r="E198" s="143"/>
      <c r="F198" s="144"/>
      <c r="G198" s="143"/>
      <c r="H198" s="143"/>
      <c r="I198" s="144"/>
      <c r="J198" s="123">
        <f>J199+J206</f>
        <v>1372030.65</v>
      </c>
      <c r="K198" s="123">
        <f>K199+K206</f>
        <v>1359310.34</v>
      </c>
    </row>
    <row r="199" spans="1:11" ht="63">
      <c r="A199" s="64" t="s">
        <v>356</v>
      </c>
      <c r="B199" s="143" t="s">
        <v>86</v>
      </c>
      <c r="C199" s="143" t="s">
        <v>155</v>
      </c>
      <c r="D199" s="143" t="s">
        <v>135</v>
      </c>
      <c r="E199" s="143" t="s">
        <v>155</v>
      </c>
      <c r="F199" s="144">
        <v>0</v>
      </c>
      <c r="G199" s="143" t="s">
        <v>138</v>
      </c>
      <c r="H199" s="143" t="s">
        <v>139</v>
      </c>
      <c r="I199" s="144"/>
      <c r="J199" s="123">
        <f>J200+J203</f>
        <v>100000</v>
      </c>
      <c r="K199" s="123">
        <f>K200+K203</f>
        <v>100000</v>
      </c>
    </row>
    <row r="200" spans="1:11" ht="31.5">
      <c r="A200" s="64" t="s">
        <v>357</v>
      </c>
      <c r="B200" s="143" t="s">
        <v>86</v>
      </c>
      <c r="C200" s="143" t="s">
        <v>155</v>
      </c>
      <c r="D200" s="143" t="s">
        <v>135</v>
      </c>
      <c r="E200" s="143" t="s">
        <v>155</v>
      </c>
      <c r="F200" s="144">
        <v>1</v>
      </c>
      <c r="G200" s="143" t="s">
        <v>138</v>
      </c>
      <c r="H200" s="143" t="s">
        <v>139</v>
      </c>
      <c r="I200" s="144"/>
      <c r="J200" s="123">
        <f>J201</f>
        <v>100000</v>
      </c>
      <c r="K200" s="123">
        <f>K201</f>
        <v>100000</v>
      </c>
    </row>
    <row r="201" spans="1:11">
      <c r="A201" s="64" t="s">
        <v>358</v>
      </c>
      <c r="B201" s="143" t="s">
        <v>86</v>
      </c>
      <c r="C201" s="143" t="s">
        <v>155</v>
      </c>
      <c r="D201" s="143" t="s">
        <v>135</v>
      </c>
      <c r="E201" s="143" t="s">
        <v>155</v>
      </c>
      <c r="F201" s="144">
        <v>1</v>
      </c>
      <c r="G201" s="143" t="s">
        <v>138</v>
      </c>
      <c r="H201" s="143" t="s">
        <v>359</v>
      </c>
      <c r="I201" s="144"/>
      <c r="J201" s="123">
        <f>J202</f>
        <v>100000</v>
      </c>
      <c r="K201" s="123">
        <f>K202</f>
        <v>100000</v>
      </c>
    </row>
    <row r="202" spans="1:11" ht="47.25">
      <c r="A202" s="64" t="s">
        <v>145</v>
      </c>
      <c r="B202" s="143" t="s">
        <v>86</v>
      </c>
      <c r="C202" s="143" t="s">
        <v>155</v>
      </c>
      <c r="D202" s="143" t="s">
        <v>135</v>
      </c>
      <c r="E202" s="143" t="s">
        <v>155</v>
      </c>
      <c r="F202" s="144">
        <v>1</v>
      </c>
      <c r="G202" s="143" t="s">
        <v>138</v>
      </c>
      <c r="H202" s="143" t="s">
        <v>359</v>
      </c>
      <c r="I202" s="144">
        <v>240</v>
      </c>
      <c r="J202" s="123">
        <v>100000</v>
      </c>
      <c r="K202" s="123">
        <v>100000</v>
      </c>
    </row>
    <row r="203" spans="1:11" ht="47.25" hidden="1">
      <c r="A203" s="64" t="s">
        <v>365</v>
      </c>
      <c r="B203" s="143" t="s">
        <v>86</v>
      </c>
      <c r="C203" s="143" t="s">
        <v>155</v>
      </c>
      <c r="D203" s="143" t="s">
        <v>135</v>
      </c>
      <c r="E203" s="143" t="s">
        <v>155</v>
      </c>
      <c r="F203" s="144">
        <v>6</v>
      </c>
      <c r="G203" s="143" t="s">
        <v>138</v>
      </c>
      <c r="H203" s="143" t="s">
        <v>139</v>
      </c>
      <c r="I203" s="144"/>
      <c r="J203" s="123">
        <f>J204</f>
        <v>0</v>
      </c>
      <c r="K203" s="123">
        <f>K204</f>
        <v>0</v>
      </c>
    </row>
    <row r="204" spans="1:11" hidden="1">
      <c r="A204" s="64" t="s">
        <v>366</v>
      </c>
      <c r="B204" s="143" t="s">
        <v>86</v>
      </c>
      <c r="C204" s="143" t="s">
        <v>155</v>
      </c>
      <c r="D204" s="143" t="s">
        <v>135</v>
      </c>
      <c r="E204" s="143" t="s">
        <v>155</v>
      </c>
      <c r="F204" s="144">
        <v>6</v>
      </c>
      <c r="G204" s="143" t="s">
        <v>138</v>
      </c>
      <c r="H204" s="143" t="s">
        <v>367</v>
      </c>
      <c r="I204" s="144"/>
      <c r="J204" s="123">
        <f>J205</f>
        <v>0</v>
      </c>
      <c r="K204" s="123">
        <f>K205</f>
        <v>0</v>
      </c>
    </row>
    <row r="205" spans="1:11" hidden="1">
      <c r="A205" s="64" t="s">
        <v>172</v>
      </c>
      <c r="B205" s="143" t="s">
        <v>86</v>
      </c>
      <c r="C205" s="143" t="s">
        <v>155</v>
      </c>
      <c r="D205" s="143" t="s">
        <v>135</v>
      </c>
      <c r="E205" s="143" t="s">
        <v>155</v>
      </c>
      <c r="F205" s="144">
        <v>6</v>
      </c>
      <c r="G205" s="143" t="s">
        <v>138</v>
      </c>
      <c r="H205" s="143" t="s">
        <v>367</v>
      </c>
      <c r="I205" s="144">
        <v>410</v>
      </c>
      <c r="J205" s="123"/>
      <c r="K205" s="123"/>
    </row>
    <row r="206" spans="1:11">
      <c r="A206" s="64" t="s">
        <v>150</v>
      </c>
      <c r="B206" s="143" t="s">
        <v>86</v>
      </c>
      <c r="C206" s="143" t="s">
        <v>155</v>
      </c>
      <c r="D206" s="144" t="s">
        <v>135</v>
      </c>
      <c r="E206" s="143" t="s">
        <v>151</v>
      </c>
      <c r="F206" s="144">
        <v>0</v>
      </c>
      <c r="G206" s="143" t="s">
        <v>138</v>
      </c>
      <c r="H206" s="143" t="s">
        <v>139</v>
      </c>
      <c r="I206" s="144"/>
      <c r="J206" s="123">
        <f t="shared" ref="J206:K208" si="11">J207</f>
        <v>1272030.6499999999</v>
      </c>
      <c r="K206" s="123">
        <f t="shared" si="11"/>
        <v>1259310.3400000001</v>
      </c>
    </row>
    <row r="207" spans="1:11">
      <c r="A207" s="64" t="s">
        <v>297</v>
      </c>
      <c r="B207" s="143" t="s">
        <v>86</v>
      </c>
      <c r="C207" s="143" t="s">
        <v>155</v>
      </c>
      <c r="D207" s="144" t="s">
        <v>135</v>
      </c>
      <c r="E207" s="143" t="s">
        <v>151</v>
      </c>
      <c r="F207" s="144">
        <v>9</v>
      </c>
      <c r="G207" s="143" t="s">
        <v>138</v>
      </c>
      <c r="H207" s="143" t="s">
        <v>139</v>
      </c>
      <c r="I207" s="144"/>
      <c r="J207" s="123">
        <f t="shared" si="11"/>
        <v>1272030.6499999999</v>
      </c>
      <c r="K207" s="123">
        <f t="shared" si="11"/>
        <v>1259310.3400000001</v>
      </c>
    </row>
    <row r="208" spans="1:11" ht="47.25">
      <c r="A208" s="64" t="s">
        <v>368</v>
      </c>
      <c r="B208" s="143" t="s">
        <v>86</v>
      </c>
      <c r="C208" s="143" t="s">
        <v>155</v>
      </c>
      <c r="D208" s="144" t="s">
        <v>135</v>
      </c>
      <c r="E208" s="143" t="s">
        <v>151</v>
      </c>
      <c r="F208" s="144">
        <v>9</v>
      </c>
      <c r="G208" s="143" t="s">
        <v>138</v>
      </c>
      <c r="H208" s="143" t="s">
        <v>369</v>
      </c>
      <c r="I208" s="144"/>
      <c r="J208" s="123">
        <f t="shared" si="11"/>
        <v>1272030.6499999999</v>
      </c>
      <c r="K208" s="123">
        <f t="shared" si="11"/>
        <v>1259310.3400000001</v>
      </c>
    </row>
    <row r="209" spans="1:11" ht="47.25">
      <c r="A209" s="64" t="s">
        <v>145</v>
      </c>
      <c r="B209" s="143" t="s">
        <v>86</v>
      </c>
      <c r="C209" s="143" t="s">
        <v>155</v>
      </c>
      <c r="D209" s="144" t="s">
        <v>135</v>
      </c>
      <c r="E209" s="143" t="s">
        <v>151</v>
      </c>
      <c r="F209" s="144">
        <v>9</v>
      </c>
      <c r="G209" s="143" t="s">
        <v>138</v>
      </c>
      <c r="H209" s="143" t="s">
        <v>369</v>
      </c>
      <c r="I209" s="144">
        <v>240</v>
      </c>
      <c r="J209" s="123">
        <v>1272030.6499999999</v>
      </c>
      <c r="K209" s="123">
        <v>1259310.3400000001</v>
      </c>
    </row>
    <row r="210" spans="1:11" hidden="1">
      <c r="A210" s="63" t="s">
        <v>194</v>
      </c>
      <c r="B210" s="143" t="s">
        <v>86</v>
      </c>
      <c r="C210" s="143" t="s">
        <v>155</v>
      </c>
      <c r="D210" s="143" t="s">
        <v>136</v>
      </c>
      <c r="E210" s="143"/>
      <c r="F210" s="144"/>
      <c r="G210" s="143"/>
      <c r="H210" s="143"/>
      <c r="I210" s="74"/>
      <c r="J210" s="123">
        <f t="shared" ref="J210:K213" si="12">J211</f>
        <v>0</v>
      </c>
      <c r="K210" s="123">
        <f t="shared" si="12"/>
        <v>0</v>
      </c>
    </row>
    <row r="211" spans="1:11" ht="63" hidden="1">
      <c r="A211" s="64" t="s">
        <v>356</v>
      </c>
      <c r="B211" s="143" t="s">
        <v>86</v>
      </c>
      <c r="C211" s="143" t="s">
        <v>155</v>
      </c>
      <c r="D211" s="143" t="s">
        <v>136</v>
      </c>
      <c r="E211" s="143" t="s">
        <v>155</v>
      </c>
      <c r="F211" s="144">
        <v>0</v>
      </c>
      <c r="G211" s="143" t="s">
        <v>138</v>
      </c>
      <c r="H211" s="143" t="s">
        <v>139</v>
      </c>
      <c r="I211" s="74"/>
      <c r="J211" s="123">
        <f t="shared" si="12"/>
        <v>0</v>
      </c>
      <c r="K211" s="123">
        <f t="shared" si="12"/>
        <v>0</v>
      </c>
    </row>
    <row r="212" spans="1:11" ht="31.5" hidden="1">
      <c r="A212" s="63" t="s">
        <v>612</v>
      </c>
      <c r="B212" s="143" t="s">
        <v>86</v>
      </c>
      <c r="C212" s="143" t="s">
        <v>155</v>
      </c>
      <c r="D212" s="143" t="s">
        <v>136</v>
      </c>
      <c r="E212" s="143" t="s">
        <v>155</v>
      </c>
      <c r="F212" s="144">
        <v>3</v>
      </c>
      <c r="G212" s="143" t="s">
        <v>138</v>
      </c>
      <c r="H212" s="143" t="s">
        <v>139</v>
      </c>
      <c r="I212" s="74"/>
      <c r="J212" s="123">
        <f t="shared" si="12"/>
        <v>0</v>
      </c>
      <c r="K212" s="123">
        <f t="shared" si="12"/>
        <v>0</v>
      </c>
    </row>
    <row r="213" spans="1:11" hidden="1">
      <c r="A213" s="63" t="s">
        <v>613</v>
      </c>
      <c r="B213" s="143" t="s">
        <v>86</v>
      </c>
      <c r="C213" s="143" t="s">
        <v>155</v>
      </c>
      <c r="D213" s="143" t="s">
        <v>136</v>
      </c>
      <c r="E213" s="143" t="s">
        <v>155</v>
      </c>
      <c r="F213" s="144">
        <v>3</v>
      </c>
      <c r="G213" s="143" t="s">
        <v>138</v>
      </c>
      <c r="H213" s="75">
        <v>29550</v>
      </c>
      <c r="I213" s="74"/>
      <c r="J213" s="123">
        <f t="shared" si="12"/>
        <v>0</v>
      </c>
      <c r="K213" s="123">
        <f t="shared" si="12"/>
        <v>0</v>
      </c>
    </row>
    <row r="214" spans="1:11" ht="47.25" hidden="1">
      <c r="A214" s="64" t="s">
        <v>145</v>
      </c>
      <c r="B214" s="143" t="s">
        <v>86</v>
      </c>
      <c r="C214" s="143" t="s">
        <v>155</v>
      </c>
      <c r="D214" s="143" t="s">
        <v>136</v>
      </c>
      <c r="E214" s="143" t="s">
        <v>155</v>
      </c>
      <c r="F214" s="144">
        <v>3</v>
      </c>
      <c r="G214" s="143" t="s">
        <v>138</v>
      </c>
      <c r="H214" s="75">
        <v>29550</v>
      </c>
      <c r="I214" s="75">
        <v>240</v>
      </c>
      <c r="J214" s="123"/>
      <c r="K214" s="123"/>
    </row>
    <row r="215" spans="1:11">
      <c r="A215" s="63" t="s">
        <v>195</v>
      </c>
      <c r="B215" s="143" t="s">
        <v>86</v>
      </c>
      <c r="C215" s="143" t="s">
        <v>155</v>
      </c>
      <c r="D215" s="144" t="s">
        <v>142</v>
      </c>
      <c r="E215" s="143" t="s">
        <v>216</v>
      </c>
      <c r="F215" s="144"/>
      <c r="G215" s="143"/>
      <c r="H215" s="143"/>
      <c r="I215" s="144"/>
      <c r="J215" s="122">
        <f>J216+J247</f>
        <v>31487510.09</v>
      </c>
      <c r="K215" s="122">
        <f>K216+K247</f>
        <v>31311325.949999999</v>
      </c>
    </row>
    <row r="216" spans="1:11" ht="63">
      <c r="A216" s="63" t="s">
        <v>332</v>
      </c>
      <c r="B216" s="143" t="s">
        <v>86</v>
      </c>
      <c r="C216" s="143" t="s">
        <v>155</v>
      </c>
      <c r="D216" s="143" t="s">
        <v>142</v>
      </c>
      <c r="E216" s="143" t="s">
        <v>142</v>
      </c>
      <c r="F216" s="144">
        <v>0</v>
      </c>
      <c r="G216" s="143" t="s">
        <v>138</v>
      </c>
      <c r="H216" s="143" t="s">
        <v>139</v>
      </c>
      <c r="I216" s="144"/>
      <c r="J216" s="123">
        <f>J217+J224</f>
        <v>30167510.09</v>
      </c>
      <c r="K216" s="123">
        <f>K217+K224</f>
        <v>30011325.949999999</v>
      </c>
    </row>
    <row r="217" spans="1:11" ht="31.5">
      <c r="A217" s="64" t="s">
        <v>370</v>
      </c>
      <c r="B217" s="143" t="s">
        <v>86</v>
      </c>
      <c r="C217" s="143" t="s">
        <v>155</v>
      </c>
      <c r="D217" s="143" t="s">
        <v>142</v>
      </c>
      <c r="E217" s="143" t="s">
        <v>142</v>
      </c>
      <c r="F217" s="144">
        <v>2</v>
      </c>
      <c r="G217" s="143" t="s">
        <v>138</v>
      </c>
      <c r="H217" s="143" t="s">
        <v>139</v>
      </c>
      <c r="I217" s="144"/>
      <c r="J217" s="123">
        <f>J218+J220+J222</f>
        <v>9540278.0199999996</v>
      </c>
      <c r="K217" s="123">
        <f>K218+K220+K222</f>
        <v>9641382.1900000013</v>
      </c>
    </row>
    <row r="218" spans="1:11">
      <c r="A218" s="64" t="s">
        <v>371</v>
      </c>
      <c r="B218" s="143" t="s">
        <v>86</v>
      </c>
      <c r="C218" s="143" t="s">
        <v>155</v>
      </c>
      <c r="D218" s="143" t="s">
        <v>142</v>
      </c>
      <c r="E218" s="143" t="s">
        <v>142</v>
      </c>
      <c r="F218" s="144">
        <v>2</v>
      </c>
      <c r="G218" s="143" t="s">
        <v>138</v>
      </c>
      <c r="H218" s="143" t="s">
        <v>362</v>
      </c>
      <c r="I218" s="144"/>
      <c r="J218" s="123">
        <f>J219</f>
        <v>1300000</v>
      </c>
      <c r="K218" s="123">
        <f>K219</f>
        <v>1300000</v>
      </c>
    </row>
    <row r="219" spans="1:11">
      <c r="A219" s="64" t="s">
        <v>172</v>
      </c>
      <c r="B219" s="143" t="s">
        <v>86</v>
      </c>
      <c r="C219" s="143" t="s">
        <v>155</v>
      </c>
      <c r="D219" s="143" t="s">
        <v>142</v>
      </c>
      <c r="E219" s="143" t="s">
        <v>142</v>
      </c>
      <c r="F219" s="144">
        <v>2</v>
      </c>
      <c r="G219" s="143" t="s">
        <v>138</v>
      </c>
      <c r="H219" s="143" t="s">
        <v>362</v>
      </c>
      <c r="I219" s="144">
        <v>410</v>
      </c>
      <c r="J219" s="123">
        <v>1300000</v>
      </c>
      <c r="K219" s="123">
        <v>1300000</v>
      </c>
    </row>
    <row r="220" spans="1:11" ht="31.5">
      <c r="A220" s="64" t="s">
        <v>372</v>
      </c>
      <c r="B220" s="143" t="s">
        <v>86</v>
      </c>
      <c r="C220" s="143" t="s">
        <v>155</v>
      </c>
      <c r="D220" s="143" t="s">
        <v>142</v>
      </c>
      <c r="E220" s="143" t="s">
        <v>142</v>
      </c>
      <c r="F220" s="144">
        <v>2</v>
      </c>
      <c r="G220" s="143" t="s">
        <v>138</v>
      </c>
      <c r="H220" s="143" t="s">
        <v>373</v>
      </c>
      <c r="I220" s="144"/>
      <c r="J220" s="123">
        <f>J221</f>
        <v>6740278.0199999996</v>
      </c>
      <c r="K220" s="123">
        <f>K221</f>
        <v>6841382.1900000004</v>
      </c>
    </row>
    <row r="221" spans="1:11" ht="47.25">
      <c r="A221" s="64" t="s">
        <v>145</v>
      </c>
      <c r="B221" s="143" t="s">
        <v>86</v>
      </c>
      <c r="C221" s="143" t="s">
        <v>155</v>
      </c>
      <c r="D221" s="143" t="s">
        <v>142</v>
      </c>
      <c r="E221" s="143" t="s">
        <v>142</v>
      </c>
      <c r="F221" s="144">
        <v>2</v>
      </c>
      <c r="G221" s="143" t="s">
        <v>138</v>
      </c>
      <c r="H221" s="143" t="s">
        <v>373</v>
      </c>
      <c r="I221" s="144">
        <v>240</v>
      </c>
      <c r="J221" s="123">
        <v>6740278.0199999996</v>
      </c>
      <c r="K221" s="123">
        <v>6841382.1900000004</v>
      </c>
    </row>
    <row r="222" spans="1:11" ht="31.5">
      <c r="A222" s="64" t="s">
        <v>374</v>
      </c>
      <c r="B222" s="143" t="s">
        <v>86</v>
      </c>
      <c r="C222" s="143" t="s">
        <v>155</v>
      </c>
      <c r="D222" s="143" t="s">
        <v>142</v>
      </c>
      <c r="E222" s="143" t="s">
        <v>142</v>
      </c>
      <c r="F222" s="144">
        <v>2</v>
      </c>
      <c r="G222" s="143" t="s">
        <v>138</v>
      </c>
      <c r="H222" s="143" t="s">
        <v>375</v>
      </c>
      <c r="I222" s="144"/>
      <c r="J222" s="123">
        <f>J223</f>
        <v>1500000</v>
      </c>
      <c r="K222" s="123">
        <f>K223</f>
        <v>1500000</v>
      </c>
    </row>
    <row r="223" spans="1:11" ht="47.25">
      <c r="A223" s="64" t="s">
        <v>145</v>
      </c>
      <c r="B223" s="143" t="s">
        <v>86</v>
      </c>
      <c r="C223" s="143" t="s">
        <v>155</v>
      </c>
      <c r="D223" s="143" t="s">
        <v>142</v>
      </c>
      <c r="E223" s="143" t="s">
        <v>142</v>
      </c>
      <c r="F223" s="144">
        <v>2</v>
      </c>
      <c r="G223" s="143" t="s">
        <v>138</v>
      </c>
      <c r="H223" s="143" t="s">
        <v>375</v>
      </c>
      <c r="I223" s="144">
        <v>240</v>
      </c>
      <c r="J223" s="123">
        <v>1500000</v>
      </c>
      <c r="K223" s="123">
        <v>1500000</v>
      </c>
    </row>
    <row r="224" spans="1:11" ht="47.25">
      <c r="A224" s="64" t="s">
        <v>376</v>
      </c>
      <c r="B224" s="143" t="s">
        <v>86</v>
      </c>
      <c r="C224" s="143" t="s">
        <v>155</v>
      </c>
      <c r="D224" s="143" t="s">
        <v>142</v>
      </c>
      <c r="E224" s="143" t="s">
        <v>142</v>
      </c>
      <c r="F224" s="144">
        <v>3</v>
      </c>
      <c r="G224" s="143" t="s">
        <v>138</v>
      </c>
      <c r="H224" s="143" t="s">
        <v>139</v>
      </c>
      <c r="I224" s="144"/>
      <c r="J224" s="123">
        <f>J225+J227+J229+J231+J233+J235+J237+J239+J241+J243+J245</f>
        <v>20627232.07</v>
      </c>
      <c r="K224" s="123">
        <f>K225+K227+K229+K231+K233+K235+K237+K239+K241+K243+K245</f>
        <v>20369943.759999998</v>
      </c>
    </row>
    <row r="225" spans="1:11">
      <c r="A225" s="64" t="s">
        <v>377</v>
      </c>
      <c r="B225" s="143" t="s">
        <v>86</v>
      </c>
      <c r="C225" s="143" t="s">
        <v>155</v>
      </c>
      <c r="D225" s="143" t="s">
        <v>142</v>
      </c>
      <c r="E225" s="143" t="s">
        <v>142</v>
      </c>
      <c r="F225" s="144">
        <v>3</v>
      </c>
      <c r="G225" s="143" t="s">
        <v>138</v>
      </c>
      <c r="H225" s="143" t="s">
        <v>378</v>
      </c>
      <c r="I225" s="144"/>
      <c r="J225" s="123">
        <f>J226</f>
        <v>700000</v>
      </c>
      <c r="K225" s="123">
        <f>K226</f>
        <v>700000</v>
      </c>
    </row>
    <row r="226" spans="1:11" ht="47.25">
      <c r="A226" s="64" t="s">
        <v>145</v>
      </c>
      <c r="B226" s="143" t="s">
        <v>86</v>
      </c>
      <c r="C226" s="143" t="s">
        <v>155</v>
      </c>
      <c r="D226" s="143" t="s">
        <v>142</v>
      </c>
      <c r="E226" s="143" t="s">
        <v>142</v>
      </c>
      <c r="F226" s="144">
        <v>3</v>
      </c>
      <c r="G226" s="143" t="s">
        <v>138</v>
      </c>
      <c r="H226" s="143" t="s">
        <v>378</v>
      </c>
      <c r="I226" s="144">
        <v>240</v>
      </c>
      <c r="J226" s="123">
        <v>700000</v>
      </c>
      <c r="K226" s="123">
        <v>700000</v>
      </c>
    </row>
    <row r="227" spans="1:11">
      <c r="A227" s="64" t="s">
        <v>379</v>
      </c>
      <c r="B227" s="143" t="s">
        <v>86</v>
      </c>
      <c r="C227" s="143" t="s">
        <v>155</v>
      </c>
      <c r="D227" s="143" t="s">
        <v>142</v>
      </c>
      <c r="E227" s="143" t="s">
        <v>142</v>
      </c>
      <c r="F227" s="144">
        <v>3</v>
      </c>
      <c r="G227" s="143" t="s">
        <v>138</v>
      </c>
      <c r="H227" s="143" t="s">
        <v>380</v>
      </c>
      <c r="I227" s="144"/>
      <c r="J227" s="123">
        <f>J228</f>
        <v>600000</v>
      </c>
      <c r="K227" s="123">
        <f>K228</f>
        <v>600000</v>
      </c>
    </row>
    <row r="228" spans="1:11" ht="47.25">
      <c r="A228" s="64" t="s">
        <v>145</v>
      </c>
      <c r="B228" s="143" t="s">
        <v>86</v>
      </c>
      <c r="C228" s="143" t="s">
        <v>155</v>
      </c>
      <c r="D228" s="143" t="s">
        <v>142</v>
      </c>
      <c r="E228" s="143" t="s">
        <v>142</v>
      </c>
      <c r="F228" s="144">
        <v>3</v>
      </c>
      <c r="G228" s="143" t="s">
        <v>138</v>
      </c>
      <c r="H228" s="143" t="s">
        <v>380</v>
      </c>
      <c r="I228" s="144">
        <v>240</v>
      </c>
      <c r="J228" s="123">
        <v>600000</v>
      </c>
      <c r="K228" s="123">
        <v>600000</v>
      </c>
    </row>
    <row r="229" spans="1:11">
      <c r="A229" s="64" t="s">
        <v>381</v>
      </c>
      <c r="B229" s="143" t="s">
        <v>86</v>
      </c>
      <c r="C229" s="143" t="s">
        <v>155</v>
      </c>
      <c r="D229" s="143" t="s">
        <v>142</v>
      </c>
      <c r="E229" s="143" t="s">
        <v>142</v>
      </c>
      <c r="F229" s="144">
        <v>3</v>
      </c>
      <c r="G229" s="143" t="s">
        <v>138</v>
      </c>
      <c r="H229" s="144">
        <v>29220</v>
      </c>
      <c r="I229" s="144"/>
      <c r="J229" s="123">
        <f>J230</f>
        <v>2109125.2000000002</v>
      </c>
      <c r="K229" s="123">
        <f>K230</f>
        <v>2193490.21</v>
      </c>
    </row>
    <row r="230" spans="1:11" ht="47.25">
      <c r="A230" s="64" t="s">
        <v>145</v>
      </c>
      <c r="B230" s="143" t="s">
        <v>86</v>
      </c>
      <c r="C230" s="143" t="s">
        <v>155</v>
      </c>
      <c r="D230" s="143" t="s">
        <v>142</v>
      </c>
      <c r="E230" s="143" t="s">
        <v>142</v>
      </c>
      <c r="F230" s="144">
        <v>3</v>
      </c>
      <c r="G230" s="143" t="s">
        <v>138</v>
      </c>
      <c r="H230" s="144">
        <v>29220</v>
      </c>
      <c r="I230" s="144">
        <v>240</v>
      </c>
      <c r="J230" s="123">
        <v>2109125.2000000002</v>
      </c>
      <c r="K230" s="123">
        <v>2193490.21</v>
      </c>
    </row>
    <row r="231" spans="1:11">
      <c r="A231" s="64" t="s">
        <v>382</v>
      </c>
      <c r="B231" s="144">
        <v>871</v>
      </c>
      <c r="C231" s="143" t="s">
        <v>155</v>
      </c>
      <c r="D231" s="143" t="s">
        <v>142</v>
      </c>
      <c r="E231" s="143" t="s">
        <v>142</v>
      </c>
      <c r="F231" s="144">
        <v>3</v>
      </c>
      <c r="G231" s="143" t="s">
        <v>138</v>
      </c>
      <c r="H231" s="143" t="s">
        <v>383</v>
      </c>
      <c r="I231" s="144"/>
      <c r="J231" s="123">
        <f>J232</f>
        <v>8745398.3399999999</v>
      </c>
      <c r="K231" s="123">
        <f>K232</f>
        <v>8902095.3499999996</v>
      </c>
    </row>
    <row r="232" spans="1:11" ht="47.25">
      <c r="A232" s="64" t="s">
        <v>145</v>
      </c>
      <c r="B232" s="144">
        <v>871</v>
      </c>
      <c r="C232" s="143" t="s">
        <v>155</v>
      </c>
      <c r="D232" s="143" t="s">
        <v>142</v>
      </c>
      <c r="E232" s="143" t="s">
        <v>142</v>
      </c>
      <c r="F232" s="144">
        <v>3</v>
      </c>
      <c r="G232" s="143" t="s">
        <v>138</v>
      </c>
      <c r="H232" s="143" t="s">
        <v>383</v>
      </c>
      <c r="I232" s="144">
        <v>240</v>
      </c>
      <c r="J232" s="123">
        <v>8745398.3399999999</v>
      </c>
      <c r="K232" s="123">
        <v>8902095.3499999996</v>
      </c>
    </row>
    <row r="233" spans="1:11" hidden="1">
      <c r="A233" s="64" t="s">
        <v>384</v>
      </c>
      <c r="B233" s="144">
        <v>871</v>
      </c>
      <c r="C233" s="143" t="s">
        <v>155</v>
      </c>
      <c r="D233" s="143" t="s">
        <v>142</v>
      </c>
      <c r="E233" s="143" t="s">
        <v>142</v>
      </c>
      <c r="F233" s="144">
        <v>3</v>
      </c>
      <c r="G233" s="143" t="s">
        <v>138</v>
      </c>
      <c r="H233" s="144">
        <v>29470</v>
      </c>
      <c r="I233" s="144"/>
      <c r="J233" s="123">
        <f>J234</f>
        <v>0</v>
      </c>
      <c r="K233" s="123">
        <f>K234</f>
        <v>0</v>
      </c>
    </row>
    <row r="234" spans="1:11" ht="47.25" hidden="1">
      <c r="A234" s="64" t="s">
        <v>145</v>
      </c>
      <c r="B234" s="144">
        <v>871</v>
      </c>
      <c r="C234" s="143" t="s">
        <v>155</v>
      </c>
      <c r="D234" s="143" t="s">
        <v>142</v>
      </c>
      <c r="E234" s="143" t="s">
        <v>142</v>
      </c>
      <c r="F234" s="144">
        <v>3</v>
      </c>
      <c r="G234" s="143" t="s">
        <v>138</v>
      </c>
      <c r="H234" s="144">
        <v>29470</v>
      </c>
      <c r="I234" s="144">
        <v>240</v>
      </c>
      <c r="J234" s="123"/>
      <c r="K234" s="123"/>
    </row>
    <row r="235" spans="1:11" ht="31.5" hidden="1">
      <c r="A235" s="64" t="s">
        <v>385</v>
      </c>
      <c r="B235" s="144">
        <v>871</v>
      </c>
      <c r="C235" s="143" t="s">
        <v>155</v>
      </c>
      <c r="D235" s="143" t="s">
        <v>142</v>
      </c>
      <c r="E235" s="143" t="s">
        <v>142</v>
      </c>
      <c r="F235" s="144">
        <v>3</v>
      </c>
      <c r="G235" s="143" t="s">
        <v>138</v>
      </c>
      <c r="H235" s="144">
        <v>29490</v>
      </c>
      <c r="I235" s="144"/>
      <c r="J235" s="123">
        <f>J236</f>
        <v>0</v>
      </c>
      <c r="K235" s="123">
        <f>K236</f>
        <v>0</v>
      </c>
    </row>
    <row r="236" spans="1:11" ht="47.25" hidden="1">
      <c r="A236" s="64" t="s">
        <v>145</v>
      </c>
      <c r="B236" s="144">
        <v>871</v>
      </c>
      <c r="C236" s="143" t="s">
        <v>155</v>
      </c>
      <c r="D236" s="143" t="s">
        <v>142</v>
      </c>
      <c r="E236" s="143" t="s">
        <v>142</v>
      </c>
      <c r="F236" s="144">
        <v>3</v>
      </c>
      <c r="G236" s="143" t="s">
        <v>138</v>
      </c>
      <c r="H236" s="144">
        <v>29490</v>
      </c>
      <c r="I236" s="144">
        <v>240</v>
      </c>
      <c r="J236" s="123"/>
      <c r="K236" s="123"/>
    </row>
    <row r="237" spans="1:11">
      <c r="A237" s="64" t="s">
        <v>388</v>
      </c>
      <c r="B237" s="144">
        <v>871</v>
      </c>
      <c r="C237" s="143" t="s">
        <v>155</v>
      </c>
      <c r="D237" s="143" t="s">
        <v>142</v>
      </c>
      <c r="E237" s="143" t="s">
        <v>142</v>
      </c>
      <c r="F237" s="144">
        <v>3</v>
      </c>
      <c r="G237" s="143" t="s">
        <v>138</v>
      </c>
      <c r="H237" s="143" t="s">
        <v>389</v>
      </c>
      <c r="I237" s="144"/>
      <c r="J237" s="123">
        <f>J238</f>
        <v>2522708.5299999998</v>
      </c>
      <c r="K237" s="123">
        <f>K238</f>
        <v>2524358.2000000002</v>
      </c>
    </row>
    <row r="238" spans="1:11" ht="47.25">
      <c r="A238" s="64" t="s">
        <v>145</v>
      </c>
      <c r="B238" s="144">
        <v>871</v>
      </c>
      <c r="C238" s="143" t="s">
        <v>155</v>
      </c>
      <c r="D238" s="143" t="s">
        <v>142</v>
      </c>
      <c r="E238" s="143" t="s">
        <v>142</v>
      </c>
      <c r="F238" s="144">
        <v>3</v>
      </c>
      <c r="G238" s="143" t="s">
        <v>138</v>
      </c>
      <c r="H238" s="143" t="s">
        <v>389</v>
      </c>
      <c r="I238" s="144">
        <v>240</v>
      </c>
      <c r="J238" s="123">
        <v>2522708.5299999998</v>
      </c>
      <c r="K238" s="123">
        <v>2524358.2000000002</v>
      </c>
    </row>
    <row r="239" spans="1:11" ht="31.5">
      <c r="A239" s="64" t="s">
        <v>390</v>
      </c>
      <c r="B239" s="144">
        <v>871</v>
      </c>
      <c r="C239" s="143" t="s">
        <v>155</v>
      </c>
      <c r="D239" s="143" t="s">
        <v>142</v>
      </c>
      <c r="E239" s="143" t="s">
        <v>142</v>
      </c>
      <c r="F239" s="144">
        <v>3</v>
      </c>
      <c r="G239" s="143" t="s">
        <v>138</v>
      </c>
      <c r="H239" s="143" t="s">
        <v>391</v>
      </c>
      <c r="I239" s="144"/>
      <c r="J239" s="123">
        <f>J240</f>
        <v>150000</v>
      </c>
      <c r="K239" s="123">
        <f>K240</f>
        <v>150000</v>
      </c>
    </row>
    <row r="240" spans="1:11" ht="47.25">
      <c r="A240" s="64" t="s">
        <v>145</v>
      </c>
      <c r="B240" s="144">
        <v>871</v>
      </c>
      <c r="C240" s="143" t="s">
        <v>155</v>
      </c>
      <c r="D240" s="143" t="s">
        <v>142</v>
      </c>
      <c r="E240" s="143" t="s">
        <v>142</v>
      </c>
      <c r="F240" s="144">
        <v>3</v>
      </c>
      <c r="G240" s="143" t="s">
        <v>138</v>
      </c>
      <c r="H240" s="143" t="s">
        <v>391</v>
      </c>
      <c r="I240" s="144">
        <v>240</v>
      </c>
      <c r="J240" s="123">
        <v>150000</v>
      </c>
      <c r="K240" s="123">
        <v>150000</v>
      </c>
    </row>
    <row r="241" spans="1:11" ht="31.5">
      <c r="A241" s="64" t="s">
        <v>392</v>
      </c>
      <c r="B241" s="144">
        <v>871</v>
      </c>
      <c r="C241" s="143" t="s">
        <v>155</v>
      </c>
      <c r="D241" s="143" t="s">
        <v>142</v>
      </c>
      <c r="E241" s="143" t="s">
        <v>142</v>
      </c>
      <c r="F241" s="144">
        <v>3</v>
      </c>
      <c r="G241" s="143" t="s">
        <v>138</v>
      </c>
      <c r="H241" s="143" t="s">
        <v>393</v>
      </c>
      <c r="I241" s="144"/>
      <c r="J241" s="123">
        <f>J242</f>
        <v>400000</v>
      </c>
      <c r="K241" s="123">
        <f>K242</f>
        <v>400000</v>
      </c>
    </row>
    <row r="242" spans="1:11" ht="47.25">
      <c r="A242" s="64" t="s">
        <v>145</v>
      </c>
      <c r="B242" s="144">
        <v>871</v>
      </c>
      <c r="C242" s="143" t="s">
        <v>155</v>
      </c>
      <c r="D242" s="143" t="s">
        <v>142</v>
      </c>
      <c r="E242" s="143" t="s">
        <v>142</v>
      </c>
      <c r="F242" s="144">
        <v>3</v>
      </c>
      <c r="G242" s="143" t="s">
        <v>138</v>
      </c>
      <c r="H242" s="143" t="s">
        <v>393</v>
      </c>
      <c r="I242" s="144">
        <v>240</v>
      </c>
      <c r="J242" s="123">
        <v>400000</v>
      </c>
      <c r="K242" s="123">
        <v>400000</v>
      </c>
    </row>
    <row r="243" spans="1:11" hidden="1">
      <c r="A243" s="64" t="s">
        <v>394</v>
      </c>
      <c r="B243" s="144">
        <v>871</v>
      </c>
      <c r="C243" s="143" t="s">
        <v>155</v>
      </c>
      <c r="D243" s="143" t="s">
        <v>142</v>
      </c>
      <c r="E243" s="143" t="s">
        <v>142</v>
      </c>
      <c r="F243" s="144">
        <v>3</v>
      </c>
      <c r="G243" s="143" t="s">
        <v>138</v>
      </c>
      <c r="H243" s="143" t="s">
        <v>395</v>
      </c>
      <c r="I243" s="144"/>
      <c r="J243" s="123">
        <f>J244</f>
        <v>0</v>
      </c>
      <c r="K243" s="123">
        <f>K244</f>
        <v>0</v>
      </c>
    </row>
    <row r="244" spans="1:11" ht="47.25" hidden="1">
      <c r="A244" s="64" t="s">
        <v>145</v>
      </c>
      <c r="B244" s="144">
        <v>871</v>
      </c>
      <c r="C244" s="143" t="s">
        <v>155</v>
      </c>
      <c r="D244" s="143" t="s">
        <v>142</v>
      </c>
      <c r="E244" s="143" t="s">
        <v>142</v>
      </c>
      <c r="F244" s="144">
        <v>3</v>
      </c>
      <c r="G244" s="143" t="s">
        <v>138</v>
      </c>
      <c r="H244" s="143" t="s">
        <v>395</v>
      </c>
      <c r="I244" s="144">
        <v>240</v>
      </c>
      <c r="J244" s="123"/>
      <c r="K244" s="123"/>
    </row>
    <row r="245" spans="1:11">
      <c r="A245" s="64" t="s">
        <v>396</v>
      </c>
      <c r="B245" s="144">
        <v>871</v>
      </c>
      <c r="C245" s="143" t="s">
        <v>155</v>
      </c>
      <c r="D245" s="143" t="s">
        <v>142</v>
      </c>
      <c r="E245" s="143" t="s">
        <v>142</v>
      </c>
      <c r="F245" s="144">
        <v>3</v>
      </c>
      <c r="G245" s="143" t="s">
        <v>138</v>
      </c>
      <c r="H245" s="143" t="s">
        <v>397</v>
      </c>
      <c r="I245" s="144"/>
      <c r="J245" s="123">
        <f>J246</f>
        <v>5400000</v>
      </c>
      <c r="K245" s="123">
        <f>K246</f>
        <v>4900000</v>
      </c>
    </row>
    <row r="246" spans="1:11" ht="47.25">
      <c r="A246" s="64" t="s">
        <v>145</v>
      </c>
      <c r="B246" s="144">
        <v>871</v>
      </c>
      <c r="C246" s="143" t="s">
        <v>155</v>
      </c>
      <c r="D246" s="143" t="s">
        <v>142</v>
      </c>
      <c r="E246" s="143" t="s">
        <v>142</v>
      </c>
      <c r="F246" s="144">
        <v>3</v>
      </c>
      <c r="G246" s="143" t="s">
        <v>138</v>
      </c>
      <c r="H246" s="143" t="s">
        <v>397</v>
      </c>
      <c r="I246" s="144">
        <v>240</v>
      </c>
      <c r="J246" s="123">
        <v>5400000</v>
      </c>
      <c r="K246" s="123">
        <v>4900000</v>
      </c>
    </row>
    <row r="247" spans="1:11" ht="63">
      <c r="A247" s="64" t="s">
        <v>614</v>
      </c>
      <c r="B247" s="144">
        <v>871</v>
      </c>
      <c r="C247" s="143" t="s">
        <v>155</v>
      </c>
      <c r="D247" s="143" t="s">
        <v>142</v>
      </c>
      <c r="E247" s="143" t="s">
        <v>185</v>
      </c>
      <c r="F247" s="144">
        <v>0</v>
      </c>
      <c r="G247" s="143" t="s">
        <v>138</v>
      </c>
      <c r="H247" s="143" t="s">
        <v>139</v>
      </c>
      <c r="I247" s="144"/>
      <c r="J247" s="123">
        <f>J248</f>
        <v>1320000</v>
      </c>
      <c r="K247" s="123">
        <f>K248</f>
        <v>1300000</v>
      </c>
    </row>
    <row r="248" spans="1:11" ht="63">
      <c r="A248" s="64" t="s">
        <v>615</v>
      </c>
      <c r="B248" s="144">
        <v>871</v>
      </c>
      <c r="C248" s="143" t="s">
        <v>155</v>
      </c>
      <c r="D248" s="143" t="s">
        <v>142</v>
      </c>
      <c r="E248" s="143" t="s">
        <v>185</v>
      </c>
      <c r="F248" s="144">
        <v>1</v>
      </c>
      <c r="G248" s="143" t="s">
        <v>138</v>
      </c>
      <c r="H248" s="143" t="s">
        <v>139</v>
      </c>
      <c r="I248" s="144"/>
      <c r="J248" s="123">
        <f>J249+J252+J255</f>
        <v>1320000</v>
      </c>
      <c r="K248" s="123">
        <f>K249+K252+K255</f>
        <v>1300000</v>
      </c>
    </row>
    <row r="249" spans="1:11" ht="31.5">
      <c r="A249" s="64" t="s">
        <v>402</v>
      </c>
      <c r="B249" s="144">
        <v>871</v>
      </c>
      <c r="C249" s="143" t="s">
        <v>155</v>
      </c>
      <c r="D249" s="143" t="s">
        <v>142</v>
      </c>
      <c r="E249" s="143" t="s">
        <v>185</v>
      </c>
      <c r="F249" s="144">
        <v>1</v>
      </c>
      <c r="G249" s="143" t="s">
        <v>135</v>
      </c>
      <c r="H249" s="143" t="s">
        <v>139</v>
      </c>
      <c r="I249" s="144"/>
      <c r="J249" s="123">
        <f>J250</f>
        <v>264000</v>
      </c>
      <c r="K249" s="123">
        <f>K250</f>
        <v>260000</v>
      </c>
    </row>
    <row r="250" spans="1:11" ht="110.25">
      <c r="A250" s="64" t="s">
        <v>618</v>
      </c>
      <c r="B250" s="144">
        <v>871</v>
      </c>
      <c r="C250" s="143" t="s">
        <v>155</v>
      </c>
      <c r="D250" s="143" t="s">
        <v>142</v>
      </c>
      <c r="E250" s="143" t="s">
        <v>185</v>
      </c>
      <c r="F250" s="144">
        <v>1</v>
      </c>
      <c r="G250" s="143" t="s">
        <v>135</v>
      </c>
      <c r="H250" s="143" t="s">
        <v>404</v>
      </c>
      <c r="I250" s="144"/>
      <c r="J250" s="123">
        <f>J251</f>
        <v>264000</v>
      </c>
      <c r="K250" s="123">
        <f>K251</f>
        <v>260000</v>
      </c>
    </row>
    <row r="251" spans="1:11" ht="47.25">
      <c r="A251" s="64" t="s">
        <v>145</v>
      </c>
      <c r="B251" s="144">
        <v>871</v>
      </c>
      <c r="C251" s="143" t="s">
        <v>155</v>
      </c>
      <c r="D251" s="143" t="s">
        <v>142</v>
      </c>
      <c r="E251" s="143" t="s">
        <v>185</v>
      </c>
      <c r="F251" s="144">
        <v>1</v>
      </c>
      <c r="G251" s="143" t="s">
        <v>135</v>
      </c>
      <c r="H251" s="143" t="s">
        <v>404</v>
      </c>
      <c r="I251" s="144">
        <v>240</v>
      </c>
      <c r="J251" s="123">
        <v>264000</v>
      </c>
      <c r="K251" s="123">
        <v>260000</v>
      </c>
    </row>
    <row r="252" spans="1:11" ht="31.5">
      <c r="A252" s="64" t="s">
        <v>405</v>
      </c>
      <c r="B252" s="144">
        <v>871</v>
      </c>
      <c r="C252" s="143" t="s">
        <v>155</v>
      </c>
      <c r="D252" s="143" t="s">
        <v>142</v>
      </c>
      <c r="E252" s="143" t="s">
        <v>185</v>
      </c>
      <c r="F252" s="144">
        <v>1</v>
      </c>
      <c r="G252" s="143" t="s">
        <v>136</v>
      </c>
      <c r="H252" s="143" t="s">
        <v>139</v>
      </c>
      <c r="I252" s="144"/>
      <c r="J252" s="123">
        <f>J253</f>
        <v>1056000</v>
      </c>
      <c r="K252" s="123">
        <f>K253</f>
        <v>1040000</v>
      </c>
    </row>
    <row r="253" spans="1:11" ht="110.25">
      <c r="A253" s="64" t="s">
        <v>403</v>
      </c>
      <c r="B253" s="144">
        <v>871</v>
      </c>
      <c r="C253" s="143" t="s">
        <v>155</v>
      </c>
      <c r="D253" s="143" t="s">
        <v>142</v>
      </c>
      <c r="E253" s="143" t="s">
        <v>185</v>
      </c>
      <c r="F253" s="144">
        <v>1</v>
      </c>
      <c r="G253" s="143" t="s">
        <v>136</v>
      </c>
      <c r="H253" s="143" t="s">
        <v>404</v>
      </c>
      <c r="I253" s="144"/>
      <c r="J253" s="123">
        <f>J254</f>
        <v>1056000</v>
      </c>
      <c r="K253" s="123">
        <f>K254</f>
        <v>1040000</v>
      </c>
    </row>
    <row r="254" spans="1:11" ht="47.25">
      <c r="A254" s="64" t="s">
        <v>145</v>
      </c>
      <c r="B254" s="144">
        <v>871</v>
      </c>
      <c r="C254" s="143" t="s">
        <v>155</v>
      </c>
      <c r="D254" s="143" t="s">
        <v>142</v>
      </c>
      <c r="E254" s="143" t="s">
        <v>185</v>
      </c>
      <c r="F254" s="144">
        <v>1</v>
      </c>
      <c r="G254" s="143" t="s">
        <v>136</v>
      </c>
      <c r="H254" s="143" t="s">
        <v>404</v>
      </c>
      <c r="I254" s="144">
        <v>240</v>
      </c>
      <c r="J254" s="123">
        <v>1056000</v>
      </c>
      <c r="K254" s="123">
        <v>1040000</v>
      </c>
    </row>
    <row r="255" spans="1:11" ht="126" hidden="1">
      <c r="A255" s="64" t="s">
        <v>406</v>
      </c>
      <c r="B255" s="144">
        <v>871</v>
      </c>
      <c r="C255" s="143" t="s">
        <v>155</v>
      </c>
      <c r="D255" s="143" t="s">
        <v>142</v>
      </c>
      <c r="E255" s="143" t="s">
        <v>185</v>
      </c>
      <c r="F255" s="144">
        <v>1</v>
      </c>
      <c r="G255" s="143" t="s">
        <v>196</v>
      </c>
      <c r="H255" s="143" t="s">
        <v>139</v>
      </c>
      <c r="I255" s="144"/>
      <c r="J255" s="123">
        <f>J256</f>
        <v>0</v>
      </c>
      <c r="K255" s="123">
        <f>K256</f>
        <v>0</v>
      </c>
    </row>
    <row r="256" spans="1:11" ht="110.25" hidden="1">
      <c r="A256" s="64" t="s">
        <v>403</v>
      </c>
      <c r="B256" s="144">
        <v>871</v>
      </c>
      <c r="C256" s="143" t="s">
        <v>155</v>
      </c>
      <c r="D256" s="143" t="s">
        <v>142</v>
      </c>
      <c r="E256" s="143" t="s">
        <v>185</v>
      </c>
      <c r="F256" s="144">
        <v>1</v>
      </c>
      <c r="G256" s="143" t="s">
        <v>196</v>
      </c>
      <c r="H256" s="143" t="s">
        <v>197</v>
      </c>
      <c r="I256" s="144"/>
      <c r="J256" s="123">
        <f>J257</f>
        <v>0</v>
      </c>
      <c r="K256" s="123">
        <f>K257</f>
        <v>0</v>
      </c>
    </row>
    <row r="257" spans="1:11" hidden="1">
      <c r="A257" s="70" t="s">
        <v>239</v>
      </c>
      <c r="B257" s="144">
        <v>871</v>
      </c>
      <c r="C257" s="143" t="s">
        <v>155</v>
      </c>
      <c r="D257" s="143" t="s">
        <v>142</v>
      </c>
      <c r="E257" s="143" t="s">
        <v>185</v>
      </c>
      <c r="F257" s="144">
        <v>1</v>
      </c>
      <c r="G257" s="143" t="s">
        <v>196</v>
      </c>
      <c r="H257" s="143" t="s">
        <v>197</v>
      </c>
      <c r="I257" s="144">
        <v>540</v>
      </c>
      <c r="J257" s="123"/>
      <c r="K257" s="123"/>
    </row>
    <row r="258" spans="1:11" ht="31.5">
      <c r="A258" s="64" t="s">
        <v>407</v>
      </c>
      <c r="B258" s="144">
        <v>871</v>
      </c>
      <c r="C258" s="143" t="s">
        <v>155</v>
      </c>
      <c r="D258" s="143" t="s">
        <v>155</v>
      </c>
      <c r="E258" s="143" t="s">
        <v>138</v>
      </c>
      <c r="F258" s="144">
        <v>0</v>
      </c>
      <c r="G258" s="143" t="s">
        <v>138</v>
      </c>
      <c r="H258" s="143" t="s">
        <v>139</v>
      </c>
      <c r="I258" s="144"/>
      <c r="J258" s="123">
        <f>J259+J265</f>
        <v>24729272.359999999</v>
      </c>
      <c r="K258" s="123">
        <f>K259+K265</f>
        <v>25447804.34</v>
      </c>
    </row>
    <row r="259" spans="1:11" ht="63">
      <c r="A259" s="63" t="s">
        <v>332</v>
      </c>
      <c r="B259" s="144">
        <v>871</v>
      </c>
      <c r="C259" s="143" t="s">
        <v>155</v>
      </c>
      <c r="D259" s="143" t="s">
        <v>155</v>
      </c>
      <c r="E259" s="143" t="s">
        <v>142</v>
      </c>
      <c r="F259" s="144">
        <v>0</v>
      </c>
      <c r="G259" s="143" t="s">
        <v>138</v>
      </c>
      <c r="H259" s="143" t="s">
        <v>139</v>
      </c>
      <c r="I259" s="144"/>
      <c r="J259" s="123">
        <f>J260</f>
        <v>24066272.359999999</v>
      </c>
      <c r="K259" s="123">
        <f>K260</f>
        <v>24784804.34</v>
      </c>
    </row>
    <row r="260" spans="1:11">
      <c r="A260" s="64" t="s">
        <v>408</v>
      </c>
      <c r="B260" s="144">
        <v>871</v>
      </c>
      <c r="C260" s="143" t="s">
        <v>155</v>
      </c>
      <c r="D260" s="143" t="s">
        <v>155</v>
      </c>
      <c r="E260" s="143" t="s">
        <v>142</v>
      </c>
      <c r="F260" s="144">
        <v>4</v>
      </c>
      <c r="G260" s="143" t="s">
        <v>138</v>
      </c>
      <c r="H260" s="143" t="s">
        <v>139</v>
      </c>
      <c r="I260" s="144"/>
      <c r="J260" s="123">
        <f>J261</f>
        <v>24066272.359999999</v>
      </c>
      <c r="K260" s="123">
        <f>K261</f>
        <v>24784804.34</v>
      </c>
    </row>
    <row r="261" spans="1:11" ht="31.5">
      <c r="A261" s="64" t="s">
        <v>409</v>
      </c>
      <c r="B261" s="144">
        <v>871</v>
      </c>
      <c r="C261" s="143" t="s">
        <v>155</v>
      </c>
      <c r="D261" s="143" t="s">
        <v>155</v>
      </c>
      <c r="E261" s="143" t="s">
        <v>142</v>
      </c>
      <c r="F261" s="144">
        <v>4</v>
      </c>
      <c r="G261" s="143" t="s">
        <v>138</v>
      </c>
      <c r="H261" s="143" t="s">
        <v>410</v>
      </c>
      <c r="I261" s="144"/>
      <c r="J261" s="123">
        <f>SUM(J262:J264)</f>
        <v>24066272.359999999</v>
      </c>
      <c r="K261" s="123">
        <f>SUM(K262:K264)</f>
        <v>24784804.34</v>
      </c>
    </row>
    <row r="262" spans="1:11" ht="31.5">
      <c r="A262" s="63" t="s">
        <v>411</v>
      </c>
      <c r="B262" s="144">
        <v>871</v>
      </c>
      <c r="C262" s="143" t="s">
        <v>155</v>
      </c>
      <c r="D262" s="143" t="s">
        <v>155</v>
      </c>
      <c r="E262" s="143" t="s">
        <v>142</v>
      </c>
      <c r="F262" s="144">
        <v>4</v>
      </c>
      <c r="G262" s="143" t="s">
        <v>138</v>
      </c>
      <c r="H262" s="143" t="s">
        <v>410</v>
      </c>
      <c r="I262" s="144">
        <v>110</v>
      </c>
      <c r="J262" s="123">
        <v>17222651.140000001</v>
      </c>
      <c r="K262" s="123">
        <v>17911557.25</v>
      </c>
    </row>
    <row r="263" spans="1:11" ht="47.25">
      <c r="A263" s="64" t="s">
        <v>145</v>
      </c>
      <c r="B263" s="144">
        <v>871</v>
      </c>
      <c r="C263" s="143" t="s">
        <v>155</v>
      </c>
      <c r="D263" s="143" t="s">
        <v>155</v>
      </c>
      <c r="E263" s="143" t="s">
        <v>142</v>
      </c>
      <c r="F263" s="144">
        <v>4</v>
      </c>
      <c r="G263" s="143" t="s">
        <v>138</v>
      </c>
      <c r="H263" s="143" t="s">
        <v>410</v>
      </c>
      <c r="I263" s="144">
        <v>240</v>
      </c>
      <c r="J263" s="123">
        <v>6796621.2199999997</v>
      </c>
      <c r="K263" s="123">
        <v>6826247.0899999999</v>
      </c>
    </row>
    <row r="264" spans="1:11">
      <c r="A264" s="63" t="s">
        <v>147</v>
      </c>
      <c r="B264" s="144">
        <v>871</v>
      </c>
      <c r="C264" s="143" t="s">
        <v>155</v>
      </c>
      <c r="D264" s="143" t="s">
        <v>155</v>
      </c>
      <c r="E264" s="143" t="s">
        <v>142</v>
      </c>
      <c r="F264" s="144">
        <v>4</v>
      </c>
      <c r="G264" s="143" t="s">
        <v>138</v>
      </c>
      <c r="H264" s="143" t="s">
        <v>410</v>
      </c>
      <c r="I264" s="144">
        <v>850</v>
      </c>
      <c r="J264" s="123">
        <v>47000</v>
      </c>
      <c r="K264" s="123">
        <v>47000</v>
      </c>
    </row>
    <row r="265" spans="1:11" ht="63">
      <c r="A265" s="63" t="s">
        <v>264</v>
      </c>
      <c r="B265" s="144">
        <v>871</v>
      </c>
      <c r="C265" s="143" t="s">
        <v>155</v>
      </c>
      <c r="D265" s="143" t="s">
        <v>155</v>
      </c>
      <c r="E265" s="143" t="s">
        <v>159</v>
      </c>
      <c r="F265" s="144">
        <v>0</v>
      </c>
      <c r="G265" s="143" t="s">
        <v>138</v>
      </c>
      <c r="H265" s="143" t="s">
        <v>139</v>
      </c>
      <c r="I265" s="144"/>
      <c r="J265" s="123">
        <f>J266</f>
        <v>663000</v>
      </c>
      <c r="K265" s="123">
        <f>K266</f>
        <v>663000</v>
      </c>
    </row>
    <row r="266" spans="1:11" ht="31.5">
      <c r="A266" s="63" t="s">
        <v>412</v>
      </c>
      <c r="B266" s="143" t="s">
        <v>86</v>
      </c>
      <c r="C266" s="143" t="s">
        <v>155</v>
      </c>
      <c r="D266" s="143" t="s">
        <v>155</v>
      </c>
      <c r="E266" s="143" t="s">
        <v>159</v>
      </c>
      <c r="F266" s="144">
        <v>2</v>
      </c>
      <c r="G266" s="143" t="s">
        <v>138</v>
      </c>
      <c r="H266" s="143" t="s">
        <v>139</v>
      </c>
      <c r="I266" s="144"/>
      <c r="J266" s="123">
        <f>J267+J270+J273</f>
        <v>663000</v>
      </c>
      <c r="K266" s="123">
        <f>K267+K270+K273</f>
        <v>663000</v>
      </c>
    </row>
    <row r="267" spans="1:11">
      <c r="A267" s="63" t="s">
        <v>266</v>
      </c>
      <c r="B267" s="143" t="s">
        <v>86</v>
      </c>
      <c r="C267" s="143" t="s">
        <v>155</v>
      </c>
      <c r="D267" s="143" t="s">
        <v>155</v>
      </c>
      <c r="E267" s="143" t="s">
        <v>159</v>
      </c>
      <c r="F267" s="144">
        <v>2</v>
      </c>
      <c r="G267" s="143" t="s">
        <v>135</v>
      </c>
      <c r="H267" s="143" t="s">
        <v>139</v>
      </c>
      <c r="I267" s="144"/>
      <c r="J267" s="123">
        <f>J268</f>
        <v>150000</v>
      </c>
      <c r="K267" s="123">
        <f>K268</f>
        <v>150000</v>
      </c>
    </row>
    <row r="268" spans="1:11" ht="47.25">
      <c r="A268" s="64" t="s">
        <v>267</v>
      </c>
      <c r="B268" s="143" t="s">
        <v>86</v>
      </c>
      <c r="C268" s="143" t="s">
        <v>155</v>
      </c>
      <c r="D268" s="143" t="s">
        <v>155</v>
      </c>
      <c r="E268" s="143" t="s">
        <v>159</v>
      </c>
      <c r="F268" s="143" t="s">
        <v>143</v>
      </c>
      <c r="G268" s="143" t="s">
        <v>135</v>
      </c>
      <c r="H268" s="143" t="s">
        <v>268</v>
      </c>
      <c r="I268" s="143"/>
      <c r="J268" s="123">
        <f>J269</f>
        <v>150000</v>
      </c>
      <c r="K268" s="123">
        <f>K269</f>
        <v>150000</v>
      </c>
    </row>
    <row r="269" spans="1:11" ht="47.25">
      <c r="A269" s="64" t="s">
        <v>145</v>
      </c>
      <c r="B269" s="143" t="s">
        <v>86</v>
      </c>
      <c r="C269" s="143" t="s">
        <v>155</v>
      </c>
      <c r="D269" s="143" t="s">
        <v>155</v>
      </c>
      <c r="E269" s="143" t="s">
        <v>159</v>
      </c>
      <c r="F269" s="143" t="s">
        <v>143</v>
      </c>
      <c r="G269" s="143" t="s">
        <v>135</v>
      </c>
      <c r="H269" s="143" t="s">
        <v>268</v>
      </c>
      <c r="I269" s="143" t="s">
        <v>146</v>
      </c>
      <c r="J269" s="123">
        <v>150000</v>
      </c>
      <c r="K269" s="123">
        <v>150000</v>
      </c>
    </row>
    <row r="270" spans="1:11">
      <c r="A270" s="63" t="s">
        <v>413</v>
      </c>
      <c r="B270" s="143" t="s">
        <v>86</v>
      </c>
      <c r="C270" s="143" t="s">
        <v>155</v>
      </c>
      <c r="D270" s="143" t="s">
        <v>155</v>
      </c>
      <c r="E270" s="143" t="s">
        <v>159</v>
      </c>
      <c r="F270" s="144">
        <v>2</v>
      </c>
      <c r="G270" s="143" t="s">
        <v>136</v>
      </c>
      <c r="H270" s="143"/>
      <c r="I270" s="144"/>
      <c r="J270" s="123">
        <f>J271</f>
        <v>508000</v>
      </c>
      <c r="K270" s="123">
        <f>K271</f>
        <v>508000</v>
      </c>
    </row>
    <row r="271" spans="1:11" ht="47.25">
      <c r="A271" s="64" t="s">
        <v>267</v>
      </c>
      <c r="B271" s="143" t="s">
        <v>86</v>
      </c>
      <c r="C271" s="143" t="s">
        <v>155</v>
      </c>
      <c r="D271" s="143" t="s">
        <v>155</v>
      </c>
      <c r="E271" s="143" t="s">
        <v>159</v>
      </c>
      <c r="F271" s="143" t="s">
        <v>143</v>
      </c>
      <c r="G271" s="143" t="s">
        <v>136</v>
      </c>
      <c r="H271" s="143" t="s">
        <v>268</v>
      </c>
      <c r="I271" s="143"/>
      <c r="J271" s="123">
        <f>J272</f>
        <v>508000</v>
      </c>
      <c r="K271" s="123">
        <f>K272</f>
        <v>508000</v>
      </c>
    </row>
    <row r="272" spans="1:11" ht="47.25">
      <c r="A272" s="64" t="s">
        <v>145</v>
      </c>
      <c r="B272" s="143" t="s">
        <v>86</v>
      </c>
      <c r="C272" s="143" t="s">
        <v>155</v>
      </c>
      <c r="D272" s="143" t="s">
        <v>155</v>
      </c>
      <c r="E272" s="143" t="s">
        <v>159</v>
      </c>
      <c r="F272" s="143" t="s">
        <v>143</v>
      </c>
      <c r="G272" s="143" t="s">
        <v>136</v>
      </c>
      <c r="H272" s="143" t="s">
        <v>268</v>
      </c>
      <c r="I272" s="143" t="s">
        <v>146</v>
      </c>
      <c r="J272" s="123">
        <v>508000</v>
      </c>
      <c r="K272" s="123">
        <v>508000</v>
      </c>
    </row>
    <row r="273" spans="1:11" ht="31.5">
      <c r="A273" s="63" t="s">
        <v>273</v>
      </c>
      <c r="B273" s="143" t="s">
        <v>86</v>
      </c>
      <c r="C273" s="143" t="s">
        <v>155</v>
      </c>
      <c r="D273" s="143" t="s">
        <v>155</v>
      </c>
      <c r="E273" s="143" t="s">
        <v>159</v>
      </c>
      <c r="F273" s="143" t="s">
        <v>143</v>
      </c>
      <c r="G273" s="143" t="s">
        <v>142</v>
      </c>
      <c r="H273" s="143" t="s">
        <v>139</v>
      </c>
      <c r="I273" s="143"/>
      <c r="J273" s="123">
        <f>J274</f>
        <v>5000</v>
      </c>
      <c r="K273" s="123">
        <f>K274</f>
        <v>5000</v>
      </c>
    </row>
    <row r="274" spans="1:11" ht="47.25">
      <c r="A274" s="64" t="s">
        <v>267</v>
      </c>
      <c r="B274" s="143" t="s">
        <v>86</v>
      </c>
      <c r="C274" s="143" t="s">
        <v>155</v>
      </c>
      <c r="D274" s="143" t="s">
        <v>155</v>
      </c>
      <c r="E274" s="143" t="s">
        <v>159</v>
      </c>
      <c r="F274" s="143" t="s">
        <v>143</v>
      </c>
      <c r="G274" s="143" t="s">
        <v>142</v>
      </c>
      <c r="H274" s="143" t="s">
        <v>268</v>
      </c>
      <c r="I274" s="143"/>
      <c r="J274" s="123">
        <f>J275</f>
        <v>5000</v>
      </c>
      <c r="K274" s="123">
        <f>K275</f>
        <v>5000</v>
      </c>
    </row>
    <row r="275" spans="1:11" ht="47.25">
      <c r="A275" s="64" t="s">
        <v>145</v>
      </c>
      <c r="B275" s="143" t="s">
        <v>86</v>
      </c>
      <c r="C275" s="143" t="s">
        <v>155</v>
      </c>
      <c r="D275" s="143" t="s">
        <v>155</v>
      </c>
      <c r="E275" s="143" t="s">
        <v>159</v>
      </c>
      <c r="F275" s="143" t="s">
        <v>143</v>
      </c>
      <c r="G275" s="143" t="s">
        <v>142</v>
      </c>
      <c r="H275" s="143" t="s">
        <v>268</v>
      </c>
      <c r="I275" s="143" t="s">
        <v>146</v>
      </c>
      <c r="J275" s="123">
        <v>5000</v>
      </c>
      <c r="K275" s="123">
        <v>5000</v>
      </c>
    </row>
    <row r="276" spans="1:11">
      <c r="A276" s="71" t="s">
        <v>200</v>
      </c>
      <c r="B276" s="143" t="s">
        <v>86</v>
      </c>
      <c r="C276" s="143" t="s">
        <v>159</v>
      </c>
      <c r="D276" s="143"/>
      <c r="E276" s="143"/>
      <c r="F276" s="144"/>
      <c r="G276" s="143"/>
      <c r="H276" s="143"/>
      <c r="I276" s="144"/>
      <c r="J276" s="122">
        <f>J277+J281</f>
        <v>129993.60000000001</v>
      </c>
      <c r="K276" s="122">
        <f>K277+K281</f>
        <v>129993.60000000001</v>
      </c>
    </row>
    <row r="277" spans="1:11" ht="31.5">
      <c r="A277" s="72" t="s">
        <v>201</v>
      </c>
      <c r="B277" s="143" t="s">
        <v>86</v>
      </c>
      <c r="C277" s="143" t="s">
        <v>159</v>
      </c>
      <c r="D277" s="143" t="s">
        <v>155</v>
      </c>
      <c r="E277" s="143"/>
      <c r="F277" s="144"/>
      <c r="G277" s="143"/>
      <c r="H277" s="143"/>
      <c r="I277" s="144"/>
      <c r="J277" s="123">
        <f t="shared" ref="J277:K279" si="13">J278</f>
        <v>30000</v>
      </c>
      <c r="K277" s="123">
        <f t="shared" si="13"/>
        <v>30000</v>
      </c>
    </row>
    <row r="278" spans="1:11" ht="126">
      <c r="A278" s="63" t="s">
        <v>414</v>
      </c>
      <c r="B278" s="143" t="s">
        <v>86</v>
      </c>
      <c r="C278" s="143" t="s">
        <v>159</v>
      </c>
      <c r="D278" s="143" t="s">
        <v>155</v>
      </c>
      <c r="E278" s="143" t="s">
        <v>173</v>
      </c>
      <c r="F278" s="144">
        <v>0</v>
      </c>
      <c r="G278" s="143" t="s">
        <v>138</v>
      </c>
      <c r="H278" s="143" t="s">
        <v>139</v>
      </c>
      <c r="I278" s="144"/>
      <c r="J278" s="123">
        <f t="shared" si="13"/>
        <v>30000</v>
      </c>
      <c r="K278" s="123">
        <f t="shared" si="13"/>
        <v>30000</v>
      </c>
    </row>
    <row r="279" spans="1:11" ht="31.5">
      <c r="A279" s="64" t="s">
        <v>415</v>
      </c>
      <c r="B279" s="143" t="s">
        <v>86</v>
      </c>
      <c r="C279" s="143" t="s">
        <v>159</v>
      </c>
      <c r="D279" s="143" t="s">
        <v>155</v>
      </c>
      <c r="E279" s="143" t="s">
        <v>173</v>
      </c>
      <c r="F279" s="144">
        <v>0</v>
      </c>
      <c r="G279" s="143" t="s">
        <v>138</v>
      </c>
      <c r="H279" s="143" t="s">
        <v>416</v>
      </c>
      <c r="I279" s="144"/>
      <c r="J279" s="123">
        <f t="shared" si="13"/>
        <v>30000</v>
      </c>
      <c r="K279" s="123">
        <f t="shared" si="13"/>
        <v>30000</v>
      </c>
    </row>
    <row r="280" spans="1:11" ht="47.25">
      <c r="A280" s="64" t="s">
        <v>145</v>
      </c>
      <c r="B280" s="143" t="s">
        <v>86</v>
      </c>
      <c r="C280" s="143" t="s">
        <v>159</v>
      </c>
      <c r="D280" s="143" t="s">
        <v>155</v>
      </c>
      <c r="E280" s="143" t="s">
        <v>173</v>
      </c>
      <c r="F280" s="144">
        <v>0</v>
      </c>
      <c r="G280" s="143" t="s">
        <v>138</v>
      </c>
      <c r="H280" s="143" t="s">
        <v>416</v>
      </c>
      <c r="I280" s="144">
        <v>240</v>
      </c>
      <c r="J280" s="123">
        <v>30000</v>
      </c>
      <c r="K280" s="123">
        <v>30000</v>
      </c>
    </row>
    <row r="281" spans="1:11">
      <c r="A281" s="63" t="s">
        <v>202</v>
      </c>
      <c r="B281" s="143" t="s">
        <v>86</v>
      </c>
      <c r="C281" s="143" t="s">
        <v>159</v>
      </c>
      <c r="D281" s="143" t="s">
        <v>159</v>
      </c>
      <c r="E281" s="143"/>
      <c r="F281" s="144"/>
      <c r="G281" s="143"/>
      <c r="H281" s="143"/>
      <c r="I281" s="144"/>
      <c r="J281" s="122">
        <f>J282</f>
        <v>99993.600000000006</v>
      </c>
      <c r="K281" s="122">
        <f>K282</f>
        <v>99993.600000000006</v>
      </c>
    </row>
    <row r="282" spans="1:11" ht="63">
      <c r="A282" s="64" t="s">
        <v>417</v>
      </c>
      <c r="B282" s="143" t="s">
        <v>86</v>
      </c>
      <c r="C282" s="143" t="s">
        <v>159</v>
      </c>
      <c r="D282" s="143" t="s">
        <v>159</v>
      </c>
      <c r="E282" s="143" t="s">
        <v>157</v>
      </c>
      <c r="F282" s="144">
        <v>0</v>
      </c>
      <c r="G282" s="143" t="s">
        <v>138</v>
      </c>
      <c r="H282" s="143" t="s">
        <v>139</v>
      </c>
      <c r="I282" s="144"/>
      <c r="J282" s="122">
        <f>J283</f>
        <v>99993.600000000006</v>
      </c>
      <c r="K282" s="122">
        <f>K283</f>
        <v>99993.600000000006</v>
      </c>
    </row>
    <row r="283" spans="1:11">
      <c r="A283" s="63" t="s">
        <v>202</v>
      </c>
      <c r="B283" s="143" t="s">
        <v>86</v>
      </c>
      <c r="C283" s="143" t="s">
        <v>159</v>
      </c>
      <c r="D283" s="143" t="s">
        <v>159</v>
      </c>
      <c r="E283" s="143" t="s">
        <v>157</v>
      </c>
      <c r="F283" s="144">
        <v>1</v>
      </c>
      <c r="G283" s="143" t="s">
        <v>138</v>
      </c>
      <c r="H283" s="143" t="s">
        <v>139</v>
      </c>
      <c r="I283" s="144"/>
      <c r="J283" s="122">
        <f>J284+J286</f>
        <v>99993.600000000006</v>
      </c>
      <c r="K283" s="122">
        <f>K284+K286</f>
        <v>99993.600000000006</v>
      </c>
    </row>
    <row r="284" spans="1:11" ht="31.5">
      <c r="A284" s="63" t="s">
        <v>418</v>
      </c>
      <c r="B284" s="143" t="s">
        <v>86</v>
      </c>
      <c r="C284" s="143" t="s">
        <v>159</v>
      </c>
      <c r="D284" s="143" t="s">
        <v>159</v>
      </c>
      <c r="E284" s="143" t="s">
        <v>157</v>
      </c>
      <c r="F284" s="144">
        <v>1</v>
      </c>
      <c r="G284" s="143" t="s">
        <v>138</v>
      </c>
      <c r="H284" s="143" t="s">
        <v>419</v>
      </c>
      <c r="I284" s="144"/>
      <c r="J284" s="122">
        <f>J285</f>
        <v>99993.600000000006</v>
      </c>
      <c r="K284" s="122">
        <f>K285</f>
        <v>99993.600000000006</v>
      </c>
    </row>
    <row r="285" spans="1:11" ht="31.5">
      <c r="A285" s="63" t="s">
        <v>411</v>
      </c>
      <c r="B285" s="143" t="s">
        <v>86</v>
      </c>
      <c r="C285" s="143" t="s">
        <v>159</v>
      </c>
      <c r="D285" s="143" t="s">
        <v>159</v>
      </c>
      <c r="E285" s="143" t="s">
        <v>157</v>
      </c>
      <c r="F285" s="144">
        <v>1</v>
      </c>
      <c r="G285" s="143" t="s">
        <v>138</v>
      </c>
      <c r="H285" s="143" t="s">
        <v>419</v>
      </c>
      <c r="I285" s="144">
        <v>110</v>
      </c>
      <c r="J285" s="122">
        <v>99993.600000000006</v>
      </c>
      <c r="K285" s="122">
        <v>99993.600000000006</v>
      </c>
    </row>
    <row r="286" spans="1:11" hidden="1">
      <c r="A286" s="63" t="s">
        <v>440</v>
      </c>
      <c r="B286" s="143" t="s">
        <v>86</v>
      </c>
      <c r="C286" s="143" t="s">
        <v>159</v>
      </c>
      <c r="D286" s="143" t="s">
        <v>159</v>
      </c>
      <c r="E286" s="143" t="s">
        <v>157</v>
      </c>
      <c r="F286" s="144">
        <v>1</v>
      </c>
      <c r="G286" s="143" t="s">
        <v>138</v>
      </c>
      <c r="H286" s="143" t="s">
        <v>441</v>
      </c>
      <c r="I286" s="144"/>
      <c r="J286" s="122">
        <f>J287</f>
        <v>0</v>
      </c>
      <c r="K286" s="122">
        <f>K287</f>
        <v>0</v>
      </c>
    </row>
    <row r="287" spans="1:11" ht="47.25" hidden="1">
      <c r="A287" s="64" t="s">
        <v>145</v>
      </c>
      <c r="B287" s="143" t="s">
        <v>86</v>
      </c>
      <c r="C287" s="143" t="s">
        <v>159</v>
      </c>
      <c r="D287" s="143" t="s">
        <v>159</v>
      </c>
      <c r="E287" s="143" t="s">
        <v>157</v>
      </c>
      <c r="F287" s="144">
        <v>1</v>
      </c>
      <c r="G287" s="143" t="s">
        <v>138</v>
      </c>
      <c r="H287" s="143" t="s">
        <v>441</v>
      </c>
      <c r="I287" s="144">
        <v>240</v>
      </c>
      <c r="J287" s="122"/>
      <c r="K287" s="122"/>
    </row>
    <row r="288" spans="1:11">
      <c r="A288" s="71" t="s">
        <v>422</v>
      </c>
      <c r="B288" s="143" t="s">
        <v>86</v>
      </c>
      <c r="C288" s="143" t="s">
        <v>187</v>
      </c>
      <c r="D288" s="143"/>
      <c r="E288" s="143"/>
      <c r="F288" s="144"/>
      <c r="G288" s="143"/>
      <c r="H288" s="143"/>
      <c r="I288" s="144"/>
      <c r="J288" s="122">
        <f>J289+J318</f>
        <v>22956735.93</v>
      </c>
      <c r="K288" s="122">
        <f>K289+K318</f>
        <v>24892114.640000001</v>
      </c>
    </row>
    <row r="289" spans="1:11">
      <c r="A289" s="63" t="s">
        <v>203</v>
      </c>
      <c r="B289" s="143" t="s">
        <v>86</v>
      </c>
      <c r="C289" s="143" t="s">
        <v>187</v>
      </c>
      <c r="D289" s="144" t="s">
        <v>135</v>
      </c>
      <c r="E289" s="143" t="s">
        <v>216</v>
      </c>
      <c r="F289" s="144"/>
      <c r="G289" s="143"/>
      <c r="H289" s="143"/>
      <c r="I289" s="144" t="s">
        <v>217</v>
      </c>
      <c r="J289" s="122">
        <f>J311+J290+J299+J307</f>
        <v>21963335.93</v>
      </c>
      <c r="K289" s="122">
        <f>K311+K290+K299+K307</f>
        <v>22981658.640000001</v>
      </c>
    </row>
    <row r="290" spans="1:11" ht="63">
      <c r="A290" s="64" t="s">
        <v>417</v>
      </c>
      <c r="B290" s="143" t="s">
        <v>86</v>
      </c>
      <c r="C290" s="143" t="s">
        <v>187</v>
      </c>
      <c r="D290" s="143" t="s">
        <v>135</v>
      </c>
      <c r="E290" s="143" t="s">
        <v>157</v>
      </c>
      <c r="F290" s="144">
        <v>0</v>
      </c>
      <c r="G290" s="143" t="s">
        <v>138</v>
      </c>
      <c r="H290" s="143" t="s">
        <v>139</v>
      </c>
      <c r="I290" s="144"/>
      <c r="J290" s="122">
        <f>J291+J296</f>
        <v>20678828.149999999</v>
      </c>
      <c r="K290" s="122">
        <f>K291+K296</f>
        <v>21624467.27</v>
      </c>
    </row>
    <row r="291" spans="1:11">
      <c r="A291" s="64" t="s">
        <v>423</v>
      </c>
      <c r="B291" s="143" t="s">
        <v>86</v>
      </c>
      <c r="C291" s="143" t="s">
        <v>187</v>
      </c>
      <c r="D291" s="143" t="s">
        <v>135</v>
      </c>
      <c r="E291" s="143" t="s">
        <v>157</v>
      </c>
      <c r="F291" s="144">
        <v>2</v>
      </c>
      <c r="G291" s="143" t="s">
        <v>138</v>
      </c>
      <c r="H291" s="143" t="s">
        <v>139</v>
      </c>
      <c r="I291" s="144"/>
      <c r="J291" s="122">
        <f>J292</f>
        <v>7542137.7100000009</v>
      </c>
      <c r="K291" s="122">
        <f>K292</f>
        <v>7801176.9000000004</v>
      </c>
    </row>
    <row r="292" spans="1:11" ht="31.5">
      <c r="A292" s="64" t="s">
        <v>409</v>
      </c>
      <c r="B292" s="143" t="s">
        <v>86</v>
      </c>
      <c r="C292" s="143" t="s">
        <v>187</v>
      </c>
      <c r="D292" s="143" t="s">
        <v>135</v>
      </c>
      <c r="E292" s="143" t="s">
        <v>157</v>
      </c>
      <c r="F292" s="144">
        <v>2</v>
      </c>
      <c r="G292" s="143" t="s">
        <v>138</v>
      </c>
      <c r="H292" s="143" t="s">
        <v>410</v>
      </c>
      <c r="I292" s="144"/>
      <c r="J292" s="122">
        <f>SUM(J293:J295)</f>
        <v>7542137.7100000009</v>
      </c>
      <c r="K292" s="122">
        <f>SUM(K293:K295)</f>
        <v>7801176.9000000004</v>
      </c>
    </row>
    <row r="293" spans="1:11" ht="31.5">
      <c r="A293" s="63" t="s">
        <v>411</v>
      </c>
      <c r="B293" s="143" t="s">
        <v>86</v>
      </c>
      <c r="C293" s="143" t="s">
        <v>187</v>
      </c>
      <c r="D293" s="143" t="s">
        <v>135</v>
      </c>
      <c r="E293" s="143" t="s">
        <v>157</v>
      </c>
      <c r="F293" s="144">
        <v>2</v>
      </c>
      <c r="G293" s="143" t="s">
        <v>138</v>
      </c>
      <c r="H293" s="143" t="s">
        <v>410</v>
      </c>
      <c r="I293" s="144">
        <v>110</v>
      </c>
      <c r="J293" s="122">
        <v>2775363.77</v>
      </c>
      <c r="K293" s="122">
        <v>2941885.93</v>
      </c>
    </row>
    <row r="294" spans="1:11" ht="47.25">
      <c r="A294" s="64" t="s">
        <v>145</v>
      </c>
      <c r="B294" s="143" t="s">
        <v>86</v>
      </c>
      <c r="C294" s="143" t="s">
        <v>187</v>
      </c>
      <c r="D294" s="143" t="s">
        <v>135</v>
      </c>
      <c r="E294" s="143" t="s">
        <v>157</v>
      </c>
      <c r="F294" s="144">
        <v>2</v>
      </c>
      <c r="G294" s="143" t="s">
        <v>138</v>
      </c>
      <c r="H294" s="143" t="s">
        <v>410</v>
      </c>
      <c r="I294" s="144">
        <v>240</v>
      </c>
      <c r="J294" s="122">
        <v>4746773.9400000004</v>
      </c>
      <c r="K294" s="122">
        <v>4839290.97</v>
      </c>
    </row>
    <row r="295" spans="1:11">
      <c r="A295" s="63" t="s">
        <v>147</v>
      </c>
      <c r="B295" s="143" t="s">
        <v>86</v>
      </c>
      <c r="C295" s="143" t="s">
        <v>187</v>
      </c>
      <c r="D295" s="143" t="s">
        <v>135</v>
      </c>
      <c r="E295" s="143" t="s">
        <v>157</v>
      </c>
      <c r="F295" s="144">
        <v>2</v>
      </c>
      <c r="G295" s="143" t="s">
        <v>138</v>
      </c>
      <c r="H295" s="143" t="s">
        <v>410</v>
      </c>
      <c r="I295" s="144">
        <v>850</v>
      </c>
      <c r="J295" s="122">
        <v>20000</v>
      </c>
      <c r="K295" s="122">
        <v>20000</v>
      </c>
    </row>
    <row r="296" spans="1:11">
      <c r="A296" s="64" t="s">
        <v>428</v>
      </c>
      <c r="B296" s="143" t="s">
        <v>86</v>
      </c>
      <c r="C296" s="143" t="s">
        <v>187</v>
      </c>
      <c r="D296" s="143" t="s">
        <v>135</v>
      </c>
      <c r="E296" s="143" t="s">
        <v>157</v>
      </c>
      <c r="F296" s="144">
        <v>5</v>
      </c>
      <c r="G296" s="143" t="s">
        <v>138</v>
      </c>
      <c r="H296" s="143" t="s">
        <v>139</v>
      </c>
      <c r="I296" s="144"/>
      <c r="J296" s="122">
        <f>J297</f>
        <v>13136690.439999999</v>
      </c>
      <c r="K296" s="122">
        <f>K297</f>
        <v>13823290.369999999</v>
      </c>
    </row>
    <row r="297" spans="1:11" ht="31.5">
      <c r="A297" s="64" t="s">
        <v>409</v>
      </c>
      <c r="B297" s="143" t="s">
        <v>86</v>
      </c>
      <c r="C297" s="143" t="s">
        <v>187</v>
      </c>
      <c r="D297" s="143" t="s">
        <v>135</v>
      </c>
      <c r="E297" s="143" t="s">
        <v>157</v>
      </c>
      <c r="F297" s="144">
        <v>5</v>
      </c>
      <c r="G297" s="143" t="s">
        <v>138</v>
      </c>
      <c r="H297" s="143" t="s">
        <v>410</v>
      </c>
      <c r="I297" s="144"/>
      <c r="J297" s="122">
        <f>J298</f>
        <v>13136690.439999999</v>
      </c>
      <c r="K297" s="122">
        <f>K298</f>
        <v>13823290.369999999</v>
      </c>
    </row>
    <row r="298" spans="1:11">
      <c r="A298" s="63" t="s">
        <v>188</v>
      </c>
      <c r="B298" s="143" t="s">
        <v>86</v>
      </c>
      <c r="C298" s="143" t="s">
        <v>187</v>
      </c>
      <c r="D298" s="143" t="s">
        <v>135</v>
      </c>
      <c r="E298" s="143" t="s">
        <v>157</v>
      </c>
      <c r="F298" s="144">
        <v>5</v>
      </c>
      <c r="G298" s="143" t="s">
        <v>138</v>
      </c>
      <c r="H298" s="143" t="s">
        <v>410</v>
      </c>
      <c r="I298" s="144">
        <v>620</v>
      </c>
      <c r="J298" s="122">
        <v>13136690.439999999</v>
      </c>
      <c r="K298" s="122">
        <v>13823290.369999999</v>
      </c>
    </row>
    <row r="299" spans="1:11" ht="63">
      <c r="A299" s="63" t="s">
        <v>264</v>
      </c>
      <c r="B299" s="143" t="s">
        <v>86</v>
      </c>
      <c r="C299" s="143" t="s">
        <v>187</v>
      </c>
      <c r="D299" s="143" t="s">
        <v>135</v>
      </c>
      <c r="E299" s="143" t="s">
        <v>159</v>
      </c>
      <c r="F299" s="144">
        <v>0</v>
      </c>
      <c r="G299" s="143" t="s">
        <v>138</v>
      </c>
      <c r="H299" s="143" t="s">
        <v>139</v>
      </c>
      <c r="I299" s="144"/>
      <c r="J299" s="123">
        <f>J300</f>
        <v>30000</v>
      </c>
      <c r="K299" s="123">
        <f>K300</f>
        <v>30000</v>
      </c>
    </row>
    <row r="300" spans="1:11" ht="31.5">
      <c r="A300" s="63" t="s">
        <v>431</v>
      </c>
      <c r="B300" s="143" t="s">
        <v>86</v>
      </c>
      <c r="C300" s="143" t="s">
        <v>187</v>
      </c>
      <c r="D300" s="143" t="s">
        <v>135</v>
      </c>
      <c r="E300" s="143" t="s">
        <v>159</v>
      </c>
      <c r="F300" s="144">
        <v>3</v>
      </c>
      <c r="G300" s="143" t="s">
        <v>138</v>
      </c>
      <c r="H300" s="143" t="s">
        <v>139</v>
      </c>
      <c r="I300" s="144"/>
      <c r="J300" s="123">
        <f>J302+J304</f>
        <v>30000</v>
      </c>
      <c r="K300" s="123">
        <f>K302+K304</f>
        <v>30000</v>
      </c>
    </row>
    <row r="301" spans="1:11">
      <c r="A301" s="63" t="s">
        <v>266</v>
      </c>
      <c r="B301" s="143" t="s">
        <v>86</v>
      </c>
      <c r="C301" s="143" t="s">
        <v>187</v>
      </c>
      <c r="D301" s="143" t="s">
        <v>135</v>
      </c>
      <c r="E301" s="143" t="s">
        <v>159</v>
      </c>
      <c r="F301" s="144">
        <v>3</v>
      </c>
      <c r="G301" s="143" t="s">
        <v>135</v>
      </c>
      <c r="H301" s="143" t="s">
        <v>139</v>
      </c>
      <c r="I301" s="144"/>
      <c r="J301" s="123">
        <f>J302</f>
        <v>25000</v>
      </c>
      <c r="K301" s="123">
        <f>K302</f>
        <v>25000</v>
      </c>
    </row>
    <row r="302" spans="1:11" ht="47.25">
      <c r="A302" s="64" t="s">
        <v>267</v>
      </c>
      <c r="B302" s="143" t="s">
        <v>86</v>
      </c>
      <c r="C302" s="143" t="s">
        <v>187</v>
      </c>
      <c r="D302" s="143" t="s">
        <v>135</v>
      </c>
      <c r="E302" s="143" t="s">
        <v>159</v>
      </c>
      <c r="F302" s="143" t="s">
        <v>144</v>
      </c>
      <c r="G302" s="143" t="s">
        <v>135</v>
      </c>
      <c r="H302" s="143" t="s">
        <v>268</v>
      </c>
      <c r="I302" s="143"/>
      <c r="J302" s="123">
        <f>J303</f>
        <v>25000</v>
      </c>
      <c r="K302" s="123">
        <f>K303</f>
        <v>25000</v>
      </c>
    </row>
    <row r="303" spans="1:11" ht="47.25">
      <c r="A303" s="64" t="s">
        <v>145</v>
      </c>
      <c r="B303" s="143" t="s">
        <v>86</v>
      </c>
      <c r="C303" s="143" t="s">
        <v>187</v>
      </c>
      <c r="D303" s="143" t="s">
        <v>135</v>
      </c>
      <c r="E303" s="143" t="s">
        <v>159</v>
      </c>
      <c r="F303" s="143" t="s">
        <v>144</v>
      </c>
      <c r="G303" s="143" t="s">
        <v>135</v>
      </c>
      <c r="H303" s="143" t="s">
        <v>268</v>
      </c>
      <c r="I303" s="143" t="s">
        <v>146</v>
      </c>
      <c r="J303" s="123">
        <v>25000</v>
      </c>
      <c r="K303" s="123">
        <v>25000</v>
      </c>
    </row>
    <row r="304" spans="1:11" ht="31.5">
      <c r="A304" s="63" t="s">
        <v>273</v>
      </c>
      <c r="B304" s="143" t="s">
        <v>86</v>
      </c>
      <c r="C304" s="143" t="s">
        <v>187</v>
      </c>
      <c r="D304" s="143" t="s">
        <v>135</v>
      </c>
      <c r="E304" s="143" t="s">
        <v>159</v>
      </c>
      <c r="F304" s="144">
        <v>3</v>
      </c>
      <c r="G304" s="143" t="s">
        <v>136</v>
      </c>
      <c r="H304" s="143" t="s">
        <v>139</v>
      </c>
      <c r="I304" s="144"/>
      <c r="J304" s="123">
        <f>J305</f>
        <v>5000</v>
      </c>
      <c r="K304" s="123">
        <f>K305</f>
        <v>5000</v>
      </c>
    </row>
    <row r="305" spans="1:11" ht="47.25">
      <c r="A305" s="64" t="s">
        <v>267</v>
      </c>
      <c r="B305" s="143" t="s">
        <v>86</v>
      </c>
      <c r="C305" s="143" t="s">
        <v>187</v>
      </c>
      <c r="D305" s="143" t="s">
        <v>135</v>
      </c>
      <c r="E305" s="143" t="s">
        <v>159</v>
      </c>
      <c r="F305" s="143" t="s">
        <v>144</v>
      </c>
      <c r="G305" s="143" t="s">
        <v>136</v>
      </c>
      <c r="H305" s="143" t="s">
        <v>268</v>
      </c>
      <c r="I305" s="143"/>
      <c r="J305" s="123">
        <f>J306</f>
        <v>5000</v>
      </c>
      <c r="K305" s="123">
        <f>K306</f>
        <v>5000</v>
      </c>
    </row>
    <row r="306" spans="1:11" ht="47.25">
      <c r="A306" s="64" t="s">
        <v>145</v>
      </c>
      <c r="B306" s="143" t="s">
        <v>86</v>
      </c>
      <c r="C306" s="143" t="s">
        <v>187</v>
      </c>
      <c r="D306" s="143" t="s">
        <v>135</v>
      </c>
      <c r="E306" s="143" t="s">
        <v>159</v>
      </c>
      <c r="F306" s="143" t="s">
        <v>144</v>
      </c>
      <c r="G306" s="143" t="s">
        <v>136</v>
      </c>
      <c r="H306" s="143" t="s">
        <v>268</v>
      </c>
      <c r="I306" s="143" t="s">
        <v>146</v>
      </c>
      <c r="J306" s="123">
        <v>5000</v>
      </c>
      <c r="K306" s="123">
        <v>5000</v>
      </c>
    </row>
    <row r="307" spans="1:11" ht="63">
      <c r="A307" s="63" t="s">
        <v>279</v>
      </c>
      <c r="B307" s="143" t="s">
        <v>86</v>
      </c>
      <c r="C307" s="143" t="s">
        <v>187</v>
      </c>
      <c r="D307" s="143" t="s">
        <v>135</v>
      </c>
      <c r="E307" s="143" t="s">
        <v>161</v>
      </c>
      <c r="F307" s="144">
        <v>0</v>
      </c>
      <c r="G307" s="143" t="s">
        <v>138</v>
      </c>
      <c r="H307" s="143" t="s">
        <v>139</v>
      </c>
      <c r="I307" s="144"/>
      <c r="J307" s="123">
        <f t="shared" ref="J307:K309" si="14">J308</f>
        <v>10000</v>
      </c>
      <c r="K307" s="123">
        <f t="shared" si="14"/>
        <v>10000</v>
      </c>
    </row>
    <row r="308" spans="1:11">
      <c r="A308" s="64" t="s">
        <v>280</v>
      </c>
      <c r="B308" s="143" t="s">
        <v>86</v>
      </c>
      <c r="C308" s="143" t="s">
        <v>187</v>
      </c>
      <c r="D308" s="143" t="s">
        <v>135</v>
      </c>
      <c r="E308" s="143" t="s">
        <v>161</v>
      </c>
      <c r="F308" s="143" t="s">
        <v>137</v>
      </c>
      <c r="G308" s="143" t="s">
        <v>135</v>
      </c>
      <c r="H308" s="143" t="s">
        <v>139</v>
      </c>
      <c r="I308" s="143"/>
      <c r="J308" s="123">
        <f t="shared" si="14"/>
        <v>10000</v>
      </c>
      <c r="K308" s="123">
        <f t="shared" si="14"/>
        <v>10000</v>
      </c>
    </row>
    <row r="309" spans="1:11" ht="31.5">
      <c r="A309" s="64" t="s">
        <v>281</v>
      </c>
      <c r="B309" s="143" t="s">
        <v>86</v>
      </c>
      <c r="C309" s="143" t="s">
        <v>187</v>
      </c>
      <c r="D309" s="143" t="s">
        <v>135</v>
      </c>
      <c r="E309" s="143" t="s">
        <v>161</v>
      </c>
      <c r="F309" s="143" t="s">
        <v>137</v>
      </c>
      <c r="G309" s="143" t="s">
        <v>135</v>
      </c>
      <c r="H309" s="143" t="s">
        <v>282</v>
      </c>
      <c r="I309" s="143"/>
      <c r="J309" s="123">
        <f t="shared" si="14"/>
        <v>10000</v>
      </c>
      <c r="K309" s="123">
        <f t="shared" si="14"/>
        <v>10000</v>
      </c>
    </row>
    <row r="310" spans="1:11" ht="47.25">
      <c r="A310" s="64" t="s">
        <v>145</v>
      </c>
      <c r="B310" s="143" t="s">
        <v>86</v>
      </c>
      <c r="C310" s="143" t="s">
        <v>187</v>
      </c>
      <c r="D310" s="143" t="s">
        <v>135</v>
      </c>
      <c r="E310" s="143" t="s">
        <v>161</v>
      </c>
      <c r="F310" s="143" t="s">
        <v>137</v>
      </c>
      <c r="G310" s="143" t="s">
        <v>135</v>
      </c>
      <c r="H310" s="143" t="s">
        <v>282</v>
      </c>
      <c r="I310" s="143" t="s">
        <v>146</v>
      </c>
      <c r="J310" s="123">
        <v>10000</v>
      </c>
      <c r="K310" s="123">
        <v>10000</v>
      </c>
    </row>
    <row r="311" spans="1:11">
      <c r="A311" s="64" t="s">
        <v>150</v>
      </c>
      <c r="B311" s="143" t="s">
        <v>86</v>
      </c>
      <c r="C311" s="143" t="s">
        <v>187</v>
      </c>
      <c r="D311" s="143" t="s">
        <v>135</v>
      </c>
      <c r="E311" s="143" t="s">
        <v>151</v>
      </c>
      <c r="F311" s="144">
        <v>0</v>
      </c>
      <c r="G311" s="143" t="s">
        <v>137</v>
      </c>
      <c r="H311" s="143" t="s">
        <v>139</v>
      </c>
      <c r="I311" s="144"/>
      <c r="J311" s="122">
        <f>J312</f>
        <v>1244507.78</v>
      </c>
      <c r="K311" s="122">
        <f>K312</f>
        <v>1317191.3700000001</v>
      </c>
    </row>
    <row r="312" spans="1:11">
      <c r="A312" s="64" t="s">
        <v>297</v>
      </c>
      <c r="B312" s="143" t="s">
        <v>86</v>
      </c>
      <c r="C312" s="143" t="s">
        <v>187</v>
      </c>
      <c r="D312" s="143" t="s">
        <v>135</v>
      </c>
      <c r="E312" s="143" t="s">
        <v>151</v>
      </c>
      <c r="F312" s="144">
        <v>9</v>
      </c>
      <c r="G312" s="143" t="s">
        <v>137</v>
      </c>
      <c r="H312" s="143" t="s">
        <v>139</v>
      </c>
      <c r="I312" s="144"/>
      <c r="J312" s="122">
        <f>J313+J315</f>
        <v>1244507.78</v>
      </c>
      <c r="K312" s="122">
        <f>K313+K315</f>
        <v>1317191.3700000001</v>
      </c>
    </row>
    <row r="313" spans="1:11" ht="94.5">
      <c r="A313" s="64" t="s">
        <v>434</v>
      </c>
      <c r="B313" s="143" t="s">
        <v>86</v>
      </c>
      <c r="C313" s="143" t="s">
        <v>187</v>
      </c>
      <c r="D313" s="143" t="s">
        <v>135</v>
      </c>
      <c r="E313" s="143" t="s">
        <v>151</v>
      </c>
      <c r="F313" s="144">
        <v>9</v>
      </c>
      <c r="G313" s="143" t="s">
        <v>138</v>
      </c>
      <c r="H313" s="143" t="s">
        <v>204</v>
      </c>
      <c r="I313" s="144"/>
      <c r="J313" s="122">
        <f>J314</f>
        <v>33117</v>
      </c>
      <c r="K313" s="122">
        <f>K314</f>
        <v>33117</v>
      </c>
    </row>
    <row r="314" spans="1:11" ht="31.5">
      <c r="A314" s="64" t="s">
        <v>181</v>
      </c>
      <c r="B314" s="143" t="s">
        <v>86</v>
      </c>
      <c r="C314" s="143" t="s">
        <v>187</v>
      </c>
      <c r="D314" s="143" t="s">
        <v>135</v>
      </c>
      <c r="E314" s="143" t="s">
        <v>151</v>
      </c>
      <c r="F314" s="144">
        <v>9</v>
      </c>
      <c r="G314" s="143" t="s">
        <v>138</v>
      </c>
      <c r="H314" s="143" t="s">
        <v>204</v>
      </c>
      <c r="I314" s="144">
        <v>110</v>
      </c>
      <c r="J314" s="122">
        <v>33117</v>
      </c>
      <c r="K314" s="122">
        <v>33117</v>
      </c>
    </row>
    <row r="315" spans="1:11" ht="31.5">
      <c r="A315" s="64" t="s">
        <v>537</v>
      </c>
      <c r="B315" s="143" t="s">
        <v>86</v>
      </c>
      <c r="C315" s="143" t="s">
        <v>187</v>
      </c>
      <c r="D315" s="143" t="s">
        <v>135</v>
      </c>
      <c r="E315" s="143" t="s">
        <v>151</v>
      </c>
      <c r="F315" s="144">
        <v>9</v>
      </c>
      <c r="G315" s="143" t="s">
        <v>138</v>
      </c>
      <c r="H315" s="143" t="s">
        <v>536</v>
      </c>
      <c r="I315" s="144"/>
      <c r="J315" s="122">
        <f>SUM(J316:J317)</f>
        <v>1211390.78</v>
      </c>
      <c r="K315" s="122">
        <f>SUM(K316:K317)</f>
        <v>1284074.3700000001</v>
      </c>
    </row>
    <row r="316" spans="1:11">
      <c r="A316" s="63" t="s">
        <v>188</v>
      </c>
      <c r="B316" s="143" t="s">
        <v>86</v>
      </c>
      <c r="C316" s="143" t="s">
        <v>187</v>
      </c>
      <c r="D316" s="143" t="s">
        <v>135</v>
      </c>
      <c r="E316" s="143" t="s">
        <v>151</v>
      </c>
      <c r="F316" s="144">
        <v>9</v>
      </c>
      <c r="G316" s="143" t="s">
        <v>138</v>
      </c>
      <c r="H316" s="143" t="s">
        <v>536</v>
      </c>
      <c r="I316" s="144">
        <v>110</v>
      </c>
      <c r="J316" s="122">
        <v>519827.58</v>
      </c>
      <c r="K316" s="122">
        <v>551017.29</v>
      </c>
    </row>
    <row r="317" spans="1:11" ht="31.5">
      <c r="A317" s="63" t="s">
        <v>411</v>
      </c>
      <c r="B317" s="143" t="s">
        <v>86</v>
      </c>
      <c r="C317" s="143" t="s">
        <v>187</v>
      </c>
      <c r="D317" s="143" t="s">
        <v>135</v>
      </c>
      <c r="E317" s="143" t="s">
        <v>151</v>
      </c>
      <c r="F317" s="144">
        <v>9</v>
      </c>
      <c r="G317" s="143" t="s">
        <v>138</v>
      </c>
      <c r="H317" s="143" t="s">
        <v>536</v>
      </c>
      <c r="I317" s="144">
        <v>620</v>
      </c>
      <c r="J317" s="122">
        <v>691563.2</v>
      </c>
      <c r="K317" s="122">
        <v>733057.08</v>
      </c>
    </row>
    <row r="318" spans="1:11" ht="31.5">
      <c r="A318" s="63" t="s">
        <v>205</v>
      </c>
      <c r="B318" s="143" t="s">
        <v>86</v>
      </c>
      <c r="C318" s="143" t="s">
        <v>187</v>
      </c>
      <c r="D318" s="143" t="s">
        <v>154</v>
      </c>
      <c r="E318" s="143"/>
      <c r="F318" s="144"/>
      <c r="G318" s="143"/>
      <c r="H318" s="143"/>
      <c r="I318" s="144"/>
      <c r="J318" s="123">
        <f>J319</f>
        <v>993400</v>
      </c>
      <c r="K318" s="123">
        <f>K319</f>
        <v>1910456</v>
      </c>
    </row>
    <row r="319" spans="1:11" ht="63">
      <c r="A319" s="64" t="s">
        <v>417</v>
      </c>
      <c r="B319" s="143" t="s">
        <v>86</v>
      </c>
      <c r="C319" s="143" t="s">
        <v>187</v>
      </c>
      <c r="D319" s="143" t="s">
        <v>154</v>
      </c>
      <c r="E319" s="143" t="s">
        <v>157</v>
      </c>
      <c r="F319" s="144">
        <v>0</v>
      </c>
      <c r="G319" s="143" t="s">
        <v>138</v>
      </c>
      <c r="H319" s="143" t="s">
        <v>139</v>
      </c>
      <c r="I319" s="144"/>
      <c r="J319" s="123">
        <f>J320</f>
        <v>993400</v>
      </c>
      <c r="K319" s="123">
        <f>K320</f>
        <v>1910456</v>
      </c>
    </row>
    <row r="320" spans="1:11">
      <c r="A320" s="64" t="s">
        <v>435</v>
      </c>
      <c r="B320" s="143" t="s">
        <v>86</v>
      </c>
      <c r="C320" s="143" t="s">
        <v>187</v>
      </c>
      <c r="D320" s="143" t="s">
        <v>154</v>
      </c>
      <c r="E320" s="143" t="s">
        <v>157</v>
      </c>
      <c r="F320" s="144">
        <v>3</v>
      </c>
      <c r="G320" s="143" t="s">
        <v>138</v>
      </c>
      <c r="H320" s="143" t="s">
        <v>139</v>
      </c>
      <c r="I320" s="144"/>
      <c r="J320" s="123">
        <f>J321+J323+J325</f>
        <v>993400</v>
      </c>
      <c r="K320" s="123">
        <f>K321+K323+K325</f>
        <v>1910456</v>
      </c>
    </row>
    <row r="321" spans="1:11" ht="31.5">
      <c r="A321" s="64" t="s">
        <v>436</v>
      </c>
      <c r="B321" s="143" t="s">
        <v>86</v>
      </c>
      <c r="C321" s="143" t="s">
        <v>187</v>
      </c>
      <c r="D321" s="143" t="s">
        <v>154</v>
      </c>
      <c r="E321" s="143" t="s">
        <v>157</v>
      </c>
      <c r="F321" s="144">
        <v>3</v>
      </c>
      <c r="G321" s="143" t="s">
        <v>138</v>
      </c>
      <c r="H321" s="143" t="s">
        <v>437</v>
      </c>
      <c r="I321" s="144"/>
      <c r="J321" s="123">
        <f>J322</f>
        <v>100000</v>
      </c>
      <c r="K321" s="123">
        <f>K322</f>
        <v>100000</v>
      </c>
    </row>
    <row r="322" spans="1:11">
      <c r="A322" s="64" t="s">
        <v>162</v>
      </c>
      <c r="B322" s="143" t="s">
        <v>86</v>
      </c>
      <c r="C322" s="143" t="s">
        <v>187</v>
      </c>
      <c r="D322" s="143" t="s">
        <v>154</v>
      </c>
      <c r="E322" s="143" t="s">
        <v>157</v>
      </c>
      <c r="F322" s="144">
        <v>3</v>
      </c>
      <c r="G322" s="143" t="s">
        <v>138</v>
      </c>
      <c r="H322" s="143" t="s">
        <v>437</v>
      </c>
      <c r="I322" s="144">
        <v>350</v>
      </c>
      <c r="J322" s="123">
        <v>100000</v>
      </c>
      <c r="K322" s="123">
        <v>100000</v>
      </c>
    </row>
    <row r="323" spans="1:11">
      <c r="A323" s="64" t="s">
        <v>438</v>
      </c>
      <c r="B323" s="143" t="s">
        <v>86</v>
      </c>
      <c r="C323" s="143" t="s">
        <v>187</v>
      </c>
      <c r="D323" s="143" t="s">
        <v>154</v>
      </c>
      <c r="E323" s="143" t="s">
        <v>157</v>
      </c>
      <c r="F323" s="144">
        <v>3</v>
      </c>
      <c r="G323" s="143" t="s">
        <v>138</v>
      </c>
      <c r="H323" s="143" t="s">
        <v>439</v>
      </c>
      <c r="I323" s="144"/>
      <c r="J323" s="123">
        <f>J324</f>
        <v>426400</v>
      </c>
      <c r="K323" s="123">
        <f>K324</f>
        <v>1343456</v>
      </c>
    </row>
    <row r="324" spans="1:11" ht="47.25">
      <c r="A324" s="64" t="s">
        <v>145</v>
      </c>
      <c r="B324" s="143" t="s">
        <v>86</v>
      </c>
      <c r="C324" s="143" t="s">
        <v>187</v>
      </c>
      <c r="D324" s="143" t="s">
        <v>154</v>
      </c>
      <c r="E324" s="143" t="s">
        <v>157</v>
      </c>
      <c r="F324" s="144">
        <v>3</v>
      </c>
      <c r="G324" s="143" t="s">
        <v>138</v>
      </c>
      <c r="H324" s="143" t="s">
        <v>439</v>
      </c>
      <c r="I324" s="144">
        <v>240</v>
      </c>
      <c r="J324" s="123">
        <v>426400</v>
      </c>
      <c r="K324" s="123">
        <v>1343456</v>
      </c>
    </row>
    <row r="325" spans="1:11">
      <c r="A325" s="64" t="s">
        <v>440</v>
      </c>
      <c r="B325" s="143" t="s">
        <v>86</v>
      </c>
      <c r="C325" s="143" t="s">
        <v>187</v>
      </c>
      <c r="D325" s="143" t="s">
        <v>154</v>
      </c>
      <c r="E325" s="143" t="s">
        <v>157</v>
      </c>
      <c r="F325" s="144">
        <v>3</v>
      </c>
      <c r="G325" s="143" t="s">
        <v>138</v>
      </c>
      <c r="H325" s="143" t="s">
        <v>441</v>
      </c>
      <c r="I325" s="144"/>
      <c r="J325" s="123">
        <f>J326</f>
        <v>467000</v>
      </c>
      <c r="K325" s="123">
        <f>K326</f>
        <v>467000</v>
      </c>
    </row>
    <row r="326" spans="1:11" ht="47.25">
      <c r="A326" s="64" t="s">
        <v>145</v>
      </c>
      <c r="B326" s="143" t="s">
        <v>86</v>
      </c>
      <c r="C326" s="143" t="s">
        <v>187</v>
      </c>
      <c r="D326" s="143" t="s">
        <v>154</v>
      </c>
      <c r="E326" s="143" t="s">
        <v>157</v>
      </c>
      <c r="F326" s="144">
        <v>3</v>
      </c>
      <c r="G326" s="143" t="s">
        <v>138</v>
      </c>
      <c r="H326" s="143" t="s">
        <v>441</v>
      </c>
      <c r="I326" s="144">
        <v>240</v>
      </c>
      <c r="J326" s="123">
        <v>467000</v>
      </c>
      <c r="K326" s="123">
        <v>467000</v>
      </c>
    </row>
    <row r="327" spans="1:11">
      <c r="A327" s="71" t="s">
        <v>206</v>
      </c>
      <c r="B327" s="143" t="s">
        <v>86</v>
      </c>
      <c r="C327" s="143">
        <v>10</v>
      </c>
      <c r="D327" s="143"/>
      <c r="E327" s="143"/>
      <c r="F327" s="144"/>
      <c r="G327" s="143"/>
      <c r="H327" s="143"/>
      <c r="I327" s="144"/>
      <c r="J327" s="123">
        <f>J328</f>
        <v>801504</v>
      </c>
      <c r="K327" s="123">
        <f>K328</f>
        <v>836496</v>
      </c>
    </row>
    <row r="328" spans="1:11">
      <c r="A328" s="63" t="s">
        <v>207</v>
      </c>
      <c r="B328" s="143" t="s">
        <v>86</v>
      </c>
      <c r="C328" s="143" t="s">
        <v>161</v>
      </c>
      <c r="D328" s="143" t="s">
        <v>142</v>
      </c>
      <c r="E328" s="143"/>
      <c r="F328" s="143"/>
      <c r="G328" s="143"/>
      <c r="H328" s="143"/>
      <c r="I328" s="144"/>
      <c r="J328" s="123">
        <f>J329+J333</f>
        <v>801504</v>
      </c>
      <c r="K328" s="123">
        <f>K329+K333</f>
        <v>836496</v>
      </c>
    </row>
    <row r="329" spans="1:11" ht="31.5">
      <c r="A329" s="64" t="s">
        <v>442</v>
      </c>
      <c r="B329" s="143" t="s">
        <v>86</v>
      </c>
      <c r="C329" s="143" t="s">
        <v>161</v>
      </c>
      <c r="D329" s="143" t="s">
        <v>142</v>
      </c>
      <c r="E329" s="143" t="s">
        <v>443</v>
      </c>
      <c r="F329" s="144">
        <v>0</v>
      </c>
      <c r="G329" s="143" t="s">
        <v>138</v>
      </c>
      <c r="H329" s="143" t="s">
        <v>139</v>
      </c>
      <c r="I329" s="144"/>
      <c r="J329" s="123">
        <f t="shared" ref="J329:K331" si="15">J330</f>
        <v>711504</v>
      </c>
      <c r="K329" s="123">
        <f t="shared" si="15"/>
        <v>746496</v>
      </c>
    </row>
    <row r="330" spans="1:11" ht="31.5">
      <c r="A330" s="64" t="s">
        <v>444</v>
      </c>
      <c r="B330" s="143" t="s">
        <v>86</v>
      </c>
      <c r="C330" s="143" t="s">
        <v>161</v>
      </c>
      <c r="D330" s="143" t="s">
        <v>142</v>
      </c>
      <c r="E330" s="143" t="s">
        <v>443</v>
      </c>
      <c r="F330" s="144">
        <v>3</v>
      </c>
      <c r="G330" s="143" t="s">
        <v>138</v>
      </c>
      <c r="H330" s="143" t="s">
        <v>139</v>
      </c>
      <c r="I330" s="144"/>
      <c r="J330" s="123">
        <f t="shared" si="15"/>
        <v>711504</v>
      </c>
      <c r="K330" s="123">
        <f t="shared" si="15"/>
        <v>746496</v>
      </c>
    </row>
    <row r="331" spans="1:11" ht="31.5">
      <c r="A331" s="64" t="s">
        <v>445</v>
      </c>
      <c r="B331" s="143" t="s">
        <v>86</v>
      </c>
      <c r="C331" s="143" t="s">
        <v>161</v>
      </c>
      <c r="D331" s="143" t="s">
        <v>142</v>
      </c>
      <c r="E331" s="143" t="s">
        <v>443</v>
      </c>
      <c r="F331" s="144">
        <v>3</v>
      </c>
      <c r="G331" s="143" t="s">
        <v>138</v>
      </c>
      <c r="H331" s="143" t="s">
        <v>446</v>
      </c>
      <c r="I331" s="144"/>
      <c r="J331" s="123">
        <f t="shared" si="15"/>
        <v>711504</v>
      </c>
      <c r="K331" s="123">
        <f t="shared" si="15"/>
        <v>746496</v>
      </c>
    </row>
    <row r="332" spans="1:11" ht="47.25">
      <c r="A332" s="64" t="s">
        <v>352</v>
      </c>
      <c r="B332" s="143" t="s">
        <v>86</v>
      </c>
      <c r="C332" s="143" t="s">
        <v>161</v>
      </c>
      <c r="D332" s="143" t="s">
        <v>142</v>
      </c>
      <c r="E332" s="143" t="s">
        <v>443</v>
      </c>
      <c r="F332" s="144">
        <v>3</v>
      </c>
      <c r="G332" s="143" t="s">
        <v>138</v>
      </c>
      <c r="H332" s="143" t="s">
        <v>446</v>
      </c>
      <c r="I332" s="144">
        <v>810</v>
      </c>
      <c r="J332" s="123">
        <v>711504</v>
      </c>
      <c r="K332" s="123">
        <v>746496</v>
      </c>
    </row>
    <row r="333" spans="1:11">
      <c r="A333" s="64" t="s">
        <v>150</v>
      </c>
      <c r="B333" s="143" t="s">
        <v>86</v>
      </c>
      <c r="C333" s="143" t="s">
        <v>161</v>
      </c>
      <c r="D333" s="143" t="s">
        <v>142</v>
      </c>
      <c r="E333" s="143" t="s">
        <v>151</v>
      </c>
      <c r="F333" s="144">
        <v>0</v>
      </c>
      <c r="G333" s="143" t="s">
        <v>138</v>
      </c>
      <c r="H333" s="143" t="s">
        <v>139</v>
      </c>
      <c r="I333" s="144"/>
      <c r="J333" s="123">
        <f t="shared" ref="J333:K335" si="16">J334</f>
        <v>90000</v>
      </c>
      <c r="K333" s="123">
        <f t="shared" si="16"/>
        <v>90000</v>
      </c>
    </row>
    <row r="334" spans="1:11">
      <c r="A334" s="64" t="s">
        <v>297</v>
      </c>
      <c r="B334" s="143" t="s">
        <v>86</v>
      </c>
      <c r="C334" s="143" t="s">
        <v>161</v>
      </c>
      <c r="D334" s="143" t="s">
        <v>142</v>
      </c>
      <c r="E334" s="143" t="s">
        <v>151</v>
      </c>
      <c r="F334" s="144">
        <v>9</v>
      </c>
      <c r="G334" s="143" t="s">
        <v>138</v>
      </c>
      <c r="H334" s="143" t="s">
        <v>139</v>
      </c>
      <c r="I334" s="144"/>
      <c r="J334" s="123">
        <f t="shared" si="16"/>
        <v>90000</v>
      </c>
      <c r="K334" s="123">
        <f t="shared" si="16"/>
        <v>90000</v>
      </c>
    </row>
    <row r="335" spans="1:11">
      <c r="A335" s="64" t="s">
        <v>447</v>
      </c>
      <c r="B335" s="143" t="s">
        <v>86</v>
      </c>
      <c r="C335" s="143" t="s">
        <v>161</v>
      </c>
      <c r="D335" s="143" t="s">
        <v>142</v>
      </c>
      <c r="E335" s="143" t="s">
        <v>151</v>
      </c>
      <c r="F335" s="144">
        <v>9</v>
      </c>
      <c r="G335" s="143" t="s">
        <v>138</v>
      </c>
      <c r="H335" s="143" t="s">
        <v>448</v>
      </c>
      <c r="I335" s="144"/>
      <c r="J335" s="122">
        <f t="shared" si="16"/>
        <v>90000</v>
      </c>
      <c r="K335" s="122">
        <f t="shared" si="16"/>
        <v>90000</v>
      </c>
    </row>
    <row r="336" spans="1:11" ht="31.5">
      <c r="A336" s="64" t="s">
        <v>208</v>
      </c>
      <c r="B336" s="143" t="s">
        <v>86</v>
      </c>
      <c r="C336" s="143" t="s">
        <v>161</v>
      </c>
      <c r="D336" s="143" t="s">
        <v>142</v>
      </c>
      <c r="E336" s="143" t="s">
        <v>151</v>
      </c>
      <c r="F336" s="144">
        <v>9</v>
      </c>
      <c r="G336" s="143" t="s">
        <v>138</v>
      </c>
      <c r="H336" s="143" t="s">
        <v>448</v>
      </c>
      <c r="I336" s="144">
        <v>310</v>
      </c>
      <c r="J336" s="122">
        <v>90000</v>
      </c>
      <c r="K336" s="122">
        <v>90000</v>
      </c>
    </row>
    <row r="337" spans="1:11">
      <c r="A337" s="71" t="s">
        <v>209</v>
      </c>
      <c r="B337" s="143" t="s">
        <v>86</v>
      </c>
      <c r="C337" s="143">
        <v>11</v>
      </c>
      <c r="D337" s="143"/>
      <c r="E337" s="143"/>
      <c r="F337" s="144"/>
      <c r="G337" s="143"/>
      <c r="H337" s="143"/>
      <c r="I337" s="144"/>
      <c r="J337" s="123">
        <f t="shared" ref="J337:K339" si="17">J338</f>
        <v>3133464.33</v>
      </c>
      <c r="K337" s="123">
        <f t="shared" si="17"/>
        <v>3160233.62</v>
      </c>
    </row>
    <row r="338" spans="1:11" ht="31.5">
      <c r="A338" s="63" t="s">
        <v>210</v>
      </c>
      <c r="B338" s="143" t="s">
        <v>86</v>
      </c>
      <c r="C338" s="143">
        <v>11</v>
      </c>
      <c r="D338" s="143" t="s">
        <v>155</v>
      </c>
      <c r="E338" s="143"/>
      <c r="F338" s="144"/>
      <c r="G338" s="143"/>
      <c r="H338" s="143"/>
      <c r="I338" s="144"/>
      <c r="J338" s="123">
        <f t="shared" si="17"/>
        <v>3133464.33</v>
      </c>
      <c r="K338" s="123">
        <f t="shared" si="17"/>
        <v>3160233.62</v>
      </c>
    </row>
    <row r="339" spans="1:11" ht="63">
      <c r="A339" s="64" t="s">
        <v>417</v>
      </c>
      <c r="B339" s="143" t="s">
        <v>86</v>
      </c>
      <c r="C339" s="143" t="s">
        <v>165</v>
      </c>
      <c r="D339" s="143" t="s">
        <v>155</v>
      </c>
      <c r="E339" s="143" t="s">
        <v>157</v>
      </c>
      <c r="F339" s="144">
        <v>0</v>
      </c>
      <c r="G339" s="143" t="s">
        <v>138</v>
      </c>
      <c r="H339" s="143" t="s">
        <v>139</v>
      </c>
      <c r="I339" s="144"/>
      <c r="J339" s="123">
        <f t="shared" si="17"/>
        <v>3133464.33</v>
      </c>
      <c r="K339" s="123">
        <f t="shared" si="17"/>
        <v>3160233.62</v>
      </c>
    </row>
    <row r="340" spans="1:11" ht="63">
      <c r="A340" s="64" t="s">
        <v>449</v>
      </c>
      <c r="B340" s="143" t="s">
        <v>86</v>
      </c>
      <c r="C340" s="143" t="s">
        <v>165</v>
      </c>
      <c r="D340" s="143" t="s">
        <v>155</v>
      </c>
      <c r="E340" s="143" t="s">
        <v>157</v>
      </c>
      <c r="F340" s="144">
        <v>4</v>
      </c>
      <c r="G340" s="143" t="s">
        <v>138</v>
      </c>
      <c r="H340" s="143" t="s">
        <v>139</v>
      </c>
      <c r="I340" s="144"/>
      <c r="J340" s="123">
        <f>J341+J343+J345</f>
        <v>3133464.33</v>
      </c>
      <c r="K340" s="123">
        <f>K341+K343+K345</f>
        <v>3160233.62</v>
      </c>
    </row>
    <row r="341" spans="1:11">
      <c r="A341" s="64" t="s">
        <v>450</v>
      </c>
      <c r="B341" s="143" t="s">
        <v>86</v>
      </c>
      <c r="C341" s="143" t="s">
        <v>165</v>
      </c>
      <c r="D341" s="143" t="s">
        <v>155</v>
      </c>
      <c r="E341" s="143" t="s">
        <v>157</v>
      </c>
      <c r="F341" s="144">
        <v>4</v>
      </c>
      <c r="G341" s="143" t="s">
        <v>138</v>
      </c>
      <c r="H341" s="143" t="s">
        <v>451</v>
      </c>
      <c r="I341" s="144"/>
      <c r="J341" s="123">
        <f>J342</f>
        <v>295000</v>
      </c>
      <c r="K341" s="123">
        <f>K342</f>
        <v>295000</v>
      </c>
    </row>
    <row r="342" spans="1:11" ht="47.25">
      <c r="A342" s="64" t="s">
        <v>145</v>
      </c>
      <c r="B342" s="143" t="s">
        <v>86</v>
      </c>
      <c r="C342" s="143" t="s">
        <v>165</v>
      </c>
      <c r="D342" s="143" t="s">
        <v>155</v>
      </c>
      <c r="E342" s="143" t="s">
        <v>157</v>
      </c>
      <c r="F342" s="144">
        <v>4</v>
      </c>
      <c r="G342" s="143" t="s">
        <v>138</v>
      </c>
      <c r="H342" s="143" t="s">
        <v>451</v>
      </c>
      <c r="I342" s="144">
        <v>240</v>
      </c>
      <c r="J342" s="123">
        <v>295000</v>
      </c>
      <c r="K342" s="123">
        <v>295000</v>
      </c>
    </row>
    <row r="343" spans="1:11">
      <c r="A343" s="64" t="s">
        <v>382</v>
      </c>
      <c r="B343" s="143" t="s">
        <v>86</v>
      </c>
      <c r="C343" s="143" t="s">
        <v>165</v>
      </c>
      <c r="D343" s="143" t="s">
        <v>155</v>
      </c>
      <c r="E343" s="143" t="s">
        <v>157</v>
      </c>
      <c r="F343" s="144">
        <v>4</v>
      </c>
      <c r="G343" s="143" t="s">
        <v>138</v>
      </c>
      <c r="H343" s="143" t="s">
        <v>383</v>
      </c>
      <c r="I343" s="144"/>
      <c r="J343" s="123">
        <f>J344</f>
        <v>1338464.33</v>
      </c>
      <c r="K343" s="123">
        <f>K344</f>
        <v>1365233.62</v>
      </c>
    </row>
    <row r="344" spans="1:11" ht="47.25">
      <c r="A344" s="64" t="s">
        <v>145</v>
      </c>
      <c r="B344" s="143" t="s">
        <v>86</v>
      </c>
      <c r="C344" s="143" t="s">
        <v>165</v>
      </c>
      <c r="D344" s="143" t="s">
        <v>155</v>
      </c>
      <c r="E344" s="143" t="s">
        <v>157</v>
      </c>
      <c r="F344" s="144">
        <v>4</v>
      </c>
      <c r="G344" s="143" t="s">
        <v>138</v>
      </c>
      <c r="H344" s="143" t="s">
        <v>383</v>
      </c>
      <c r="I344" s="144">
        <v>240</v>
      </c>
      <c r="J344" s="123">
        <v>1338464.33</v>
      </c>
      <c r="K344" s="123">
        <v>1365233.62</v>
      </c>
    </row>
    <row r="345" spans="1:11">
      <c r="A345" s="64" t="s">
        <v>452</v>
      </c>
      <c r="B345" s="143" t="s">
        <v>86</v>
      </c>
      <c r="C345" s="143" t="s">
        <v>165</v>
      </c>
      <c r="D345" s="143" t="s">
        <v>155</v>
      </c>
      <c r="E345" s="143" t="s">
        <v>157</v>
      </c>
      <c r="F345" s="144">
        <v>4</v>
      </c>
      <c r="G345" s="143" t="s">
        <v>138</v>
      </c>
      <c r="H345" s="143" t="s">
        <v>453</v>
      </c>
      <c r="I345" s="144"/>
      <c r="J345" s="123">
        <f>J346</f>
        <v>1500000</v>
      </c>
      <c r="K345" s="123">
        <f>K346</f>
        <v>1500000</v>
      </c>
    </row>
    <row r="346" spans="1:11" ht="47.25">
      <c r="A346" s="64" t="s">
        <v>145</v>
      </c>
      <c r="B346" s="143" t="s">
        <v>86</v>
      </c>
      <c r="C346" s="143" t="s">
        <v>165</v>
      </c>
      <c r="D346" s="143" t="s">
        <v>155</v>
      </c>
      <c r="E346" s="143" t="s">
        <v>157</v>
      </c>
      <c r="F346" s="144">
        <v>4</v>
      </c>
      <c r="G346" s="143" t="s">
        <v>138</v>
      </c>
      <c r="H346" s="143" t="s">
        <v>453</v>
      </c>
      <c r="I346" s="144">
        <v>240</v>
      </c>
      <c r="J346" s="123">
        <v>1500000</v>
      </c>
      <c r="K346" s="123">
        <v>1500000</v>
      </c>
    </row>
    <row r="347" spans="1:11">
      <c r="A347" s="71" t="s">
        <v>211</v>
      </c>
      <c r="B347" s="143" t="s">
        <v>86</v>
      </c>
      <c r="C347" s="143" t="s">
        <v>168</v>
      </c>
      <c r="D347" s="143"/>
      <c r="E347" s="143"/>
      <c r="F347" s="144"/>
      <c r="G347" s="143"/>
      <c r="H347" s="143"/>
      <c r="I347" s="144"/>
      <c r="J347" s="123">
        <f t="shared" ref="J347:K351" si="18">J348</f>
        <v>1000000</v>
      </c>
      <c r="K347" s="123">
        <f t="shared" si="18"/>
        <v>1000000</v>
      </c>
    </row>
    <row r="348" spans="1:11">
      <c r="A348" s="63" t="s">
        <v>212</v>
      </c>
      <c r="B348" s="143" t="s">
        <v>86</v>
      </c>
      <c r="C348" s="143" t="s">
        <v>168</v>
      </c>
      <c r="D348" s="143" t="s">
        <v>136</v>
      </c>
      <c r="E348" s="143"/>
      <c r="F348" s="144"/>
      <c r="G348" s="143"/>
      <c r="H348" s="143"/>
      <c r="I348" s="144"/>
      <c r="J348" s="123">
        <f t="shared" si="18"/>
        <v>1000000</v>
      </c>
      <c r="K348" s="123">
        <f t="shared" si="18"/>
        <v>1000000</v>
      </c>
    </row>
    <row r="349" spans="1:11" ht="78.75">
      <c r="A349" s="64" t="s">
        <v>225</v>
      </c>
      <c r="B349" s="143" t="s">
        <v>86</v>
      </c>
      <c r="C349" s="143" t="s">
        <v>168</v>
      </c>
      <c r="D349" s="143" t="s">
        <v>136</v>
      </c>
      <c r="E349" s="143" t="s">
        <v>165</v>
      </c>
      <c r="F349" s="144">
        <v>0</v>
      </c>
      <c r="G349" s="143" t="s">
        <v>138</v>
      </c>
      <c r="H349" s="143" t="s">
        <v>139</v>
      </c>
      <c r="I349" s="144"/>
      <c r="J349" s="123">
        <f t="shared" si="18"/>
        <v>1000000</v>
      </c>
      <c r="K349" s="123">
        <f t="shared" si="18"/>
        <v>1000000</v>
      </c>
    </row>
    <row r="350" spans="1:11" ht="31.5">
      <c r="A350" s="64" t="s">
        <v>226</v>
      </c>
      <c r="B350" s="143" t="s">
        <v>86</v>
      </c>
      <c r="C350" s="143" t="s">
        <v>168</v>
      </c>
      <c r="D350" s="143" t="s">
        <v>136</v>
      </c>
      <c r="E350" s="143" t="s">
        <v>165</v>
      </c>
      <c r="F350" s="143" t="s">
        <v>137</v>
      </c>
      <c r="G350" s="143" t="s">
        <v>135</v>
      </c>
      <c r="H350" s="143" t="s">
        <v>139</v>
      </c>
      <c r="I350" s="143"/>
      <c r="J350" s="123">
        <f t="shared" si="18"/>
        <v>1000000</v>
      </c>
      <c r="K350" s="123">
        <f t="shared" si="18"/>
        <v>1000000</v>
      </c>
    </row>
    <row r="351" spans="1:11" ht="31.5">
      <c r="A351" s="64" t="s">
        <v>226</v>
      </c>
      <c r="B351" s="143" t="s">
        <v>86</v>
      </c>
      <c r="C351" s="143" t="s">
        <v>168</v>
      </c>
      <c r="D351" s="143" t="s">
        <v>136</v>
      </c>
      <c r="E351" s="143" t="s">
        <v>165</v>
      </c>
      <c r="F351" s="143" t="s">
        <v>137</v>
      </c>
      <c r="G351" s="143" t="s">
        <v>135</v>
      </c>
      <c r="H351" s="143" t="s">
        <v>227</v>
      </c>
      <c r="I351" s="143"/>
      <c r="J351" s="123">
        <f t="shared" si="18"/>
        <v>1000000</v>
      </c>
      <c r="K351" s="123">
        <f t="shared" si="18"/>
        <v>1000000</v>
      </c>
    </row>
    <row r="352" spans="1:11" ht="47.25">
      <c r="A352" s="64" t="s">
        <v>145</v>
      </c>
      <c r="B352" s="143" t="s">
        <v>86</v>
      </c>
      <c r="C352" s="143" t="s">
        <v>168</v>
      </c>
      <c r="D352" s="143" t="s">
        <v>136</v>
      </c>
      <c r="E352" s="143" t="s">
        <v>165</v>
      </c>
      <c r="F352" s="143" t="s">
        <v>137</v>
      </c>
      <c r="G352" s="143" t="s">
        <v>135</v>
      </c>
      <c r="H352" s="143" t="s">
        <v>227</v>
      </c>
      <c r="I352" s="143" t="s">
        <v>146</v>
      </c>
      <c r="J352" s="123">
        <v>1000000</v>
      </c>
      <c r="K352" s="123">
        <v>1000000</v>
      </c>
    </row>
    <row r="353" spans="1:11">
      <c r="A353" s="86" t="s">
        <v>473</v>
      </c>
      <c r="B353" s="87">
        <v>872</v>
      </c>
      <c r="C353" s="88" t="s">
        <v>468</v>
      </c>
      <c r="D353" s="88" t="s">
        <v>468</v>
      </c>
      <c r="E353" s="89" t="s">
        <v>468</v>
      </c>
      <c r="F353" s="90" t="s">
        <v>468</v>
      </c>
      <c r="G353" s="91" t="s">
        <v>468</v>
      </c>
      <c r="H353" s="92" t="s">
        <v>468</v>
      </c>
      <c r="I353" s="90"/>
      <c r="J353" s="125">
        <f>J354</f>
        <v>1266497.25</v>
      </c>
      <c r="K353" s="125">
        <f>K354</f>
        <v>1292757.1299999999</v>
      </c>
    </row>
    <row r="354" spans="1:11">
      <c r="A354" s="60" t="s">
        <v>134</v>
      </c>
      <c r="B354" s="143" t="s">
        <v>474</v>
      </c>
      <c r="C354" s="143" t="s">
        <v>135</v>
      </c>
      <c r="D354" s="144" t="s">
        <v>24</v>
      </c>
      <c r="E354" s="143" t="s">
        <v>216</v>
      </c>
      <c r="F354" s="144"/>
      <c r="G354" s="143"/>
      <c r="H354" s="143"/>
      <c r="I354" s="144" t="s">
        <v>217</v>
      </c>
      <c r="J354" s="122">
        <f>J355+J363</f>
        <v>1266497.25</v>
      </c>
      <c r="K354" s="122">
        <f>K355+K363</f>
        <v>1292757.1299999999</v>
      </c>
    </row>
    <row r="355" spans="1:11" ht="63">
      <c r="A355" s="60" t="s">
        <v>141</v>
      </c>
      <c r="B355" s="143" t="s">
        <v>474</v>
      </c>
      <c r="C355" s="143" t="s">
        <v>135</v>
      </c>
      <c r="D355" s="143" t="s">
        <v>142</v>
      </c>
      <c r="E355" s="143" t="s">
        <v>216</v>
      </c>
      <c r="F355" s="144"/>
      <c r="G355" s="143"/>
      <c r="H355" s="143"/>
      <c r="I355" s="144" t="s">
        <v>217</v>
      </c>
      <c r="J355" s="122">
        <f>J356</f>
        <v>1196497.25</v>
      </c>
      <c r="K355" s="122">
        <f>K356</f>
        <v>1222757.1299999999</v>
      </c>
    </row>
    <row r="356" spans="1:11" ht="31.5">
      <c r="A356" s="63" t="s">
        <v>218</v>
      </c>
      <c r="B356" s="143" t="s">
        <v>474</v>
      </c>
      <c r="C356" s="143" t="s">
        <v>135</v>
      </c>
      <c r="D356" s="143" t="s">
        <v>142</v>
      </c>
      <c r="E356" s="143">
        <v>91</v>
      </c>
      <c r="F356" s="144">
        <v>0</v>
      </c>
      <c r="G356" s="143" t="s">
        <v>137</v>
      </c>
      <c r="H356" s="143" t="s">
        <v>139</v>
      </c>
      <c r="I356" s="144" t="s">
        <v>217</v>
      </c>
      <c r="J356" s="122">
        <f>J357</f>
        <v>1196497.25</v>
      </c>
      <c r="K356" s="122">
        <f>K357</f>
        <v>1222757.1299999999</v>
      </c>
    </row>
    <row r="357" spans="1:11" ht="31.5">
      <c r="A357" s="63" t="s">
        <v>219</v>
      </c>
      <c r="B357" s="143" t="s">
        <v>474</v>
      </c>
      <c r="C357" s="143" t="s">
        <v>135</v>
      </c>
      <c r="D357" s="143" t="s">
        <v>142</v>
      </c>
      <c r="E357" s="143">
        <v>91</v>
      </c>
      <c r="F357" s="144">
        <v>1</v>
      </c>
      <c r="G357" s="143" t="s">
        <v>138</v>
      </c>
      <c r="H357" s="143" t="s">
        <v>139</v>
      </c>
      <c r="I357" s="144"/>
      <c r="J357" s="122">
        <f>J358+J360</f>
        <v>1196497.25</v>
      </c>
      <c r="K357" s="122">
        <f>K358+K360</f>
        <v>1222757.1299999999</v>
      </c>
    </row>
    <row r="358" spans="1:11" ht="78.75">
      <c r="A358" s="63" t="s">
        <v>220</v>
      </c>
      <c r="B358" s="143" t="s">
        <v>474</v>
      </c>
      <c r="C358" s="143" t="s">
        <v>135</v>
      </c>
      <c r="D358" s="143" t="s">
        <v>142</v>
      </c>
      <c r="E358" s="143">
        <v>91</v>
      </c>
      <c r="F358" s="144">
        <v>1</v>
      </c>
      <c r="G358" s="143" t="s">
        <v>138</v>
      </c>
      <c r="H358" s="143" t="s">
        <v>221</v>
      </c>
      <c r="I358" s="144"/>
      <c r="J358" s="122">
        <f>J359</f>
        <v>1196497.25</v>
      </c>
      <c r="K358" s="122">
        <f>K359</f>
        <v>1222757.1299999999</v>
      </c>
    </row>
    <row r="359" spans="1:11" ht="31.5">
      <c r="A359" s="63" t="s">
        <v>222</v>
      </c>
      <c r="B359" s="143" t="s">
        <v>474</v>
      </c>
      <c r="C359" s="143" t="s">
        <v>135</v>
      </c>
      <c r="D359" s="143" t="s">
        <v>142</v>
      </c>
      <c r="E359" s="143">
        <v>91</v>
      </c>
      <c r="F359" s="144">
        <v>1</v>
      </c>
      <c r="G359" s="143" t="s">
        <v>138</v>
      </c>
      <c r="H359" s="143" t="s">
        <v>221</v>
      </c>
      <c r="I359" s="144">
        <v>120</v>
      </c>
      <c r="J359" s="123">
        <v>1196497.25</v>
      </c>
      <c r="K359" s="123">
        <v>1222757.1299999999</v>
      </c>
    </row>
    <row r="360" spans="1:11" ht="78.75" hidden="1">
      <c r="A360" s="63" t="s">
        <v>223</v>
      </c>
      <c r="B360" s="143" t="s">
        <v>474</v>
      </c>
      <c r="C360" s="143" t="s">
        <v>135</v>
      </c>
      <c r="D360" s="143" t="s">
        <v>142</v>
      </c>
      <c r="E360" s="143">
        <v>91</v>
      </c>
      <c r="F360" s="144">
        <v>1</v>
      </c>
      <c r="G360" s="143" t="s">
        <v>138</v>
      </c>
      <c r="H360" s="143" t="s">
        <v>224</v>
      </c>
      <c r="I360" s="144"/>
      <c r="J360" s="123">
        <f>J361+J362</f>
        <v>0</v>
      </c>
      <c r="K360" s="123">
        <f>K361+K362</f>
        <v>0</v>
      </c>
    </row>
    <row r="361" spans="1:11" ht="47.25" hidden="1">
      <c r="A361" s="64" t="s">
        <v>145</v>
      </c>
      <c r="B361" s="143" t="s">
        <v>474</v>
      </c>
      <c r="C361" s="143" t="s">
        <v>135</v>
      </c>
      <c r="D361" s="143" t="s">
        <v>142</v>
      </c>
      <c r="E361" s="143">
        <v>91</v>
      </c>
      <c r="F361" s="144">
        <v>1</v>
      </c>
      <c r="G361" s="143" t="s">
        <v>138</v>
      </c>
      <c r="H361" s="143" t="s">
        <v>224</v>
      </c>
      <c r="I361" s="144">
        <v>240</v>
      </c>
      <c r="J361" s="123"/>
      <c r="K361" s="123"/>
    </row>
    <row r="362" spans="1:11" hidden="1">
      <c r="A362" s="64" t="s">
        <v>147</v>
      </c>
      <c r="B362" s="143" t="s">
        <v>474</v>
      </c>
      <c r="C362" s="143" t="s">
        <v>135</v>
      </c>
      <c r="D362" s="143" t="s">
        <v>142</v>
      </c>
      <c r="E362" s="143">
        <v>91</v>
      </c>
      <c r="F362" s="144">
        <v>1</v>
      </c>
      <c r="G362" s="143" t="s">
        <v>138</v>
      </c>
      <c r="H362" s="143" t="s">
        <v>224</v>
      </c>
      <c r="I362" s="144">
        <v>850</v>
      </c>
      <c r="J362" s="123"/>
      <c r="K362" s="123"/>
    </row>
    <row r="363" spans="1:11">
      <c r="A363" s="64" t="s">
        <v>169</v>
      </c>
      <c r="B363" s="143" t="s">
        <v>474</v>
      </c>
      <c r="C363" s="143" t="s">
        <v>135</v>
      </c>
      <c r="D363" s="143" t="s">
        <v>170</v>
      </c>
      <c r="E363" s="143"/>
      <c r="F363" s="143"/>
      <c r="G363" s="143"/>
      <c r="H363" s="143"/>
      <c r="I363" s="143"/>
      <c r="J363" s="123">
        <f t="shared" ref="J363:K366" si="19">J364</f>
        <v>70000</v>
      </c>
      <c r="K363" s="123">
        <f t="shared" si="19"/>
        <v>70000</v>
      </c>
    </row>
    <row r="364" spans="1:11" ht="31.5">
      <c r="A364" s="63" t="s">
        <v>218</v>
      </c>
      <c r="B364" s="143" t="s">
        <v>474</v>
      </c>
      <c r="C364" s="143" t="s">
        <v>135</v>
      </c>
      <c r="D364" s="144">
        <v>13</v>
      </c>
      <c r="E364" s="143" t="s">
        <v>292</v>
      </c>
      <c r="F364" s="144">
        <v>0</v>
      </c>
      <c r="G364" s="143" t="s">
        <v>138</v>
      </c>
      <c r="H364" s="143" t="s">
        <v>139</v>
      </c>
      <c r="I364" s="144"/>
      <c r="J364" s="123">
        <f t="shared" si="19"/>
        <v>70000</v>
      </c>
      <c r="K364" s="123">
        <f t="shared" si="19"/>
        <v>70000</v>
      </c>
    </row>
    <row r="365" spans="1:11" ht="31.5">
      <c r="A365" s="63" t="s">
        <v>219</v>
      </c>
      <c r="B365" s="143" t="s">
        <v>474</v>
      </c>
      <c r="C365" s="143" t="s">
        <v>135</v>
      </c>
      <c r="D365" s="144">
        <v>13</v>
      </c>
      <c r="E365" s="144">
        <v>91</v>
      </c>
      <c r="F365" s="144">
        <v>1</v>
      </c>
      <c r="G365" s="143" t="s">
        <v>138</v>
      </c>
      <c r="H365" s="143" t="s">
        <v>139</v>
      </c>
      <c r="I365" s="144"/>
      <c r="J365" s="123">
        <f t="shared" si="19"/>
        <v>70000</v>
      </c>
      <c r="K365" s="123">
        <f t="shared" si="19"/>
        <v>70000</v>
      </c>
    </row>
    <row r="366" spans="1:11" ht="63">
      <c r="A366" s="63" t="s">
        <v>293</v>
      </c>
      <c r="B366" s="143" t="s">
        <v>474</v>
      </c>
      <c r="C366" s="143" t="s">
        <v>135</v>
      </c>
      <c r="D366" s="144">
        <v>13</v>
      </c>
      <c r="E366" s="144">
        <v>91</v>
      </c>
      <c r="F366" s="144">
        <v>1</v>
      </c>
      <c r="G366" s="143" t="s">
        <v>138</v>
      </c>
      <c r="H366" s="143" t="s">
        <v>294</v>
      </c>
      <c r="I366" s="144"/>
      <c r="J366" s="123">
        <f t="shared" si="19"/>
        <v>70000</v>
      </c>
      <c r="K366" s="123">
        <f t="shared" si="19"/>
        <v>70000</v>
      </c>
    </row>
    <row r="367" spans="1:11" ht="47.25">
      <c r="A367" s="63" t="s">
        <v>145</v>
      </c>
      <c r="B367" s="143" t="s">
        <v>474</v>
      </c>
      <c r="C367" s="143" t="s">
        <v>135</v>
      </c>
      <c r="D367" s="144">
        <v>13</v>
      </c>
      <c r="E367" s="144">
        <v>91</v>
      </c>
      <c r="F367" s="144">
        <v>1</v>
      </c>
      <c r="G367" s="143" t="s">
        <v>138</v>
      </c>
      <c r="H367" s="143" t="s">
        <v>294</v>
      </c>
      <c r="I367" s="144">
        <v>240</v>
      </c>
      <c r="J367" s="123">
        <v>70000</v>
      </c>
      <c r="K367" s="123">
        <v>70000</v>
      </c>
    </row>
    <row r="368" spans="1:11">
      <c r="A368" s="201" t="s">
        <v>214</v>
      </c>
      <c r="B368" s="75"/>
      <c r="C368" s="202"/>
      <c r="D368" s="75"/>
      <c r="E368" s="202"/>
      <c r="F368" s="75"/>
      <c r="G368" s="202"/>
      <c r="H368" s="203"/>
      <c r="I368" s="203"/>
      <c r="J368" s="122">
        <f>J20+J353</f>
        <v>118194270.28999998</v>
      </c>
      <c r="K368" s="122">
        <f>K20+K353</f>
        <v>121775993.82999998</v>
      </c>
    </row>
    <row r="369" spans="9:11">
      <c r="I369" s="195">
        <v>1</v>
      </c>
      <c r="J369" s="197">
        <f>J21+J354</f>
        <v>16591353.529999999</v>
      </c>
      <c r="K369" s="197">
        <f>K21+K354</f>
        <v>17678672.939999998</v>
      </c>
    </row>
    <row r="370" spans="9:11">
      <c r="I370" s="195">
        <v>2</v>
      </c>
      <c r="J370" s="197">
        <f>J125</f>
        <v>487150</v>
      </c>
      <c r="K370" s="197">
        <f>K125</f>
        <v>501925</v>
      </c>
    </row>
    <row r="371" spans="9:11">
      <c r="I371" s="195">
        <v>3</v>
      </c>
      <c r="J371" s="197">
        <f>J131</f>
        <v>825978.6</v>
      </c>
      <c r="K371" s="197">
        <f>K131</f>
        <v>705978.6</v>
      </c>
    </row>
    <row r="372" spans="9:11">
      <c r="I372" s="195">
        <v>4</v>
      </c>
      <c r="J372" s="197">
        <f>J170</f>
        <v>14679277.199999999</v>
      </c>
      <c r="K372" s="197">
        <f>K170</f>
        <v>14752138.799999997</v>
      </c>
    </row>
    <row r="373" spans="9:11">
      <c r="I373" s="195">
        <v>5</v>
      </c>
      <c r="J373" s="197">
        <f>J197</f>
        <v>57588813.099999994</v>
      </c>
      <c r="K373" s="197">
        <f>K197</f>
        <v>58118440.629999995</v>
      </c>
    </row>
    <row r="374" spans="9:11">
      <c r="I374" s="195">
        <v>6</v>
      </c>
    </row>
    <row r="375" spans="9:11">
      <c r="I375" s="195">
        <v>7</v>
      </c>
      <c r="J375" s="197">
        <f>J276</f>
        <v>129993.60000000001</v>
      </c>
      <c r="K375" s="197">
        <f>K276</f>
        <v>129993.60000000001</v>
      </c>
    </row>
    <row r="376" spans="9:11">
      <c r="I376" s="195">
        <v>8</v>
      </c>
      <c r="J376" s="197">
        <f>J288</f>
        <v>22956735.93</v>
      </c>
      <c r="K376" s="197">
        <f>K288</f>
        <v>24892114.640000001</v>
      </c>
    </row>
    <row r="377" spans="9:11">
      <c r="I377" s="195">
        <v>10</v>
      </c>
      <c r="J377" s="197">
        <f>J327</f>
        <v>801504</v>
      </c>
      <c r="K377" s="197">
        <f>K327</f>
        <v>836496</v>
      </c>
    </row>
    <row r="378" spans="9:11">
      <c r="I378" s="195">
        <v>11</v>
      </c>
      <c r="J378" s="197">
        <f>J337</f>
        <v>3133464.33</v>
      </c>
      <c r="K378" s="197">
        <f>K337</f>
        <v>3160233.62</v>
      </c>
    </row>
    <row r="379" spans="9:11">
      <c r="I379" s="195">
        <v>12</v>
      </c>
      <c r="J379" s="197">
        <f>J347</f>
        <v>1000000</v>
      </c>
      <c r="K379" s="197">
        <f>K347</f>
        <v>1000000</v>
      </c>
    </row>
    <row r="380" spans="9:11">
      <c r="I380" s="195">
        <v>99</v>
      </c>
      <c r="J380" s="197">
        <v>7800000</v>
      </c>
      <c r="K380" s="197">
        <v>7800000</v>
      </c>
    </row>
    <row r="381" spans="9:11">
      <c r="J381" s="197">
        <f>SUM(J369:J380)</f>
        <v>125994270.28999998</v>
      </c>
      <c r="K381" s="197">
        <f>SUM(K369:K380)</f>
        <v>129575993.83</v>
      </c>
    </row>
  </sheetData>
  <mergeCells count="16">
    <mergeCell ref="E4:K4"/>
    <mergeCell ref="E3:K3"/>
    <mergeCell ref="E2:K2"/>
    <mergeCell ref="E1:K1"/>
    <mergeCell ref="A16:K16"/>
    <mergeCell ref="E13:K13"/>
    <mergeCell ref="E14:K14"/>
    <mergeCell ref="E7:K7"/>
    <mergeCell ref="E6:K6"/>
    <mergeCell ref="E5:K5"/>
    <mergeCell ref="A18:K18"/>
    <mergeCell ref="E19:H19"/>
    <mergeCell ref="E9:K9"/>
    <mergeCell ref="E10:K10"/>
    <mergeCell ref="E11:K11"/>
    <mergeCell ref="E12:K12"/>
  </mergeCells>
  <pageMargins left="0.78740157480314965" right="0.19685039370078741" top="0.39370078740157483" bottom="0.39370078740157483" header="0" footer="0.19685039370078741"/>
  <pageSetup paperSize="9" fitToHeight="0" orientation="landscape" r:id="rId1"/>
  <headerFooter differentFirst="1">
    <oddHeader>&amp;C&amp;"PT Astra Serif,обычный"&amp;8&amp;K000000&amp;P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J174"/>
  <sheetViews>
    <sheetView view="pageBreakPreview" topLeftCell="A152" zoomScaleNormal="100" zoomScaleSheetLayoutView="100" workbookViewId="0">
      <selection activeCell="F172" sqref="F172"/>
    </sheetView>
  </sheetViews>
  <sheetFormatPr defaultColWidth="8.85546875" defaultRowHeight="15.75"/>
  <cols>
    <col min="1" max="1" width="73.5703125" style="47" customWidth="1"/>
    <col min="2" max="2" width="4.42578125" style="48" customWidth="1"/>
    <col min="3" max="3" width="4.7109375" style="48" customWidth="1"/>
    <col min="4" max="4" width="4.42578125" style="48" customWidth="1"/>
    <col min="5" max="5" width="7.5703125" style="48" customWidth="1"/>
    <col min="6" max="6" width="9.28515625" style="48" customWidth="1"/>
    <col min="7" max="8" width="6.7109375" style="48" customWidth="1"/>
    <col min="9" max="9" width="18.28515625" style="49" customWidth="1"/>
    <col min="10" max="16384" width="8.85546875" style="41"/>
  </cols>
  <sheetData>
    <row r="1" spans="1:10">
      <c r="B1" s="214" t="s">
        <v>616</v>
      </c>
      <c r="C1" s="214"/>
      <c r="D1" s="214"/>
      <c r="E1" s="214"/>
      <c r="F1" s="214"/>
      <c r="G1" s="214"/>
      <c r="H1" s="214"/>
      <c r="I1" s="214"/>
      <c r="J1" s="133"/>
    </row>
    <row r="2" spans="1:10">
      <c r="B2" s="214" t="s">
        <v>42</v>
      </c>
      <c r="C2" s="214"/>
      <c r="D2" s="214"/>
      <c r="E2" s="214"/>
      <c r="F2" s="214"/>
      <c r="G2" s="214"/>
      <c r="H2" s="214"/>
      <c r="I2" s="214"/>
      <c r="J2" s="133"/>
    </row>
    <row r="3" spans="1:10">
      <c r="B3" s="214" t="s">
        <v>545</v>
      </c>
      <c r="C3" s="214"/>
      <c r="D3" s="214"/>
      <c r="E3" s="214"/>
      <c r="F3" s="214"/>
      <c r="G3" s="214"/>
      <c r="H3" s="214"/>
      <c r="I3" s="214"/>
      <c r="J3" s="133"/>
    </row>
    <row r="4" spans="1:10">
      <c r="B4" s="214" t="s">
        <v>565</v>
      </c>
      <c r="C4" s="214"/>
      <c r="D4" s="214"/>
      <c r="E4" s="214"/>
      <c r="F4" s="214"/>
      <c r="G4" s="214"/>
      <c r="H4" s="214"/>
      <c r="I4" s="214"/>
      <c r="J4" s="133"/>
    </row>
    <row r="5" spans="1:10">
      <c r="B5" s="214" t="s">
        <v>559</v>
      </c>
      <c r="C5" s="214"/>
      <c r="D5" s="214"/>
      <c r="E5" s="214"/>
      <c r="F5" s="214"/>
      <c r="G5" s="214"/>
      <c r="H5" s="214"/>
      <c r="I5" s="214"/>
      <c r="J5" s="133"/>
    </row>
    <row r="6" spans="1:10">
      <c r="B6" s="214" t="s">
        <v>560</v>
      </c>
      <c r="C6" s="214"/>
      <c r="D6" s="214"/>
      <c r="E6" s="214"/>
      <c r="F6" s="214"/>
      <c r="G6" s="214"/>
      <c r="H6" s="214"/>
      <c r="I6" s="214"/>
      <c r="J6" s="133"/>
    </row>
    <row r="7" spans="1:10">
      <c r="B7" s="214" t="s">
        <v>566</v>
      </c>
      <c r="C7" s="214"/>
      <c r="D7" s="214"/>
      <c r="E7" s="214"/>
      <c r="F7" s="214"/>
      <c r="G7" s="214"/>
      <c r="H7" s="214"/>
      <c r="I7" s="214"/>
      <c r="J7" s="133"/>
    </row>
    <row r="9" spans="1:10" ht="15.75" customHeight="1">
      <c r="A9" s="39"/>
      <c r="B9" s="227" t="s">
        <v>477</v>
      </c>
      <c r="C9" s="227"/>
      <c r="D9" s="227"/>
      <c r="E9" s="227"/>
      <c r="F9" s="227"/>
      <c r="G9" s="227"/>
      <c r="H9" s="227"/>
      <c r="I9" s="227"/>
    </row>
    <row r="10" spans="1:10" ht="15.75" customHeight="1">
      <c r="A10" s="39"/>
      <c r="B10" s="251" t="s">
        <v>42</v>
      </c>
      <c r="C10" s="251"/>
      <c r="D10" s="251"/>
      <c r="E10" s="251"/>
      <c r="F10" s="251"/>
      <c r="G10" s="251"/>
      <c r="H10" s="251"/>
      <c r="I10" s="251"/>
    </row>
    <row r="11" spans="1:10" ht="15.75" customHeight="1">
      <c r="A11" s="39"/>
      <c r="B11" s="227" t="s">
        <v>44</v>
      </c>
      <c r="C11" s="227"/>
      <c r="D11" s="227"/>
      <c r="E11" s="227"/>
      <c r="F11" s="227"/>
      <c r="G11" s="227"/>
      <c r="H11" s="227"/>
      <c r="I11" s="227"/>
    </row>
    <row r="12" spans="1:10" ht="15.75" customHeight="1">
      <c r="A12" s="39"/>
      <c r="B12" s="227" t="s">
        <v>45</v>
      </c>
      <c r="C12" s="227"/>
      <c r="D12" s="227"/>
      <c r="E12" s="227"/>
      <c r="F12" s="227"/>
      <c r="G12" s="227"/>
      <c r="H12" s="227"/>
      <c r="I12" s="227"/>
    </row>
    <row r="13" spans="1:10" ht="15.75" customHeight="1">
      <c r="A13" s="39"/>
      <c r="B13" s="227" t="s">
        <v>46</v>
      </c>
      <c r="C13" s="227"/>
      <c r="D13" s="227"/>
      <c r="E13" s="227"/>
      <c r="F13" s="227"/>
      <c r="G13" s="227"/>
      <c r="H13" s="227"/>
      <c r="I13" s="227"/>
    </row>
    <row r="14" spans="1:10" ht="15.75" customHeight="1">
      <c r="A14" s="39"/>
      <c r="B14" s="227" t="s">
        <v>541</v>
      </c>
      <c r="C14" s="227"/>
      <c r="D14" s="227"/>
      <c r="E14" s="227"/>
      <c r="F14" s="227"/>
      <c r="G14" s="227"/>
      <c r="H14" s="227"/>
      <c r="I14" s="227"/>
    </row>
    <row r="15" spans="1:10">
      <c r="A15" s="39"/>
      <c r="B15" s="40"/>
      <c r="C15" s="40"/>
      <c r="D15" s="40"/>
      <c r="E15" s="40"/>
      <c r="F15" s="40"/>
      <c r="G15" s="40"/>
      <c r="H15" s="40"/>
      <c r="I15" s="42"/>
    </row>
    <row r="16" spans="1:10" ht="74.25" customHeight="1">
      <c r="A16" s="236" t="s">
        <v>513</v>
      </c>
      <c r="B16" s="236"/>
      <c r="C16" s="236"/>
      <c r="D16" s="236"/>
      <c r="E16" s="236"/>
      <c r="F16" s="236"/>
      <c r="G16" s="236"/>
      <c r="H16" s="236"/>
      <c r="I16" s="236"/>
    </row>
    <row r="17" spans="1:9">
      <c r="A17" s="43"/>
      <c r="B17" s="44"/>
      <c r="C17" s="44"/>
      <c r="D17" s="44"/>
      <c r="E17" s="44"/>
      <c r="F17" s="44"/>
      <c r="G17" s="44"/>
      <c r="H17" s="44"/>
      <c r="I17" s="45"/>
    </row>
    <row r="18" spans="1:9">
      <c r="A18" s="250" t="s">
        <v>41</v>
      </c>
      <c r="B18" s="250"/>
      <c r="C18" s="250"/>
      <c r="D18" s="250"/>
      <c r="E18" s="250"/>
      <c r="F18" s="250"/>
      <c r="G18" s="250"/>
      <c r="H18" s="250"/>
      <c r="I18" s="250"/>
    </row>
    <row r="19" spans="1:9" ht="94.5">
      <c r="A19" s="46" t="s">
        <v>129</v>
      </c>
      <c r="B19" s="233" t="s">
        <v>132</v>
      </c>
      <c r="C19" s="234"/>
      <c r="D19" s="234"/>
      <c r="E19" s="234"/>
      <c r="F19" s="46" t="s">
        <v>476</v>
      </c>
      <c r="G19" s="46" t="s">
        <v>462</v>
      </c>
      <c r="H19" s="46" t="s">
        <v>463</v>
      </c>
      <c r="I19" s="46" t="s">
        <v>40</v>
      </c>
    </row>
    <row r="20" spans="1:9" ht="47.25">
      <c r="A20" s="95" t="s">
        <v>253</v>
      </c>
      <c r="B20" s="96" t="s">
        <v>135</v>
      </c>
      <c r="C20" s="97" t="s">
        <v>137</v>
      </c>
      <c r="D20" s="96" t="s">
        <v>138</v>
      </c>
      <c r="E20" s="96" t="s">
        <v>139</v>
      </c>
      <c r="F20" s="98" t="s">
        <v>468</v>
      </c>
      <c r="G20" s="99" t="s">
        <v>468</v>
      </c>
      <c r="H20" s="99" t="s">
        <v>468</v>
      </c>
      <c r="I20" s="100">
        <f>I21+I25</f>
        <v>8580852.9399999995</v>
      </c>
    </row>
    <row r="21" spans="1:9">
      <c r="A21" s="101" t="s">
        <v>478</v>
      </c>
      <c r="B21" s="102" t="s">
        <v>135</v>
      </c>
      <c r="C21" s="52" t="s">
        <v>140</v>
      </c>
      <c r="D21" s="102" t="s">
        <v>138</v>
      </c>
      <c r="E21" s="102" t="s">
        <v>139</v>
      </c>
      <c r="F21" s="85" t="s">
        <v>468</v>
      </c>
      <c r="G21" s="51" t="s">
        <v>468</v>
      </c>
      <c r="H21" s="51" t="s">
        <v>468</v>
      </c>
      <c r="I21" s="103">
        <f>SUM(I22:I24)</f>
        <v>7790852.9399999995</v>
      </c>
    </row>
    <row r="22" spans="1:9">
      <c r="A22" s="101" t="s">
        <v>255</v>
      </c>
      <c r="B22" s="102" t="s">
        <v>135</v>
      </c>
      <c r="C22" s="52" t="s">
        <v>140</v>
      </c>
      <c r="D22" s="102" t="s">
        <v>138</v>
      </c>
      <c r="E22" s="102">
        <v>29060</v>
      </c>
      <c r="F22" s="85">
        <v>240</v>
      </c>
      <c r="G22" s="51">
        <v>1</v>
      </c>
      <c r="H22" s="51">
        <v>13</v>
      </c>
      <c r="I22" s="103">
        <f>'Прил 7'!J69</f>
        <v>4573527.78</v>
      </c>
    </row>
    <row r="23" spans="1:9">
      <c r="A23" s="101" t="s">
        <v>257</v>
      </c>
      <c r="B23" s="102" t="s">
        <v>135</v>
      </c>
      <c r="C23" s="52" t="s">
        <v>140</v>
      </c>
      <c r="D23" s="102" t="s">
        <v>138</v>
      </c>
      <c r="E23" s="102">
        <v>29270</v>
      </c>
      <c r="F23" s="85">
        <v>240</v>
      </c>
      <c r="G23" s="51">
        <v>1</v>
      </c>
      <c r="H23" s="51">
        <v>13</v>
      </c>
      <c r="I23" s="103">
        <f>'Прил 7'!J71</f>
        <v>2761603.56</v>
      </c>
    </row>
    <row r="24" spans="1:9">
      <c r="A24" s="101" t="s">
        <v>259</v>
      </c>
      <c r="B24" s="102" t="s">
        <v>135</v>
      </c>
      <c r="C24" s="52" t="s">
        <v>140</v>
      </c>
      <c r="D24" s="102" t="s">
        <v>138</v>
      </c>
      <c r="E24" s="102">
        <v>29290</v>
      </c>
      <c r="F24" s="85">
        <v>240</v>
      </c>
      <c r="G24" s="51">
        <v>1</v>
      </c>
      <c r="H24" s="51">
        <v>13</v>
      </c>
      <c r="I24" s="103">
        <f>'Прил 7'!J73</f>
        <v>455721.6</v>
      </c>
    </row>
    <row r="25" spans="1:9" ht="31.5">
      <c r="A25" s="101" t="s">
        <v>479</v>
      </c>
      <c r="B25" s="102" t="s">
        <v>135</v>
      </c>
      <c r="C25" s="52">
        <v>2</v>
      </c>
      <c r="D25" s="102" t="s">
        <v>138</v>
      </c>
      <c r="E25" s="102" t="s">
        <v>139</v>
      </c>
      <c r="F25" s="85"/>
      <c r="G25" s="51"/>
      <c r="H25" s="51"/>
      <c r="I25" s="103">
        <f>I26</f>
        <v>790000</v>
      </c>
    </row>
    <row r="26" spans="1:9" ht="31.5">
      <c r="A26" s="101" t="s">
        <v>262</v>
      </c>
      <c r="B26" s="102" t="s">
        <v>135</v>
      </c>
      <c r="C26" s="52">
        <v>2</v>
      </c>
      <c r="D26" s="102" t="s">
        <v>138</v>
      </c>
      <c r="E26" s="102">
        <v>29070</v>
      </c>
      <c r="F26" s="85">
        <v>240</v>
      </c>
      <c r="G26" s="51">
        <v>1</v>
      </c>
      <c r="H26" s="51">
        <v>13</v>
      </c>
      <c r="I26" s="103">
        <f>'Прил 7'!J76</f>
        <v>790000</v>
      </c>
    </row>
    <row r="27" spans="1:9" ht="94.5">
      <c r="A27" s="101" t="s">
        <v>302</v>
      </c>
      <c r="B27" s="102" t="s">
        <v>136</v>
      </c>
      <c r="C27" s="52" t="s">
        <v>137</v>
      </c>
      <c r="D27" s="102" t="s">
        <v>138</v>
      </c>
      <c r="E27" s="102" t="s">
        <v>139</v>
      </c>
      <c r="F27" s="85" t="s">
        <v>468</v>
      </c>
      <c r="G27" s="51" t="s">
        <v>468</v>
      </c>
      <c r="H27" s="51" t="s">
        <v>468</v>
      </c>
      <c r="I27" s="103">
        <f>I28+I34+I36+I39+I41</f>
        <v>1492050.56</v>
      </c>
    </row>
    <row r="28" spans="1:9" ht="31.5">
      <c r="A28" s="101" t="s">
        <v>480</v>
      </c>
      <c r="B28" s="102" t="s">
        <v>136</v>
      </c>
      <c r="C28" s="52" t="s">
        <v>140</v>
      </c>
      <c r="D28" s="102" t="s">
        <v>138</v>
      </c>
      <c r="E28" s="102" t="s">
        <v>139</v>
      </c>
      <c r="F28" s="85" t="s">
        <v>468</v>
      </c>
      <c r="G28" s="51" t="s">
        <v>468</v>
      </c>
      <c r="H28" s="51" t="s">
        <v>468</v>
      </c>
      <c r="I28" s="103">
        <f>SUM(I29:I33)</f>
        <v>180000</v>
      </c>
    </row>
    <row r="29" spans="1:9">
      <c r="A29" s="101" t="s">
        <v>304</v>
      </c>
      <c r="B29" s="102" t="s">
        <v>136</v>
      </c>
      <c r="C29" s="52">
        <v>1</v>
      </c>
      <c r="D29" s="102" t="s">
        <v>138</v>
      </c>
      <c r="E29" s="102">
        <v>29080</v>
      </c>
      <c r="F29" s="85">
        <v>240</v>
      </c>
      <c r="G29" s="51">
        <v>3</v>
      </c>
      <c r="H29" s="51">
        <v>9</v>
      </c>
      <c r="I29" s="103">
        <f>'Прил 7'!J154</f>
        <v>70000</v>
      </c>
    </row>
    <row r="30" spans="1:9" hidden="1">
      <c r="A30" s="101" t="s">
        <v>306</v>
      </c>
      <c r="B30" s="102" t="s">
        <v>136</v>
      </c>
      <c r="C30" s="52">
        <v>1</v>
      </c>
      <c r="D30" s="102" t="s">
        <v>138</v>
      </c>
      <c r="E30" s="102">
        <v>29320</v>
      </c>
      <c r="F30" s="85">
        <v>240</v>
      </c>
      <c r="G30" s="51">
        <v>3</v>
      </c>
      <c r="H30" s="51">
        <v>9</v>
      </c>
      <c r="I30" s="103">
        <f>'Прил 7'!J156</f>
        <v>0</v>
      </c>
    </row>
    <row r="31" spans="1:9" hidden="1">
      <c r="A31" s="101" t="s">
        <v>308</v>
      </c>
      <c r="B31" s="102" t="s">
        <v>136</v>
      </c>
      <c r="C31" s="52">
        <v>1</v>
      </c>
      <c r="D31" s="102" t="s">
        <v>138</v>
      </c>
      <c r="E31" s="102">
        <v>29510</v>
      </c>
      <c r="F31" s="85">
        <v>240</v>
      </c>
      <c r="G31" s="51">
        <v>3</v>
      </c>
      <c r="H31" s="51">
        <v>9</v>
      </c>
      <c r="I31" s="103">
        <f>'Прил 7'!J158</f>
        <v>0</v>
      </c>
    </row>
    <row r="32" spans="1:9" ht="31.5">
      <c r="A32" s="101" t="s">
        <v>310</v>
      </c>
      <c r="B32" s="102" t="s">
        <v>136</v>
      </c>
      <c r="C32" s="52">
        <v>1</v>
      </c>
      <c r="D32" s="102" t="s">
        <v>138</v>
      </c>
      <c r="E32" s="102">
        <v>29560</v>
      </c>
      <c r="F32" s="85">
        <v>240</v>
      </c>
      <c r="G32" s="51">
        <v>3</v>
      </c>
      <c r="H32" s="51">
        <v>9</v>
      </c>
      <c r="I32" s="103">
        <f>'Прил 7'!J160</f>
        <v>10000</v>
      </c>
    </row>
    <row r="33" spans="1:9">
      <c r="A33" s="101" t="s">
        <v>312</v>
      </c>
      <c r="B33" s="102" t="s">
        <v>136</v>
      </c>
      <c r="C33" s="52">
        <v>1</v>
      </c>
      <c r="D33" s="102" t="s">
        <v>138</v>
      </c>
      <c r="E33" s="102">
        <v>29580</v>
      </c>
      <c r="F33" s="85">
        <v>240</v>
      </c>
      <c r="G33" s="51">
        <v>3</v>
      </c>
      <c r="H33" s="51">
        <v>9</v>
      </c>
      <c r="I33" s="103">
        <f>'Прил 7'!J162</f>
        <v>100000</v>
      </c>
    </row>
    <row r="34" spans="1:9" ht="47.25">
      <c r="A34" s="101" t="s">
        <v>481</v>
      </c>
      <c r="B34" s="102" t="s">
        <v>136</v>
      </c>
      <c r="C34" s="52">
        <v>2</v>
      </c>
      <c r="D34" s="102" t="s">
        <v>138</v>
      </c>
      <c r="E34" s="102" t="s">
        <v>139</v>
      </c>
      <c r="F34" s="85"/>
      <c r="G34" s="51"/>
      <c r="H34" s="51"/>
      <c r="I34" s="103">
        <f>I35</f>
        <v>10000</v>
      </c>
    </row>
    <row r="35" spans="1:9" ht="31.5">
      <c r="A35" s="101" t="s">
        <v>315</v>
      </c>
      <c r="B35" s="102" t="s">
        <v>136</v>
      </c>
      <c r="C35" s="52">
        <v>2</v>
      </c>
      <c r="D35" s="102" t="s">
        <v>138</v>
      </c>
      <c r="E35" s="102">
        <v>29030</v>
      </c>
      <c r="F35" s="85">
        <v>240</v>
      </c>
      <c r="G35" s="51">
        <v>3</v>
      </c>
      <c r="H35" s="51">
        <v>9</v>
      </c>
      <c r="I35" s="103">
        <f>'Прил 7'!J165</f>
        <v>10000</v>
      </c>
    </row>
    <row r="36" spans="1:9" ht="63">
      <c r="A36" s="101" t="s">
        <v>482</v>
      </c>
      <c r="B36" s="102" t="s">
        <v>136</v>
      </c>
      <c r="C36" s="52">
        <v>3</v>
      </c>
      <c r="D36" s="102" t="s">
        <v>138</v>
      </c>
      <c r="E36" s="102" t="s">
        <v>139</v>
      </c>
      <c r="F36" s="85"/>
      <c r="G36" s="51"/>
      <c r="H36" s="51"/>
      <c r="I36" s="103">
        <f>SUM(I37:I38)</f>
        <v>386878.6</v>
      </c>
    </row>
    <row r="37" spans="1:9" ht="31.5">
      <c r="A37" s="101" t="s">
        <v>318</v>
      </c>
      <c r="B37" s="102" t="s">
        <v>136</v>
      </c>
      <c r="C37" s="52">
        <v>3</v>
      </c>
      <c r="D37" s="102" t="s">
        <v>138</v>
      </c>
      <c r="E37" s="102">
        <v>29520</v>
      </c>
      <c r="F37" s="85">
        <v>240</v>
      </c>
      <c r="G37" s="51">
        <v>3</v>
      </c>
      <c r="H37" s="51">
        <v>9</v>
      </c>
      <c r="I37" s="103">
        <f>'Прил 7'!J168</f>
        <v>386878.6</v>
      </c>
    </row>
    <row r="38" spans="1:9" ht="31.5" hidden="1">
      <c r="A38" s="101" t="s">
        <v>320</v>
      </c>
      <c r="B38" s="102" t="s">
        <v>136</v>
      </c>
      <c r="C38" s="52">
        <v>3</v>
      </c>
      <c r="D38" s="102" t="s">
        <v>138</v>
      </c>
      <c r="E38" s="102">
        <v>29540</v>
      </c>
      <c r="F38" s="85">
        <v>240</v>
      </c>
      <c r="G38" s="51">
        <v>3</v>
      </c>
      <c r="H38" s="51">
        <v>9</v>
      </c>
      <c r="I38" s="103">
        <f>'Прил 7'!J170</f>
        <v>0</v>
      </c>
    </row>
    <row r="39" spans="1:9">
      <c r="A39" s="101" t="s">
        <v>483</v>
      </c>
      <c r="B39" s="102" t="s">
        <v>136</v>
      </c>
      <c r="C39" s="52">
        <v>4</v>
      </c>
      <c r="D39" s="102" t="s">
        <v>138</v>
      </c>
      <c r="E39" s="102" t="s">
        <v>139</v>
      </c>
      <c r="F39" s="85"/>
      <c r="G39" s="51"/>
      <c r="H39" s="51"/>
      <c r="I39" s="103">
        <f>I40</f>
        <v>115171.96</v>
      </c>
    </row>
    <row r="40" spans="1:9">
      <c r="A40" s="101" t="s">
        <v>325</v>
      </c>
      <c r="B40" s="102" t="s">
        <v>136</v>
      </c>
      <c r="C40" s="52">
        <v>4</v>
      </c>
      <c r="D40" s="102" t="s">
        <v>138</v>
      </c>
      <c r="E40" s="102">
        <v>29530</v>
      </c>
      <c r="F40" s="85">
        <v>240</v>
      </c>
      <c r="G40" s="51">
        <v>3</v>
      </c>
      <c r="H40" s="51">
        <v>10</v>
      </c>
      <c r="I40" s="103">
        <f>'Прил 7'!J179</f>
        <v>115171.96</v>
      </c>
    </row>
    <row r="41" spans="1:9" ht="31.5">
      <c r="A41" s="101" t="s">
        <v>564</v>
      </c>
      <c r="B41" s="102" t="s">
        <v>136</v>
      </c>
      <c r="C41" s="52">
        <v>5</v>
      </c>
      <c r="D41" s="102" t="s">
        <v>138</v>
      </c>
      <c r="E41" s="102" t="s">
        <v>139</v>
      </c>
      <c r="F41" s="85"/>
      <c r="G41" s="51"/>
      <c r="H41" s="51"/>
      <c r="I41" s="103">
        <f>I42</f>
        <v>800000</v>
      </c>
    </row>
    <row r="42" spans="1:9">
      <c r="A42" s="101" t="s">
        <v>554</v>
      </c>
      <c r="B42" s="102" t="s">
        <v>136</v>
      </c>
      <c r="C42" s="52">
        <v>5</v>
      </c>
      <c r="D42" s="102" t="s">
        <v>138</v>
      </c>
      <c r="E42" s="102" t="s">
        <v>553</v>
      </c>
      <c r="F42" s="85">
        <v>240</v>
      </c>
      <c r="G42" s="51">
        <v>3</v>
      </c>
      <c r="H42" s="51">
        <v>10</v>
      </c>
      <c r="I42" s="103">
        <f>'Прил 7'!J184</f>
        <v>800000</v>
      </c>
    </row>
    <row r="43" spans="1:9" ht="31.5" hidden="1">
      <c r="A43" s="101" t="s">
        <v>327</v>
      </c>
      <c r="B43" s="102" t="s">
        <v>136</v>
      </c>
      <c r="C43" s="52">
        <v>4</v>
      </c>
      <c r="D43" s="102" t="s">
        <v>138</v>
      </c>
      <c r="E43" s="102" t="s">
        <v>328</v>
      </c>
      <c r="F43" s="85">
        <v>240</v>
      </c>
      <c r="G43" s="51">
        <v>3</v>
      </c>
      <c r="H43" s="51">
        <v>10</v>
      </c>
      <c r="I43" s="103">
        <f>'Прил 7'!J181</f>
        <v>0</v>
      </c>
    </row>
    <row r="44" spans="1:9" ht="47.25">
      <c r="A44" s="101" t="s">
        <v>332</v>
      </c>
      <c r="B44" s="102" t="s">
        <v>142</v>
      </c>
      <c r="C44" s="52" t="s">
        <v>137</v>
      </c>
      <c r="D44" s="102" t="s">
        <v>138</v>
      </c>
      <c r="E44" s="102" t="s">
        <v>139</v>
      </c>
      <c r="F44" s="85" t="s">
        <v>468</v>
      </c>
      <c r="G44" s="51" t="s">
        <v>468</v>
      </c>
      <c r="H44" s="51" t="s">
        <v>468</v>
      </c>
      <c r="I44" s="103">
        <f>I45+I53+I57+I73</f>
        <v>91849296.349999994</v>
      </c>
    </row>
    <row r="45" spans="1:9" ht="47.25">
      <c r="A45" s="101" t="s">
        <v>484</v>
      </c>
      <c r="B45" s="102" t="s">
        <v>142</v>
      </c>
      <c r="C45" s="52" t="s">
        <v>140</v>
      </c>
      <c r="D45" s="102" t="s">
        <v>138</v>
      </c>
      <c r="E45" s="102" t="s">
        <v>139</v>
      </c>
      <c r="F45" s="85" t="s">
        <v>468</v>
      </c>
      <c r="G45" s="51" t="s">
        <v>468</v>
      </c>
      <c r="H45" s="51" t="s">
        <v>468</v>
      </c>
      <c r="I45" s="103">
        <f>SUM(I46:I52)</f>
        <v>48711702.469999999</v>
      </c>
    </row>
    <row r="46" spans="1:9">
      <c r="A46" s="101" t="s">
        <v>334</v>
      </c>
      <c r="B46" s="102" t="s">
        <v>142</v>
      </c>
      <c r="C46" s="52">
        <v>1</v>
      </c>
      <c r="D46" s="102" t="s">
        <v>138</v>
      </c>
      <c r="E46" s="102">
        <v>29100</v>
      </c>
      <c r="F46" s="85">
        <v>240</v>
      </c>
      <c r="G46" s="51">
        <v>4</v>
      </c>
      <c r="H46" s="51">
        <v>9</v>
      </c>
      <c r="I46" s="103">
        <f>'Прил 7'!J197</f>
        <v>39360539.030000001</v>
      </c>
    </row>
    <row r="47" spans="1:9" hidden="1">
      <c r="A47" s="101" t="s">
        <v>336</v>
      </c>
      <c r="B47" s="102" t="s">
        <v>142</v>
      </c>
      <c r="C47" s="52">
        <v>1</v>
      </c>
      <c r="D47" s="102" t="s">
        <v>138</v>
      </c>
      <c r="E47" s="102">
        <v>29110</v>
      </c>
      <c r="F47" s="85">
        <v>240</v>
      </c>
      <c r="G47" s="51">
        <v>4</v>
      </c>
      <c r="H47" s="51">
        <v>9</v>
      </c>
      <c r="I47" s="103">
        <f>'Прил 7'!J201</f>
        <v>0</v>
      </c>
    </row>
    <row r="48" spans="1:9" hidden="1">
      <c r="A48" s="101" t="s">
        <v>338</v>
      </c>
      <c r="B48" s="102" t="s">
        <v>142</v>
      </c>
      <c r="C48" s="52">
        <v>1</v>
      </c>
      <c r="D48" s="102" t="s">
        <v>138</v>
      </c>
      <c r="E48" s="102">
        <v>29120</v>
      </c>
      <c r="F48" s="85">
        <v>240</v>
      </c>
      <c r="G48" s="51">
        <v>4</v>
      </c>
      <c r="H48" s="51">
        <v>9</v>
      </c>
      <c r="I48" s="103">
        <f>'Прил 7'!J203</f>
        <v>0</v>
      </c>
    </row>
    <row r="49" spans="1:9" ht="31.5">
      <c r="A49" s="101" t="s">
        <v>340</v>
      </c>
      <c r="B49" s="102" t="s">
        <v>142</v>
      </c>
      <c r="C49" s="52">
        <v>1</v>
      </c>
      <c r="D49" s="102" t="s">
        <v>138</v>
      </c>
      <c r="E49" s="102">
        <v>29130</v>
      </c>
      <c r="F49" s="85">
        <v>240</v>
      </c>
      <c r="G49" s="51">
        <v>4</v>
      </c>
      <c r="H49" s="51">
        <v>9</v>
      </c>
      <c r="I49" s="103">
        <f>'Прил 7'!J205</f>
        <v>50000</v>
      </c>
    </row>
    <row r="50" spans="1:9">
      <c r="A50" s="101" t="s">
        <v>342</v>
      </c>
      <c r="B50" s="102" t="s">
        <v>142</v>
      </c>
      <c r="C50" s="52">
        <v>1</v>
      </c>
      <c r="D50" s="102" t="s">
        <v>138</v>
      </c>
      <c r="E50" s="102">
        <v>29330</v>
      </c>
      <c r="F50" s="85">
        <v>240</v>
      </c>
      <c r="G50" s="51">
        <v>4</v>
      </c>
      <c r="H50" s="51">
        <v>9</v>
      </c>
      <c r="I50" s="103">
        <f>'Прил 7'!J207</f>
        <v>7094363.4400000004</v>
      </c>
    </row>
    <row r="51" spans="1:9" hidden="1">
      <c r="A51" s="53" t="s">
        <v>344</v>
      </c>
      <c r="B51" s="102" t="s">
        <v>142</v>
      </c>
      <c r="C51" s="52">
        <v>1</v>
      </c>
      <c r="D51" s="102" t="s">
        <v>138</v>
      </c>
      <c r="E51" s="102" t="s">
        <v>345</v>
      </c>
      <c r="F51" s="85">
        <v>410</v>
      </c>
      <c r="G51" s="51">
        <v>4</v>
      </c>
      <c r="H51" s="51">
        <v>9</v>
      </c>
      <c r="I51" s="103">
        <f>'Прил 7'!J209</f>
        <v>0</v>
      </c>
    </row>
    <row r="52" spans="1:9">
      <c r="A52" s="101" t="s">
        <v>346</v>
      </c>
      <c r="B52" s="102" t="s">
        <v>142</v>
      </c>
      <c r="C52" s="52">
        <v>1</v>
      </c>
      <c r="D52" s="102" t="s">
        <v>138</v>
      </c>
      <c r="E52" s="102">
        <v>29590</v>
      </c>
      <c r="F52" s="85">
        <v>240</v>
      </c>
      <c r="G52" s="51">
        <v>4</v>
      </c>
      <c r="H52" s="51">
        <v>9</v>
      </c>
      <c r="I52" s="103">
        <f>'Прил 7'!J211</f>
        <v>2206800</v>
      </c>
    </row>
    <row r="53" spans="1:9" ht="31.5">
      <c r="A53" s="101" t="s">
        <v>485</v>
      </c>
      <c r="B53" s="102" t="s">
        <v>142</v>
      </c>
      <c r="C53" s="52">
        <v>2</v>
      </c>
      <c r="D53" s="102" t="s">
        <v>138</v>
      </c>
      <c r="E53" s="102" t="s">
        <v>139</v>
      </c>
      <c r="F53" s="85"/>
      <c r="G53" s="51"/>
      <c r="H53" s="51"/>
      <c r="I53" s="103">
        <f>SUM(I54:I56)</f>
        <v>8140668</v>
      </c>
    </row>
    <row r="54" spans="1:9" hidden="1">
      <c r="A54" s="53" t="s">
        <v>371</v>
      </c>
      <c r="B54" s="102" t="s">
        <v>142</v>
      </c>
      <c r="C54" s="52">
        <v>2</v>
      </c>
      <c r="D54" s="102" t="s">
        <v>138</v>
      </c>
      <c r="E54" s="102" t="s">
        <v>362</v>
      </c>
      <c r="F54" s="85">
        <v>410</v>
      </c>
      <c r="G54" s="51">
        <v>5</v>
      </c>
      <c r="H54" s="51">
        <v>3</v>
      </c>
      <c r="I54" s="103">
        <f>'Прил 7'!J251</f>
        <v>0</v>
      </c>
    </row>
    <row r="55" spans="1:9">
      <c r="A55" s="101" t="s">
        <v>372</v>
      </c>
      <c r="B55" s="102" t="s">
        <v>142</v>
      </c>
      <c r="C55" s="102" t="s">
        <v>143</v>
      </c>
      <c r="D55" s="102" t="s">
        <v>138</v>
      </c>
      <c r="E55" s="102" t="s">
        <v>373</v>
      </c>
      <c r="F55" s="102" t="s">
        <v>146</v>
      </c>
      <c r="G55" s="102" t="s">
        <v>155</v>
      </c>
      <c r="H55" s="102" t="s">
        <v>142</v>
      </c>
      <c r="I55" s="103">
        <f>'Прил 7'!J253</f>
        <v>6640668</v>
      </c>
    </row>
    <row r="56" spans="1:9">
      <c r="A56" s="101" t="s">
        <v>374</v>
      </c>
      <c r="B56" s="102" t="s">
        <v>142</v>
      </c>
      <c r="C56" s="102" t="s">
        <v>143</v>
      </c>
      <c r="D56" s="102" t="s">
        <v>138</v>
      </c>
      <c r="E56" s="102" t="s">
        <v>375</v>
      </c>
      <c r="F56" s="102" t="s">
        <v>146</v>
      </c>
      <c r="G56" s="102" t="s">
        <v>155</v>
      </c>
      <c r="H56" s="102" t="s">
        <v>142</v>
      </c>
      <c r="I56" s="103">
        <f>'Прил 7'!J254</f>
        <v>1500000</v>
      </c>
    </row>
    <row r="57" spans="1:9" ht="31.5">
      <c r="A57" s="101" t="s">
        <v>486</v>
      </c>
      <c r="B57" s="102" t="s">
        <v>142</v>
      </c>
      <c r="C57" s="52">
        <v>3</v>
      </c>
      <c r="D57" s="102" t="s">
        <v>138</v>
      </c>
      <c r="E57" s="102" t="s">
        <v>139</v>
      </c>
      <c r="F57" s="85"/>
      <c r="G57" s="51"/>
      <c r="H57" s="51"/>
      <c r="I57" s="103">
        <f>SUM(I58:I72)</f>
        <v>16577192.329999996</v>
      </c>
    </row>
    <row r="58" spans="1:9">
      <c r="A58" s="101" t="s">
        <v>377</v>
      </c>
      <c r="B58" s="102" t="s">
        <v>142</v>
      </c>
      <c r="C58" s="102" t="s">
        <v>144</v>
      </c>
      <c r="D58" s="102" t="s">
        <v>138</v>
      </c>
      <c r="E58" s="102" t="s">
        <v>378</v>
      </c>
      <c r="F58" s="102" t="s">
        <v>146</v>
      </c>
      <c r="G58" s="102" t="s">
        <v>155</v>
      </c>
      <c r="H58" s="102" t="s">
        <v>142</v>
      </c>
      <c r="I58" s="103">
        <f>'Прил 7'!J258</f>
        <v>500000</v>
      </c>
    </row>
    <row r="59" spans="1:9" hidden="1">
      <c r="A59" s="101" t="s">
        <v>162</v>
      </c>
      <c r="B59" s="102" t="s">
        <v>142</v>
      </c>
      <c r="C59" s="102" t="s">
        <v>144</v>
      </c>
      <c r="D59" s="102" t="s">
        <v>138</v>
      </c>
      <c r="E59" s="102" t="s">
        <v>378</v>
      </c>
      <c r="F59" s="102" t="s">
        <v>163</v>
      </c>
      <c r="G59" s="102" t="s">
        <v>155</v>
      </c>
      <c r="H59" s="102" t="s">
        <v>142</v>
      </c>
      <c r="I59" s="103">
        <f>'Прил 7'!J259</f>
        <v>0</v>
      </c>
    </row>
    <row r="60" spans="1:9">
      <c r="A60" s="101" t="s">
        <v>379</v>
      </c>
      <c r="B60" s="102" t="s">
        <v>142</v>
      </c>
      <c r="C60" s="102" t="s">
        <v>144</v>
      </c>
      <c r="D60" s="102" t="s">
        <v>138</v>
      </c>
      <c r="E60" s="102" t="s">
        <v>380</v>
      </c>
      <c r="F60" s="102" t="s">
        <v>146</v>
      </c>
      <c r="G60" s="102" t="s">
        <v>155</v>
      </c>
      <c r="H60" s="102" t="s">
        <v>142</v>
      </c>
      <c r="I60" s="103">
        <f>'Прил 7'!J261</f>
        <v>600000</v>
      </c>
    </row>
    <row r="61" spans="1:9">
      <c r="A61" s="101" t="s">
        <v>381</v>
      </c>
      <c r="B61" s="102" t="s">
        <v>142</v>
      </c>
      <c r="C61" s="102" t="s">
        <v>144</v>
      </c>
      <c r="D61" s="102" t="s">
        <v>138</v>
      </c>
      <c r="E61" s="102" t="s">
        <v>487</v>
      </c>
      <c r="F61" s="102" t="s">
        <v>146</v>
      </c>
      <c r="G61" s="102" t="s">
        <v>155</v>
      </c>
      <c r="H61" s="102" t="s">
        <v>142</v>
      </c>
      <c r="I61" s="103">
        <f>'Прил 7'!J263</f>
        <v>2028005</v>
      </c>
    </row>
    <row r="62" spans="1:9">
      <c r="A62" s="101" t="s">
        <v>382</v>
      </c>
      <c r="B62" s="102" t="s">
        <v>142</v>
      </c>
      <c r="C62" s="102" t="s">
        <v>144</v>
      </c>
      <c r="D62" s="102" t="s">
        <v>138</v>
      </c>
      <c r="E62" s="102" t="s">
        <v>383</v>
      </c>
      <c r="F62" s="102" t="s">
        <v>146</v>
      </c>
      <c r="G62" s="102" t="s">
        <v>155</v>
      </c>
      <c r="H62" s="102" t="s">
        <v>142</v>
      </c>
      <c r="I62" s="103">
        <f>'Прил 7'!J265</f>
        <v>8319187.3299999963</v>
      </c>
    </row>
    <row r="63" spans="1:9">
      <c r="A63" s="101" t="s">
        <v>382</v>
      </c>
      <c r="B63" s="102" t="s">
        <v>142</v>
      </c>
      <c r="C63" s="102" t="s">
        <v>144</v>
      </c>
      <c r="D63" s="102" t="s">
        <v>138</v>
      </c>
      <c r="E63" s="102" t="s">
        <v>383</v>
      </c>
      <c r="F63" s="102" t="s">
        <v>163</v>
      </c>
      <c r="G63" s="102" t="s">
        <v>155</v>
      </c>
      <c r="H63" s="102" t="s">
        <v>142</v>
      </c>
      <c r="I63" s="103">
        <f>'Прил 7'!J266</f>
        <v>500000</v>
      </c>
    </row>
    <row r="64" spans="1:9" hidden="1">
      <c r="A64" s="101" t="s">
        <v>384</v>
      </c>
      <c r="B64" s="102" t="s">
        <v>142</v>
      </c>
      <c r="C64" s="102" t="s">
        <v>144</v>
      </c>
      <c r="D64" s="102" t="s">
        <v>138</v>
      </c>
      <c r="E64" s="102" t="s">
        <v>488</v>
      </c>
      <c r="F64" s="102" t="s">
        <v>146</v>
      </c>
      <c r="G64" s="102" t="s">
        <v>155</v>
      </c>
      <c r="H64" s="102" t="s">
        <v>142</v>
      </c>
      <c r="I64" s="103">
        <f>'Прил 7'!J268</f>
        <v>0</v>
      </c>
    </row>
    <row r="65" spans="1:9">
      <c r="A65" s="101" t="s">
        <v>385</v>
      </c>
      <c r="B65" s="102" t="s">
        <v>142</v>
      </c>
      <c r="C65" s="102" t="s">
        <v>144</v>
      </c>
      <c r="D65" s="102" t="s">
        <v>138</v>
      </c>
      <c r="E65" s="102" t="s">
        <v>489</v>
      </c>
      <c r="F65" s="102" t="s">
        <v>146</v>
      </c>
      <c r="G65" s="102" t="s">
        <v>155</v>
      </c>
      <c r="H65" s="102" t="s">
        <v>142</v>
      </c>
      <c r="I65" s="103">
        <f>'Прил 7'!J270</f>
        <v>500000</v>
      </c>
    </row>
    <row r="66" spans="1:9" hidden="1">
      <c r="A66" s="104" t="s">
        <v>386</v>
      </c>
      <c r="B66" s="102" t="s">
        <v>142</v>
      </c>
      <c r="C66" s="102" t="s">
        <v>144</v>
      </c>
      <c r="D66" s="102" t="s">
        <v>138</v>
      </c>
      <c r="E66" s="102" t="s">
        <v>387</v>
      </c>
      <c r="F66" s="102" t="s">
        <v>146</v>
      </c>
      <c r="G66" s="102" t="s">
        <v>155</v>
      </c>
      <c r="H66" s="102" t="s">
        <v>142</v>
      </c>
      <c r="I66" s="103">
        <f>'Прил 7'!J272</f>
        <v>0</v>
      </c>
    </row>
    <row r="67" spans="1:9">
      <c r="A67" s="101" t="s">
        <v>388</v>
      </c>
      <c r="B67" s="102" t="s">
        <v>142</v>
      </c>
      <c r="C67" s="102" t="s">
        <v>144</v>
      </c>
      <c r="D67" s="102" t="s">
        <v>138</v>
      </c>
      <c r="E67" s="102" t="s">
        <v>389</v>
      </c>
      <c r="F67" s="102" t="s">
        <v>146</v>
      </c>
      <c r="G67" s="102" t="s">
        <v>155</v>
      </c>
      <c r="H67" s="102" t="s">
        <v>142</v>
      </c>
      <c r="I67" s="103">
        <f>'Прил 7'!J274</f>
        <v>2230000</v>
      </c>
    </row>
    <row r="68" spans="1:9" hidden="1">
      <c r="A68" s="101" t="s">
        <v>390</v>
      </c>
      <c r="B68" s="102" t="s">
        <v>142</v>
      </c>
      <c r="C68" s="102" t="s">
        <v>144</v>
      </c>
      <c r="D68" s="102" t="s">
        <v>138</v>
      </c>
      <c r="E68" s="102" t="s">
        <v>391</v>
      </c>
      <c r="F68" s="102" t="s">
        <v>146</v>
      </c>
      <c r="G68" s="102" t="s">
        <v>155</v>
      </c>
      <c r="H68" s="102" t="s">
        <v>142</v>
      </c>
      <c r="I68" s="103">
        <f>'Прил 7'!J276</f>
        <v>0</v>
      </c>
    </row>
    <row r="69" spans="1:9">
      <c r="A69" s="101" t="s">
        <v>392</v>
      </c>
      <c r="B69" s="102" t="s">
        <v>142</v>
      </c>
      <c r="C69" s="102" t="s">
        <v>144</v>
      </c>
      <c r="D69" s="102" t="s">
        <v>138</v>
      </c>
      <c r="E69" s="102" t="s">
        <v>393</v>
      </c>
      <c r="F69" s="102" t="s">
        <v>146</v>
      </c>
      <c r="G69" s="102" t="s">
        <v>155</v>
      </c>
      <c r="H69" s="102" t="s">
        <v>142</v>
      </c>
      <c r="I69" s="103">
        <f>'Прил 7'!J278</f>
        <v>500000</v>
      </c>
    </row>
    <row r="70" spans="1:9" hidden="1">
      <c r="A70" s="101" t="s">
        <v>394</v>
      </c>
      <c r="B70" s="102" t="s">
        <v>142</v>
      </c>
      <c r="C70" s="102" t="s">
        <v>144</v>
      </c>
      <c r="D70" s="102" t="s">
        <v>138</v>
      </c>
      <c r="E70" s="102" t="s">
        <v>395</v>
      </c>
      <c r="F70" s="102" t="s">
        <v>146</v>
      </c>
      <c r="G70" s="102" t="s">
        <v>155</v>
      </c>
      <c r="H70" s="102" t="s">
        <v>142</v>
      </c>
      <c r="I70" s="103">
        <f>'Прил 7'!J280</f>
        <v>0</v>
      </c>
    </row>
    <row r="71" spans="1:9">
      <c r="A71" s="101" t="s">
        <v>396</v>
      </c>
      <c r="B71" s="102" t="s">
        <v>142</v>
      </c>
      <c r="C71" s="102" t="s">
        <v>144</v>
      </c>
      <c r="D71" s="102" t="s">
        <v>138</v>
      </c>
      <c r="E71" s="102" t="s">
        <v>397</v>
      </c>
      <c r="F71" s="102" t="s">
        <v>146</v>
      </c>
      <c r="G71" s="102" t="s">
        <v>155</v>
      </c>
      <c r="H71" s="102" t="s">
        <v>142</v>
      </c>
      <c r="I71" s="103">
        <f>'Прил 7'!J282</f>
        <v>1400000</v>
      </c>
    </row>
    <row r="72" spans="1:9" ht="31.5" hidden="1">
      <c r="A72" s="101" t="s">
        <v>398</v>
      </c>
      <c r="B72" s="102" t="s">
        <v>142</v>
      </c>
      <c r="C72" s="102" t="s">
        <v>144</v>
      </c>
      <c r="D72" s="102" t="s">
        <v>138</v>
      </c>
      <c r="E72" s="102" t="s">
        <v>399</v>
      </c>
      <c r="F72" s="102" t="s">
        <v>146</v>
      </c>
      <c r="G72" s="102" t="s">
        <v>155</v>
      </c>
      <c r="H72" s="102" t="s">
        <v>142</v>
      </c>
      <c r="I72" s="103">
        <f>'Прил 7'!J284</f>
        <v>0</v>
      </c>
    </row>
    <row r="73" spans="1:9">
      <c r="A73" s="101" t="s">
        <v>490</v>
      </c>
      <c r="B73" s="102" t="s">
        <v>142</v>
      </c>
      <c r="C73" s="52">
        <v>4</v>
      </c>
      <c r="D73" s="102" t="s">
        <v>138</v>
      </c>
      <c r="E73" s="102" t="s">
        <v>139</v>
      </c>
      <c r="F73" s="85"/>
      <c r="G73" s="51"/>
      <c r="H73" s="51"/>
      <c r="I73" s="103">
        <f>SUM(I74:I76)</f>
        <v>18419733.550000001</v>
      </c>
    </row>
    <row r="74" spans="1:9" ht="31.5">
      <c r="A74" s="101" t="s">
        <v>409</v>
      </c>
      <c r="B74" s="102" t="s">
        <v>142</v>
      </c>
      <c r="C74" s="102" t="s">
        <v>149</v>
      </c>
      <c r="D74" s="102" t="s">
        <v>138</v>
      </c>
      <c r="E74" s="102" t="s">
        <v>410</v>
      </c>
      <c r="F74" s="102" t="s">
        <v>171</v>
      </c>
      <c r="G74" s="102" t="s">
        <v>155</v>
      </c>
      <c r="H74" s="102" t="s">
        <v>155</v>
      </c>
      <c r="I74" s="103">
        <f>'Прил 7'!J300</f>
        <v>15508793.15</v>
      </c>
    </row>
    <row r="75" spans="1:9" ht="31.5">
      <c r="A75" s="101" t="s">
        <v>409</v>
      </c>
      <c r="B75" s="102" t="s">
        <v>142</v>
      </c>
      <c r="C75" s="102" t="s">
        <v>149</v>
      </c>
      <c r="D75" s="102" t="s">
        <v>138</v>
      </c>
      <c r="E75" s="102" t="s">
        <v>410</v>
      </c>
      <c r="F75" s="102" t="s">
        <v>146</v>
      </c>
      <c r="G75" s="102" t="s">
        <v>155</v>
      </c>
      <c r="H75" s="102" t="s">
        <v>155</v>
      </c>
      <c r="I75" s="103">
        <f>'Прил 7'!J301</f>
        <v>2863940.4</v>
      </c>
    </row>
    <row r="76" spans="1:9" ht="31.5">
      <c r="A76" s="101" t="s">
        <v>409</v>
      </c>
      <c r="B76" s="102" t="s">
        <v>142</v>
      </c>
      <c r="C76" s="102" t="s">
        <v>149</v>
      </c>
      <c r="D76" s="102" t="s">
        <v>138</v>
      </c>
      <c r="E76" s="102" t="s">
        <v>410</v>
      </c>
      <c r="F76" s="102" t="s">
        <v>148</v>
      </c>
      <c r="G76" s="102" t="s">
        <v>155</v>
      </c>
      <c r="H76" s="102" t="s">
        <v>155</v>
      </c>
      <c r="I76" s="103">
        <f>'Прил 7'!J302</f>
        <v>47000</v>
      </c>
    </row>
    <row r="77" spans="1:9" ht="47.25">
      <c r="A77" s="101" t="s">
        <v>349</v>
      </c>
      <c r="B77" s="102" t="s">
        <v>154</v>
      </c>
      <c r="C77" s="52" t="s">
        <v>137</v>
      </c>
      <c r="D77" s="102" t="s">
        <v>138</v>
      </c>
      <c r="E77" s="102" t="s">
        <v>139</v>
      </c>
      <c r="F77" s="85" t="s">
        <v>468</v>
      </c>
      <c r="G77" s="51" t="s">
        <v>468</v>
      </c>
      <c r="H77" s="51" t="s">
        <v>468</v>
      </c>
      <c r="I77" s="103">
        <f>SUM(I78:I79)</f>
        <v>30000</v>
      </c>
    </row>
    <row r="78" spans="1:9" ht="94.5" hidden="1">
      <c r="A78" s="53" t="s">
        <v>350</v>
      </c>
      <c r="B78" s="102" t="s">
        <v>154</v>
      </c>
      <c r="C78" s="52">
        <v>0</v>
      </c>
      <c r="D78" s="102" t="s">
        <v>138</v>
      </c>
      <c r="E78" s="102">
        <v>29480</v>
      </c>
      <c r="F78" s="85">
        <v>810</v>
      </c>
      <c r="G78" s="51">
        <v>4</v>
      </c>
      <c r="H78" s="51">
        <v>12</v>
      </c>
      <c r="I78" s="103">
        <f>'Прил 7'!J220</f>
        <v>0</v>
      </c>
    </row>
    <row r="79" spans="1:9">
      <c r="A79" s="101" t="s">
        <v>353</v>
      </c>
      <c r="B79" s="102" t="s">
        <v>154</v>
      </c>
      <c r="C79" s="52">
        <v>0</v>
      </c>
      <c r="D79" s="102" t="s">
        <v>138</v>
      </c>
      <c r="E79" s="102">
        <v>29910</v>
      </c>
      <c r="F79" s="85">
        <v>810</v>
      </c>
      <c r="G79" s="51">
        <v>4</v>
      </c>
      <c r="H79" s="51">
        <v>12</v>
      </c>
      <c r="I79" s="103">
        <f>'Прил 7'!J222</f>
        <v>30000</v>
      </c>
    </row>
    <row r="80" spans="1:9" ht="47.25">
      <c r="A80" s="101" t="s">
        <v>356</v>
      </c>
      <c r="B80" s="102" t="s">
        <v>155</v>
      </c>
      <c r="C80" s="52" t="s">
        <v>137</v>
      </c>
      <c r="D80" s="102" t="s">
        <v>138</v>
      </c>
      <c r="E80" s="102" t="s">
        <v>139</v>
      </c>
      <c r="F80" s="85" t="s">
        <v>468</v>
      </c>
      <c r="G80" s="51" t="s">
        <v>468</v>
      </c>
      <c r="H80" s="51" t="s">
        <v>468</v>
      </c>
      <c r="I80" s="103">
        <f>I81+I83+I86+I89</f>
        <v>18672629.420000002</v>
      </c>
    </row>
    <row r="81" spans="1:9" ht="31.5">
      <c r="A81" s="101" t="s">
        <v>491</v>
      </c>
      <c r="B81" s="102" t="s">
        <v>155</v>
      </c>
      <c r="C81" s="52" t="s">
        <v>140</v>
      </c>
      <c r="D81" s="102" t="s">
        <v>138</v>
      </c>
      <c r="E81" s="102" t="s">
        <v>139</v>
      </c>
      <c r="F81" s="85" t="s">
        <v>468</v>
      </c>
      <c r="G81" s="51" t="s">
        <v>468</v>
      </c>
      <c r="H81" s="51" t="s">
        <v>468</v>
      </c>
      <c r="I81" s="103">
        <f>I82</f>
        <v>100000</v>
      </c>
    </row>
    <row r="82" spans="1:9">
      <c r="A82" s="101" t="s">
        <v>358</v>
      </c>
      <c r="B82" s="102" t="s">
        <v>155</v>
      </c>
      <c r="C82" s="52">
        <v>1</v>
      </c>
      <c r="D82" s="102" t="s">
        <v>138</v>
      </c>
      <c r="E82" s="102">
        <v>29420</v>
      </c>
      <c r="F82" s="85">
        <v>240</v>
      </c>
      <c r="G82" s="51">
        <v>5</v>
      </c>
      <c r="H82" s="51">
        <v>1</v>
      </c>
      <c r="I82" s="103">
        <f>'Прил 7'!J228</f>
        <v>100000</v>
      </c>
    </row>
    <row r="83" spans="1:9">
      <c r="A83" s="64" t="s">
        <v>535</v>
      </c>
      <c r="B83" s="102" t="s">
        <v>155</v>
      </c>
      <c r="C83" s="52">
        <v>4</v>
      </c>
      <c r="D83" s="102" t="s">
        <v>138</v>
      </c>
      <c r="E83" s="102" t="s">
        <v>139</v>
      </c>
      <c r="F83" s="85"/>
      <c r="G83" s="51"/>
      <c r="H83" s="51"/>
      <c r="I83" s="103">
        <f>SUM(I84:I85)</f>
        <v>3577375.42</v>
      </c>
    </row>
    <row r="84" spans="1:9">
      <c r="A84" s="63" t="s">
        <v>550</v>
      </c>
      <c r="B84" s="102" t="s">
        <v>155</v>
      </c>
      <c r="C84" s="52">
        <v>4</v>
      </c>
      <c r="D84" s="102" t="s">
        <v>138</v>
      </c>
      <c r="E84" s="102" t="s">
        <v>549</v>
      </c>
      <c r="F84" s="85">
        <v>410</v>
      </c>
      <c r="G84" s="51">
        <v>5</v>
      </c>
      <c r="H84" s="51">
        <v>2</v>
      </c>
      <c r="I84" s="103">
        <f>'Прил 7'!J245</f>
        <v>2936338.67</v>
      </c>
    </row>
    <row r="85" spans="1:9">
      <c r="A85" s="63" t="s">
        <v>550</v>
      </c>
      <c r="B85" s="102" t="s">
        <v>155</v>
      </c>
      <c r="C85" s="52">
        <v>4</v>
      </c>
      <c r="D85" s="102" t="s">
        <v>138</v>
      </c>
      <c r="E85" s="102" t="s">
        <v>549</v>
      </c>
      <c r="F85" s="85">
        <v>240</v>
      </c>
      <c r="G85" s="51">
        <v>5</v>
      </c>
      <c r="H85" s="51">
        <v>2</v>
      </c>
      <c r="I85" s="103">
        <f>'Прил 7'!J246</f>
        <v>641036.75</v>
      </c>
    </row>
    <row r="86" spans="1:9" ht="31.5" hidden="1">
      <c r="A86" s="101" t="s">
        <v>492</v>
      </c>
      <c r="B86" s="102" t="s">
        <v>155</v>
      </c>
      <c r="C86" s="52">
        <v>5</v>
      </c>
      <c r="D86" s="102" t="s">
        <v>138</v>
      </c>
      <c r="E86" s="102" t="s">
        <v>139</v>
      </c>
      <c r="F86" s="85"/>
      <c r="G86" s="51"/>
      <c r="H86" s="51"/>
      <c r="I86" s="103">
        <f>SUM(I87:I88)</f>
        <v>0</v>
      </c>
    </row>
    <row r="87" spans="1:9" hidden="1">
      <c r="A87" s="101" t="s">
        <v>361</v>
      </c>
      <c r="B87" s="102" t="s">
        <v>155</v>
      </c>
      <c r="C87" s="52">
        <v>5</v>
      </c>
      <c r="D87" s="102" t="s">
        <v>138</v>
      </c>
      <c r="E87" s="102" t="s">
        <v>363</v>
      </c>
      <c r="F87" s="85">
        <v>240</v>
      </c>
      <c r="G87" s="51">
        <v>5</v>
      </c>
      <c r="H87" s="51">
        <v>1</v>
      </c>
      <c r="I87" s="103">
        <f>'Прил 7'!J231</f>
        <v>0</v>
      </c>
    </row>
    <row r="88" spans="1:9" ht="31.5" hidden="1">
      <c r="A88" s="101" t="s">
        <v>213</v>
      </c>
      <c r="B88" s="102" t="s">
        <v>155</v>
      </c>
      <c r="C88" s="52">
        <v>5</v>
      </c>
      <c r="D88" s="102" t="s">
        <v>138</v>
      </c>
      <c r="E88" s="102" t="s">
        <v>364</v>
      </c>
      <c r="F88" s="85">
        <v>240</v>
      </c>
      <c r="G88" s="51">
        <v>5</v>
      </c>
      <c r="H88" s="51">
        <v>1</v>
      </c>
      <c r="I88" s="103">
        <f>'Прил 7'!J233</f>
        <v>0</v>
      </c>
    </row>
    <row r="89" spans="1:9" ht="47.25">
      <c r="A89" s="101" t="s">
        <v>493</v>
      </c>
      <c r="B89" s="102" t="s">
        <v>155</v>
      </c>
      <c r="C89" s="52">
        <v>6</v>
      </c>
      <c r="D89" s="102" t="s">
        <v>138</v>
      </c>
      <c r="E89" s="102" t="s">
        <v>139</v>
      </c>
      <c r="F89" s="85"/>
      <c r="G89" s="51"/>
      <c r="H89" s="51"/>
      <c r="I89" s="103">
        <f>I90</f>
        <v>14995254</v>
      </c>
    </row>
    <row r="90" spans="1:9">
      <c r="A90" s="101" t="s">
        <v>366</v>
      </c>
      <c r="B90" s="102" t="s">
        <v>155</v>
      </c>
      <c r="C90" s="52">
        <v>6</v>
      </c>
      <c r="D90" s="102" t="s">
        <v>138</v>
      </c>
      <c r="E90" s="102">
        <v>29800</v>
      </c>
      <c r="F90" s="85">
        <v>410</v>
      </c>
      <c r="G90" s="51">
        <v>5</v>
      </c>
      <c r="H90" s="51">
        <v>1</v>
      </c>
      <c r="I90" s="103">
        <f>'Прил 7'!J236</f>
        <v>14995254</v>
      </c>
    </row>
    <row r="91" spans="1:9" ht="47.25">
      <c r="A91" s="101" t="s">
        <v>417</v>
      </c>
      <c r="B91" s="102" t="s">
        <v>157</v>
      </c>
      <c r="C91" s="52" t="s">
        <v>137</v>
      </c>
      <c r="D91" s="102" t="s">
        <v>138</v>
      </c>
      <c r="E91" s="102" t="s">
        <v>139</v>
      </c>
      <c r="F91" s="85" t="s">
        <v>468</v>
      </c>
      <c r="G91" s="51" t="s">
        <v>468</v>
      </c>
      <c r="H91" s="51" t="s">
        <v>468</v>
      </c>
      <c r="I91" s="103">
        <f>I92+I95+I103+I107+I112</f>
        <v>41014795.620000005</v>
      </c>
    </row>
    <row r="92" spans="1:9">
      <c r="A92" s="101" t="s">
        <v>494</v>
      </c>
      <c r="B92" s="102" t="s">
        <v>157</v>
      </c>
      <c r="C92" s="52" t="s">
        <v>140</v>
      </c>
      <c r="D92" s="102" t="s">
        <v>138</v>
      </c>
      <c r="E92" s="102" t="s">
        <v>139</v>
      </c>
      <c r="F92" s="85" t="s">
        <v>468</v>
      </c>
      <c r="G92" s="51" t="s">
        <v>468</v>
      </c>
      <c r="H92" s="51" t="s">
        <v>468</v>
      </c>
      <c r="I92" s="103">
        <f>SUM(I93:I94)</f>
        <v>2506768.6</v>
      </c>
    </row>
    <row r="93" spans="1:9">
      <c r="A93" s="101" t="s">
        <v>418</v>
      </c>
      <c r="B93" s="102" t="s">
        <v>157</v>
      </c>
      <c r="C93" s="52">
        <v>1</v>
      </c>
      <c r="D93" s="102" t="s">
        <v>138</v>
      </c>
      <c r="E93" s="102">
        <v>29240</v>
      </c>
      <c r="F93" s="85">
        <v>110</v>
      </c>
      <c r="G93" s="51">
        <v>7</v>
      </c>
      <c r="H93" s="51">
        <v>7</v>
      </c>
      <c r="I93" s="103">
        <f>'Прил 7'!J329</f>
        <v>99993.600000000006</v>
      </c>
    </row>
    <row r="94" spans="1:9" ht="31.5">
      <c r="A94" s="101" t="s">
        <v>420</v>
      </c>
      <c r="B94" s="102" t="s">
        <v>157</v>
      </c>
      <c r="C94" s="52">
        <v>1</v>
      </c>
      <c r="D94" s="102" t="s">
        <v>138</v>
      </c>
      <c r="E94" s="102" t="s">
        <v>421</v>
      </c>
      <c r="F94" s="85">
        <v>520</v>
      </c>
      <c r="G94" s="51">
        <v>7</v>
      </c>
      <c r="H94" s="51">
        <v>7</v>
      </c>
      <c r="I94" s="103">
        <f>'Прил 7'!J331</f>
        <v>2406775</v>
      </c>
    </row>
    <row r="95" spans="1:9">
      <c r="A95" s="101" t="s">
        <v>495</v>
      </c>
      <c r="B95" s="102" t="s">
        <v>157</v>
      </c>
      <c r="C95" s="52">
        <v>2</v>
      </c>
      <c r="D95" s="102" t="s">
        <v>138</v>
      </c>
      <c r="E95" s="102" t="s">
        <v>139</v>
      </c>
      <c r="F95" s="85" t="s">
        <v>468</v>
      </c>
      <c r="G95" s="51" t="s">
        <v>468</v>
      </c>
      <c r="H95" s="51" t="s">
        <v>468</v>
      </c>
      <c r="I95" s="103">
        <f>SUM(I96:I100)+I101</f>
        <v>20972766.330000002</v>
      </c>
    </row>
    <row r="96" spans="1:9" ht="31.5">
      <c r="A96" s="101" t="s">
        <v>409</v>
      </c>
      <c r="B96" s="102" t="s">
        <v>157</v>
      </c>
      <c r="C96" s="52">
        <v>2</v>
      </c>
      <c r="D96" s="102" t="s">
        <v>138</v>
      </c>
      <c r="E96" s="102" t="s">
        <v>410</v>
      </c>
      <c r="F96" s="85">
        <v>110</v>
      </c>
      <c r="G96" s="51">
        <v>8</v>
      </c>
      <c r="H96" s="51">
        <v>1</v>
      </c>
      <c r="I96" s="103">
        <f>'Прил 7'!J337</f>
        <v>2643203.48</v>
      </c>
    </row>
    <row r="97" spans="1:9" ht="31.5">
      <c r="A97" s="101" t="s">
        <v>409</v>
      </c>
      <c r="B97" s="102" t="s">
        <v>157</v>
      </c>
      <c r="C97" s="52">
        <v>2</v>
      </c>
      <c r="D97" s="102" t="s">
        <v>138</v>
      </c>
      <c r="E97" s="102" t="s">
        <v>410</v>
      </c>
      <c r="F97" s="85">
        <v>240</v>
      </c>
      <c r="G97" s="51">
        <v>8</v>
      </c>
      <c r="H97" s="51">
        <v>1</v>
      </c>
      <c r="I97" s="103">
        <f>'Прил 7'!J338</f>
        <v>11324790.690000001</v>
      </c>
    </row>
    <row r="98" spans="1:9" ht="31.5">
      <c r="A98" s="101" t="s">
        <v>409</v>
      </c>
      <c r="B98" s="102" t="s">
        <v>157</v>
      </c>
      <c r="C98" s="52">
        <v>2</v>
      </c>
      <c r="D98" s="102" t="s">
        <v>138</v>
      </c>
      <c r="E98" s="102" t="s">
        <v>410</v>
      </c>
      <c r="F98" s="85">
        <v>850</v>
      </c>
      <c r="G98" s="51">
        <v>8</v>
      </c>
      <c r="H98" s="51">
        <v>1</v>
      </c>
      <c r="I98" s="103">
        <f>'Прил 7'!J339</f>
        <v>20000</v>
      </c>
    </row>
    <row r="99" spans="1:9" ht="31.5">
      <c r="A99" s="101" t="s">
        <v>426</v>
      </c>
      <c r="B99" s="102" t="s">
        <v>157</v>
      </c>
      <c r="C99" s="52">
        <v>2</v>
      </c>
      <c r="D99" s="102" t="s">
        <v>138</v>
      </c>
      <c r="E99" s="102" t="s">
        <v>427</v>
      </c>
      <c r="F99" s="85">
        <v>240</v>
      </c>
      <c r="G99" s="51">
        <v>8</v>
      </c>
      <c r="H99" s="51">
        <v>1</v>
      </c>
      <c r="I99" s="103">
        <f>'Прил 7'!J343</f>
        <v>297715.83</v>
      </c>
    </row>
    <row r="100" spans="1:9" ht="31.5">
      <c r="A100" s="101" t="s">
        <v>424</v>
      </c>
      <c r="B100" s="102" t="s">
        <v>157</v>
      </c>
      <c r="C100" s="52">
        <v>2</v>
      </c>
      <c r="D100" s="102" t="s">
        <v>138</v>
      </c>
      <c r="E100" s="102" t="s">
        <v>425</v>
      </c>
      <c r="F100" s="85">
        <v>240</v>
      </c>
      <c r="G100" s="51">
        <v>8</v>
      </c>
      <c r="H100" s="51">
        <v>1</v>
      </c>
      <c r="I100" s="103">
        <f>'Прил 7'!J341</f>
        <v>1687056.33</v>
      </c>
    </row>
    <row r="101" spans="1:9">
      <c r="A101" s="101" t="s">
        <v>556</v>
      </c>
      <c r="B101" s="102" t="s">
        <v>157</v>
      </c>
      <c r="C101" s="52">
        <v>2</v>
      </c>
      <c r="D101" s="102" t="s">
        <v>555</v>
      </c>
      <c r="E101" s="102" t="s">
        <v>139</v>
      </c>
      <c r="F101" s="85">
        <v>0</v>
      </c>
      <c r="G101" s="51"/>
      <c r="H101" s="51"/>
      <c r="I101" s="103">
        <f>I102</f>
        <v>5000000</v>
      </c>
    </row>
    <row r="102" spans="1:9">
      <c r="A102" s="101" t="s">
        <v>557</v>
      </c>
      <c r="B102" s="102" t="s">
        <v>157</v>
      </c>
      <c r="C102" s="52">
        <v>2</v>
      </c>
      <c r="D102" s="102" t="s">
        <v>555</v>
      </c>
      <c r="E102" s="102" t="s">
        <v>552</v>
      </c>
      <c r="F102" s="85">
        <v>240</v>
      </c>
      <c r="G102" s="51">
        <v>8</v>
      </c>
      <c r="H102" s="51">
        <v>1</v>
      </c>
      <c r="I102" s="103">
        <f>'Прил 7'!J346</f>
        <v>5000000</v>
      </c>
    </row>
    <row r="103" spans="1:9">
      <c r="A103" s="101" t="s">
        <v>496</v>
      </c>
      <c r="B103" s="102" t="s">
        <v>157</v>
      </c>
      <c r="C103" s="52">
        <v>3</v>
      </c>
      <c r="D103" s="102" t="s">
        <v>138</v>
      </c>
      <c r="E103" s="102" t="s">
        <v>139</v>
      </c>
      <c r="F103" s="85" t="s">
        <v>468</v>
      </c>
      <c r="G103" s="51" t="s">
        <v>468</v>
      </c>
      <c r="H103" s="51" t="s">
        <v>468</v>
      </c>
      <c r="I103" s="103">
        <f>SUM(I104:I106)</f>
        <v>977000</v>
      </c>
    </row>
    <row r="104" spans="1:9">
      <c r="A104" s="101" t="s">
        <v>162</v>
      </c>
      <c r="B104" s="102" t="s">
        <v>157</v>
      </c>
      <c r="C104" s="52">
        <v>3</v>
      </c>
      <c r="D104" s="102" t="s">
        <v>138</v>
      </c>
      <c r="E104" s="102">
        <v>29020</v>
      </c>
      <c r="F104" s="85">
        <v>350</v>
      </c>
      <c r="G104" s="51">
        <v>8</v>
      </c>
      <c r="H104" s="51">
        <v>4</v>
      </c>
      <c r="I104" s="103">
        <f>'Прил 7'!J377</f>
        <v>100000</v>
      </c>
    </row>
    <row r="105" spans="1:9">
      <c r="A105" s="101" t="s">
        <v>438</v>
      </c>
      <c r="B105" s="102" t="s">
        <v>157</v>
      </c>
      <c r="C105" s="52">
        <v>3</v>
      </c>
      <c r="D105" s="102" t="s">
        <v>138</v>
      </c>
      <c r="E105" s="102">
        <v>29250</v>
      </c>
      <c r="F105" s="85">
        <v>240</v>
      </c>
      <c r="G105" s="51">
        <v>8</v>
      </c>
      <c r="H105" s="51">
        <v>4</v>
      </c>
      <c r="I105" s="103">
        <f>'Прил 7'!J379</f>
        <v>410000</v>
      </c>
    </row>
    <row r="106" spans="1:9">
      <c r="A106" s="101" t="s">
        <v>440</v>
      </c>
      <c r="B106" s="102" t="s">
        <v>157</v>
      </c>
      <c r="C106" s="52">
        <v>3</v>
      </c>
      <c r="D106" s="102" t="s">
        <v>138</v>
      </c>
      <c r="E106" s="102">
        <v>29260</v>
      </c>
      <c r="F106" s="85">
        <v>240</v>
      </c>
      <c r="G106" s="51">
        <v>8</v>
      </c>
      <c r="H106" s="51">
        <v>4</v>
      </c>
      <c r="I106" s="103">
        <f>'Прил 7'!J381</f>
        <v>467000</v>
      </c>
    </row>
    <row r="107" spans="1:9" ht="47.25">
      <c r="A107" s="101" t="s">
        <v>497</v>
      </c>
      <c r="B107" s="102" t="s">
        <v>157</v>
      </c>
      <c r="C107" s="52">
        <v>4</v>
      </c>
      <c r="D107" s="102" t="s">
        <v>138</v>
      </c>
      <c r="E107" s="102" t="s">
        <v>139</v>
      </c>
      <c r="F107" s="85" t="s">
        <v>468</v>
      </c>
      <c r="G107" s="51" t="s">
        <v>468</v>
      </c>
      <c r="H107" s="51" t="s">
        <v>468</v>
      </c>
      <c r="I107" s="103">
        <f>SUM(I108:I111)</f>
        <v>3152219.9299999997</v>
      </c>
    </row>
    <row r="108" spans="1:9">
      <c r="A108" s="101" t="s">
        <v>450</v>
      </c>
      <c r="B108" s="102" t="s">
        <v>157</v>
      </c>
      <c r="C108" s="52">
        <v>4</v>
      </c>
      <c r="D108" s="102" t="s">
        <v>138</v>
      </c>
      <c r="E108" s="102">
        <v>29230</v>
      </c>
      <c r="F108" s="85">
        <v>240</v>
      </c>
      <c r="G108" s="51">
        <v>11</v>
      </c>
      <c r="H108" s="51">
        <v>5</v>
      </c>
      <c r="I108" s="103">
        <f>'Прил 7'!J401</f>
        <v>295000</v>
      </c>
    </row>
    <row r="109" spans="1:9">
      <c r="A109" s="101" t="s">
        <v>609</v>
      </c>
      <c r="B109" s="102" t="s">
        <v>157</v>
      </c>
      <c r="C109" s="52">
        <v>4</v>
      </c>
      <c r="D109" s="102" t="s">
        <v>138</v>
      </c>
      <c r="E109" s="102" t="s">
        <v>608</v>
      </c>
      <c r="F109" s="85">
        <v>240</v>
      </c>
      <c r="G109" s="51">
        <v>11</v>
      </c>
      <c r="H109" s="51">
        <v>5</v>
      </c>
      <c r="I109" s="103">
        <f>'Прил 7'!J402</f>
        <v>45000</v>
      </c>
    </row>
    <row r="110" spans="1:9">
      <c r="A110" s="101" t="s">
        <v>382</v>
      </c>
      <c r="B110" s="102" t="s">
        <v>157</v>
      </c>
      <c r="C110" s="52">
        <v>4</v>
      </c>
      <c r="D110" s="102" t="s">
        <v>138</v>
      </c>
      <c r="E110" s="102">
        <v>29370</v>
      </c>
      <c r="F110" s="85">
        <v>240</v>
      </c>
      <c r="G110" s="51">
        <v>11</v>
      </c>
      <c r="H110" s="51">
        <v>5</v>
      </c>
      <c r="I110" s="103">
        <f>'Прил 7'!J405</f>
        <v>1312219.93</v>
      </c>
    </row>
    <row r="111" spans="1:9">
      <c r="A111" s="101" t="s">
        <v>452</v>
      </c>
      <c r="B111" s="102" t="s">
        <v>157</v>
      </c>
      <c r="C111" s="52">
        <v>4</v>
      </c>
      <c r="D111" s="102" t="s">
        <v>138</v>
      </c>
      <c r="E111" s="102">
        <v>29570</v>
      </c>
      <c r="F111" s="85">
        <v>240</v>
      </c>
      <c r="G111" s="51">
        <v>11</v>
      </c>
      <c r="H111" s="51">
        <v>5</v>
      </c>
      <c r="I111" s="103">
        <f>'Прил 7'!J407</f>
        <v>1500000</v>
      </c>
    </row>
    <row r="112" spans="1:9">
      <c r="A112" s="101" t="s">
        <v>498</v>
      </c>
      <c r="B112" s="102" t="s">
        <v>157</v>
      </c>
      <c r="C112" s="52">
        <v>5</v>
      </c>
      <c r="D112" s="102" t="s">
        <v>138</v>
      </c>
      <c r="E112" s="102" t="s">
        <v>139</v>
      </c>
      <c r="F112" s="85"/>
      <c r="G112" s="51"/>
      <c r="H112" s="51"/>
      <c r="I112" s="103">
        <f>SUM(I113:I113)</f>
        <v>13406040.76</v>
      </c>
    </row>
    <row r="113" spans="1:9" ht="31.5">
      <c r="A113" s="101" t="s">
        <v>409</v>
      </c>
      <c r="B113" s="102" t="s">
        <v>157</v>
      </c>
      <c r="C113" s="52">
        <v>5</v>
      </c>
      <c r="D113" s="102" t="s">
        <v>138</v>
      </c>
      <c r="E113" s="102" t="s">
        <v>410</v>
      </c>
      <c r="F113" s="85">
        <v>620</v>
      </c>
      <c r="G113" s="51">
        <v>8</v>
      </c>
      <c r="H113" s="51">
        <v>1</v>
      </c>
      <c r="I113" s="103">
        <f>'Прил 7'!J349</f>
        <v>13406040.76</v>
      </c>
    </row>
    <row r="114" spans="1:9" ht="47.25">
      <c r="A114" s="101" t="s">
        <v>264</v>
      </c>
      <c r="B114" s="102" t="s">
        <v>159</v>
      </c>
      <c r="C114" s="52" t="s">
        <v>137</v>
      </c>
      <c r="D114" s="102" t="s">
        <v>138</v>
      </c>
      <c r="E114" s="102" t="s">
        <v>139</v>
      </c>
      <c r="F114" s="85" t="s">
        <v>468</v>
      </c>
      <c r="G114" s="51" t="s">
        <v>468</v>
      </c>
      <c r="H114" s="51" t="s">
        <v>468</v>
      </c>
      <c r="I114" s="103">
        <f>I115+I128+I135</f>
        <v>1746589.13</v>
      </c>
    </row>
    <row r="115" spans="1:9" ht="31.5">
      <c r="A115" s="101" t="s">
        <v>499</v>
      </c>
      <c r="B115" s="102" t="s">
        <v>159</v>
      </c>
      <c r="C115" s="52" t="s">
        <v>140</v>
      </c>
      <c r="D115" s="102" t="s">
        <v>138</v>
      </c>
      <c r="E115" s="102" t="s">
        <v>139</v>
      </c>
      <c r="F115" s="85" t="s">
        <v>468</v>
      </c>
      <c r="G115" s="51" t="s">
        <v>468</v>
      </c>
      <c r="H115" s="51" t="s">
        <v>468</v>
      </c>
      <c r="I115" s="103">
        <f>I116+I118+I120+I122+I124+I126</f>
        <v>1007589.13</v>
      </c>
    </row>
    <row r="116" spans="1:9">
      <c r="A116" s="101" t="s">
        <v>500</v>
      </c>
      <c r="B116" s="102" t="s">
        <v>159</v>
      </c>
      <c r="C116" s="52">
        <v>1</v>
      </c>
      <c r="D116" s="102" t="s">
        <v>135</v>
      </c>
      <c r="E116" s="102" t="s">
        <v>139</v>
      </c>
      <c r="F116" s="85"/>
      <c r="G116" s="51"/>
      <c r="H116" s="51"/>
      <c r="I116" s="103">
        <f>I117</f>
        <v>254126.13</v>
      </c>
    </row>
    <row r="117" spans="1:9" ht="31.5">
      <c r="A117" s="101" t="s">
        <v>267</v>
      </c>
      <c r="B117" s="102" t="s">
        <v>159</v>
      </c>
      <c r="C117" s="52">
        <v>1</v>
      </c>
      <c r="D117" s="102" t="s">
        <v>135</v>
      </c>
      <c r="E117" s="102" t="s">
        <v>268</v>
      </c>
      <c r="F117" s="85">
        <v>240</v>
      </c>
      <c r="G117" s="51">
        <v>1</v>
      </c>
      <c r="H117" s="51">
        <v>13</v>
      </c>
      <c r="I117" s="103">
        <f>'Прил 7'!J81</f>
        <v>254126.13</v>
      </c>
    </row>
    <row r="118" spans="1:9" ht="31.5">
      <c r="A118" s="101" t="s">
        <v>501</v>
      </c>
      <c r="B118" s="102" t="s">
        <v>159</v>
      </c>
      <c r="C118" s="52">
        <v>1</v>
      </c>
      <c r="D118" s="102" t="s">
        <v>136</v>
      </c>
      <c r="E118" s="102" t="s">
        <v>139</v>
      </c>
      <c r="F118" s="85"/>
      <c r="G118" s="51"/>
      <c r="H118" s="51"/>
      <c r="I118" s="103">
        <f>I119</f>
        <v>35000</v>
      </c>
    </row>
    <row r="119" spans="1:9" ht="31.5">
      <c r="A119" s="101" t="s">
        <v>267</v>
      </c>
      <c r="B119" s="102" t="s">
        <v>159</v>
      </c>
      <c r="C119" s="52">
        <v>1</v>
      </c>
      <c r="D119" s="102" t="s">
        <v>136</v>
      </c>
      <c r="E119" s="102" t="s">
        <v>268</v>
      </c>
      <c r="F119" s="85">
        <v>240</v>
      </c>
      <c r="G119" s="51">
        <v>1</v>
      </c>
      <c r="H119" s="51">
        <v>13</v>
      </c>
      <c r="I119" s="103">
        <f>'Прил 7'!J84</f>
        <v>35000</v>
      </c>
    </row>
    <row r="120" spans="1:9">
      <c r="A120" s="101" t="s">
        <v>502</v>
      </c>
      <c r="B120" s="102" t="s">
        <v>159</v>
      </c>
      <c r="C120" s="52">
        <v>1</v>
      </c>
      <c r="D120" s="102" t="s">
        <v>142</v>
      </c>
      <c r="E120" s="102" t="s">
        <v>139</v>
      </c>
      <c r="F120" s="85"/>
      <c r="G120" s="51"/>
      <c r="H120" s="51"/>
      <c r="I120" s="103">
        <f>I121</f>
        <v>633463</v>
      </c>
    </row>
    <row r="121" spans="1:9" ht="31.5">
      <c r="A121" s="101" t="s">
        <v>267</v>
      </c>
      <c r="B121" s="102" t="s">
        <v>159</v>
      </c>
      <c r="C121" s="52">
        <v>1</v>
      </c>
      <c r="D121" s="102" t="s">
        <v>142</v>
      </c>
      <c r="E121" s="102" t="s">
        <v>268</v>
      </c>
      <c r="F121" s="85">
        <v>240</v>
      </c>
      <c r="G121" s="51">
        <v>1</v>
      </c>
      <c r="H121" s="51">
        <v>13</v>
      </c>
      <c r="I121" s="103">
        <f>'Прил 7'!J87</f>
        <v>633463</v>
      </c>
    </row>
    <row r="122" spans="1:9">
      <c r="A122" s="101" t="s">
        <v>503</v>
      </c>
      <c r="B122" s="102" t="s">
        <v>159</v>
      </c>
      <c r="C122" s="52">
        <v>1</v>
      </c>
      <c r="D122" s="102" t="s">
        <v>154</v>
      </c>
      <c r="E122" s="102" t="s">
        <v>139</v>
      </c>
      <c r="F122" s="85"/>
      <c r="G122" s="51"/>
      <c r="H122" s="51"/>
      <c r="I122" s="103">
        <f>I123</f>
        <v>50000</v>
      </c>
    </row>
    <row r="123" spans="1:9" ht="31.5">
      <c r="A123" s="101" t="s">
        <v>267</v>
      </c>
      <c r="B123" s="102" t="s">
        <v>159</v>
      </c>
      <c r="C123" s="52">
        <v>1</v>
      </c>
      <c r="D123" s="102" t="s">
        <v>154</v>
      </c>
      <c r="E123" s="102" t="s">
        <v>268</v>
      </c>
      <c r="F123" s="85">
        <v>240</v>
      </c>
      <c r="G123" s="51">
        <v>1</v>
      </c>
      <c r="H123" s="51">
        <v>13</v>
      </c>
      <c r="I123" s="103">
        <f>'Прил 7'!J90</f>
        <v>50000</v>
      </c>
    </row>
    <row r="124" spans="1:9" ht="47.25">
      <c r="A124" s="101" t="s">
        <v>504</v>
      </c>
      <c r="B124" s="102" t="s">
        <v>159</v>
      </c>
      <c r="C124" s="52">
        <v>1</v>
      </c>
      <c r="D124" s="102" t="s">
        <v>155</v>
      </c>
      <c r="E124" s="102" t="s">
        <v>139</v>
      </c>
      <c r="F124" s="85"/>
      <c r="G124" s="51"/>
      <c r="H124" s="51"/>
      <c r="I124" s="103">
        <f>I125</f>
        <v>30000</v>
      </c>
    </row>
    <row r="125" spans="1:9" ht="31.5">
      <c r="A125" s="101" t="s">
        <v>267</v>
      </c>
      <c r="B125" s="102" t="s">
        <v>159</v>
      </c>
      <c r="C125" s="52">
        <v>1</v>
      </c>
      <c r="D125" s="102" t="s">
        <v>155</v>
      </c>
      <c r="E125" s="102" t="s">
        <v>268</v>
      </c>
      <c r="F125" s="85">
        <v>240</v>
      </c>
      <c r="G125" s="51">
        <v>1</v>
      </c>
      <c r="H125" s="51">
        <v>13</v>
      </c>
      <c r="I125" s="103">
        <f>'Прил 7'!J93</f>
        <v>30000</v>
      </c>
    </row>
    <row r="126" spans="1:9">
      <c r="A126" s="101" t="s">
        <v>505</v>
      </c>
      <c r="B126" s="102" t="s">
        <v>159</v>
      </c>
      <c r="C126" s="52">
        <v>1</v>
      </c>
      <c r="D126" s="102" t="s">
        <v>157</v>
      </c>
      <c r="E126" s="102" t="s">
        <v>139</v>
      </c>
      <c r="F126" s="85"/>
      <c r="G126" s="51"/>
      <c r="H126" s="51"/>
      <c r="I126" s="103">
        <f>I127</f>
        <v>5000</v>
      </c>
    </row>
    <row r="127" spans="1:9" ht="31.5">
      <c r="A127" s="101" t="s">
        <v>267</v>
      </c>
      <c r="B127" s="102" t="s">
        <v>159</v>
      </c>
      <c r="C127" s="52">
        <v>1</v>
      </c>
      <c r="D127" s="102" t="s">
        <v>157</v>
      </c>
      <c r="E127" s="102" t="s">
        <v>268</v>
      </c>
      <c r="F127" s="85">
        <v>240</v>
      </c>
      <c r="G127" s="51">
        <v>1</v>
      </c>
      <c r="H127" s="51">
        <v>13</v>
      </c>
      <c r="I127" s="103">
        <f>'Прил 7'!J96</f>
        <v>5000</v>
      </c>
    </row>
    <row r="128" spans="1:9" ht="31.5">
      <c r="A128" s="101" t="s">
        <v>506</v>
      </c>
      <c r="B128" s="102" t="s">
        <v>159</v>
      </c>
      <c r="C128" s="102">
        <v>2</v>
      </c>
      <c r="D128" s="102" t="s">
        <v>138</v>
      </c>
      <c r="E128" s="102" t="s">
        <v>139</v>
      </c>
      <c r="F128" s="85" t="s">
        <v>468</v>
      </c>
      <c r="G128" s="51" t="s">
        <v>468</v>
      </c>
      <c r="H128" s="51" t="s">
        <v>468</v>
      </c>
      <c r="I128" s="103">
        <f>I129+I131+I133</f>
        <v>663000</v>
      </c>
    </row>
    <row r="129" spans="1:9">
      <c r="A129" s="101" t="s">
        <v>500</v>
      </c>
      <c r="B129" s="102" t="s">
        <v>159</v>
      </c>
      <c r="C129" s="102" t="s">
        <v>143</v>
      </c>
      <c r="D129" s="102" t="s">
        <v>135</v>
      </c>
      <c r="E129" s="102" t="s">
        <v>139</v>
      </c>
      <c r="F129" s="85"/>
      <c r="G129" s="51"/>
      <c r="H129" s="51"/>
      <c r="I129" s="103">
        <f>I130</f>
        <v>150000</v>
      </c>
    </row>
    <row r="130" spans="1:9" ht="31.5">
      <c r="A130" s="101" t="s">
        <v>267</v>
      </c>
      <c r="B130" s="102" t="s">
        <v>159</v>
      </c>
      <c r="C130" s="102" t="s">
        <v>143</v>
      </c>
      <c r="D130" s="102" t="s">
        <v>135</v>
      </c>
      <c r="E130" s="102" t="s">
        <v>268</v>
      </c>
      <c r="F130" s="85">
        <v>240</v>
      </c>
      <c r="G130" s="51">
        <v>5</v>
      </c>
      <c r="H130" s="51">
        <v>5</v>
      </c>
      <c r="I130" s="103">
        <f>'Прил 7'!J307</f>
        <v>150000</v>
      </c>
    </row>
    <row r="131" spans="1:9">
      <c r="A131" s="101" t="s">
        <v>507</v>
      </c>
      <c r="B131" s="102" t="s">
        <v>159</v>
      </c>
      <c r="C131" s="102" t="s">
        <v>143</v>
      </c>
      <c r="D131" s="102" t="s">
        <v>136</v>
      </c>
      <c r="E131" s="102" t="s">
        <v>139</v>
      </c>
      <c r="F131" s="85"/>
      <c r="G131" s="51"/>
      <c r="H131" s="51"/>
      <c r="I131" s="103">
        <f>I132</f>
        <v>508000</v>
      </c>
    </row>
    <row r="132" spans="1:9" ht="31.5">
      <c r="A132" s="101" t="s">
        <v>267</v>
      </c>
      <c r="B132" s="102" t="s">
        <v>159</v>
      </c>
      <c r="C132" s="102" t="s">
        <v>143</v>
      </c>
      <c r="D132" s="102" t="s">
        <v>136</v>
      </c>
      <c r="E132" s="102" t="s">
        <v>268</v>
      </c>
      <c r="F132" s="85">
        <v>240</v>
      </c>
      <c r="G132" s="51">
        <v>5</v>
      </c>
      <c r="H132" s="51">
        <v>5</v>
      </c>
      <c r="I132" s="103">
        <f>'Прил 7'!J310</f>
        <v>508000</v>
      </c>
    </row>
    <row r="133" spans="1:9">
      <c r="A133" s="101" t="s">
        <v>505</v>
      </c>
      <c r="B133" s="102" t="s">
        <v>159</v>
      </c>
      <c r="C133" s="52">
        <v>2</v>
      </c>
      <c r="D133" s="102" t="s">
        <v>142</v>
      </c>
      <c r="E133" s="102" t="s">
        <v>139</v>
      </c>
      <c r="F133" s="85"/>
      <c r="G133" s="51"/>
      <c r="H133" s="51"/>
      <c r="I133" s="103">
        <f>I134</f>
        <v>5000</v>
      </c>
    </row>
    <row r="134" spans="1:9" ht="31.5">
      <c r="A134" s="101" t="s">
        <v>267</v>
      </c>
      <c r="B134" s="102" t="s">
        <v>159</v>
      </c>
      <c r="C134" s="52">
        <v>2</v>
      </c>
      <c r="D134" s="102" t="s">
        <v>142</v>
      </c>
      <c r="E134" s="102" t="s">
        <v>268</v>
      </c>
      <c r="F134" s="85">
        <v>240</v>
      </c>
      <c r="G134" s="51">
        <v>5</v>
      </c>
      <c r="H134" s="51">
        <v>5</v>
      </c>
      <c r="I134" s="103">
        <f>'Прил 7'!J313</f>
        <v>5000</v>
      </c>
    </row>
    <row r="135" spans="1:9" ht="31.5">
      <c r="A135" s="101" t="s">
        <v>506</v>
      </c>
      <c r="B135" s="102" t="s">
        <v>159</v>
      </c>
      <c r="C135" s="102" t="s">
        <v>144</v>
      </c>
      <c r="D135" s="102" t="s">
        <v>138</v>
      </c>
      <c r="E135" s="102" t="s">
        <v>139</v>
      </c>
      <c r="F135" s="85" t="s">
        <v>468</v>
      </c>
      <c r="G135" s="51" t="s">
        <v>468</v>
      </c>
      <c r="H135" s="51" t="s">
        <v>468</v>
      </c>
      <c r="I135" s="103">
        <f>I136+I138</f>
        <v>76000</v>
      </c>
    </row>
    <row r="136" spans="1:9">
      <c r="A136" s="101" t="s">
        <v>500</v>
      </c>
      <c r="B136" s="102" t="s">
        <v>159</v>
      </c>
      <c r="C136" s="102" t="s">
        <v>144</v>
      </c>
      <c r="D136" s="102" t="s">
        <v>135</v>
      </c>
      <c r="E136" s="102" t="s">
        <v>139</v>
      </c>
      <c r="F136" s="85"/>
      <c r="G136" s="51"/>
      <c r="H136" s="51"/>
      <c r="I136" s="103">
        <f>I137</f>
        <v>71000</v>
      </c>
    </row>
    <row r="137" spans="1:9" ht="31.5">
      <c r="A137" s="101" t="s">
        <v>267</v>
      </c>
      <c r="B137" s="102" t="s">
        <v>159</v>
      </c>
      <c r="C137" s="102" t="s">
        <v>144</v>
      </c>
      <c r="D137" s="102" t="s">
        <v>135</v>
      </c>
      <c r="E137" s="102" t="s">
        <v>268</v>
      </c>
      <c r="F137" s="85">
        <v>240</v>
      </c>
      <c r="G137" s="51">
        <v>8</v>
      </c>
      <c r="H137" s="51">
        <v>1</v>
      </c>
      <c r="I137" s="103">
        <f>'Прил 7'!J356</f>
        <v>71000</v>
      </c>
    </row>
    <row r="138" spans="1:9">
      <c r="A138" s="101" t="s">
        <v>505</v>
      </c>
      <c r="B138" s="102" t="s">
        <v>159</v>
      </c>
      <c r="C138" s="52">
        <v>3</v>
      </c>
      <c r="D138" s="102" t="s">
        <v>136</v>
      </c>
      <c r="E138" s="102" t="s">
        <v>139</v>
      </c>
      <c r="F138" s="85"/>
      <c r="G138" s="51"/>
      <c r="H138" s="51"/>
      <c r="I138" s="103">
        <f>I139</f>
        <v>5000</v>
      </c>
    </row>
    <row r="139" spans="1:9" ht="31.5">
      <c r="A139" s="101" t="s">
        <v>267</v>
      </c>
      <c r="B139" s="102" t="s">
        <v>159</v>
      </c>
      <c r="C139" s="52">
        <v>3</v>
      </c>
      <c r="D139" s="102" t="s">
        <v>136</v>
      </c>
      <c r="E139" s="102" t="s">
        <v>268</v>
      </c>
      <c r="F139" s="85">
        <v>240</v>
      </c>
      <c r="G139" s="51">
        <v>8</v>
      </c>
      <c r="H139" s="51">
        <v>1</v>
      </c>
      <c r="I139" s="103">
        <f>'Прил 7'!J359</f>
        <v>5000</v>
      </c>
    </row>
    <row r="140" spans="1:9" ht="47.25">
      <c r="A140" s="101" t="s">
        <v>274</v>
      </c>
      <c r="B140" s="102" t="s">
        <v>187</v>
      </c>
      <c r="C140" s="52" t="s">
        <v>137</v>
      </c>
      <c r="D140" s="102" t="s">
        <v>138</v>
      </c>
      <c r="E140" s="102" t="s">
        <v>139</v>
      </c>
      <c r="F140" s="85" t="s">
        <v>468</v>
      </c>
      <c r="G140" s="51" t="s">
        <v>468</v>
      </c>
      <c r="H140" s="51" t="s">
        <v>468</v>
      </c>
      <c r="I140" s="103">
        <f>SUM(I141:I143)</f>
        <v>21800</v>
      </c>
    </row>
    <row r="141" spans="1:9" ht="31.5">
      <c r="A141" s="101" t="s">
        <v>276</v>
      </c>
      <c r="B141" s="102" t="s">
        <v>187</v>
      </c>
      <c r="C141" s="52">
        <v>0</v>
      </c>
      <c r="D141" s="102" t="s">
        <v>138</v>
      </c>
      <c r="E141" s="102">
        <v>29010</v>
      </c>
      <c r="F141" s="85">
        <v>240</v>
      </c>
      <c r="G141" s="51">
        <v>1</v>
      </c>
      <c r="H141" s="51">
        <v>13</v>
      </c>
      <c r="I141" s="103">
        <f>'Прил 7'!J100</f>
        <v>5000</v>
      </c>
    </row>
    <row r="142" spans="1:9">
      <c r="A142" s="101" t="s">
        <v>182</v>
      </c>
      <c r="B142" s="102" t="s">
        <v>187</v>
      </c>
      <c r="C142" s="52">
        <v>0</v>
      </c>
      <c r="D142" s="102" t="s">
        <v>138</v>
      </c>
      <c r="E142" s="102">
        <v>29010</v>
      </c>
      <c r="F142" s="85">
        <v>360</v>
      </c>
      <c r="G142" s="51">
        <v>1</v>
      </c>
      <c r="H142" s="51">
        <v>13</v>
      </c>
      <c r="I142" s="103">
        <f>'Прил 7'!J101</f>
        <v>15300</v>
      </c>
    </row>
    <row r="143" spans="1:9" ht="31.5">
      <c r="A143" s="101" t="s">
        <v>62</v>
      </c>
      <c r="B143" s="102" t="s">
        <v>187</v>
      </c>
      <c r="C143" s="52">
        <v>0</v>
      </c>
      <c r="D143" s="102" t="s">
        <v>138</v>
      </c>
      <c r="E143" s="102" t="s">
        <v>278</v>
      </c>
      <c r="F143" s="85">
        <v>360</v>
      </c>
      <c r="G143" s="51">
        <v>1</v>
      </c>
      <c r="H143" s="51">
        <v>13</v>
      </c>
      <c r="I143" s="103">
        <f>'Прил 7'!J103</f>
        <v>1500</v>
      </c>
    </row>
    <row r="144" spans="1:9" ht="78.75">
      <c r="A144" s="53" t="s">
        <v>414</v>
      </c>
      <c r="B144" s="102" t="s">
        <v>173</v>
      </c>
      <c r="C144" s="52" t="s">
        <v>137</v>
      </c>
      <c r="D144" s="102" t="s">
        <v>138</v>
      </c>
      <c r="E144" s="102" t="s">
        <v>139</v>
      </c>
      <c r="F144" s="85"/>
      <c r="G144" s="51"/>
      <c r="H144" s="51"/>
      <c r="I144" s="103">
        <f>I145</f>
        <v>30000</v>
      </c>
    </row>
    <row r="145" spans="1:9" ht="31.5">
      <c r="A145" s="53" t="s">
        <v>415</v>
      </c>
      <c r="B145" s="102" t="s">
        <v>173</v>
      </c>
      <c r="C145" s="52">
        <v>0</v>
      </c>
      <c r="D145" s="102" t="s">
        <v>138</v>
      </c>
      <c r="E145" s="102" t="s">
        <v>416</v>
      </c>
      <c r="F145" s="85">
        <v>240</v>
      </c>
      <c r="G145" s="51">
        <v>7</v>
      </c>
      <c r="H145" s="51">
        <v>5</v>
      </c>
      <c r="I145" s="103">
        <f>'Прил 7'!J324</f>
        <v>30000</v>
      </c>
    </row>
    <row r="146" spans="1:9" ht="47.25">
      <c r="A146" s="101" t="s">
        <v>279</v>
      </c>
      <c r="B146" s="102" t="s">
        <v>161</v>
      </c>
      <c r="C146" s="52" t="s">
        <v>137</v>
      </c>
      <c r="D146" s="102" t="s">
        <v>138</v>
      </c>
      <c r="E146" s="102" t="s">
        <v>139</v>
      </c>
      <c r="F146" s="85" t="s">
        <v>468</v>
      </c>
      <c r="G146" s="51" t="s">
        <v>468</v>
      </c>
      <c r="H146" s="51" t="s">
        <v>468</v>
      </c>
      <c r="I146" s="103">
        <f>I147</f>
        <v>200000</v>
      </c>
    </row>
    <row r="147" spans="1:9">
      <c r="A147" s="101" t="s">
        <v>508</v>
      </c>
      <c r="B147" s="102" t="s">
        <v>161</v>
      </c>
      <c r="C147" s="52">
        <v>0</v>
      </c>
      <c r="D147" s="102" t="s">
        <v>135</v>
      </c>
      <c r="E147" s="102" t="s">
        <v>139</v>
      </c>
      <c r="F147" s="85"/>
      <c r="G147" s="51"/>
      <c r="H147" s="51"/>
      <c r="I147" s="103">
        <f>SUM(I148:I149)</f>
        <v>200000</v>
      </c>
    </row>
    <row r="148" spans="1:9">
      <c r="A148" s="101" t="s">
        <v>281</v>
      </c>
      <c r="B148" s="102" t="s">
        <v>161</v>
      </c>
      <c r="C148" s="52">
        <v>0</v>
      </c>
      <c r="D148" s="102" t="s">
        <v>135</v>
      </c>
      <c r="E148" s="102" t="s">
        <v>282</v>
      </c>
      <c r="F148" s="85">
        <v>240</v>
      </c>
      <c r="G148" s="51">
        <v>1</v>
      </c>
      <c r="H148" s="51">
        <v>13</v>
      </c>
      <c r="I148" s="103">
        <f>'Прил 7'!J107</f>
        <v>190000</v>
      </c>
    </row>
    <row r="149" spans="1:9">
      <c r="A149" s="101" t="s">
        <v>281</v>
      </c>
      <c r="B149" s="102" t="s">
        <v>161</v>
      </c>
      <c r="C149" s="52">
        <v>0</v>
      </c>
      <c r="D149" s="102" t="s">
        <v>135</v>
      </c>
      <c r="E149" s="102" t="s">
        <v>282</v>
      </c>
      <c r="F149" s="85">
        <v>240</v>
      </c>
      <c r="G149" s="51">
        <v>8</v>
      </c>
      <c r="H149" s="51">
        <v>1</v>
      </c>
      <c r="I149" s="103">
        <f>'Прил 7'!J363</f>
        <v>10000</v>
      </c>
    </row>
    <row r="150" spans="1:9" ht="47.25">
      <c r="A150" s="101" t="s">
        <v>225</v>
      </c>
      <c r="B150" s="102" t="s">
        <v>165</v>
      </c>
      <c r="C150" s="52" t="s">
        <v>137</v>
      </c>
      <c r="D150" s="102" t="s">
        <v>138</v>
      </c>
      <c r="E150" s="102" t="s">
        <v>139</v>
      </c>
      <c r="F150" s="85" t="s">
        <v>468</v>
      </c>
      <c r="G150" s="51" t="s">
        <v>468</v>
      </c>
      <c r="H150" s="51" t="s">
        <v>468</v>
      </c>
      <c r="I150" s="103">
        <f>I151</f>
        <v>1184000</v>
      </c>
    </row>
    <row r="151" spans="1:9" ht="31.5">
      <c r="A151" s="101" t="s">
        <v>509</v>
      </c>
      <c r="B151" s="102" t="s">
        <v>165</v>
      </c>
      <c r="C151" s="52">
        <v>0</v>
      </c>
      <c r="D151" s="102" t="s">
        <v>135</v>
      </c>
      <c r="E151" s="102" t="s">
        <v>139</v>
      </c>
      <c r="F151" s="85" t="s">
        <v>468</v>
      </c>
      <c r="G151" s="51" t="s">
        <v>468</v>
      </c>
      <c r="H151" s="51" t="s">
        <v>468</v>
      </c>
      <c r="I151" s="103">
        <f>SUM(I152:I154)</f>
        <v>1184000</v>
      </c>
    </row>
    <row r="152" spans="1:9" ht="31.5">
      <c r="A152" s="101" t="s">
        <v>226</v>
      </c>
      <c r="B152" s="102" t="s">
        <v>165</v>
      </c>
      <c r="C152" s="52">
        <v>0</v>
      </c>
      <c r="D152" s="102" t="s">
        <v>135</v>
      </c>
      <c r="E152" s="102">
        <v>26910</v>
      </c>
      <c r="F152" s="85">
        <v>240</v>
      </c>
      <c r="G152" s="51">
        <v>1</v>
      </c>
      <c r="H152" s="51">
        <v>4</v>
      </c>
      <c r="I152" s="103">
        <f>'Прил 7'!J26</f>
        <v>100000</v>
      </c>
    </row>
    <row r="153" spans="1:9" ht="31.5">
      <c r="A153" s="101" t="s">
        <v>226</v>
      </c>
      <c r="B153" s="102" t="s">
        <v>165</v>
      </c>
      <c r="C153" s="52">
        <v>0</v>
      </c>
      <c r="D153" s="102" t="s">
        <v>135</v>
      </c>
      <c r="E153" s="102">
        <v>26910</v>
      </c>
      <c r="F153" s="85">
        <v>240</v>
      </c>
      <c r="G153" s="51">
        <v>1</v>
      </c>
      <c r="H153" s="51">
        <v>13</v>
      </c>
      <c r="I153" s="103">
        <f>'Прил 7'!J111</f>
        <v>84000</v>
      </c>
    </row>
    <row r="154" spans="1:9" ht="31.5">
      <c r="A154" s="101" t="s">
        <v>226</v>
      </c>
      <c r="B154" s="102" t="s">
        <v>165</v>
      </c>
      <c r="C154" s="52">
        <v>0</v>
      </c>
      <c r="D154" s="102" t="s">
        <v>135</v>
      </c>
      <c r="E154" s="102">
        <v>26910</v>
      </c>
      <c r="F154" s="85">
        <v>240</v>
      </c>
      <c r="G154" s="51">
        <v>12</v>
      </c>
      <c r="H154" s="51">
        <v>2</v>
      </c>
      <c r="I154" s="103">
        <f>'Прил 7'!J413</f>
        <v>1000000</v>
      </c>
    </row>
    <row r="155" spans="1:9" ht="47.25">
      <c r="A155" s="101" t="s">
        <v>283</v>
      </c>
      <c r="B155" s="102" t="s">
        <v>170</v>
      </c>
      <c r="C155" s="52" t="s">
        <v>137</v>
      </c>
      <c r="D155" s="102" t="s">
        <v>138</v>
      </c>
      <c r="E155" s="102" t="s">
        <v>139</v>
      </c>
      <c r="F155" s="85"/>
      <c r="G155" s="51"/>
      <c r="H155" s="51"/>
      <c r="I155" s="103">
        <f>I156+I158+I160+I162+I164</f>
        <v>10000</v>
      </c>
    </row>
    <row r="156" spans="1:9" ht="47.25" hidden="1">
      <c r="A156" s="101" t="s">
        <v>454</v>
      </c>
      <c r="B156" s="102" t="s">
        <v>170</v>
      </c>
      <c r="C156" s="52">
        <v>0</v>
      </c>
      <c r="D156" s="102" t="s">
        <v>135</v>
      </c>
      <c r="E156" s="102" t="s">
        <v>139</v>
      </c>
      <c r="F156" s="85"/>
      <c r="G156" s="51"/>
      <c r="H156" s="51"/>
      <c r="I156" s="103">
        <f>I157</f>
        <v>0</v>
      </c>
    </row>
    <row r="157" spans="1:9" hidden="1">
      <c r="A157" s="101" t="s">
        <v>455</v>
      </c>
      <c r="B157" s="102" t="s">
        <v>170</v>
      </c>
      <c r="C157" s="52">
        <v>0</v>
      </c>
      <c r="D157" s="102" t="s">
        <v>135</v>
      </c>
      <c r="E157" s="102" t="s">
        <v>456</v>
      </c>
      <c r="F157" s="85">
        <v>240</v>
      </c>
      <c r="G157" s="51">
        <v>1</v>
      </c>
      <c r="H157" s="51">
        <v>13</v>
      </c>
      <c r="I157" s="103"/>
    </row>
    <row r="158" spans="1:9" ht="47.25">
      <c r="A158" s="101" t="s">
        <v>284</v>
      </c>
      <c r="B158" s="102" t="s">
        <v>170</v>
      </c>
      <c r="C158" s="52">
        <v>0</v>
      </c>
      <c r="D158" s="102" t="s">
        <v>136</v>
      </c>
      <c r="E158" s="102" t="s">
        <v>139</v>
      </c>
      <c r="F158" s="85"/>
      <c r="G158" s="51"/>
      <c r="H158" s="51"/>
      <c r="I158" s="103">
        <f>I159</f>
        <v>10000</v>
      </c>
    </row>
    <row r="159" spans="1:9">
      <c r="A159" s="53" t="s">
        <v>285</v>
      </c>
      <c r="B159" s="102" t="s">
        <v>170</v>
      </c>
      <c r="C159" s="52">
        <v>0</v>
      </c>
      <c r="D159" s="102" t="s">
        <v>136</v>
      </c>
      <c r="E159" s="102" t="s">
        <v>286</v>
      </c>
      <c r="F159" s="85">
        <v>240</v>
      </c>
      <c r="G159" s="51">
        <v>1</v>
      </c>
      <c r="H159" s="51">
        <v>13</v>
      </c>
      <c r="I159" s="103">
        <f>'Прил 7'!J118</f>
        <v>10000</v>
      </c>
    </row>
    <row r="160" spans="1:9" ht="47.25" hidden="1">
      <c r="A160" s="53" t="s">
        <v>287</v>
      </c>
      <c r="B160" s="102" t="s">
        <v>170</v>
      </c>
      <c r="C160" s="52">
        <v>0</v>
      </c>
      <c r="D160" s="102" t="s">
        <v>142</v>
      </c>
      <c r="E160" s="102" t="s">
        <v>139</v>
      </c>
      <c r="F160" s="85"/>
      <c r="G160" s="51"/>
      <c r="H160" s="51"/>
      <c r="I160" s="103">
        <f>I161</f>
        <v>0</v>
      </c>
    </row>
    <row r="161" spans="1:9" ht="31.5" hidden="1">
      <c r="A161" s="53" t="s">
        <v>288</v>
      </c>
      <c r="B161" s="102" t="s">
        <v>170</v>
      </c>
      <c r="C161" s="52">
        <v>0</v>
      </c>
      <c r="D161" s="102" t="s">
        <v>142</v>
      </c>
      <c r="E161" s="102" t="s">
        <v>289</v>
      </c>
      <c r="F161" s="85">
        <v>240</v>
      </c>
      <c r="G161" s="51">
        <v>1</v>
      </c>
      <c r="H161" s="51">
        <v>13</v>
      </c>
      <c r="I161" s="103">
        <f>'Прил 7'!J121</f>
        <v>0</v>
      </c>
    </row>
    <row r="162" spans="1:9" ht="47.25" hidden="1">
      <c r="A162" s="53" t="s">
        <v>457</v>
      </c>
      <c r="B162" s="102" t="s">
        <v>170</v>
      </c>
      <c r="C162" s="52">
        <v>0</v>
      </c>
      <c r="D162" s="102" t="s">
        <v>154</v>
      </c>
      <c r="E162" s="102" t="s">
        <v>139</v>
      </c>
      <c r="F162" s="85"/>
      <c r="G162" s="51"/>
      <c r="H162" s="51"/>
      <c r="I162" s="103">
        <f>I163</f>
        <v>0</v>
      </c>
    </row>
    <row r="163" spans="1:9" ht="31.5" hidden="1">
      <c r="A163" s="53" t="s">
        <v>458</v>
      </c>
      <c r="B163" s="102" t="s">
        <v>170</v>
      </c>
      <c r="C163" s="52">
        <v>0</v>
      </c>
      <c r="D163" s="102" t="s">
        <v>154</v>
      </c>
      <c r="E163" s="102" t="s">
        <v>459</v>
      </c>
      <c r="F163" s="85">
        <v>240</v>
      </c>
      <c r="G163" s="51">
        <v>1</v>
      </c>
      <c r="H163" s="51">
        <v>13</v>
      </c>
      <c r="I163" s="103">
        <f>'Прил 7'!J124</f>
        <v>0</v>
      </c>
    </row>
    <row r="164" spans="1:9" ht="47.25" hidden="1">
      <c r="A164" s="53" t="s">
        <v>460</v>
      </c>
      <c r="B164" s="102" t="s">
        <v>170</v>
      </c>
      <c r="C164" s="52">
        <v>0</v>
      </c>
      <c r="D164" s="102" t="s">
        <v>155</v>
      </c>
      <c r="E164" s="102" t="s">
        <v>139</v>
      </c>
      <c r="F164" s="85"/>
      <c r="G164" s="51"/>
      <c r="H164" s="51"/>
      <c r="I164" s="103">
        <f>I165</f>
        <v>0</v>
      </c>
    </row>
    <row r="165" spans="1:9" ht="31.5" hidden="1">
      <c r="A165" s="53" t="s">
        <v>290</v>
      </c>
      <c r="B165" s="102" t="s">
        <v>170</v>
      </c>
      <c r="C165" s="52">
        <v>0</v>
      </c>
      <c r="D165" s="102" t="s">
        <v>155</v>
      </c>
      <c r="E165" s="102" t="s">
        <v>291</v>
      </c>
      <c r="F165" s="85">
        <v>240</v>
      </c>
      <c r="G165" s="51">
        <v>1</v>
      </c>
      <c r="H165" s="51">
        <v>13</v>
      </c>
      <c r="I165" s="103">
        <f>'Прил 7'!J127</f>
        <v>0</v>
      </c>
    </row>
    <row r="166" spans="1:9" ht="47.25">
      <c r="A166" s="53" t="s">
        <v>400</v>
      </c>
      <c r="B166" s="102" t="s">
        <v>185</v>
      </c>
      <c r="C166" s="52">
        <v>0</v>
      </c>
      <c r="D166" s="102" t="s">
        <v>138</v>
      </c>
      <c r="E166" s="102" t="s">
        <v>139</v>
      </c>
      <c r="F166" s="85"/>
      <c r="G166" s="51"/>
      <c r="H166" s="51"/>
      <c r="I166" s="103">
        <f>I167</f>
        <v>700713.3</v>
      </c>
    </row>
    <row r="167" spans="1:9" ht="47.25">
      <c r="A167" s="53" t="s">
        <v>510</v>
      </c>
      <c r="B167" s="102" t="s">
        <v>185</v>
      </c>
      <c r="C167" s="52">
        <v>1</v>
      </c>
      <c r="D167" s="102" t="s">
        <v>138</v>
      </c>
      <c r="E167" s="102" t="s">
        <v>139</v>
      </c>
      <c r="F167" s="85"/>
      <c r="G167" s="51"/>
      <c r="H167" s="51"/>
      <c r="I167" s="103">
        <f>I168+I170+I172</f>
        <v>700713.3</v>
      </c>
    </row>
    <row r="168" spans="1:9" hidden="1">
      <c r="A168" s="53" t="s">
        <v>402</v>
      </c>
      <c r="B168" s="102" t="s">
        <v>185</v>
      </c>
      <c r="C168" s="52">
        <v>1</v>
      </c>
      <c r="D168" s="102" t="s">
        <v>135</v>
      </c>
      <c r="E168" s="102" t="s">
        <v>139</v>
      </c>
      <c r="F168" s="85"/>
      <c r="G168" s="51"/>
      <c r="H168" s="51"/>
      <c r="I168" s="103">
        <f>I169</f>
        <v>0</v>
      </c>
    </row>
    <row r="169" spans="1:9" hidden="1">
      <c r="A169" s="53" t="s">
        <v>511</v>
      </c>
      <c r="B169" s="102" t="s">
        <v>185</v>
      </c>
      <c r="C169" s="52">
        <v>1</v>
      </c>
      <c r="D169" s="102" t="s">
        <v>135</v>
      </c>
      <c r="E169" s="102" t="s">
        <v>404</v>
      </c>
      <c r="F169" s="85">
        <v>240</v>
      </c>
      <c r="G169" s="51">
        <v>5</v>
      </c>
      <c r="H169" s="51">
        <v>3</v>
      </c>
      <c r="I169" s="103">
        <f>'Прил 7'!J289</f>
        <v>0</v>
      </c>
    </row>
    <row r="170" spans="1:9" hidden="1">
      <c r="A170" s="53" t="s">
        <v>405</v>
      </c>
      <c r="B170" s="102" t="s">
        <v>185</v>
      </c>
      <c r="C170" s="52">
        <v>1</v>
      </c>
      <c r="D170" s="102" t="s">
        <v>136</v>
      </c>
      <c r="E170" s="102" t="s">
        <v>139</v>
      </c>
      <c r="F170" s="85"/>
      <c r="G170" s="51"/>
      <c r="H170" s="51"/>
      <c r="I170" s="103">
        <f>I171</f>
        <v>0</v>
      </c>
    </row>
    <row r="171" spans="1:9" ht="94.5" hidden="1">
      <c r="A171" s="53" t="s">
        <v>512</v>
      </c>
      <c r="B171" s="102" t="s">
        <v>185</v>
      </c>
      <c r="C171" s="52">
        <v>1</v>
      </c>
      <c r="D171" s="102" t="s">
        <v>136</v>
      </c>
      <c r="E171" s="102" t="s">
        <v>404</v>
      </c>
      <c r="F171" s="85">
        <v>240</v>
      </c>
      <c r="G171" s="51">
        <v>5</v>
      </c>
      <c r="H171" s="51">
        <v>3</v>
      </c>
      <c r="I171" s="103">
        <f>'Прил 7'!J292</f>
        <v>0</v>
      </c>
    </row>
    <row r="172" spans="1:9" ht="78.75">
      <c r="A172" s="53" t="s">
        <v>406</v>
      </c>
      <c r="B172" s="102" t="s">
        <v>185</v>
      </c>
      <c r="C172" s="52">
        <v>1</v>
      </c>
      <c r="D172" s="102" t="s">
        <v>196</v>
      </c>
      <c r="E172" s="102" t="s">
        <v>139</v>
      </c>
      <c r="F172" s="85"/>
      <c r="G172" s="51"/>
      <c r="H172" s="51"/>
      <c r="I172" s="103">
        <f>I173</f>
        <v>700713.3</v>
      </c>
    </row>
    <row r="173" spans="1:9" ht="78.75">
      <c r="A173" s="53" t="s">
        <v>403</v>
      </c>
      <c r="B173" s="102" t="s">
        <v>185</v>
      </c>
      <c r="C173" s="52">
        <v>1</v>
      </c>
      <c r="D173" s="102" t="s">
        <v>196</v>
      </c>
      <c r="E173" s="102" t="s">
        <v>197</v>
      </c>
      <c r="F173" s="85">
        <v>540</v>
      </c>
      <c r="G173" s="51">
        <v>5</v>
      </c>
      <c r="H173" s="51">
        <v>3</v>
      </c>
      <c r="I173" s="103">
        <f>'Прил 7'!J295</f>
        <v>700713.3</v>
      </c>
    </row>
    <row r="174" spans="1:9">
      <c r="A174" s="105" t="s">
        <v>214</v>
      </c>
      <c r="B174" s="106"/>
      <c r="C174" s="106"/>
      <c r="D174" s="106"/>
      <c r="E174" s="106"/>
      <c r="F174" s="106"/>
      <c r="G174" s="106"/>
      <c r="H174" s="106"/>
      <c r="I174" s="127">
        <f>I20+I27+I44+I77+I80+I91+I114+I140+I144+I146+I150+I155+I166</f>
        <v>165532727.31999999</v>
      </c>
    </row>
  </sheetData>
  <mergeCells count="16">
    <mergeCell ref="B6:I6"/>
    <mergeCell ref="B7:I7"/>
    <mergeCell ref="B19:E19"/>
    <mergeCell ref="A16:I16"/>
    <mergeCell ref="A18:I18"/>
    <mergeCell ref="B14:I14"/>
    <mergeCell ref="B9:I9"/>
    <mergeCell ref="B10:I10"/>
    <mergeCell ref="B11:I11"/>
    <mergeCell ref="B12:I12"/>
    <mergeCell ref="B13:I13"/>
    <mergeCell ref="B1:I1"/>
    <mergeCell ref="B2:I2"/>
    <mergeCell ref="B3:I3"/>
    <mergeCell ref="B4:I4"/>
    <mergeCell ref="B5:I5"/>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27</vt:i4>
      </vt:variant>
    </vt:vector>
  </HeadingPairs>
  <TitlesOfParts>
    <vt:vector size="39"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10'!__bookmark_1</vt:lpstr>
      <vt:lpstr>'Прил 6'!__bookmark_1</vt:lpstr>
      <vt:lpstr>'Прил 7'!__bookmark_1</vt:lpstr>
      <vt:lpstr>'Прил 8'!__bookmark_1</vt:lpstr>
      <vt:lpstr>'Прил 9'!__bookmark_1</vt:lpstr>
      <vt:lpstr>__bookmark_1</vt:lpstr>
      <vt:lpstr>'Прил 1'!Заголовки_для_печати</vt:lpstr>
      <vt:lpstr>'Прил 10'!Заголовки_для_печати</vt:lpstr>
      <vt:lpstr>'Прил 11'!Заголовки_для_печати</vt:lpstr>
      <vt:lpstr>'Прил 12'!Заголовки_для_печати</vt:lpstr>
      <vt:lpstr>'Прил 2'!Заголовки_для_печати</vt:lpstr>
      <vt:lpstr>'Прил 3'!Заголовки_для_печати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11'!Область_печати</vt:lpstr>
      <vt:lpstr>'Прил 12'!Область_печати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7'!Область_печати</vt:lpstr>
      <vt:lpstr>'Прил 8'!Область_печати</vt:lpstr>
    </vt:vector>
  </TitlesOfParts>
  <Company>Департамент финансов Тульской области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Алёна Викторовна</cp:lastModifiedBy>
  <cp:lastPrinted>2021-06-03T13:23:12Z</cp:lastPrinted>
  <dcterms:created xsi:type="dcterms:W3CDTF">2012-09-28T07:11:56Z</dcterms:created>
  <dcterms:modified xsi:type="dcterms:W3CDTF">2022-01-26T07:27:18Z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