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БЮДЖЕТ 2023-2025\Бюджет МО на 2023-2025\2-3 чтение\"/>
    </mc:Choice>
  </mc:AlternateContent>
  <bookViews>
    <workbookView xWindow="-105" yWindow="-105" windowWidth="23250" windowHeight="12570" tabRatio="774" activeTab="3"/>
  </bookViews>
  <sheets>
    <sheet name="Прил 1" sheetId="84" r:id="rId1"/>
    <sheet name="Прил 2" sheetId="85" r:id="rId2"/>
    <sheet name="Прил 3" sheetId="89" r:id="rId3"/>
    <sheet name="Прил 4" sheetId="102" r:id="rId4"/>
    <sheet name="Прил 5" sheetId="90" r:id="rId5"/>
    <sheet name="Прил 6" sheetId="91" r:id="rId6"/>
    <sheet name="Прил 7" sheetId="92" r:id="rId7"/>
    <sheet name="Прил 8" sheetId="93" r:id="rId8"/>
    <sheet name="Прил 9" sheetId="94" r:id="rId9"/>
    <sheet name="Прил 10" sheetId="95" r:id="rId10"/>
    <sheet name="Прил 11" sheetId="96" r:id="rId11"/>
    <sheet name="Прил 12" sheetId="97" r:id="rId12"/>
    <sheet name="Прил 13" sheetId="98" r:id="rId13"/>
    <sheet name="Прил 14" sheetId="103" r:id="rId14"/>
    <sheet name="Прил 15" sheetId="104" r:id="rId15"/>
    <sheet name="Прил 16" sheetId="99" r:id="rId16"/>
    <sheet name="Прил 17" sheetId="100" r:id="rId17"/>
  </sheets>
  <definedNames>
    <definedName name="__bookmark_1" localSheetId="9">'Прил 10'!$A$12:$J$122</definedName>
    <definedName name="__bookmark_1" localSheetId="10">'Прил 11'!$A$12:$I$26</definedName>
    <definedName name="__bookmark_1" localSheetId="11">'Прил 12'!$A$12:$J$26</definedName>
    <definedName name="__bookmark_1" localSheetId="12">'Прил 13'!$A$12:$D$15</definedName>
    <definedName name="__bookmark_1" localSheetId="5">'Прил 6'!$A$12:$J$303</definedName>
    <definedName name="__bookmark_1" localSheetId="6">'Прил 7'!$A$11:$J$318</definedName>
    <definedName name="__bookmark_1" localSheetId="7">'Прил 8'!$A$11:$K$305</definedName>
    <definedName name="__bookmark_1" localSheetId="8">'Прил 9'!$A$12:$I$122</definedName>
    <definedName name="__bookmark_1">'Прил 5'!$A$12:$I$311</definedName>
    <definedName name="_xlnm._FilterDatabase" localSheetId="1" hidden="1">'Прил 2'!$A$15:$D$40</definedName>
    <definedName name="_xlnm._FilterDatabase" localSheetId="6" hidden="1">'Прил 7'!$A$12:$J$12</definedName>
    <definedName name="_xlnm._FilterDatabase" localSheetId="7" hidden="1">'Прил 8'!$A$12:$K$12</definedName>
    <definedName name="_xlnm.Print_Titles" localSheetId="0">'Прил 1'!$15:$15</definedName>
    <definedName name="_xlnm.Print_Titles" localSheetId="9">'Прил 10'!$12:$12</definedName>
    <definedName name="_xlnm.Print_Titles" localSheetId="10">'Прил 11'!$12:$13</definedName>
    <definedName name="_xlnm.Print_Titles" localSheetId="11">'Прил 12'!$12:$13</definedName>
    <definedName name="_xlnm.Print_Titles" localSheetId="12">'Прил 13'!$12:$13</definedName>
    <definedName name="_xlnm.Print_Titles" localSheetId="14">'Прил 15'!$13:$13</definedName>
    <definedName name="_xlnm.Print_Titles" localSheetId="15">'Прил 16'!$11:$11</definedName>
    <definedName name="_xlnm.Print_Titles" localSheetId="16">'Прил 17'!$11:$12</definedName>
    <definedName name="_xlnm.Print_Titles" localSheetId="1">'Прил 2'!$15:$15</definedName>
    <definedName name="_xlnm.Print_Titles" localSheetId="4">'Прил 5'!$12:$13</definedName>
    <definedName name="_xlnm.Print_Titles" localSheetId="5">'Прил 6'!$12:$13</definedName>
    <definedName name="_xlnm.Print_Titles" localSheetId="6">'Прил 7'!$11:$11</definedName>
    <definedName name="_xlnm.Print_Titles" localSheetId="7">'Прил 8'!$11:$11</definedName>
    <definedName name="_xlnm.Print_Titles" localSheetId="8">'Прил 9'!$12:$12</definedName>
    <definedName name="_xlnm.Print_Area" localSheetId="0">'Прил 1'!$A$1:$C$39</definedName>
    <definedName name="_xlnm.Print_Area" localSheetId="12">'Прил 13'!$A$1:$D$15</definedName>
    <definedName name="_xlnm.Print_Area" localSheetId="13">'Прил 14'!$A$1:$J$30</definedName>
    <definedName name="_xlnm.Print_Area" localSheetId="14">'Прил 15'!$A$1:$H$25</definedName>
    <definedName name="_xlnm.Print_Area" localSheetId="15">'Прил 16'!$A$1:$C$21</definedName>
    <definedName name="_xlnm.Print_Area" localSheetId="16">'Прил 17'!$A$1:$D$22</definedName>
    <definedName name="_xlnm.Print_Area" localSheetId="1">'Прил 2'!$A$1:$D$40</definedName>
    <definedName name="_xlnm.Print_Area" localSheetId="2">'Прил 3'!$A$1:$C$53</definedName>
    <definedName name="_xlnm.Print_Area" localSheetId="3">'Прил 4'!$A$1:$C$53</definedName>
    <definedName name="_xlnm.Print_Area" localSheetId="4">'Прил 5'!$A$1:$I$332</definedName>
    <definedName name="_xlnm.Print_Area" localSheetId="5">'Прил 6'!$A$1:$J$303</definedName>
    <definedName name="_xlnm.Print_Area" localSheetId="6">'Прил 7'!$A$1:$J$343</definedName>
    <definedName name="_xlnm.Print_Area" localSheetId="7">'Прил 8'!$A$1:$K$305</definedName>
    <definedName name="ОбластьИмпорта" localSheetId="0">'Прил 1'!#REF!</definedName>
    <definedName name="ОбластьИмпорта" localSheetId="1">'Прил 2'!#REF!</definedName>
    <definedName name="ОбластьИмпорта" localSheetId="2">'Прил 3'!#REF!</definedName>
    <definedName name="ОбластьИмпорта" localSheetId="3">'Прил 4'!#REF!</definedName>
  </definedNames>
  <calcPr calcId="152511"/>
</workbook>
</file>

<file path=xl/calcChain.xml><?xml version="1.0" encoding="utf-8"?>
<calcChain xmlns="http://schemas.openxmlformats.org/spreadsheetml/2006/main">
  <c r="J187" i="93" l="1"/>
  <c r="J210" i="93"/>
  <c r="J122" i="93"/>
  <c r="J131" i="93"/>
  <c r="J23" i="93"/>
  <c r="J32" i="93"/>
  <c r="J30" i="93"/>
  <c r="J28" i="93"/>
  <c r="J34" i="93"/>
  <c r="J39" i="93"/>
  <c r="J216" i="92"/>
  <c r="J239" i="92"/>
  <c r="J146" i="92"/>
  <c r="J155" i="92"/>
  <c r="J23" i="92"/>
  <c r="J36" i="92"/>
  <c r="J38" i="92"/>
  <c r="J34" i="92"/>
  <c r="J40" i="92"/>
  <c r="J45" i="92"/>
  <c r="C14" i="102" l="1"/>
  <c r="C13" i="102" l="1"/>
  <c r="C13" i="89"/>
  <c r="C14" i="89"/>
  <c r="D28" i="85" l="1"/>
  <c r="C28" i="85"/>
  <c r="C28" i="84"/>
  <c r="J61" i="92" l="1"/>
  <c r="J63" i="92"/>
  <c r="I237" i="90" l="1"/>
  <c r="I64" i="94" l="1"/>
  <c r="I51" i="94"/>
  <c r="I33" i="94"/>
  <c r="I85" i="94"/>
  <c r="C20" i="89"/>
  <c r="C19" i="89"/>
  <c r="C18" i="89"/>
  <c r="C17" i="89"/>
  <c r="C16" i="89"/>
  <c r="C15" i="89"/>
  <c r="C21" i="89"/>
  <c r="C21" i="102"/>
  <c r="C20" i="102"/>
  <c r="C19" i="102"/>
  <c r="I297" i="90" l="1"/>
  <c r="I296" i="90" s="1"/>
  <c r="I32" i="90"/>
  <c r="J23" i="91"/>
  <c r="K239" i="93"/>
  <c r="J239" i="93"/>
  <c r="K58" i="93"/>
  <c r="J58" i="93"/>
  <c r="J215" i="92" l="1"/>
  <c r="J209" i="92"/>
  <c r="I184" i="90" l="1"/>
  <c r="J121" i="95" l="1"/>
  <c r="J120" i="95" s="1"/>
  <c r="I121" i="95"/>
  <c r="I120" i="95" s="1"/>
  <c r="J119" i="95"/>
  <c r="J118" i="95" s="1"/>
  <c r="I119" i="95"/>
  <c r="I118" i="95" s="1"/>
  <c r="J117" i="95"/>
  <c r="J116" i="95" s="1"/>
  <c r="I117" i="95"/>
  <c r="I116" i="95" s="1"/>
  <c r="J113" i="95"/>
  <c r="J112" i="95" s="1"/>
  <c r="J111" i="95" s="1"/>
  <c r="I113" i="95"/>
  <c r="I112" i="95" s="1"/>
  <c r="I111" i="95" s="1"/>
  <c r="J109" i="95"/>
  <c r="J110" i="95"/>
  <c r="I110" i="95"/>
  <c r="I109" i="95"/>
  <c r="J106" i="95"/>
  <c r="I106" i="95"/>
  <c r="J103" i="95"/>
  <c r="J102" i="95" s="1"/>
  <c r="I103" i="95"/>
  <c r="I102" i="95" s="1"/>
  <c r="J100" i="95"/>
  <c r="J101" i="95"/>
  <c r="I101" i="95"/>
  <c r="I100" i="95"/>
  <c r="J98" i="95"/>
  <c r="J97" i="95" s="1"/>
  <c r="J96" i="95" s="1"/>
  <c r="I98" i="95"/>
  <c r="I97" i="95" s="1"/>
  <c r="I96" i="95" s="1"/>
  <c r="J95" i="95"/>
  <c r="J94" i="95" s="1"/>
  <c r="I95" i="95"/>
  <c r="I94" i="95" s="1"/>
  <c r="J93" i="95"/>
  <c r="J92" i="95" s="1"/>
  <c r="I93" i="95"/>
  <c r="I92" i="95" s="1"/>
  <c r="J90" i="95"/>
  <c r="J89" i="95" s="1"/>
  <c r="I90" i="95"/>
  <c r="I89" i="95" s="1"/>
  <c r="J88" i="95"/>
  <c r="J87" i="95" s="1"/>
  <c r="I88" i="95"/>
  <c r="I87" i="95" s="1"/>
  <c r="J86" i="95"/>
  <c r="J85" i="95" s="1"/>
  <c r="I86" i="95"/>
  <c r="I85" i="95" s="1"/>
  <c r="J84" i="95"/>
  <c r="J83" i="95" s="1"/>
  <c r="I84" i="95"/>
  <c r="I83" i="95" s="1"/>
  <c r="J82" i="95"/>
  <c r="J81" i="95" s="1"/>
  <c r="J80" i="95" s="1"/>
  <c r="I82" i="95"/>
  <c r="I81" i="95" s="1"/>
  <c r="J67" i="95"/>
  <c r="J68" i="95"/>
  <c r="J64" i="95"/>
  <c r="I64" i="95"/>
  <c r="J74" i="95"/>
  <c r="J75" i="95"/>
  <c r="J76" i="95"/>
  <c r="I76" i="95"/>
  <c r="I75" i="95"/>
  <c r="I74" i="95"/>
  <c r="J70" i="95"/>
  <c r="J71" i="95"/>
  <c r="J72" i="95"/>
  <c r="I72" i="95"/>
  <c r="I71" i="95"/>
  <c r="I70" i="95"/>
  <c r="I67" i="95"/>
  <c r="I68" i="95"/>
  <c r="J63" i="95"/>
  <c r="I63" i="95"/>
  <c r="J60" i="95"/>
  <c r="J59" i="95" s="1"/>
  <c r="J58" i="95" s="1"/>
  <c r="I60" i="95"/>
  <c r="I59" i="95" s="1"/>
  <c r="I58" i="95" s="1"/>
  <c r="J57" i="95"/>
  <c r="J56" i="95" s="1"/>
  <c r="I57" i="95"/>
  <c r="I56" i="95" s="1"/>
  <c r="J53" i="95"/>
  <c r="J54" i="95"/>
  <c r="J55" i="95"/>
  <c r="I55" i="95"/>
  <c r="I54" i="95"/>
  <c r="I53" i="95"/>
  <c r="J44" i="95"/>
  <c r="J45" i="95"/>
  <c r="J46" i="95"/>
  <c r="J47" i="95"/>
  <c r="J48" i="95"/>
  <c r="J49" i="95"/>
  <c r="J50" i="95"/>
  <c r="J51" i="95"/>
  <c r="I51" i="95"/>
  <c r="I50" i="95"/>
  <c r="I49" i="95"/>
  <c r="I48" i="95"/>
  <c r="I47" i="95"/>
  <c r="I46" i="95"/>
  <c r="I45" i="95"/>
  <c r="I44" i="95"/>
  <c r="J40" i="95"/>
  <c r="J41" i="95"/>
  <c r="J42" i="95"/>
  <c r="I42" i="95"/>
  <c r="I41" i="95"/>
  <c r="I40" i="95"/>
  <c r="J33" i="95"/>
  <c r="J34" i="95"/>
  <c r="J35" i="95"/>
  <c r="J36" i="95"/>
  <c r="J37" i="95"/>
  <c r="J38" i="95"/>
  <c r="I38" i="95"/>
  <c r="I37" i="95"/>
  <c r="I36" i="95"/>
  <c r="I35" i="95"/>
  <c r="I34" i="95"/>
  <c r="I33" i="95"/>
  <c r="J30" i="95"/>
  <c r="J29" i="95" s="1"/>
  <c r="I30" i="95"/>
  <c r="I29" i="95" s="1"/>
  <c r="J28" i="95"/>
  <c r="I28" i="95"/>
  <c r="J22" i="95"/>
  <c r="J23" i="95"/>
  <c r="J24" i="95"/>
  <c r="J26" i="95"/>
  <c r="J25" i="95" s="1"/>
  <c r="I26" i="95"/>
  <c r="I25" i="95" s="1"/>
  <c r="I24" i="95"/>
  <c r="I23" i="95"/>
  <c r="I22" i="95"/>
  <c r="J19" i="95"/>
  <c r="J18" i="95" s="1"/>
  <c r="I19" i="95"/>
  <c r="I18" i="95" s="1"/>
  <c r="J15" i="95"/>
  <c r="J16" i="95"/>
  <c r="J17" i="95"/>
  <c r="I17" i="95"/>
  <c r="I16" i="95"/>
  <c r="I15" i="95"/>
  <c r="I25" i="94"/>
  <c r="I24" i="94"/>
  <c r="I23" i="94"/>
  <c r="I130" i="94"/>
  <c r="I129" i="94" s="1"/>
  <c r="I128" i="94"/>
  <c r="I127" i="94" s="1"/>
  <c r="I126" i="94"/>
  <c r="I125" i="94" s="1"/>
  <c r="I122" i="94"/>
  <c r="I121" i="94" s="1"/>
  <c r="I120" i="94" s="1"/>
  <c r="I119" i="94"/>
  <c r="I118" i="94"/>
  <c r="I115" i="94"/>
  <c r="I112" i="94"/>
  <c r="I111" i="94" s="1"/>
  <c r="I110" i="94"/>
  <c r="I109" i="94"/>
  <c r="I107" i="94"/>
  <c r="I106" i="94" s="1"/>
  <c r="I105" i="94"/>
  <c r="I104" i="94" s="1"/>
  <c r="I102" i="94"/>
  <c r="I101" i="94" s="1"/>
  <c r="I100" i="94"/>
  <c r="I99" i="94" s="1"/>
  <c r="I97" i="94"/>
  <c r="I96" i="94" s="1"/>
  <c r="I95" i="94"/>
  <c r="I94" i="94" s="1"/>
  <c r="I91" i="94"/>
  <c r="I90" i="94" s="1"/>
  <c r="I89" i="94"/>
  <c r="I88" i="94" s="1"/>
  <c r="I81" i="94"/>
  <c r="I80" i="94"/>
  <c r="I78" i="94"/>
  <c r="I77" i="94"/>
  <c r="I76" i="94"/>
  <c r="I73" i="94"/>
  <c r="I74" i="94"/>
  <c r="I70" i="94"/>
  <c r="I66" i="94"/>
  <c r="I65" i="94" s="1"/>
  <c r="I61" i="94"/>
  <c r="I60" i="94" s="1"/>
  <c r="I59" i="94"/>
  <c r="I55" i="94"/>
  <c r="I54" i="94"/>
  <c r="I53" i="94"/>
  <c r="I52" i="94"/>
  <c r="I50" i="94"/>
  <c r="I49" i="94"/>
  <c r="I48" i="94"/>
  <c r="I46" i="94"/>
  <c r="I45" i="94"/>
  <c r="I44" i="94"/>
  <c r="I42" i="94"/>
  <c r="I41" i="94"/>
  <c r="I40" i="94"/>
  <c r="I39" i="94"/>
  <c r="I38" i="94"/>
  <c r="I37" i="94"/>
  <c r="I36" i="94"/>
  <c r="I35" i="94"/>
  <c r="I34" i="94"/>
  <c r="I31" i="94"/>
  <c r="I30" i="94" s="1"/>
  <c r="I29" i="94"/>
  <c r="I27" i="94"/>
  <c r="I26" i="94" s="1"/>
  <c r="I20" i="94"/>
  <c r="I19" i="94" s="1"/>
  <c r="I18" i="94"/>
  <c r="I17" i="94"/>
  <c r="I15" i="94"/>
  <c r="I63" i="94"/>
  <c r="J223" i="91"/>
  <c r="J222" i="91" s="1"/>
  <c r="J221" i="91" s="1"/>
  <c r="J220" i="91" s="1"/>
  <c r="I223" i="91"/>
  <c r="I222" i="91" s="1"/>
  <c r="I221" i="91" s="1"/>
  <c r="I220" i="91" s="1"/>
  <c r="J219" i="91"/>
  <c r="J218" i="91" s="1"/>
  <c r="J217" i="91" s="1"/>
  <c r="I219" i="91"/>
  <c r="I218" i="91" s="1"/>
  <c r="I217" i="91" s="1"/>
  <c r="J208" i="91"/>
  <c r="J207" i="91" s="1"/>
  <c r="I208" i="91"/>
  <c r="I207" i="91" s="1"/>
  <c r="J206" i="91"/>
  <c r="J205" i="91" s="1"/>
  <c r="I206" i="91"/>
  <c r="I205" i="91" s="1"/>
  <c r="J204" i="91"/>
  <c r="J203" i="91" s="1"/>
  <c r="I204" i="91"/>
  <c r="I203" i="91" s="1"/>
  <c r="J202" i="91"/>
  <c r="J201" i="91" s="1"/>
  <c r="I202" i="91"/>
  <c r="I201" i="91" s="1"/>
  <c r="J200" i="91"/>
  <c r="J199" i="91" s="1"/>
  <c r="I200" i="91"/>
  <c r="I199" i="91" s="1"/>
  <c r="I198" i="91"/>
  <c r="I197" i="91" s="1"/>
  <c r="J198" i="91"/>
  <c r="J197" i="91" s="1"/>
  <c r="J196" i="91"/>
  <c r="J195" i="91" s="1"/>
  <c r="I196" i="91"/>
  <c r="I195" i="91" s="1"/>
  <c r="J194" i="91"/>
  <c r="J193" i="91" s="1"/>
  <c r="I194" i="91"/>
  <c r="I193" i="91" s="1"/>
  <c r="J191" i="91"/>
  <c r="J190" i="91" s="1"/>
  <c r="I191" i="91"/>
  <c r="I190" i="91" s="1"/>
  <c r="J189" i="91"/>
  <c r="J188" i="91" s="1"/>
  <c r="I189" i="91"/>
  <c r="I188" i="91" s="1"/>
  <c r="J53" i="91"/>
  <c r="J52" i="91" s="1"/>
  <c r="J51" i="91" s="1"/>
  <c r="J50" i="91" s="1"/>
  <c r="J49" i="91" s="1"/>
  <c r="I53" i="91"/>
  <c r="I52" i="91" s="1"/>
  <c r="I51" i="91" s="1"/>
  <c r="I50" i="91" s="1"/>
  <c r="I49" i="91" s="1"/>
  <c r="I48" i="91"/>
  <c r="I47" i="91" s="1"/>
  <c r="I46" i="91" s="1"/>
  <c r="I45" i="91" s="1"/>
  <c r="I44" i="91" s="1"/>
  <c r="J302" i="91"/>
  <c r="J301" i="91" s="1"/>
  <c r="I302" i="91"/>
  <c r="I301" i="91" s="1"/>
  <c r="J300" i="91"/>
  <c r="J299" i="91" s="1"/>
  <c r="I300" i="91"/>
  <c r="I299" i="91" s="1"/>
  <c r="J298" i="91"/>
  <c r="J297" i="91" s="1"/>
  <c r="I298" i="91"/>
  <c r="I297" i="91" s="1"/>
  <c r="J292" i="91"/>
  <c r="J291" i="91" s="1"/>
  <c r="J290" i="91" s="1"/>
  <c r="J289" i="91" s="1"/>
  <c r="I292" i="91"/>
  <c r="I291" i="91" s="1"/>
  <c r="I290" i="91" s="1"/>
  <c r="I289" i="91" s="1"/>
  <c r="J288" i="91"/>
  <c r="J287" i="91" s="1"/>
  <c r="J286" i="91" s="1"/>
  <c r="J285" i="91" s="1"/>
  <c r="I288" i="91"/>
  <c r="I287" i="91" s="1"/>
  <c r="I286" i="91" s="1"/>
  <c r="I285" i="91" s="1"/>
  <c r="J282" i="91"/>
  <c r="J281" i="91" s="1"/>
  <c r="I282" i="91"/>
  <c r="I281" i="91" s="1"/>
  <c r="J280" i="91"/>
  <c r="J279" i="91" s="1"/>
  <c r="I280" i="91"/>
  <c r="I279" i="91" s="1"/>
  <c r="J278" i="91"/>
  <c r="J277" i="91" s="1"/>
  <c r="I278" i="91"/>
  <c r="I277" i="91" s="1"/>
  <c r="J272" i="91"/>
  <c r="J273" i="91"/>
  <c r="I273" i="91"/>
  <c r="I272" i="91"/>
  <c r="J270" i="91"/>
  <c r="J269" i="91" s="1"/>
  <c r="I270" i="91"/>
  <c r="I269" i="91" s="1"/>
  <c r="J266" i="91"/>
  <c r="J265" i="91" s="1"/>
  <c r="J264" i="91" s="1"/>
  <c r="J263" i="91" s="1"/>
  <c r="I266" i="91"/>
  <c r="I265" i="91" s="1"/>
  <c r="J257" i="91"/>
  <c r="J258" i="91"/>
  <c r="I257" i="91"/>
  <c r="I258" i="91"/>
  <c r="J250" i="91"/>
  <c r="J249" i="91" s="1"/>
  <c r="I250" i="91"/>
  <c r="I249" i="91" s="1"/>
  <c r="J248" i="91"/>
  <c r="J247" i="91" s="1"/>
  <c r="I248" i="91"/>
  <c r="I247" i="91" s="1"/>
  <c r="J243" i="91"/>
  <c r="J242" i="91" s="1"/>
  <c r="J241" i="91" s="1"/>
  <c r="J240" i="91" s="1"/>
  <c r="I243" i="91"/>
  <c r="I242" i="91" s="1"/>
  <c r="I241" i="91" s="1"/>
  <c r="I240" i="91" s="1"/>
  <c r="J238" i="91"/>
  <c r="J237" i="91" s="1"/>
  <c r="J236" i="91" s="1"/>
  <c r="I238" i="91"/>
  <c r="I237" i="91" s="1"/>
  <c r="I236" i="91" s="1"/>
  <c r="J235" i="91"/>
  <c r="J234" i="91" s="1"/>
  <c r="J233" i="91" s="1"/>
  <c r="I235" i="91"/>
  <c r="I234" i="91" s="1"/>
  <c r="I233" i="91" s="1"/>
  <c r="J229" i="91"/>
  <c r="J230" i="91"/>
  <c r="J228" i="91"/>
  <c r="I229" i="91"/>
  <c r="I230" i="91"/>
  <c r="I228" i="91"/>
  <c r="J216" i="91"/>
  <c r="J215" i="91" s="1"/>
  <c r="J214" i="91" s="1"/>
  <c r="I216" i="91"/>
  <c r="I215" i="91" s="1"/>
  <c r="I214" i="91" s="1"/>
  <c r="J213" i="91"/>
  <c r="J212" i="91" s="1"/>
  <c r="J211" i="91" s="1"/>
  <c r="I213" i="91"/>
  <c r="I212" i="91" s="1"/>
  <c r="I211" i="91" s="1"/>
  <c r="J187" i="91"/>
  <c r="J186" i="91" s="1"/>
  <c r="I187" i="91"/>
  <c r="I186" i="91" s="1"/>
  <c r="J182" i="91"/>
  <c r="J181" i="91" s="1"/>
  <c r="J180" i="91" s="1"/>
  <c r="J179" i="91" s="1"/>
  <c r="I182" i="91"/>
  <c r="I181" i="91" s="1"/>
  <c r="I180" i="91" s="1"/>
  <c r="I179" i="91" s="1"/>
  <c r="J178" i="91"/>
  <c r="J177" i="91" s="1"/>
  <c r="J176" i="91" s="1"/>
  <c r="I178" i="91"/>
  <c r="I177" i="91" s="1"/>
  <c r="I176" i="91" s="1"/>
  <c r="J175" i="91"/>
  <c r="J174" i="91" s="1"/>
  <c r="J173" i="91" s="1"/>
  <c r="I175" i="91"/>
  <c r="I174" i="91" s="1"/>
  <c r="I173" i="91" s="1"/>
  <c r="J169" i="91"/>
  <c r="J168" i="91" s="1"/>
  <c r="J167" i="91" s="1"/>
  <c r="I169" i="91"/>
  <c r="I168" i="91" s="1"/>
  <c r="I167" i="91" s="1"/>
  <c r="J165" i="91"/>
  <c r="J164" i="91" s="1"/>
  <c r="J163" i="91" s="1"/>
  <c r="J162" i="91" s="1"/>
  <c r="J161" i="91" s="1"/>
  <c r="I165" i="91"/>
  <c r="I164" i="91" s="1"/>
  <c r="I163" i="91" s="1"/>
  <c r="I162" i="91" s="1"/>
  <c r="I161" i="91" s="1"/>
  <c r="J160" i="91"/>
  <c r="J159" i="91" s="1"/>
  <c r="I160" i="91"/>
  <c r="I159" i="91" s="1"/>
  <c r="I158" i="91"/>
  <c r="I157" i="91" s="1"/>
  <c r="J158" i="91"/>
  <c r="J157" i="91" s="1"/>
  <c r="J156" i="91"/>
  <c r="J155" i="91" s="1"/>
  <c r="I156" i="91"/>
  <c r="I155" i="91" s="1"/>
  <c r="J154" i="91"/>
  <c r="J153" i="91" s="1"/>
  <c r="I154" i="91"/>
  <c r="I153" i="91" s="1"/>
  <c r="J152" i="91"/>
  <c r="J151" i="91" s="1"/>
  <c r="I152" i="91"/>
  <c r="I151" i="91" s="1"/>
  <c r="J150" i="91"/>
  <c r="J149" i="91" s="1"/>
  <c r="I150" i="91"/>
  <c r="I149" i="91" s="1"/>
  <c r="J144" i="91"/>
  <c r="J143" i="91" s="1"/>
  <c r="I144" i="91"/>
  <c r="I143" i="91" s="1"/>
  <c r="J138" i="91"/>
  <c r="J137" i="91" s="1"/>
  <c r="J136" i="91" s="1"/>
  <c r="I138" i="91"/>
  <c r="I137" i="91" s="1"/>
  <c r="I136" i="91" s="1"/>
  <c r="J142" i="91"/>
  <c r="J141" i="91" s="1"/>
  <c r="I142" i="91"/>
  <c r="I141" i="91" s="1"/>
  <c r="J135" i="91"/>
  <c r="J134" i="91" s="1"/>
  <c r="J133" i="91" s="1"/>
  <c r="I135" i="91"/>
  <c r="I134" i="91" s="1"/>
  <c r="I133" i="91" s="1"/>
  <c r="J132" i="91"/>
  <c r="J131" i="91" s="1"/>
  <c r="J130" i="91" s="1"/>
  <c r="I132" i="91"/>
  <c r="I131" i="91" s="1"/>
  <c r="I130" i="91" s="1"/>
  <c r="J127" i="91"/>
  <c r="J126" i="91" s="1"/>
  <c r="I127" i="91"/>
  <c r="I126" i="91" s="1"/>
  <c r="J125" i="91"/>
  <c r="J124" i="91" s="1"/>
  <c r="I125" i="91"/>
  <c r="I124" i="91" s="1"/>
  <c r="J123" i="91"/>
  <c r="J122" i="91" s="1"/>
  <c r="I123" i="91"/>
  <c r="I122" i="91" s="1"/>
  <c r="J117" i="91"/>
  <c r="J116" i="91" s="1"/>
  <c r="J115" i="91" s="1"/>
  <c r="J114" i="91" s="1"/>
  <c r="J113" i="91" s="1"/>
  <c r="J112" i="91" s="1"/>
  <c r="I117" i="91"/>
  <c r="I116" i="91" s="1"/>
  <c r="I115" i="91" s="1"/>
  <c r="I114" i="91" s="1"/>
  <c r="I113" i="91" s="1"/>
  <c r="I112" i="91" s="1"/>
  <c r="J111" i="91"/>
  <c r="J110" i="91" s="1"/>
  <c r="J109" i="91" s="1"/>
  <c r="J108" i="91" s="1"/>
  <c r="I111" i="91"/>
  <c r="I110" i="91" s="1"/>
  <c r="I109" i="91" s="1"/>
  <c r="I108" i="91" s="1"/>
  <c r="J107" i="91"/>
  <c r="J106" i="91" s="1"/>
  <c r="J105" i="91" s="1"/>
  <c r="J104" i="91" s="1"/>
  <c r="I107" i="91"/>
  <c r="I106" i="91" s="1"/>
  <c r="I105" i="91" s="1"/>
  <c r="I104" i="91" s="1"/>
  <c r="J103" i="91"/>
  <c r="J102" i="91" s="1"/>
  <c r="J101" i="91" s="1"/>
  <c r="J100" i="91" s="1"/>
  <c r="I103" i="91"/>
  <c r="I102" i="91" s="1"/>
  <c r="I101" i="91" s="1"/>
  <c r="I100" i="91" s="1"/>
  <c r="J96" i="91"/>
  <c r="J95" i="91" s="1"/>
  <c r="J94" i="91" s="1"/>
  <c r="J99" i="91"/>
  <c r="J98" i="91" s="1"/>
  <c r="J97" i="91" s="1"/>
  <c r="I99" i="91"/>
  <c r="I98" i="91" s="1"/>
  <c r="I97" i="91" s="1"/>
  <c r="I96" i="91"/>
  <c r="I95" i="91" s="1"/>
  <c r="I94" i="91" s="1"/>
  <c r="J92" i="91"/>
  <c r="J91" i="91" s="1"/>
  <c r="J90" i="91" s="1"/>
  <c r="J89" i="91" s="1"/>
  <c r="I92" i="91"/>
  <c r="I91" i="91" s="1"/>
  <c r="I90" i="91" s="1"/>
  <c r="I89" i="91" s="1"/>
  <c r="J86" i="91"/>
  <c r="J88" i="91"/>
  <c r="J87" i="91" s="1"/>
  <c r="I88" i="91"/>
  <c r="I87" i="91" s="1"/>
  <c r="I86" i="91"/>
  <c r="J82" i="91"/>
  <c r="J81" i="91" s="1"/>
  <c r="J80" i="91" s="1"/>
  <c r="I82" i="91"/>
  <c r="I81" i="91" s="1"/>
  <c r="I80" i="91" s="1"/>
  <c r="J79" i="91"/>
  <c r="J78" i="91" s="1"/>
  <c r="J77" i="91" s="1"/>
  <c r="I79" i="91"/>
  <c r="I78" i="91" s="1"/>
  <c r="I77" i="91" s="1"/>
  <c r="J76" i="91"/>
  <c r="J75" i="91" s="1"/>
  <c r="J74" i="91" s="1"/>
  <c r="I76" i="91"/>
  <c r="I75" i="91" s="1"/>
  <c r="I74" i="91" s="1"/>
  <c r="J73" i="91"/>
  <c r="J72" i="91" s="1"/>
  <c r="J71" i="91" s="1"/>
  <c r="I73" i="91"/>
  <c r="I72" i="91" s="1"/>
  <c r="I71" i="91" s="1"/>
  <c r="J70" i="91"/>
  <c r="J69" i="91" s="1"/>
  <c r="J68" i="91" s="1"/>
  <c r="I70" i="91"/>
  <c r="I69" i="91" s="1"/>
  <c r="I68" i="91" s="1"/>
  <c r="J65" i="91"/>
  <c r="J64" i="91" s="1"/>
  <c r="J63" i="91" s="1"/>
  <c r="I65" i="91"/>
  <c r="I64" i="91" s="1"/>
  <c r="I63" i="91" s="1"/>
  <c r="J62" i="91"/>
  <c r="J61" i="91" s="1"/>
  <c r="I62" i="91"/>
  <c r="I61" i="91" s="1"/>
  <c r="J60" i="91"/>
  <c r="J59" i="91" s="1"/>
  <c r="I60" i="91"/>
  <c r="I59" i="91" s="1"/>
  <c r="J58" i="91"/>
  <c r="J57" i="91" s="1"/>
  <c r="I58" i="91"/>
  <c r="I57" i="91" s="1"/>
  <c r="J48" i="91"/>
  <c r="J47" i="91" s="1"/>
  <c r="J46" i="91" s="1"/>
  <c r="J45" i="91" s="1"/>
  <c r="J44" i="91" s="1"/>
  <c r="J43" i="91"/>
  <c r="J42" i="91" s="1"/>
  <c r="I43" i="91"/>
  <c r="I42" i="91" s="1"/>
  <c r="J41" i="91"/>
  <c r="J40" i="91" s="1"/>
  <c r="I41" i="91"/>
  <c r="I40" i="91" s="1"/>
  <c r="J39" i="91"/>
  <c r="J38" i="91" s="1"/>
  <c r="I39" i="91"/>
  <c r="I38" i="91" s="1"/>
  <c r="J37" i="91"/>
  <c r="J36" i="91" s="1"/>
  <c r="I37" i="91"/>
  <c r="I36" i="91" s="1"/>
  <c r="J32" i="91"/>
  <c r="J33" i="91"/>
  <c r="I32" i="91"/>
  <c r="I33" i="91"/>
  <c r="J27" i="91"/>
  <c r="J26" i="91" s="1"/>
  <c r="J25" i="91" s="1"/>
  <c r="I27" i="91"/>
  <c r="I26" i="91" s="1"/>
  <c r="I25" i="91" s="1"/>
  <c r="J21" i="91"/>
  <c r="J22" i="91"/>
  <c r="I22" i="91"/>
  <c r="I21" i="91"/>
  <c r="J19" i="91"/>
  <c r="J18" i="91" s="1"/>
  <c r="I19" i="91"/>
  <c r="I18" i="91" s="1"/>
  <c r="I80" i="95" l="1"/>
  <c r="I91" i="95"/>
  <c r="J91" i="95"/>
  <c r="I47" i="94"/>
  <c r="I62" i="94"/>
  <c r="I98" i="94"/>
  <c r="I192" i="91"/>
  <c r="I232" i="91"/>
  <c r="I231" i="91" s="1"/>
  <c r="J232" i="91"/>
  <c r="J231" i="91" s="1"/>
  <c r="J192" i="91"/>
  <c r="I121" i="91"/>
  <c r="J129" i="91"/>
  <c r="J121" i="91"/>
  <c r="J120" i="91" s="1"/>
  <c r="J119" i="91" s="1"/>
  <c r="I129" i="91"/>
  <c r="J67" i="91"/>
  <c r="J66" i="91" s="1"/>
  <c r="I67" i="91"/>
  <c r="I66" i="91" s="1"/>
  <c r="I140" i="91"/>
  <c r="I139" i="91" s="1"/>
  <c r="J140" i="91"/>
  <c r="J139" i="91" s="1"/>
  <c r="J62" i="95"/>
  <c r="I99" i="95"/>
  <c r="I105" i="95"/>
  <c r="I104" i="95" s="1"/>
  <c r="I62" i="95"/>
  <c r="J105" i="95"/>
  <c r="J104" i="95" s="1"/>
  <c r="I75" i="94"/>
  <c r="I27" i="95"/>
  <c r="I14" i="95"/>
  <c r="I13" i="95" s="1"/>
  <c r="J27" i="95"/>
  <c r="J32" i="95"/>
  <c r="I69" i="95"/>
  <c r="I73" i="95"/>
  <c r="J73" i="95"/>
  <c r="J99" i="95"/>
  <c r="J21" i="95"/>
  <c r="J69" i="95"/>
  <c r="I108" i="95"/>
  <c r="I107" i="95" s="1"/>
  <c r="J43" i="95"/>
  <c r="J14" i="95"/>
  <c r="J13" i="95" s="1"/>
  <c r="I32" i="95"/>
  <c r="I39" i="95"/>
  <c r="I21" i="95"/>
  <c r="J39" i="95"/>
  <c r="J52" i="95"/>
  <c r="J108" i="95"/>
  <c r="J107" i="95" s="1"/>
  <c r="I52" i="95"/>
  <c r="I43" i="95"/>
  <c r="J115" i="95"/>
  <c r="J114" i="95" s="1"/>
  <c r="I115" i="95"/>
  <c r="I114" i="95" s="1"/>
  <c r="I108" i="94"/>
  <c r="I114" i="94"/>
  <c r="I113" i="94" s="1"/>
  <c r="I43" i="94"/>
  <c r="I117" i="94"/>
  <c r="I116" i="94" s="1"/>
  <c r="I103" i="94"/>
  <c r="I124" i="94"/>
  <c r="I123" i="94" s="1"/>
  <c r="I28" i="94"/>
  <c r="I21" i="94" s="1"/>
  <c r="I22" i="94"/>
  <c r="I93" i="91"/>
  <c r="J227" i="91"/>
  <c r="J226" i="91" s="1"/>
  <c r="J225" i="91" s="1"/>
  <c r="I20" i="91"/>
  <c r="I17" i="91" s="1"/>
  <c r="I16" i="91" s="1"/>
  <c r="I15" i="91" s="1"/>
  <c r="I85" i="91"/>
  <c r="I84" i="91" s="1"/>
  <c r="I83" i="91" s="1"/>
  <c r="J93" i="91"/>
  <c r="I271" i="91"/>
  <c r="I268" i="91" s="1"/>
  <c r="I267" i="91" s="1"/>
  <c r="I284" i="91"/>
  <c r="I283" i="91" s="1"/>
  <c r="J20" i="91"/>
  <c r="J17" i="91" s="1"/>
  <c r="J16" i="91" s="1"/>
  <c r="J15" i="91" s="1"/>
  <c r="I31" i="91"/>
  <c r="J85" i="91"/>
  <c r="J84" i="91" s="1"/>
  <c r="J83" i="91" s="1"/>
  <c r="I227" i="91"/>
  <c r="I226" i="91" s="1"/>
  <c r="I225" i="91" s="1"/>
  <c r="J148" i="91"/>
  <c r="J147" i="91" s="1"/>
  <c r="J146" i="91" s="1"/>
  <c r="J271" i="91"/>
  <c r="J268" i="91" s="1"/>
  <c r="J267" i="91" s="1"/>
  <c r="J296" i="91"/>
  <c r="J295" i="91" s="1"/>
  <c r="J294" i="91" s="1"/>
  <c r="J293" i="91" s="1"/>
  <c r="I120" i="91"/>
  <c r="I119" i="91" s="1"/>
  <c r="J172" i="91"/>
  <c r="J171" i="91" s="1"/>
  <c r="J210" i="91"/>
  <c r="J209" i="91" s="1"/>
  <c r="J246" i="91"/>
  <c r="J245" i="91" s="1"/>
  <c r="J244" i="91" s="1"/>
  <c r="J239" i="91" s="1"/>
  <c r="J31" i="91"/>
  <c r="J185" i="91"/>
  <c r="I276" i="91"/>
  <c r="I275" i="91" s="1"/>
  <c r="I274" i="91" s="1"/>
  <c r="J35" i="91"/>
  <c r="J34" i="91" s="1"/>
  <c r="J56" i="91"/>
  <c r="J55" i="91" s="1"/>
  <c r="I296" i="91"/>
  <c r="I295" i="91" s="1"/>
  <c r="I294" i="91" s="1"/>
  <c r="I293" i="91" s="1"/>
  <c r="I172" i="91"/>
  <c r="I171" i="91" s="1"/>
  <c r="I35" i="91"/>
  <c r="I34" i="91" s="1"/>
  <c r="J166" i="91"/>
  <c r="I246" i="91"/>
  <c r="I245" i="91" s="1"/>
  <c r="I244" i="91" s="1"/>
  <c r="I239" i="91" s="1"/>
  <c r="I148" i="91"/>
  <c r="I147" i="91" s="1"/>
  <c r="I146" i="91" s="1"/>
  <c r="I210" i="91"/>
  <c r="I209" i="91" s="1"/>
  <c r="I166" i="91"/>
  <c r="I185" i="91"/>
  <c r="I264" i="91"/>
  <c r="I263" i="91" s="1"/>
  <c r="I262" i="91" s="1"/>
  <c r="J284" i="91"/>
  <c r="J283" i="91" s="1"/>
  <c r="I56" i="91"/>
  <c r="I55" i="91" s="1"/>
  <c r="J276" i="91"/>
  <c r="J275" i="91" s="1"/>
  <c r="J274" i="91" s="1"/>
  <c r="J262" i="91"/>
  <c r="I184" i="91" l="1"/>
  <c r="I183" i="91" s="1"/>
  <c r="J128" i="91"/>
  <c r="J118" i="91" s="1"/>
  <c r="I128" i="91"/>
  <c r="I118" i="91" s="1"/>
  <c r="I20" i="95"/>
  <c r="J20" i="95"/>
  <c r="J31" i="95"/>
  <c r="J79" i="95"/>
  <c r="I31" i="95"/>
  <c r="I79" i="95"/>
  <c r="I54" i="91"/>
  <c r="J54" i="91"/>
  <c r="J14" i="91" s="1"/>
  <c r="J224" i="91"/>
  <c r="J145" i="91"/>
  <c r="I224" i="91"/>
  <c r="J184" i="91"/>
  <c r="J183" i="91" s="1"/>
  <c r="J170" i="91" s="1"/>
  <c r="I145" i="91"/>
  <c r="I170" i="91" l="1"/>
  <c r="J29" i="103"/>
  <c r="I29" i="103"/>
  <c r="H29" i="103"/>
  <c r="F29" i="103"/>
  <c r="D29" i="103"/>
  <c r="B29" i="103"/>
  <c r="J20" i="103"/>
  <c r="I20" i="103"/>
  <c r="H20" i="103"/>
  <c r="F20" i="103"/>
  <c r="D20" i="103"/>
  <c r="B20" i="103"/>
  <c r="J25" i="97" l="1"/>
  <c r="I25" i="97"/>
  <c r="J19" i="97"/>
  <c r="I19" i="97"/>
  <c r="I19" i="96"/>
  <c r="I19" i="90"/>
  <c r="I329" i="90"/>
  <c r="I327" i="90"/>
  <c r="I317" i="90"/>
  <c r="I311" i="90"/>
  <c r="I309" i="90"/>
  <c r="I307" i="90"/>
  <c r="I302" i="90"/>
  <c r="I301" i="90"/>
  <c r="I295" i="90"/>
  <c r="I292" i="90"/>
  <c r="I287" i="90"/>
  <c r="I281" i="90"/>
  <c r="I282" i="90"/>
  <c r="I274" i="90"/>
  <c r="I267" i="90"/>
  <c r="I262" i="90"/>
  <c r="I259" i="90"/>
  <c r="I254" i="90"/>
  <c r="I247" i="90"/>
  <c r="I243" i="90"/>
  <c r="I232" i="90"/>
  <c r="I230" i="90"/>
  <c r="I228" i="90"/>
  <c r="I226" i="90"/>
  <c r="I224" i="90"/>
  <c r="I222" i="90"/>
  <c r="I220" i="90"/>
  <c r="I218" i="90"/>
  <c r="I215" i="90"/>
  <c r="I213" i="90"/>
  <c r="I211" i="90"/>
  <c r="I206" i="90"/>
  <c r="I202" i="90"/>
  <c r="I199" i="90"/>
  <c r="I193" i="90"/>
  <c r="I189" i="90"/>
  <c r="I182" i="90"/>
  <c r="I180" i="90"/>
  <c r="I178" i="90"/>
  <c r="I176" i="90"/>
  <c r="I174" i="90"/>
  <c r="I172" i="90"/>
  <c r="I170" i="90"/>
  <c r="I169" i="90"/>
  <c r="I163" i="90"/>
  <c r="I157" i="90"/>
  <c r="I161" i="90"/>
  <c r="I154" i="90"/>
  <c r="I151" i="90"/>
  <c r="I146" i="90"/>
  <c r="I144" i="90"/>
  <c r="I142" i="90"/>
  <c r="I136" i="90"/>
  <c r="I135" i="90"/>
  <c r="I129" i="90"/>
  <c r="I127" i="90"/>
  <c r="I122" i="90"/>
  <c r="I123" i="90"/>
  <c r="I121" i="90"/>
  <c r="I117" i="90"/>
  <c r="I113" i="90"/>
  <c r="I109" i="90"/>
  <c r="I108" i="90" s="1"/>
  <c r="I107" i="90" s="1"/>
  <c r="I106" i="90"/>
  <c r="I102" i="90"/>
  <c r="I98" i="90"/>
  <c r="I96" i="90"/>
  <c r="I92" i="90"/>
  <c r="I89" i="90"/>
  <c r="I83" i="90"/>
  <c r="I80" i="90"/>
  <c r="I75" i="90"/>
  <c r="I72" i="90"/>
  <c r="I70" i="90"/>
  <c r="I66" i="90"/>
  <c r="I61" i="90"/>
  <c r="I56" i="90"/>
  <c r="I52" i="90"/>
  <c r="I47" i="90"/>
  <c r="I45" i="90"/>
  <c r="I44" i="90" s="1"/>
  <c r="I43" i="90"/>
  <c r="I41" i="90"/>
  <c r="I36" i="90"/>
  <c r="I35" i="90"/>
  <c r="I33" i="90"/>
  <c r="I27" i="90"/>
  <c r="I328" i="90" l="1"/>
  <c r="I326" i="90"/>
  <c r="I316" i="90"/>
  <c r="I315" i="90" s="1"/>
  <c r="I314" i="90" s="1"/>
  <c r="I310" i="90"/>
  <c r="I308" i="90"/>
  <c r="I306" i="90"/>
  <c r="I294" i="90"/>
  <c r="I293" i="90" s="1"/>
  <c r="I291" i="90"/>
  <c r="I286" i="90"/>
  <c r="I273" i="90"/>
  <c r="I266" i="90"/>
  <c r="I265" i="90" s="1"/>
  <c r="I264" i="90" s="1"/>
  <c r="I261" i="90"/>
  <c r="I260" i="90" s="1"/>
  <c r="I258" i="90"/>
  <c r="I257" i="90" s="1"/>
  <c r="I246" i="90"/>
  <c r="I245" i="90" s="1"/>
  <c r="I244" i="90" s="1"/>
  <c r="I242" i="90"/>
  <c r="I241" i="90" s="1"/>
  <c r="I239" i="90"/>
  <c r="I238" i="90" s="1"/>
  <c r="I236" i="90"/>
  <c r="I235" i="90" s="1"/>
  <c r="I231" i="90"/>
  <c r="I229" i="90"/>
  <c r="I227" i="90"/>
  <c r="I225" i="90"/>
  <c r="I221" i="90"/>
  <c r="I219" i="90"/>
  <c r="I217" i="90"/>
  <c r="I214" i="90"/>
  <c r="I212" i="90"/>
  <c r="I210" i="90"/>
  <c r="I205" i="90"/>
  <c r="I204" i="90" s="1"/>
  <c r="I203" i="90" s="1"/>
  <c r="I201" i="90"/>
  <c r="I200" i="90" s="1"/>
  <c r="I198" i="90"/>
  <c r="I197" i="90" s="1"/>
  <c r="I192" i="90"/>
  <c r="I191" i="90" s="1"/>
  <c r="I188" i="90"/>
  <c r="I187" i="90" s="1"/>
  <c r="I186" i="90" s="1"/>
  <c r="I185" i="90" s="1"/>
  <c r="I183" i="90"/>
  <c r="I181" i="90"/>
  <c r="I179" i="90"/>
  <c r="I177" i="90"/>
  <c r="I175" i="90"/>
  <c r="I173" i="90"/>
  <c r="I171" i="90"/>
  <c r="I162" i="90"/>
  <c r="I156" i="90"/>
  <c r="I155" i="90" s="1"/>
  <c r="I160" i="90"/>
  <c r="I153" i="90"/>
  <c r="I152" i="90" s="1"/>
  <c r="I150" i="90"/>
  <c r="I149" i="90" s="1"/>
  <c r="I145" i="90"/>
  <c r="I143" i="90"/>
  <c r="I141" i="90"/>
  <c r="I140" i="90" s="1"/>
  <c r="I134" i="90"/>
  <c r="I133" i="90" s="1"/>
  <c r="I132" i="90" s="1"/>
  <c r="I131" i="90" s="1"/>
  <c r="I130" i="90" s="1"/>
  <c r="I128" i="90"/>
  <c r="I126" i="90"/>
  <c r="I116" i="90"/>
  <c r="I115" i="90" s="1"/>
  <c r="I114" i="90" s="1"/>
  <c r="I112" i="90"/>
  <c r="I111" i="90" s="1"/>
  <c r="I110" i="90" s="1"/>
  <c r="I105" i="90"/>
  <c r="I104" i="90" s="1"/>
  <c r="I103" i="90" s="1"/>
  <c r="I101" i="90"/>
  <c r="I100" i="90" s="1"/>
  <c r="I99" i="90" s="1"/>
  <c r="I97" i="90"/>
  <c r="I95" i="90"/>
  <c r="I91" i="90"/>
  <c r="I90" i="90" s="1"/>
  <c r="I88" i="90"/>
  <c r="I87" i="90" s="1"/>
  <c r="I82" i="90"/>
  <c r="I81" i="90" s="1"/>
  <c r="I79" i="90"/>
  <c r="I78" i="90" s="1"/>
  <c r="I74" i="90"/>
  <c r="I73" i="90" s="1"/>
  <c r="I71" i="90"/>
  <c r="I69" i="90"/>
  <c r="I65" i="90"/>
  <c r="I60" i="90"/>
  <c r="I59" i="90" s="1"/>
  <c r="I58" i="90" s="1"/>
  <c r="I57" i="90" s="1"/>
  <c r="I55" i="90"/>
  <c r="I54" i="90" s="1"/>
  <c r="I53" i="90" s="1"/>
  <c r="I51" i="90"/>
  <c r="I50" i="90" s="1"/>
  <c r="I49" i="90" s="1"/>
  <c r="I48" i="90" s="1"/>
  <c r="I46" i="90"/>
  <c r="I42" i="90"/>
  <c r="I40" i="90"/>
  <c r="I31" i="90"/>
  <c r="I26" i="90"/>
  <c r="I25" i="90" s="1"/>
  <c r="I20" i="90"/>
  <c r="I18" i="90" s="1"/>
  <c r="C50" i="102"/>
  <c r="C18" i="102"/>
  <c r="C17" i="102"/>
  <c r="C16" i="102"/>
  <c r="C15" i="102"/>
  <c r="I148" i="90" l="1"/>
  <c r="I196" i="90"/>
  <c r="I195" i="90" s="1"/>
  <c r="I256" i="90"/>
  <c r="I255" i="90" s="1"/>
  <c r="I139" i="90"/>
  <c r="I138" i="90" s="1"/>
  <c r="I159" i="90"/>
  <c r="I158" i="90" s="1"/>
  <c r="C51" i="102"/>
  <c r="I94" i="90"/>
  <c r="I93" i="90" s="1"/>
  <c r="I305" i="90"/>
  <c r="I304" i="90" s="1"/>
  <c r="I303" i="90" s="1"/>
  <c r="I125" i="90"/>
  <c r="I124" i="90" s="1"/>
  <c r="I168" i="90"/>
  <c r="I167" i="90" s="1"/>
  <c r="I166" i="90" s="1"/>
  <c r="I165" i="90" s="1"/>
  <c r="I300" i="90"/>
  <c r="I234" i="90"/>
  <c r="I233" i="90" s="1"/>
  <c r="I223" i="90"/>
  <c r="I216" i="90" s="1"/>
  <c r="I190" i="90"/>
  <c r="I290" i="90"/>
  <c r="I289" i="90"/>
  <c r="I288" i="90" s="1"/>
  <c r="I276" i="90" s="1"/>
  <c r="I34" i="90"/>
  <c r="I38" i="90"/>
  <c r="I37" i="90" s="1"/>
  <c r="I209" i="90"/>
  <c r="I17" i="90"/>
  <c r="I16" i="90" s="1"/>
  <c r="I15" i="90" s="1"/>
  <c r="I120" i="90"/>
  <c r="I119" i="90" s="1"/>
  <c r="I118" i="90" s="1"/>
  <c r="C22" i="102"/>
  <c r="I147" i="90" l="1"/>
  <c r="I208" i="90"/>
  <c r="I207" i="90" s="1"/>
  <c r="I137" i="90"/>
  <c r="I164" i="90"/>
  <c r="C49" i="89"/>
  <c r="K236" i="93"/>
  <c r="J236" i="93"/>
  <c r="K209" i="93"/>
  <c r="K208" i="93" s="1"/>
  <c r="K207" i="93" s="1"/>
  <c r="J209" i="93"/>
  <c r="J208" i="93" s="1"/>
  <c r="J207" i="93" s="1"/>
  <c r="J140" i="93"/>
  <c r="K130" i="93"/>
  <c r="J130" i="93"/>
  <c r="K97" i="93"/>
  <c r="K96" i="93" s="1"/>
  <c r="K95" i="93" s="1"/>
  <c r="J97" i="93"/>
  <c r="J96" i="93" s="1"/>
  <c r="J95" i="93" s="1"/>
  <c r="K89" i="93"/>
  <c r="K88" i="93" s="1"/>
  <c r="J89" i="93"/>
  <c r="J88" i="93" s="1"/>
  <c r="K78" i="93"/>
  <c r="K76" i="93"/>
  <c r="J78" i="93"/>
  <c r="J76" i="93"/>
  <c r="K303" i="93"/>
  <c r="K302" i="93" s="1"/>
  <c r="K301" i="93" s="1"/>
  <c r="K300" i="93" s="1"/>
  <c r="J303" i="93"/>
  <c r="J302" i="93" s="1"/>
  <c r="J301" i="93" s="1"/>
  <c r="J300" i="93" s="1"/>
  <c r="K297" i="93"/>
  <c r="J297" i="93"/>
  <c r="K295" i="93"/>
  <c r="J295" i="93"/>
  <c r="K288" i="93"/>
  <c r="J288" i="93"/>
  <c r="K286" i="93"/>
  <c r="J286" i="93"/>
  <c r="K284" i="93"/>
  <c r="J284" i="93"/>
  <c r="K278" i="93"/>
  <c r="K277" i="93" s="1"/>
  <c r="K276" i="93" s="1"/>
  <c r="J278" i="93"/>
  <c r="J277" i="93" s="1"/>
  <c r="J276" i="93" s="1"/>
  <c r="K274" i="93"/>
  <c r="K273" i="93" s="1"/>
  <c r="K272" i="93" s="1"/>
  <c r="J274" i="93"/>
  <c r="J273" i="93" s="1"/>
  <c r="J272" i="93" s="1"/>
  <c r="K268" i="93"/>
  <c r="J268" i="93"/>
  <c r="K266" i="93"/>
  <c r="J266" i="93"/>
  <c r="K264" i="93"/>
  <c r="J264" i="93"/>
  <c r="K258" i="93"/>
  <c r="J258" i="93"/>
  <c r="K256" i="93"/>
  <c r="J256" i="93"/>
  <c r="K252" i="93"/>
  <c r="J252" i="93"/>
  <c r="K234" i="93"/>
  <c r="J234" i="93"/>
  <c r="K229" i="93"/>
  <c r="K228" i="93" s="1"/>
  <c r="K227" i="93" s="1"/>
  <c r="J229" i="93"/>
  <c r="J228" i="93" s="1"/>
  <c r="J227" i="93" s="1"/>
  <c r="K224" i="93"/>
  <c r="K223" i="93" s="1"/>
  <c r="J224" i="93"/>
  <c r="J223" i="93" s="1"/>
  <c r="K221" i="93"/>
  <c r="K220" i="93" s="1"/>
  <c r="J221" i="93"/>
  <c r="J220" i="93" s="1"/>
  <c r="J219" i="93" s="1"/>
  <c r="K214" i="93"/>
  <c r="K213" i="93" s="1"/>
  <c r="K212" i="93" s="1"/>
  <c r="J214" i="93"/>
  <c r="J213" i="93" s="1"/>
  <c r="J212" i="93" s="1"/>
  <c r="K205" i="93"/>
  <c r="K204" i="93" s="1"/>
  <c r="J205" i="93"/>
  <c r="J204" i="93" s="1"/>
  <c r="K202" i="93"/>
  <c r="K201" i="93" s="1"/>
  <c r="J202" i="93"/>
  <c r="J201" i="93" s="1"/>
  <c r="K199" i="93"/>
  <c r="K198" i="93" s="1"/>
  <c r="J199" i="93"/>
  <c r="J198" i="93" s="1"/>
  <c r="K194" i="93"/>
  <c r="J194" i="93"/>
  <c r="K192" i="93"/>
  <c r="J192" i="93"/>
  <c r="J190" i="93"/>
  <c r="K190" i="93"/>
  <c r="K188" i="93"/>
  <c r="J188" i="93"/>
  <c r="K186" i="93"/>
  <c r="J186" i="93"/>
  <c r="J184" i="93"/>
  <c r="K184" i="93"/>
  <c r="K182" i="93"/>
  <c r="J182" i="93"/>
  <c r="J180" i="93"/>
  <c r="K180" i="93"/>
  <c r="K177" i="93"/>
  <c r="J177" i="93"/>
  <c r="K175" i="93"/>
  <c r="J175" i="93"/>
  <c r="K173" i="93"/>
  <c r="J173" i="93"/>
  <c r="J172" i="93" s="1"/>
  <c r="K168" i="93"/>
  <c r="K167" i="93" s="1"/>
  <c r="K166" i="93" s="1"/>
  <c r="J168" i="93"/>
  <c r="J167" i="93" s="1"/>
  <c r="J166" i="93" s="1"/>
  <c r="K164" i="93"/>
  <c r="K163" i="93" s="1"/>
  <c r="J164" i="93"/>
  <c r="J163" i="93" s="1"/>
  <c r="K161" i="93"/>
  <c r="K160" i="93" s="1"/>
  <c r="J161" i="93"/>
  <c r="J160" i="93" s="1"/>
  <c r="K155" i="93"/>
  <c r="K154" i="93" s="1"/>
  <c r="J155" i="93"/>
  <c r="J154" i="93" s="1"/>
  <c r="K151" i="93"/>
  <c r="K150" i="93" s="1"/>
  <c r="K149" i="93" s="1"/>
  <c r="K148" i="93" s="1"/>
  <c r="J151" i="93"/>
  <c r="J150" i="93" s="1"/>
  <c r="J149" i="93" s="1"/>
  <c r="J148" i="93" s="1"/>
  <c r="K146" i="93"/>
  <c r="J146" i="93"/>
  <c r="K144" i="93"/>
  <c r="J144" i="93"/>
  <c r="K142" i="93"/>
  <c r="J142" i="93"/>
  <c r="K140" i="93"/>
  <c r="K138" i="93"/>
  <c r="J138" i="93"/>
  <c r="K136" i="93"/>
  <c r="J136" i="93"/>
  <c r="K124" i="93"/>
  <c r="K123" i="93" s="1"/>
  <c r="J124" i="93"/>
  <c r="J123" i="93" s="1"/>
  <c r="K128" i="93"/>
  <c r="J128" i="93"/>
  <c r="K121" i="93"/>
  <c r="K120" i="93" s="1"/>
  <c r="J121" i="93"/>
  <c r="J120" i="93" s="1"/>
  <c r="K118" i="93"/>
  <c r="K117" i="93" s="1"/>
  <c r="J118" i="93"/>
  <c r="J117" i="93" s="1"/>
  <c r="K113" i="93"/>
  <c r="J113" i="93"/>
  <c r="K111" i="93"/>
  <c r="J111" i="93"/>
  <c r="K109" i="93"/>
  <c r="J109" i="93"/>
  <c r="K103" i="93"/>
  <c r="K102" i="93" s="1"/>
  <c r="K101" i="93" s="1"/>
  <c r="K100" i="93" s="1"/>
  <c r="K99" i="93" s="1"/>
  <c r="K307" i="93" s="1"/>
  <c r="J103" i="93"/>
  <c r="J102" i="93" s="1"/>
  <c r="J101" i="93" s="1"/>
  <c r="J100" i="93" s="1"/>
  <c r="J99" i="93" s="1"/>
  <c r="J307" i="93" s="1"/>
  <c r="K93" i="93"/>
  <c r="K92" i="93" s="1"/>
  <c r="K91" i="93" s="1"/>
  <c r="J93" i="93"/>
  <c r="J92" i="93" s="1"/>
  <c r="J91" i="93" s="1"/>
  <c r="K86" i="93"/>
  <c r="J86" i="93"/>
  <c r="K82" i="93"/>
  <c r="K81" i="93" s="1"/>
  <c r="K80" i="93" s="1"/>
  <c r="J82" i="93"/>
  <c r="J81" i="93" s="1"/>
  <c r="J80" i="93" s="1"/>
  <c r="K72" i="93"/>
  <c r="K71" i="93" s="1"/>
  <c r="J72" i="93"/>
  <c r="J71" i="93" s="1"/>
  <c r="K69" i="93"/>
  <c r="K68" i="93" s="1"/>
  <c r="J69" i="93"/>
  <c r="J68" i="93" s="1"/>
  <c r="K66" i="93"/>
  <c r="K65" i="93" s="1"/>
  <c r="J66" i="93"/>
  <c r="J65" i="93" s="1"/>
  <c r="K63" i="93"/>
  <c r="K62" i="93" s="1"/>
  <c r="J63" i="93"/>
  <c r="J62" i="93" s="1"/>
  <c r="K60" i="93"/>
  <c r="K59" i="93" s="1"/>
  <c r="J60" i="93"/>
  <c r="J59" i="93" s="1"/>
  <c r="K55" i="93"/>
  <c r="K54" i="93" s="1"/>
  <c r="J55" i="93"/>
  <c r="J54" i="93" s="1"/>
  <c r="K52" i="93"/>
  <c r="J52" i="93"/>
  <c r="K50" i="93"/>
  <c r="J50" i="93"/>
  <c r="K48" i="93"/>
  <c r="J48" i="93"/>
  <c r="K43" i="93"/>
  <c r="K42" i="93" s="1"/>
  <c r="K41" i="93" s="1"/>
  <c r="K40" i="93" s="1"/>
  <c r="J43" i="93"/>
  <c r="J42" i="93" s="1"/>
  <c r="J41" i="93" s="1"/>
  <c r="J40" i="93" s="1"/>
  <c r="K38" i="93"/>
  <c r="K37" i="93" s="1"/>
  <c r="K35" i="93" s="1"/>
  <c r="J38" i="93"/>
  <c r="J37" i="93" s="1"/>
  <c r="J36" i="93" s="1"/>
  <c r="J35" i="93" s="1"/>
  <c r="K33" i="93"/>
  <c r="J33" i="93"/>
  <c r="K31" i="93"/>
  <c r="J31" i="93"/>
  <c r="K29" i="93"/>
  <c r="J29" i="93"/>
  <c r="K27" i="93"/>
  <c r="J27" i="93"/>
  <c r="K22" i="93"/>
  <c r="J22" i="93"/>
  <c r="K17" i="93"/>
  <c r="K16" i="93" s="1"/>
  <c r="J17" i="93"/>
  <c r="J16" i="93" s="1"/>
  <c r="D14" i="98"/>
  <c r="C14" i="98"/>
  <c r="B14" i="98"/>
  <c r="I299" i="90"/>
  <c r="I298" i="90" s="1"/>
  <c r="J264" i="92"/>
  <c r="J104" i="92"/>
  <c r="J103" i="92" s="1"/>
  <c r="J72" i="92"/>
  <c r="J71" i="92" s="1"/>
  <c r="I30" i="90"/>
  <c r="I29" i="90" s="1"/>
  <c r="I28" i="90" s="1"/>
  <c r="I24" i="90" s="1"/>
  <c r="I23" i="90" s="1"/>
  <c r="J341" i="92"/>
  <c r="J340" i="92" s="1"/>
  <c r="J339" i="92" s="1"/>
  <c r="J338" i="92" s="1"/>
  <c r="J335" i="92"/>
  <c r="J333" i="92"/>
  <c r="J324" i="92"/>
  <c r="J322" i="92"/>
  <c r="J317" i="92"/>
  <c r="J316" i="92" s="1"/>
  <c r="J315" i="92" s="1"/>
  <c r="J314" i="92" s="1"/>
  <c r="J312" i="92"/>
  <c r="J311" i="92" s="1"/>
  <c r="J310" i="92" s="1"/>
  <c r="J309" i="92" s="1"/>
  <c r="J306" i="92"/>
  <c r="J304" i="92"/>
  <c r="J302" i="92"/>
  <c r="J296" i="92"/>
  <c r="J290" i="92"/>
  <c r="J289" i="92" s="1"/>
  <c r="J288" i="92" s="1"/>
  <c r="J286" i="92"/>
  <c r="J285" i="92" s="1"/>
  <c r="J283" i="92"/>
  <c r="J278" i="92"/>
  <c r="J265" i="92"/>
  <c r="J258" i="92"/>
  <c r="J257" i="92" s="1"/>
  <c r="J256" i="92" s="1"/>
  <c r="J253" i="92"/>
  <c r="J252" i="92" s="1"/>
  <c r="J250" i="92"/>
  <c r="J249" i="92" s="1"/>
  <c r="J238" i="92"/>
  <c r="J237" i="92" s="1"/>
  <c r="J236" i="92" s="1"/>
  <c r="J234" i="92"/>
  <c r="J233" i="92" s="1"/>
  <c r="J231" i="92"/>
  <c r="J230" i="92" s="1"/>
  <c r="J228" i="92"/>
  <c r="J227" i="92" s="1"/>
  <c r="J223" i="92"/>
  <c r="J221" i="92"/>
  <c r="J219" i="92"/>
  <c r="J217" i="92"/>
  <c r="J213" i="92"/>
  <c r="J211" i="92"/>
  <c r="J206" i="92"/>
  <c r="J204" i="92"/>
  <c r="J202" i="92"/>
  <c r="J197" i="92"/>
  <c r="J196" i="92" s="1"/>
  <c r="J195" i="92" s="1"/>
  <c r="J193" i="92"/>
  <c r="J192" i="92" s="1"/>
  <c r="J190" i="92"/>
  <c r="J189" i="92" s="1"/>
  <c r="J184" i="92"/>
  <c r="J183" i="92" s="1"/>
  <c r="J180" i="92"/>
  <c r="J179" i="92" s="1"/>
  <c r="J178" i="92" s="1"/>
  <c r="J177" i="92" s="1"/>
  <c r="J175" i="92"/>
  <c r="J173" i="92"/>
  <c r="J171" i="92"/>
  <c r="J169" i="92"/>
  <c r="J167" i="92"/>
  <c r="J165" i="92"/>
  <c r="J163" i="92"/>
  <c r="J160" i="92"/>
  <c r="J154" i="92"/>
  <c r="J148" i="92"/>
  <c r="J147" i="92" s="1"/>
  <c r="J152" i="92"/>
  <c r="J145" i="92"/>
  <c r="J144" i="92" s="1"/>
  <c r="J142" i="92"/>
  <c r="J141" i="92" s="1"/>
  <c r="J137" i="92"/>
  <c r="J135" i="92"/>
  <c r="J133" i="92"/>
  <c r="J126" i="92"/>
  <c r="J125" i="92" s="1"/>
  <c r="J124" i="92" s="1"/>
  <c r="J123" i="92" s="1"/>
  <c r="J122" i="92" s="1"/>
  <c r="J345" i="92" s="1"/>
  <c r="J120" i="92"/>
  <c r="J118" i="92"/>
  <c r="J112" i="92"/>
  <c r="J111" i="92" s="1"/>
  <c r="J110" i="92" s="1"/>
  <c r="J108" i="92"/>
  <c r="J107" i="92" s="1"/>
  <c r="J106" i="92" s="1"/>
  <c r="J101" i="92"/>
  <c r="J100" i="92" s="1"/>
  <c r="J97" i="92"/>
  <c r="J96" i="92" s="1"/>
  <c r="J95" i="92" s="1"/>
  <c r="J93" i="92"/>
  <c r="J91" i="92"/>
  <c r="J87" i="92"/>
  <c r="J86" i="92" s="1"/>
  <c r="J84" i="92"/>
  <c r="J83" i="92" s="1"/>
  <c r="J81" i="92"/>
  <c r="J80" i="92" s="1"/>
  <c r="J75" i="92"/>
  <c r="J74" i="92" s="1"/>
  <c r="J67" i="92"/>
  <c r="J66" i="92" s="1"/>
  <c r="J64" i="92"/>
  <c r="J62" i="92"/>
  <c r="J58" i="92"/>
  <c r="J53" i="92"/>
  <c r="J52" i="92" s="1"/>
  <c r="J51" i="92" s="1"/>
  <c r="J50" i="92" s="1"/>
  <c r="J48" i="92"/>
  <c r="J47" i="92" s="1"/>
  <c r="J46" i="92" s="1"/>
  <c r="J44" i="92"/>
  <c r="J43" i="92" s="1"/>
  <c r="J42" i="92" s="1"/>
  <c r="J41" i="92" s="1"/>
  <c r="J39" i="92"/>
  <c r="J37" i="92"/>
  <c r="J35" i="92"/>
  <c r="J33" i="92"/>
  <c r="J25" i="92"/>
  <c r="J22" i="92"/>
  <c r="J17" i="92"/>
  <c r="J16" i="92" s="1"/>
  <c r="K219" i="93" l="1"/>
  <c r="J251" i="93"/>
  <c r="J250" i="93"/>
  <c r="K251" i="93"/>
  <c r="K250" i="93"/>
  <c r="K179" i="93"/>
  <c r="J179" i="93"/>
  <c r="K116" i="93"/>
  <c r="J116" i="93"/>
  <c r="J108" i="93"/>
  <c r="J107" i="93" s="1"/>
  <c r="J106" i="93" s="1"/>
  <c r="K108" i="93"/>
  <c r="K107" i="93" s="1"/>
  <c r="K106" i="93" s="1"/>
  <c r="J233" i="93"/>
  <c r="J232" i="93" s="1"/>
  <c r="J231" i="93" s="1"/>
  <c r="J226" i="93" s="1"/>
  <c r="J312" i="93" s="1"/>
  <c r="K233" i="93"/>
  <c r="K232" i="93" s="1"/>
  <c r="K231" i="93" s="1"/>
  <c r="K226" i="93" s="1"/>
  <c r="K312" i="93" s="1"/>
  <c r="J127" i="93"/>
  <c r="J126" i="93" s="1"/>
  <c r="K127" i="93"/>
  <c r="K126" i="93" s="1"/>
  <c r="J208" i="92"/>
  <c r="J248" i="92"/>
  <c r="J188" i="92"/>
  <c r="J187" i="92" s="1"/>
  <c r="J132" i="92"/>
  <c r="J131" i="92" s="1"/>
  <c r="J130" i="92" s="1"/>
  <c r="J140" i="92"/>
  <c r="J151" i="92"/>
  <c r="J150" i="92" s="1"/>
  <c r="J20" i="93"/>
  <c r="J19" i="93" s="1"/>
  <c r="J15" i="93" s="1"/>
  <c r="I30" i="91"/>
  <c r="I29" i="91" s="1"/>
  <c r="I28" i="91" s="1"/>
  <c r="I24" i="91" s="1"/>
  <c r="I23" i="91" s="1"/>
  <c r="I14" i="91" s="1"/>
  <c r="K242" i="93"/>
  <c r="K241" i="93" s="1"/>
  <c r="J256" i="91"/>
  <c r="J255" i="91" s="1"/>
  <c r="J254" i="91" s="1"/>
  <c r="J66" i="95"/>
  <c r="J65" i="95" s="1"/>
  <c r="K20" i="93"/>
  <c r="K19" i="93" s="1"/>
  <c r="K15" i="93" s="1"/>
  <c r="J30" i="91"/>
  <c r="J29" i="91" s="1"/>
  <c r="J28" i="91" s="1"/>
  <c r="J24" i="91" s="1"/>
  <c r="J247" i="93"/>
  <c r="J246" i="93" s="1"/>
  <c r="I78" i="95"/>
  <c r="I77" i="95" s="1"/>
  <c r="I261" i="91"/>
  <c r="I260" i="91" s="1"/>
  <c r="I259" i="91" s="1"/>
  <c r="K247" i="93"/>
  <c r="K246" i="93" s="1"/>
  <c r="J78" i="95"/>
  <c r="J77" i="95" s="1"/>
  <c r="J261" i="91"/>
  <c r="J260" i="91" s="1"/>
  <c r="J259" i="91" s="1"/>
  <c r="J242" i="93"/>
  <c r="J241" i="93" s="1"/>
  <c r="I66" i="95"/>
  <c r="I65" i="95" s="1"/>
  <c r="I256" i="91"/>
  <c r="I255" i="91" s="1"/>
  <c r="I254" i="91" s="1"/>
  <c r="J294" i="92"/>
  <c r="J20" i="92"/>
  <c r="J19" i="92" s="1"/>
  <c r="J15" i="92" s="1"/>
  <c r="J90" i="92"/>
  <c r="J89" i="92" s="1"/>
  <c r="J276" i="92"/>
  <c r="J275" i="92" s="1"/>
  <c r="I84" i="94"/>
  <c r="I83" i="94" s="1"/>
  <c r="I285" i="90"/>
  <c r="I284" i="90" s="1"/>
  <c r="I283" i="90" s="1"/>
  <c r="J60" i="92"/>
  <c r="J57" i="92" s="1"/>
  <c r="J56" i="92" s="1"/>
  <c r="I16" i="94"/>
  <c r="I14" i="94" s="1"/>
  <c r="I13" i="94" s="1"/>
  <c r="I68" i="90"/>
  <c r="I67" i="90" s="1"/>
  <c r="I64" i="90" s="1"/>
  <c r="I63" i="90" s="1"/>
  <c r="J263" i="92"/>
  <c r="J262" i="92" s="1"/>
  <c r="J261" i="92" s="1"/>
  <c r="J260" i="92" s="1"/>
  <c r="J255" i="92" s="1"/>
  <c r="J349" i="92" s="1"/>
  <c r="I69" i="94"/>
  <c r="I68" i="94" s="1"/>
  <c r="I272" i="90"/>
  <c r="I271" i="90" s="1"/>
  <c r="I270" i="90" s="1"/>
  <c r="I269" i="90" s="1"/>
  <c r="I268" i="90" s="1"/>
  <c r="I263" i="90" s="1"/>
  <c r="I72" i="94"/>
  <c r="I71" i="94" s="1"/>
  <c r="I280" i="90"/>
  <c r="I279" i="90" s="1"/>
  <c r="I278" i="90" s="1"/>
  <c r="I58" i="94"/>
  <c r="I253" i="90"/>
  <c r="I25" i="96"/>
  <c r="I321" i="90"/>
  <c r="I320" i="90" s="1"/>
  <c r="I319" i="90" s="1"/>
  <c r="I318" i="90" s="1"/>
  <c r="I57" i="94"/>
  <c r="I252" i="90"/>
  <c r="J326" i="92"/>
  <c r="I82" i="94"/>
  <c r="I79" i="94" s="1"/>
  <c r="I331" i="90"/>
  <c r="I330" i="90" s="1"/>
  <c r="J78" i="92"/>
  <c r="J77" i="92" s="1"/>
  <c r="J70" i="92" s="1"/>
  <c r="J69" i="92" s="1"/>
  <c r="I93" i="94"/>
  <c r="I92" i="94" s="1"/>
  <c r="I86" i="90"/>
  <c r="I85" i="90" s="1"/>
  <c r="I84" i="90" s="1"/>
  <c r="C50" i="89"/>
  <c r="C22" i="89"/>
  <c r="K75" i="93"/>
  <c r="K74" i="93" s="1"/>
  <c r="K172" i="93"/>
  <c r="K263" i="93"/>
  <c r="K262" i="93" s="1"/>
  <c r="K261" i="93" s="1"/>
  <c r="J75" i="93"/>
  <c r="J74" i="93" s="1"/>
  <c r="K218" i="93"/>
  <c r="K211" i="93" s="1"/>
  <c r="J249" i="93"/>
  <c r="J85" i="93"/>
  <c r="J84" i="93" s="1"/>
  <c r="K197" i="93"/>
  <c r="K196" i="93" s="1"/>
  <c r="K255" i="93"/>
  <c r="K254" i="93" s="1"/>
  <c r="J263" i="93"/>
  <c r="J262" i="93" s="1"/>
  <c r="J261" i="93" s="1"/>
  <c r="J283" i="93"/>
  <c r="J282" i="93" s="1"/>
  <c r="J281" i="93" s="1"/>
  <c r="J280" i="93" s="1"/>
  <c r="J315" i="93" s="1"/>
  <c r="K294" i="93"/>
  <c r="K293" i="93" s="1"/>
  <c r="K292" i="93" s="1"/>
  <c r="K291" i="93" s="1"/>
  <c r="K290" i="93" s="1"/>
  <c r="K85" i="93"/>
  <c r="K84" i="93" s="1"/>
  <c r="K271" i="93"/>
  <c r="K270" i="93" s="1"/>
  <c r="K314" i="93" s="1"/>
  <c r="J47" i="93"/>
  <c r="J46" i="93" s="1"/>
  <c r="J135" i="93"/>
  <c r="J134" i="93" s="1"/>
  <c r="J133" i="93" s="1"/>
  <c r="C16" i="98" s="1"/>
  <c r="K159" i="93"/>
  <c r="K158" i="93" s="1"/>
  <c r="J255" i="93"/>
  <c r="J254" i="93" s="1"/>
  <c r="K26" i="93"/>
  <c r="K25" i="93" s="1"/>
  <c r="K135" i="93"/>
  <c r="K134" i="93" s="1"/>
  <c r="K133" i="93" s="1"/>
  <c r="D16" i="98" s="1"/>
  <c r="J159" i="93"/>
  <c r="J158" i="93" s="1"/>
  <c r="J294" i="93"/>
  <c r="J293" i="93" s="1"/>
  <c r="J292" i="93" s="1"/>
  <c r="J291" i="93" s="1"/>
  <c r="J290" i="93" s="1"/>
  <c r="J117" i="92"/>
  <c r="J116" i="92" s="1"/>
  <c r="J99" i="92"/>
  <c r="J243" i="92"/>
  <c r="J242" i="92" s="1"/>
  <c r="J241" i="92" s="1"/>
  <c r="K47" i="93"/>
  <c r="K46" i="93" s="1"/>
  <c r="J26" i="93"/>
  <c r="J25" i="93" s="1"/>
  <c r="J57" i="93"/>
  <c r="K57" i="93"/>
  <c r="J271" i="93"/>
  <c r="J270" i="93" s="1"/>
  <c r="J314" i="93" s="1"/>
  <c r="J153" i="93"/>
  <c r="K283" i="93"/>
  <c r="K282" i="93" s="1"/>
  <c r="K281" i="93" s="1"/>
  <c r="K280" i="93" s="1"/>
  <c r="K315" i="93" s="1"/>
  <c r="K153" i="93"/>
  <c r="K249" i="93"/>
  <c r="J197" i="93"/>
  <c r="J196" i="93" s="1"/>
  <c r="J218" i="93"/>
  <c r="J211" i="93" s="1"/>
  <c r="J332" i="92"/>
  <c r="J331" i="92" s="1"/>
  <c r="J330" i="92" s="1"/>
  <c r="J329" i="92" s="1"/>
  <c r="J328" i="92" s="1"/>
  <c r="J271" i="92"/>
  <c r="J270" i="92" s="1"/>
  <c r="J201" i="92"/>
  <c r="J29" i="92"/>
  <c r="J28" i="92" s="1"/>
  <c r="J226" i="92"/>
  <c r="J225" i="92" s="1"/>
  <c r="J182" i="92"/>
  <c r="J247" i="92"/>
  <c r="J301" i="92"/>
  <c r="J300" i="92" s="1"/>
  <c r="J299" i="92" s="1"/>
  <c r="J308" i="92"/>
  <c r="J352" i="92" s="1"/>
  <c r="J281" i="92"/>
  <c r="J280" i="92" s="1"/>
  <c r="J282" i="92"/>
  <c r="J159" i="92"/>
  <c r="J158" i="92" s="1"/>
  <c r="J157" i="92" s="1"/>
  <c r="I67" i="94" l="1"/>
  <c r="I87" i="94"/>
  <c r="I86" i="94" s="1"/>
  <c r="J14" i="92"/>
  <c r="I277" i="90"/>
  <c r="I275" i="90" s="1"/>
  <c r="I77" i="90"/>
  <c r="I76" i="90" s="1"/>
  <c r="I62" i="90" s="1"/>
  <c r="I14" i="90" s="1"/>
  <c r="I313" i="90"/>
  <c r="I312" i="90" s="1"/>
  <c r="I325" i="90"/>
  <c r="I324" i="90" s="1"/>
  <c r="I323" i="90" s="1"/>
  <c r="I322" i="90" s="1"/>
  <c r="J14" i="93"/>
  <c r="K14" i="93"/>
  <c r="J115" i="93"/>
  <c r="K115" i="93"/>
  <c r="J321" i="92"/>
  <c r="J320" i="92" s="1"/>
  <c r="J319" i="92" s="1"/>
  <c r="J318" i="92" s="1"/>
  <c r="J353" i="92" s="1"/>
  <c r="J293" i="92"/>
  <c r="J292" i="92" s="1"/>
  <c r="J139" i="92"/>
  <c r="I251" i="90"/>
  <c r="I250" i="90" s="1"/>
  <c r="I249" i="90" s="1"/>
  <c r="I248" i="90" s="1"/>
  <c r="I194" i="90" s="1"/>
  <c r="I56" i="94"/>
  <c r="I32" i="94" s="1"/>
  <c r="J61" i="95"/>
  <c r="J122" i="95" s="1"/>
  <c r="K171" i="93"/>
  <c r="K170" i="93" s="1"/>
  <c r="I61" i="95"/>
  <c r="I122" i="95" s="1"/>
  <c r="K240" i="93"/>
  <c r="K238" i="93" s="1"/>
  <c r="K313" i="93" s="1"/>
  <c r="J240" i="93"/>
  <c r="J238" i="93" s="1"/>
  <c r="J313" i="93" s="1"/>
  <c r="I253" i="91"/>
  <c r="J253" i="91"/>
  <c r="J240" i="92"/>
  <c r="J171" i="93"/>
  <c r="J170" i="93" s="1"/>
  <c r="J157" i="93" s="1"/>
  <c r="K45" i="93"/>
  <c r="K13" i="93" s="1"/>
  <c r="J45" i="93"/>
  <c r="J132" i="93"/>
  <c r="J309" i="93" s="1"/>
  <c r="K132" i="93"/>
  <c r="K309" i="93" s="1"/>
  <c r="J156" i="92"/>
  <c r="J347" i="92" s="1"/>
  <c r="B16" i="98"/>
  <c r="J269" i="92"/>
  <c r="J200" i="92"/>
  <c r="J55" i="92"/>
  <c r="J13" i="93" l="1"/>
  <c r="J306" i="93" s="1"/>
  <c r="J199" i="92"/>
  <c r="J186" i="92" s="1"/>
  <c r="J348" i="92" s="1"/>
  <c r="J355" i="92"/>
  <c r="I332" i="90"/>
  <c r="J252" i="91"/>
  <c r="J251" i="91" s="1"/>
  <c r="J303" i="91" s="1"/>
  <c r="I252" i="91"/>
  <c r="I251" i="91" s="1"/>
  <c r="I303" i="91" s="1"/>
  <c r="I305" i="91" s="1"/>
  <c r="K157" i="93"/>
  <c r="K310" i="93" s="1"/>
  <c r="K105" i="93"/>
  <c r="J105" i="93"/>
  <c r="J308" i="93" s="1"/>
  <c r="J268" i="92"/>
  <c r="J267" i="92" s="1"/>
  <c r="J350" i="92" s="1"/>
  <c r="J129" i="92"/>
  <c r="J346" i="92" s="1"/>
  <c r="I131" i="94"/>
  <c r="K306" i="93"/>
  <c r="J310" i="93"/>
  <c r="J13" i="92"/>
  <c r="J12" i="93" l="1"/>
  <c r="J305" i="93" s="1"/>
  <c r="K308" i="93"/>
  <c r="K318" i="93" s="1"/>
  <c r="D22" i="100" s="1"/>
  <c r="K12" i="93"/>
  <c r="K305" i="93" s="1"/>
  <c r="J12" i="92"/>
  <c r="J343" i="92" s="1"/>
  <c r="C21" i="99" s="1"/>
  <c r="J344" i="92"/>
  <c r="J354" i="92" s="1"/>
  <c r="J318" i="93"/>
  <c r="C22" i="100" s="1"/>
  <c r="D15" i="98" l="1"/>
  <c r="C15" i="98"/>
  <c r="B15" i="98"/>
  <c r="J18" i="97"/>
  <c r="J17" i="97" s="1"/>
  <c r="J16" i="97" s="1"/>
  <c r="J15" i="97" s="1"/>
  <c r="J14" i="97" s="1"/>
  <c r="J24" i="97"/>
  <c r="J23" i="97" s="1"/>
  <c r="J22" i="97" s="1"/>
  <c r="J21" i="97" s="1"/>
  <c r="J20" i="97" s="1"/>
  <c r="I24" i="97"/>
  <c r="I23" i="97" s="1"/>
  <c r="I22" i="97" s="1"/>
  <c r="I21" i="97" s="1"/>
  <c r="I20" i="97" s="1"/>
  <c r="I18" i="97"/>
  <c r="I17" i="97" s="1"/>
  <c r="I16" i="97" s="1"/>
  <c r="I15" i="97" s="1"/>
  <c r="I14" i="97" s="1"/>
  <c r="I24" i="96"/>
  <c r="I23" i="96" s="1"/>
  <c r="I22" i="96" s="1"/>
  <c r="I21" i="96" s="1"/>
  <c r="I20" i="96" s="1"/>
  <c r="I18" i="96"/>
  <c r="I17" i="96" s="1"/>
  <c r="I16" i="96" s="1"/>
  <c r="I15" i="96" s="1"/>
  <c r="I14" i="96" s="1"/>
  <c r="D17" i="85"/>
  <c r="D19" i="85"/>
  <c r="D21" i="85"/>
  <c r="D24" i="85"/>
  <c r="D27" i="85"/>
  <c r="D31" i="85"/>
  <c r="D34" i="85"/>
  <c r="D33" i="85" s="1"/>
  <c r="C34" i="85"/>
  <c r="C33" i="85" s="1"/>
  <c r="C31" i="85"/>
  <c r="C27" i="85"/>
  <c r="C24" i="85"/>
  <c r="C21" i="85"/>
  <c r="C19" i="85"/>
  <c r="C17" i="85"/>
  <c r="I26" i="97" l="1"/>
  <c r="J26" i="97"/>
  <c r="I26" i="96"/>
  <c r="C17" i="98"/>
  <c r="B17" i="98"/>
  <c r="C16" i="85"/>
  <c r="C40" i="85" s="1"/>
  <c r="D16" i="85"/>
  <c r="D40" i="85" s="1"/>
  <c r="J306" i="91" l="1"/>
  <c r="D18" i="100"/>
  <c r="D17" i="100" s="1"/>
  <c r="D16" i="100" s="1"/>
  <c r="D15" i="100" s="1"/>
  <c r="K319" i="93"/>
  <c r="K320" i="93" s="1"/>
  <c r="I306" i="91"/>
  <c r="C18" i="100"/>
  <c r="C17" i="100" s="1"/>
  <c r="C16" i="100" s="1"/>
  <c r="C15" i="100" s="1"/>
  <c r="J319" i="93"/>
  <c r="J320" i="93" s="1"/>
  <c r="D17" i="98"/>
  <c r="C17" i="84"/>
  <c r="C19" i="84"/>
  <c r="C21" i="84"/>
  <c r="C24" i="84"/>
  <c r="C31" i="84"/>
  <c r="C27" i="84"/>
  <c r="C16" i="84" l="1"/>
  <c r="I307" i="91"/>
  <c r="J305" i="91"/>
  <c r="J307" i="91" s="1"/>
  <c r="C34" i="84"/>
  <c r="C33" i="84" s="1"/>
  <c r="C39" i="84" l="1"/>
  <c r="I333" i="90" s="1"/>
  <c r="I334" i="90" s="1"/>
  <c r="C21" i="100"/>
  <c r="C20" i="100" s="1"/>
  <c r="C19" i="100" s="1"/>
  <c r="C14" i="100" s="1"/>
  <c r="C13" i="100" s="1"/>
  <c r="C20" i="99"/>
  <c r="C19" i="99" s="1"/>
  <c r="C18" i="99" s="1"/>
  <c r="C17" i="99" l="1"/>
  <c r="C16" i="99" s="1"/>
  <c r="C15" i="99" s="1"/>
  <c r="C14" i="99" s="1"/>
  <c r="C13" i="99" s="1"/>
  <c r="C12" i="99" s="1"/>
  <c r="J356" i="92"/>
  <c r="J357" i="92" s="1"/>
  <c r="D21" i="100"/>
  <c r="D20" i="100" s="1"/>
  <c r="D19" i="100" s="1"/>
  <c r="D14" i="100" s="1"/>
  <c r="D13" i="100" s="1"/>
</calcChain>
</file>

<file path=xl/sharedStrings.xml><?xml version="1.0" encoding="utf-8"?>
<sst xmlns="http://schemas.openxmlformats.org/spreadsheetml/2006/main" count="9029" uniqueCount="537">
  <si>
    <t>ДОХОДЫ ОТ ПРОДАЖИ МАТЕРИАЛЬНЫХ И НЕМАТЕРИАЛЬНЫХ АКТИВОВ</t>
  </si>
  <si>
    <t>Код классификации</t>
  </si>
  <si>
    <t>и статьям классификации доходов бюджетов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</si>
  <si>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</si>
  <si>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НАЛОГОВЫЕ И НЕНАЛОГОВЫЕ ДОХОДЫ</t>
  </si>
  <si>
    <t>НАЛОГИ НА ПРИБЫЛЬ, ДОХОДЫ</t>
  </si>
  <si>
    <t>Налог на доходы физических лиц</t>
  </si>
  <si>
    <t>НАЛОГИ НА СОВОКУПНЫЙ ДОХОД</t>
  </si>
  <si>
    <t>НАЛОГИ НА ИМУЩЕСТВО</t>
  </si>
  <si>
    <t>ДОХОДЫ ОТ ИСПОЛЬЗОВАНИЯ ИМУЩЕСТВА, НАХОДЯЩЕГОСЯ В ГОСУДАРСТВЕННОЙ И МУНИЦИПАЛЬНОЙ СОБСТВЕННОСТИ</t>
  </si>
  <si>
    <t>000 1 00 00000 00 0000 000</t>
  </si>
  <si>
    <t>000 1 01 00000 00 0000 000</t>
  </si>
  <si>
    <t>000 1 01 02000 01 0000 110</t>
  </si>
  <si>
    <t>000 1 05 00000 00 0000 000</t>
  </si>
  <si>
    <t>000 1 06 00000 00 0000 000</t>
  </si>
  <si>
    <t>000 1 11 00000 00 0000 000</t>
  </si>
  <si>
    <t>000 1 11 05000 00 0000 120</t>
  </si>
  <si>
    <t>000 1 14 00000 00 0000 000</t>
  </si>
  <si>
    <t>000 1 14 06000 00 0000 430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</si>
  <si>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</si>
  <si>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Субсидии бюджетам бюджетной системы Российской Федерации (межбюджетные субсидии)</t>
  </si>
  <si>
    <t>Иные межбюджетные трансферты</t>
  </si>
  <si>
    <t>000 2 07 00000 00 0000 000</t>
  </si>
  <si>
    <t>ПРОЧИЕ БЕЗВОЗМЕЗДНЫЕ ПОСТУПЛЕНИЯ</t>
  </si>
  <si>
    <t xml:space="preserve">  </t>
  </si>
  <si>
    <t>Субвенции бюджетам бюджетной системы Российской Федерации</t>
  </si>
  <si>
    <t>000 2 02 20000 00 0000 150</t>
  </si>
  <si>
    <t>000 2 02 30000 00 0000 150</t>
  </si>
  <si>
    <t>000 2 02 40000 00 0000 150</t>
  </si>
  <si>
    <t>ИТОГО</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</si>
  <si>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</si>
  <si>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</si>
  <si>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</si>
  <si>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</si>
  <si>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Наименование группы, подгруппы и статьи                                           классификации доходов</t>
  </si>
  <si>
    <t>000 1 11 09000 00 0000 120</t>
  </si>
  <si>
    <t>Доходы от продажи земельных участков, находящихся в государственной и муниципальной собственности</t>
  </si>
  <si>
    <t>000 2 02 10000 00 0000 150</t>
  </si>
  <si>
    <t>Дотации бюджетам бюджетной системы Российской Федерации</t>
  </si>
  <si>
    <t>(рублей)</t>
  </si>
  <si>
    <t>к Решению Собрания депутатов МО р.п. Первомайский</t>
  </si>
  <si>
    <t>Приложение № 1</t>
  </si>
  <si>
    <t>"О бюджете муниципального образования</t>
  </si>
  <si>
    <t>рабочий поселок  Первомайский Щекинского района</t>
  </si>
  <si>
    <t xml:space="preserve">Доходы бюджета муниципального образования рабочий поселок                                     </t>
  </si>
  <si>
    <t>Первомайский Щекиснкого района по группам, подгруппам</t>
  </si>
  <si>
    <t>000 1 05 03010 01 1000 110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</si>
  <si>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</si>
  <si>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000 1 06 06000 00 0000 110</t>
  </si>
  <si>
    <t>Земельный налог</t>
  </si>
  <si>
    <t>000 1 17 00000 00 0000 000</t>
  </si>
  <si>
    <t>ПРОЧИЕ НЕНАЛОГОВЫЕ ДОХОДЫ</t>
  </si>
  <si>
    <t>000 1 17 05050 13 0000 180</t>
  </si>
  <si>
    <t>Прочие неналоговые доходы</t>
  </si>
  <si>
    <t>000 1 06 01000 00 0000 110</t>
  </si>
  <si>
    <t>Налог на имущество физических лиц</t>
  </si>
  <si>
    <t>Наименование группы, подгруппы и статьи 
классификации доходов</t>
  </si>
  <si>
    <t>2023 год</t>
  </si>
  <si>
    <t xml:space="preserve">Доходы бюджета муниципального образования рабочий поселок                                                 </t>
  </si>
  <si>
    <t xml:space="preserve">Первомайский Щекиснкого района по группам, подгруппам                                               </t>
  </si>
  <si>
    <t>Приложение № 2</t>
  </si>
  <si>
    <t>Приложение № 3</t>
  </si>
  <si>
    <t>871</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</si>
  <si>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</si>
  <si>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</si>
  <si>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</si>
  <si>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</si>
  <si>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Перечень вопросов межмуниципального характера</t>
  </si>
  <si>
    <t>Осуществление внешнего муниципального финансового контроля &lt;1&gt;</t>
  </si>
  <si>
    <t>Осуществление внутреннего муниципального финансового контроля в сфере бюджетных правоотношений в части осуществления последующего контроля &lt;2&gt;</t>
  </si>
  <si>
    <t>Предоставление градостроительного плана земельного участка;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&lt;3&gt;</t>
  </si>
  <si>
    <t>Организация деятельности аварийно-спасательных служб и (или) аварийно-спасательных формирований на территории муниципального образования &lt;4&gt;</t>
  </si>
  <si>
    <t>Осуществление муниципального земельного контроля за использованием земель муниципального образования &lt;5&gt;</t>
  </si>
  <si>
    <t xml:space="preserve">Итого </t>
  </si>
  <si>
    <t>&lt;4&gt; Расчетный объем межбюджетных трансфертов на реализацию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 определить из расчета фактической потребности в оказании услуг аварийно-спасательным формированием,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численности населения, проживающего на территории  поселений.</t>
  </si>
  <si>
    <t>таблица 2</t>
  </si>
  <si>
    <t>Субсидии из бюджета муниципального образования рабочий поселок Первомайский Щекинского района бюджету муниципального образования город Щекино Щекинского района</t>
  </si>
  <si>
    <t>Софинансирования расходных обязательств, возникших при выполнении полномочий органов местного самоуправления по решению вопросов местного значения по организации и осуществлению мероприятий по работе с детьми и молодежью, за исключением трудоустройства несовершеннолетних граждан &lt;1&gt;</t>
  </si>
  <si>
    <t>Приложение № 12</t>
  </si>
  <si>
    <t>Наименование</t>
  </si>
  <si>
    <t>Раз- дел</t>
  </si>
  <si>
    <t>Под- раз-дел</t>
  </si>
  <si>
    <t>Целевая статья</t>
  </si>
  <si>
    <t>Груп- па, под- груп- па видов расхо- дов</t>
  </si>
  <si>
    <t>Общегосударственные вопросы</t>
  </si>
  <si>
    <t>01</t>
  </si>
  <si>
    <t>02</t>
  </si>
  <si>
    <t>0</t>
  </si>
  <si>
    <t>00</t>
  </si>
  <si>
    <t>00000</t>
  </si>
  <si>
    <t>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</si>
  <si>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</si>
  <si>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</si>
  <si>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2</t>
  </si>
  <si>
    <t>3</t>
  </si>
  <si>
    <t>Иные закупки товаров, работ и услуг для обеспечения государственных (муниципальных) нужд</t>
  </si>
  <si>
    <t>240</t>
  </si>
  <si>
    <t>Уплата налогов, сборов и иных платежей</t>
  </si>
  <si>
    <t>850</t>
  </si>
  <si>
    <t>4</t>
  </si>
  <si>
    <t>Непрограммные расходы</t>
  </si>
  <si>
    <t>99</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</si>
  <si>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</si>
  <si>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</si>
  <si>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</si>
  <si>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Обеспечение деятельности финансовых, налоговых и таможенных органов и органов финансового (финансово-бюджетного) надзора</t>
  </si>
  <si>
    <t>06</t>
  </si>
  <si>
    <t>Обеспечение проведения выборов и референдумов</t>
  </si>
  <si>
    <t>07</t>
  </si>
  <si>
    <t>Специальные расходы</t>
  </si>
  <si>
    <t>10</t>
  </si>
  <si>
    <t>Премии и гранты</t>
  </si>
  <si>
    <t>350</t>
  </si>
  <si>
    <t>Резервные фонды</t>
  </si>
  <si>
    <t>11</t>
  </si>
  <si>
    <t>Резервные средства</t>
  </si>
  <si>
    <t>870</t>
  </si>
  <si>
    <t>12</t>
  </si>
  <si>
    <t>Другие общегосударственные вопросы</t>
  </si>
  <si>
    <t>13</t>
  </si>
  <si>
    <t>110</t>
  </si>
  <si>
    <t>Бюджетные инвестиции</t>
  </si>
  <si>
    <t>09</t>
  </si>
  <si>
    <t>Исполнение судебных актов</t>
  </si>
  <si>
    <t>830</t>
  </si>
  <si>
    <t>Субсидии</t>
  </si>
  <si>
    <t>Национальная оборона</t>
  </si>
  <si>
    <t>Мобилизационная и вневойсковая подготовка</t>
  </si>
  <si>
    <t>51180</t>
  </si>
  <si>
    <t>Национальная безопасность и правоохранительная деятельность</t>
  </si>
  <si>
    <t>Социальные выплаты гражданам, кроме публичных нормативных социальных выплат</t>
  </si>
  <si>
    <t>14</t>
  </si>
  <si>
    <t>Национальная экономика</t>
  </si>
  <si>
    <t>08</t>
  </si>
  <si>
    <t>Субсидии автономным учреждениям</t>
  </si>
  <si>
    <t>Дорожное хозяйство (дорожные фонды)</t>
  </si>
  <si>
    <t>Связь и информатика</t>
  </si>
  <si>
    <t>80450</t>
  </si>
  <si>
    <t>Другие вопросы в области национальной экономики</t>
  </si>
  <si>
    <t>Жилищное хозяйство</t>
  </si>
  <si>
    <t>Благоустройство</t>
  </si>
  <si>
    <t>F2</t>
  </si>
  <si>
    <t>55550</t>
  </si>
  <si>
    <t>Образование</t>
  </si>
  <si>
    <t>Профессиональная подготовка, переподготовка и повышение квалификации</t>
  </si>
  <si>
    <t>Молодежная политика</t>
  </si>
  <si>
    <t>Культура</t>
  </si>
  <si>
    <t>80100</t>
  </si>
  <si>
    <t>Другие вопросы в области культуры, кинематографии</t>
  </si>
  <si>
    <t>Социальная политика</t>
  </si>
  <si>
    <t>Социальное обеспечение населения</t>
  </si>
  <si>
    <t>Публичные нормативные социальные выплаты гражданам</t>
  </si>
  <si>
    <t>Физическая культура и спорт</t>
  </si>
  <si>
    <t>Другие вопросы в области физической культуры и спорта</t>
  </si>
  <si>
    <t>Итого</t>
  </si>
  <si>
    <t>Приложение № 6</t>
  </si>
  <si>
    <t xml:space="preserve">        </t>
  </si>
  <si>
    <t xml:space="preserve">   </t>
  </si>
  <si>
    <t>Обеспечение функционирования Собрания депутатов</t>
  </si>
  <si>
    <t>Обеспечение деятельности Собрания депутатов поселений Щекинского района</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</si>
  <si>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Собрания депутатов"</t>
  </si>
  <si>
    <t>00110</t>
  </si>
  <si>
    <t>Расходы на выплату персоналу государственных органов</t>
  </si>
  <si>
    <t>Расходы на обеспечение функций органов местного самоуправления в рамках непрограммного направления деятельности "Обеспечение функционирования Собрания депутатов"</t>
  </si>
  <si>
    <t>00190</t>
  </si>
  <si>
    <t>Муниципальная программа "Информирование населения о деятельности органов местного самоуправления муниципального образования рабочий поселок Первомайский Щекинского района"</t>
  </si>
  <si>
    <t>Информирование населения о деятельности органов местного самоуправления</t>
  </si>
  <si>
    <t>26910</t>
  </si>
  <si>
    <t xml:space="preserve">Обеспечение функционирования Администрации МО  </t>
  </si>
  <si>
    <t>Глава местной администрации</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</si>
  <si>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</si>
  <si>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Аппарат администрации</t>
  </si>
  <si>
    <t>Расходы на обеспечения функций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</si>
  <si>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 xml:space="preserve">Межбюджетные трансферты </t>
  </si>
  <si>
    <t>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</si>
  <si>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t>
  </si>
  <si>
    <t>97</t>
  </si>
  <si>
    <t>85051</t>
  </si>
  <si>
    <t>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</si>
  <si>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Межбюджетные трансферты</t>
  </si>
  <si>
    <t>Расходы за счет переданных полномочий на осуществление муниципального жилищного контроля на территории муниципального образования</t>
  </si>
  <si>
    <t>85100</t>
  </si>
  <si>
    <t xml:space="preserve">Расходы за счет переданных полномочий на осуществление муниципального земельного контроля за использованием земель муниципального образования </t>
  </si>
  <si>
    <t>85110</t>
  </si>
  <si>
    <t>Расходы за счет переданных полномочий на осуществление внутреннего муниципального финансового контроля в сфере бюджетных правоотношений в части осуществления последующего контроля</t>
  </si>
  <si>
    <t>85360</t>
  </si>
  <si>
    <t>Расходы за счет переданных полномочий на осуществление внешнего муниципального финансового контроля</t>
  </si>
  <si>
    <t>85040</t>
  </si>
  <si>
    <t>Расходы на проведение выборов в законодательные (представительные) органы поселений Щекинского района</t>
  </si>
  <si>
    <t>Расходы на проведение выборов в Собрания депутатов поселений Щекинского района в рамках непрограммного направления деятельности "Обеспечение проведения выборов и референдумов в поселениях Щекинского района"</t>
  </si>
  <si>
    <t>28800</t>
  </si>
  <si>
    <t>Резервные фонды местных администраций</t>
  </si>
  <si>
    <t>28810</t>
  </si>
  <si>
    <t>Муниципальная программа "Совершенствование структуры собственности муниципального образования рабочий поселок Первомайский Щекинского района"</t>
  </si>
  <si>
    <t>Содержание имущества и казны</t>
  </si>
  <si>
    <t>Содержание недвижимого имущества</t>
  </si>
  <si>
    <t>29060</t>
  </si>
  <si>
    <t>Ремонт, содержание и обслуживание памятника погибшим воинам</t>
  </si>
  <si>
    <t>29270</t>
  </si>
  <si>
    <t>Содержание свободного муниципального жилья</t>
  </si>
  <si>
    <t>29290</t>
  </si>
  <si>
    <t>Оценкам недвижимости, признание прав и регулирование отношений по муниципальной собственности</t>
  </si>
  <si>
    <t>Признание прав и регулирование отношений по муниципальной собственности</t>
  </si>
  <si>
    <t>29070</t>
  </si>
  <si>
    <t>Муниципальная программа "Развитие и поддержание информационных систем в муниципальном образовании рабочий поселок Первомайский Щекинского района"</t>
  </si>
  <si>
    <t>Развитие и поддержание информационной системы Администрации МО р.п. Первомайский Щекинского района</t>
  </si>
  <si>
    <t>Оснащение компьютерной техникой</t>
  </si>
  <si>
    <t>Приобретение, техническое и информационное обслуживание компьютерной техники, комплектующих и программного обеспечения</t>
  </si>
  <si>
    <t>29050</t>
  </si>
  <si>
    <t>Обеспечение функционирования официального портала МО р.п. Первомайский</t>
  </si>
  <si>
    <t>Сопровождение и обновление информационных систем</t>
  </si>
  <si>
    <t>Обеспечение доступа к сети Интернет</t>
  </si>
  <si>
    <t>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</si>
  <si>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Защита информации от несанкционированного доступа</t>
  </si>
  <si>
    <t>Муниципальная программа "Развитие общественных организаций в муниципальном образовании рабочий поселок Первомайский Щекинского района"</t>
  </si>
  <si>
    <t>Развитие общественных организаций  в муниципальном образовании рабочий поселок Первомайский Щекинского района</t>
  </si>
  <si>
    <t>Муниципальная программа "Энергосбережение и повышение энергетической эффективности в муниципальном образовании рабочий поселок Первомайский Щекинского района"</t>
  </si>
  <si>
    <t>Внедрение энергосберегающих технологий</t>
  </si>
  <si>
    <t>Энергосбережение и повышение энергетической эффективности</t>
  </si>
  <si>
    <t>23380</t>
  </si>
  <si>
    <t>Муниципальная программа "Организация градостроительной деятельности на территории муниципального образования рабочий посёлок Первомайский Щекинского района"</t>
  </si>
  <si>
    <t>Мероприятие «Внесение изменений в генеральный план муниципального образования рабочий поселок Первомайский Щекинского района»</t>
  </si>
  <si>
    <t>Внесение изменений в генеральный план МО р.п. Первомайский</t>
  </si>
  <si>
    <t>29690</t>
  </si>
  <si>
    <t>91</t>
  </si>
  <si>
    <t>Представительские расходы в рамках непрограммного направления деятельности "Собрания депутатов поселений Щекинского района"</t>
  </si>
  <si>
    <t>26250</t>
  </si>
  <si>
    <t>Обеспечение деятельности аппарат Администрации МО</t>
  </si>
  <si>
    <t>Расходы на выполнение судебных актов по искам о возмещении вреда, причиненного незаконными действиями (бездействием) муниципальных органов либо должностных лиц этих органов</t>
  </si>
  <si>
    <t>Иные непрограммные мероприятия</t>
  </si>
  <si>
    <t>Расходы, связанные с профилактикой и устранением последствий распространения коронавирусной инфекции</t>
  </si>
  <si>
    <t>26752</t>
  </si>
  <si>
    <t>Членские взносы</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</si>
  <si>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непрограммных расходов</t>
  </si>
  <si>
    <t>Муниципальная программа "Обеспечение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 терроризма и экстремизма на территории муниципального образования рабочий поселок Первомайский Щёкинского района"</t>
  </si>
  <si>
    <t>Совершенствование гражданской обороны (защиты) населения МО р.п. Первомайский</t>
  </si>
  <si>
    <t>Накопление материально-технических ресурсов для ликвидации ЧС</t>
  </si>
  <si>
    <t>29080</t>
  </si>
  <si>
    <t>29560</t>
  </si>
  <si>
    <t>Ремонт защитных сооружений ГО</t>
  </si>
  <si>
    <t>29580</t>
  </si>
  <si>
    <t>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</si>
  <si>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Мероприятия по профилактике правонарушений, терроризма, экстремизма</t>
  </si>
  <si>
    <t>29030</t>
  </si>
  <si>
    <t>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</si>
  <si>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Мероприятия по профилактике ЧС природного и техногенного характера и безопасности населения на водных объектах</t>
  </si>
  <si>
    <t>29520</t>
  </si>
  <si>
    <t>Межбюджетные трансферты бюджету муниципального района из бюджетов поселений</t>
  </si>
  <si>
    <t>Расходы за счет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t>
  </si>
  <si>
    <t>85090</t>
  </si>
  <si>
    <t>Обеспечение первичных мер пожарной безопасности</t>
  </si>
  <si>
    <t>29530</t>
  </si>
  <si>
    <t>Муниципальная программа "Организация благоустройства территории муниципального образования рабочий поселок Первомайский Щекинского района"</t>
  </si>
  <si>
    <t>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</si>
  <si>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 xml:space="preserve">Ремонт дорог </t>
  </si>
  <si>
    <t>29100</t>
  </si>
  <si>
    <t>Ремонт придомовой территории</t>
  </si>
  <si>
    <t>29110</t>
  </si>
  <si>
    <t>Ремонт тротуаров</t>
  </si>
  <si>
    <t>29120</t>
  </si>
  <si>
    <t>Установка и разработка схемы дислокации дорожных знаков и дорожной разметки дорог общего пользования</t>
  </si>
  <si>
    <t>29130</t>
  </si>
  <si>
    <t>Содержание автомобильных дорог и тротуаров</t>
  </si>
  <si>
    <t>29330</t>
  </si>
  <si>
    <t>Реконструкция улично-дорожной сети</t>
  </si>
  <si>
    <t>29390</t>
  </si>
  <si>
    <t>Установка и обслуживание объектов дорожной инфраструктуры</t>
  </si>
  <si>
    <t>29590</t>
  </si>
  <si>
    <t>Межбюджетные трансферты на реализацию мероприятий по применению информационных технологий</t>
  </si>
  <si>
    <t>Муниципальная программа "Развитие и поддержка субъектов малого и среднего предпринимательства на территории муниципального образования рабочий поселок Первомайский Щекинского района"</t>
  </si>
  <si>
    <t>Субсидии юридическим лицам (кроме некоммерческих организаций), индивидуальным предпринимателям, физическим лицам</t>
  </si>
  <si>
    <t>Проведение конкурсов</t>
  </si>
  <si>
    <t>29910</t>
  </si>
  <si>
    <t>Муниципальная программа "Улучшение жилищных условий граждан на территории муниципального образования рабочий поселок Первомайский Щекинского района"</t>
  </si>
  <si>
    <t>Ремонт муниципального жилого фонда и мест общего пользования</t>
  </si>
  <si>
    <t>Установка приборов учета</t>
  </si>
  <si>
    <t>29420</t>
  </si>
  <si>
    <t>29160</t>
  </si>
  <si>
    <t>Переселение граждан из аварийного жилищного фонда в муниципальном образовании рабочий поселок Первомайский Щекинского района</t>
  </si>
  <si>
    <t>Приобретение жилых помещений</t>
  </si>
  <si>
    <t>29800</t>
  </si>
  <si>
    <t>Взносы на капитальный ремонт общего имущества в многоквартирных домах по помещениям находящимся в собственности МО</t>
  </si>
  <si>
    <t>26670</t>
  </si>
  <si>
    <t>Содержание и ремонт уличного освещения на территории МО р.п. Первомайский</t>
  </si>
  <si>
    <t>Реконструкция уличного освещения</t>
  </si>
  <si>
    <t>Оплата потребленной электроэнергии на уличное освещение</t>
  </si>
  <si>
    <t>29190</t>
  </si>
  <si>
    <t>Техническое обслуживание и ремонт уличного освещения</t>
  </si>
  <si>
    <t>29200</t>
  </si>
  <si>
    <t>Организация и проведение мероприятий по благоустройству и озеленению на территории МО р.п. Первомайский</t>
  </si>
  <si>
    <t>Разработка проектной документации</t>
  </si>
  <si>
    <t>29170</t>
  </si>
  <si>
    <t>Спиливание деревьев</t>
  </si>
  <si>
    <t>29210</t>
  </si>
  <si>
    <t>Организация сбора и вывоза мусора</t>
  </si>
  <si>
    <t>Содержание мест массового отдыха</t>
  </si>
  <si>
    <t>29370</t>
  </si>
  <si>
    <t>Ремонт, приобретение и установка детских площадок</t>
  </si>
  <si>
    <t xml:space="preserve">Мероприятия по озеленению территории </t>
  </si>
  <si>
    <t>29610</t>
  </si>
  <si>
    <t>Приобретение, поставка и обслуживание светодиодных конструкций</t>
  </si>
  <si>
    <t>29710</t>
  </si>
  <si>
    <t>Иные мероприятия в области благоустройства</t>
  </si>
  <si>
    <t>29920</t>
  </si>
  <si>
    <t>Муниципальная программа «Формирование современной городской среды в муниципальном образовании рабочий поселок Первомайский Щекинского района на 2018-2024 годы»</t>
  </si>
  <si>
    <t>Формирование современной городской среды в муниципальном образовании рабочий поселок Первомайский Щекинского района на 2018-2024 годы</t>
  </si>
  <si>
    <t>Мероприятие «Благоустройство дворовых территорий»</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</si>
  <si>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</si>
  <si>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L5550</t>
  </si>
  <si>
    <t>Мероприятие «Благоустройство территорий общего пользования»</t>
  </si>
  <si>
    <t>Мероприятие «Передача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</si>
  <si>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Другие вопросы в области жилищное - коммунального хозяйства</t>
  </si>
  <si>
    <t>Обеспечение деятельности МКУ "ПУЖиБ"</t>
  </si>
  <si>
    <t>Расходы на обеспечение деятельности (оказание услуг) муниципальных учреждений</t>
  </si>
  <si>
    <t>00590</t>
  </si>
  <si>
    <t>Расходы на выплату персоналу казенных учреждений</t>
  </si>
  <si>
    <t>Развитие и поддержание информационной системы МКУ "ПУЖиБ"</t>
  </si>
  <si>
    <t>Обслуживание программ</t>
  </si>
  <si>
    <t>Муниципальная программа "Профессиональная подготовка, переподготовка, повышение квалификации муниципальных служащих и работников, замещающих должности, не отнесенные к должностям муниципальной службы, в администрации муниципального образования рабочий поселок Первомайский Щекинского района"</t>
  </si>
  <si>
    <t>Профессиональная подготовка, переподготовка, повышение квалификации</t>
  </si>
  <si>
    <t>29460</t>
  </si>
  <si>
    <t>Муниципальная программа "Развитие социально-культурной работы с населением в муниципальном образовании рабочий поселок Первомайский Щекинского района"</t>
  </si>
  <si>
    <t>Оказание содействия в трудоустройстве несовершеннолетних граждан</t>
  </si>
  <si>
    <t>29240</t>
  </si>
  <si>
    <t>Выполнение мероприятий Соглашения о межмуниципальном сотрудничестве</t>
  </si>
  <si>
    <t>29180</t>
  </si>
  <si>
    <t>Культура и кинематография</t>
  </si>
  <si>
    <t>Обеспечение деятельности МКУК "ППБ"</t>
  </si>
  <si>
    <t>Обеспечение деятельности МАУК "ДК "ХИМИК"</t>
  </si>
  <si>
    <t>L4670</t>
  </si>
  <si>
    <t>Развитие и поддержание информационной системы МКУК "ППБ"</t>
  </si>
  <si>
    <t>Закон Тульской области "О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 муниципальных музеев и их филиалов"</t>
  </si>
  <si>
    <t>Организация досуга и массового отдыха</t>
  </si>
  <si>
    <t>Проведение конкурсов "Лучший двор", "Праздник двора"</t>
  </si>
  <si>
    <t>29020</t>
  </si>
  <si>
    <t>Приобретение и обслуживание новогодней елки</t>
  </si>
  <si>
    <t>29250</t>
  </si>
  <si>
    <t>Проведение праздничных мероприятий</t>
  </si>
  <si>
    <t>29260</t>
  </si>
  <si>
    <t>Социальная поддержка населения муниципального образования</t>
  </si>
  <si>
    <t>96</t>
  </si>
  <si>
    <t>Социальная поддержка отдельных категорий граждан</t>
  </si>
  <si>
    <t>Обеспечение социальной поддержки пенсионеров и ветеранов ВОВ муниципального образования</t>
  </si>
  <si>
    <t>28900</t>
  </si>
  <si>
    <t>Выплата материнского капитала</t>
  </si>
  <si>
    <t>29630</t>
  </si>
  <si>
    <t>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</si>
  <si>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Проведение спортивных мероприятий</t>
  </si>
  <si>
    <t>29230</t>
  </si>
  <si>
    <t>Аренда спортивно-оздоровительного комплекса</t>
  </si>
  <si>
    <t>29570</t>
  </si>
  <si>
    <t>Приложение № 13</t>
  </si>
  <si>
    <t>Приложение № 7</t>
  </si>
  <si>
    <t>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</si>
  <si>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Муниципальная программа «Формирование современной городской среды в муниципальном образовании рабочий поселок Первомайский Щекинского района на 2018-2022 годы»</t>
  </si>
  <si>
    <t>Формирование современной городской среды в муниципальном образовании рабочий поселок Первомайский Щекинского района на 2018-2022 годы</t>
  </si>
  <si>
    <t>ГРБС</t>
  </si>
  <si>
    <t>Раз-дел</t>
  </si>
  <si>
    <t>Под-раз-дел</t>
  </si>
  <si>
    <t>Груп-па, под-группа видов рас-ходов</t>
  </si>
  <si>
    <t>Приложение № 8</t>
  </si>
  <si>
    <t>Администрация МО р.п. Первомайский</t>
  </si>
  <si>
    <t/>
  </si>
  <si>
    <t>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t>
  </si>
  <si>
    <t>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t>
  </si>
  <si>
    <t>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t>
  </si>
  <si>
    <t>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</si>
  <si>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Собрание депутатов МО р.п. Первомайский</t>
  </si>
  <si>
    <t>872</t>
  </si>
  <si>
    <t>Приложение № 15</t>
  </si>
  <si>
    <t>Приложение № 9</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</si>
  <si>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</si>
  <si>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Приложение № 16</t>
  </si>
  <si>
    <t>Группа, под-группа видов расхо-дов</t>
  </si>
  <si>
    <t>Приложение № 10</t>
  </si>
  <si>
    <t>Подпрограмма "Содержание имущества и казны"</t>
  </si>
  <si>
    <t>Подпрограмма "Оценкам недвижимости, признание прав и регулирование отношений по муниципальной собственности"</t>
  </si>
  <si>
    <t>Подпрограмма "Совершенствование гражданской обороны (защиты) населения МО р.п. Первомайский"</t>
  </si>
  <si>
    <t>Подпрограмма "Профилактика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</si>
  <si>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Подпрограмма "Совершенствование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</si>
  <si>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Подпрограмма "Обеспечение первичных мер пожарной безопасности"</t>
  </si>
  <si>
    <t>Подпрограмма "Содержание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</si>
  <si>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Подпрограмма "Содержание и ремонт уличного освещения на территории МО р.п. Первомайский"</t>
  </si>
  <si>
    <t>Подпрограмма "Организация и проведение мероприятий по благоустройству и озеленению на территории МО р.п. Первомайский"</t>
  </si>
  <si>
    <t>29220</t>
  </si>
  <si>
    <t>29490</t>
  </si>
  <si>
    <t>Подпрограмма "Обеспечение деятельности МКУ "ПУЖиБ""</t>
  </si>
  <si>
    <t>Подпрограмма "Ремонт муниципального жилого фонда и мест общего пользования"</t>
  </si>
  <si>
    <t>Подпрограмма "Переселение граждан из аварийного жилищного фонда в муниципальном образовании рабочий поселок Первомайский Щекинского района"</t>
  </si>
  <si>
    <t>Подпрограмма "Молодежная политика"</t>
  </si>
  <si>
    <t>Подпрограмма "Обеспечение деятельности МКУК "ППБ""</t>
  </si>
  <si>
    <t>Подпрограмма "Организация досуга и массового отдыха"</t>
  </si>
  <si>
    <t>Подпрограмма "Организация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</si>
  <si>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Подпрограмма "Обеспечение деятельности МАУК "ДК "ХИМИК"</t>
  </si>
  <si>
    <t>Подпрограмма "Развитие и поддержание информационной системы Администрации МО р.п. Первомайский Щекинского района"</t>
  </si>
  <si>
    <t>Мероприятие "Оснащение компьютерной техникой"</t>
  </si>
  <si>
    <t>Мероприятие "Обеспечение функционирования официального портала МО р.п. Первомайский"</t>
  </si>
  <si>
    <t>Мероприятие "Сопровождение и обновление информационных систем"</t>
  </si>
  <si>
    <t>Мероприятие "Обеспечение доступа к сети Интернет"</t>
  </si>
  <si>
    <t>Мероприятие "Приобретение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</si>
  <si>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Подпрограмма "Развитие и поддержание информационной системы МКУ "ПУЖиБ""</t>
  </si>
  <si>
    <t>Мероприятие "Обслуживание программ"</t>
  </si>
  <si>
    <t>Мероприятие "Внедрение энергосберегающих технологий"</t>
  </si>
  <si>
    <t>Мероприятие "Информирование населения о деятельности органов местного самоуправления"</t>
  </si>
  <si>
    <t>Подпрограмма "Формирование современной городской среды в муниципальном образовании рабочий поселок Первомайский Щекинского района на 2018-2024 годы"</t>
  </si>
  <si>
    <t>Формирование современной городской среды</t>
  </si>
  <si>
    <t>Расходы за счет передаваемых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</si>
  <si>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Приложение № 11</t>
  </si>
  <si>
    <t>Муниципальная программа "Информирование населения о деятельности органов местного самоуправления МО р.п. Первомайский Щекинского района"</t>
  </si>
  <si>
    <t>Мероприятие "Информирование населения о деятельности органов местного самоуправления муниципального образования рабочий поселок Первомайский Щекинского района"</t>
  </si>
  <si>
    <t>Подпрограмма "Формирование современной городской среды в муниципальном образовании рабочий поселок Первомайский Щекинского района на 2018-2022 годы"</t>
  </si>
  <si>
    <t>Решение Собрания депутатов МО р.п. Первомайский "О предоставлении льгот по оплате за услуг бань, расположенных на территории МО р.п. Первомайский Щекинского района"</t>
  </si>
  <si>
    <t>Решение Собрания депутатов МО р.п. Первомайский "Об утверждении Положения о предоставлении средств материнского (семейного) капитала в МО р.п. Первомайский"</t>
  </si>
  <si>
    <t>Источники формирования муниципального дорожного фонда</t>
  </si>
  <si>
    <t xml:space="preserve">Источники внутреннего финансирования дефицита </t>
  </si>
  <si>
    <t>Код бюджетной классификации</t>
  </si>
  <si>
    <t>Наименование показателя</t>
  </si>
  <si>
    <t>Сумма</t>
  </si>
  <si>
    <t>000 01 00 00 00 00 0000 000</t>
  </si>
  <si>
    <t>ИСТОЧНИКИ ВНУТРЕННЕГО ФИНАНСИРОВАНИЯ ДЕФИЦИТОВ БЮДЖЕТОВ</t>
  </si>
  <si>
    <t>000 01 05 00 00 00 0000 000</t>
  </si>
  <si>
    <t>000 01 05 00 00 00 0000 500</t>
  </si>
  <si>
    <t>000 01 05 02 00 00 0000 500</t>
  </si>
  <si>
    <t>000 01 05 02 01 00 0000 510</t>
  </si>
  <si>
    <t>000 01 05 00 00 00 0000 600</t>
  </si>
  <si>
    <t>Уменьшение остатков средств бюджетов</t>
  </si>
  <si>
    <t>000 01 05 01 00 00 0000 600</t>
  </si>
  <si>
    <t>Уменьшение остатков финансовых резервов бюджетов</t>
  </si>
  <si>
    <t>000 01 05 01 01 00 0000 610</t>
  </si>
  <si>
    <t>Уменьшение остатков денежных средств финансовых резервов бюджетов</t>
  </si>
  <si>
    <t>Увеличение прочих остатков денежных средств местных бюджетов</t>
  </si>
  <si>
    <t>000 01 05 02 01 10 0000 510</t>
  </si>
  <si>
    <t>Уменьшение прочих остатков денежных средств местных бюджетов</t>
  </si>
  <si>
    <t>000 01 05 01 01 10 0000 610</t>
  </si>
  <si>
    <t>80890</t>
  </si>
  <si>
    <t>Частичная компенсация расходов на оплату труда работников муниципальных учреждений культуры</t>
  </si>
  <si>
    <t>мп</t>
  </si>
  <si>
    <t>таблица 1</t>
  </si>
  <si>
    <t>&lt;1&gt; Размер субсидии, предоставляемый бюджету муниципального образования город Щекино Щекинского района в текущем финансовом году (Oi), определяется по формуле:
V = S/∑Ci* C1i
где:
V – общий размер субсидии, предоставляемой бюджету муниципального образования город Щекино Щекинского района в текущем финансовом году;
S – общий объем бюджетных ассигнований на финансовое обеспечение расходного обязательства, возникающего при организации деятельности муниципального учреждения, созданного для решения вопроса местного значения  по  организации и осуществления мероприятий по работе с детьми и молодежью, за исключением трудоустройства несовершеннолетних граждан, софинансирование которого осуществляется из бюджета муниципального образования рабочий поселок Первомайский Щекинского района, предусмотренный в бюджете муниципального образования город Щекино Щекинского района;
Ci–количества граждан в возрасте до 30 лет, проживающих на территории i-го муниципального образования, выполнение полномочия органов местного самоуправления по решению вопросов местного значения   по организации и осуществлению мероприятий по работе с детьми и молодежью которого осуществляется  посредством организации деятельности муниципального учреждения муниципального образования город Щекино Щекинского района, по состоянию на 1 января года, предшествующего текущему финансовому году;
C1i– количества граждан в возрасте до 30 лет, проживающих на территории муниципального образования рабочий поселок Первомайский Щекинского района по состоянию на 1 января года, предшествующего текущему финансовому году.</t>
  </si>
  <si>
    <t>2024 год</t>
  </si>
  <si>
    <t>Сумма на 2023 год</t>
  </si>
  <si>
    <t>Иные межбюджетные трансферты на стимулирование муниципальных образований (поселений) Щекинского района по улучшению качества управления муниципальными финансами</t>
  </si>
  <si>
    <t>84340</t>
  </si>
  <si>
    <t>Содержание движимого имущества</t>
  </si>
  <si>
    <t>29040</t>
  </si>
  <si>
    <t>Проведение конкурса "Активный руководитель территориального общественного самоуправления"</t>
  </si>
  <si>
    <t>29930</t>
  </si>
  <si>
    <t>Иные межбюджетные трансферты бюджетам муниципальных образований Щекинского района в целях проведения конкурса "Активный руководитель территориального общественного самоуправления"</t>
  </si>
  <si>
    <t>81260</t>
  </si>
  <si>
    <t>Гражданская оборона</t>
  </si>
  <si>
    <t>Защита населения и территории от чрезвычайных ситуаций природного и техногенного характера, пожарная безопасность</t>
  </si>
  <si>
    <t>Расходы за счет передаваемых полномочий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t>
  </si>
  <si>
    <t>85120</t>
  </si>
  <si>
    <t>Устройство тротуаров</t>
  </si>
  <si>
    <t>29150</t>
  </si>
  <si>
    <t>Публикация нормативно-правовых актов в СМИ</t>
  </si>
  <si>
    <t>дох</t>
  </si>
  <si>
    <t>деф</t>
  </si>
  <si>
    <t>Осуществление муниципального жилищного контроля на территории муниципального образования&lt;6&gt;</t>
  </si>
  <si>
    <t>Сумма на 2024 год</t>
  </si>
  <si>
    <t>Иные межбюджетные трансферты бюджетам муниципальных образований Щекинского района в целях проведения конкурсов "Активный сельский староста", "Активный руководитель территориального общественного самоуправления"</t>
  </si>
  <si>
    <t>Программа</t>
  </si>
  <si>
    <t>муниципальных заимствований муниципального образования рабочий поселок Первомайский Щекинского района</t>
  </si>
  <si>
    <t>1. Программа муниципальных внутренних заимствований</t>
  </si>
  <si>
    <t>Вид заимствований</t>
  </si>
  <si>
    <t>Объемы погашения муниципальных долговых обязательств муниципального образования рабочий поселок Первомайский Щекинского района</t>
  </si>
  <si>
    <t>Объемы привлечения средств</t>
  </si>
  <si>
    <t xml:space="preserve">предельные сроки погашения </t>
  </si>
  <si>
    <t>Кредиты, привлеченные от кредитных организаций</t>
  </si>
  <si>
    <t>-</t>
  </si>
  <si>
    <t>Бюджетные кредиты из других бюджетов бюджетной системы Российской Федерации</t>
  </si>
  <si>
    <t>Всего</t>
  </si>
  <si>
    <t>2. Программа муниципальных внешних заимствований</t>
  </si>
  <si>
    <t>Бюджетные кредиты, привлеченные из федерального бюджета в иностранной валюте в рамках целевых иностранных кредитов</t>
  </si>
  <si>
    <t>Цель гарантирования</t>
  </si>
  <si>
    <t>Категория, наименование принципала</t>
  </si>
  <si>
    <t>Наличие права регрессного требования</t>
  </si>
  <si>
    <t>Обеспечение исполнения обязательств принципала по удовлетворению регрессных требований гаранта</t>
  </si>
  <si>
    <t>Объем предоставляемых гарантий, рублей</t>
  </si>
  <si>
    <t>Иные условия предоставления и исполнения муниципальных гарантий муниципального образования рабочий поселок Первомайский Щекинского района</t>
  </si>
  <si>
    <t>За счет источников финансирования дефицита бюджета муниципального образования рабочий поселок Первомайский Щекинского района</t>
  </si>
  <si>
    <t>За счет расходов бюджета муниципального образования рабочий поселок Первомайский Щекинского района</t>
  </si>
  <si>
    <t>Приложение № 4</t>
  </si>
  <si>
    <t>Приложение № 5</t>
  </si>
  <si>
    <t>Приложение 14</t>
  </si>
  <si>
    <t>Приложение № 17</t>
  </si>
  <si>
    <t>Участие в предупреждении и ликвидации последствий чрезвычайный ситуаций в границах муниципального образования р.п. Первомайский Щекинского района в части создания при органах местного самоуправления постоянно действующего органа управления, специально уполномоченного на решении задач в области защиты населения и территорий от ЧС и обеспечение вызова экстренных оперативных служб по единому номеру "112" &lt;8&gt;</t>
  </si>
  <si>
    <t>Накопление запасов продовольственных и медицинских средств в целях гражданской обороны</t>
  </si>
  <si>
    <t>на 2023 год</t>
  </si>
  <si>
    <t>от "____" декабря 2022 года №__________</t>
  </si>
  <si>
    <t>на 2023 год и на плановый период 2024 и 2025 годов"</t>
  </si>
  <si>
    <t>на плановый период 2024 и 2025 годов</t>
  </si>
  <si>
    <t>2025 год</t>
  </si>
  <si>
    <t>Межбюджетные трансферты, передаваемые из бюджета муниципального образования рабочий поселок Первомайский Щекинского района на осуществление части полномочий по решению вопросов местного значения бюджету муниципального образования Щекинский район на 2023 год</t>
  </si>
  <si>
    <t>Ведомственная структура расходов бюджета муниципального образования рабочий поселок Первомайский Щекинского района на 2023 год</t>
  </si>
  <si>
    <t>Расходы за счет передаваемых полномочий по организации ритуальных услуг и содержание мест захоронения</t>
  </si>
  <si>
    <t>540</t>
  </si>
  <si>
    <t>Ведомственная структура расходов бюджета муниципального образования рабочий поселок Первомайский Щекинского района на плановый период 2024 и 2025 годов</t>
  </si>
  <si>
    <t>Жилищно-коммунальное хозяйство</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</si>
  <si>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целевым статьям (государственным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на плановый период 2024 и 2025 годов</t>
  </si>
  <si>
    <t>Межбюджетные трансферты, передаваемые из бюджета муниципального образования рабочий поселок Первомайский Щекинского района на осуществление части полномочий по решению вопросов местного значения бюджету муниципального образования Щекинский район на 2024 год</t>
  </si>
  <si>
    <t>Субсидии из бюджета муниципального образования рабочий поселок Первомайский Щекинского района бюджету муниципального образования город Щекино Щекинского района на 2024 год</t>
  </si>
  <si>
    <t>&lt;1&gt; Расчетный объем межбюджетных трансфертов на реализацию передаваемых полномочий по осуществлению внешнего муниципального контроля определить в размере 40 процентов от годового фонда оплаты труда специалистов Контрольно-счетной комиссии Щекинского района, рассчитанного с учетом действующего законодательства по состоянию на 1 октября 2022 года и с учетом индексации с 1 октября 2024 года, и в размере 5 процентов от расчетного фонда оплаты труда на материально-техническое обеспечение</t>
  </si>
  <si>
    <t>&lt;2&gt; Расчетный объем межбюджетных трансфертов на реализацию передаваемых полномочий по осуществлению внутреннего муниципального финансового контроля в сфере бюджетных правоотношений в части осуществления последующего контроля определить путем расчета в размере 25 процентов от годового фонда оплаты труда двух муниципальных служащих (консультантов) администрации Щекинского района с учетом действующего законодательства по состоянию на 1 октября 2022 года и с учетом индексации с 1 октября 2024 года, и в размере 5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в зависимости от доли налоговых и неналоговых доходов бюджета поселения муниципального образования Щекинский район  в консолидированном бюджете муниципального района.</t>
  </si>
  <si>
    <t>Организация ритуальных услуг и содержание захоронений &lt;7&gt;</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</si>
  <si>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&lt;9&gt;</t>
  </si>
  <si>
    <t xml:space="preserve">-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2018-2021 годах.                                                                                                                                                                         
.    Расчетный объем межбюджетных трансфертов по подготовке, утверждению и выдачи градостроительного плана земельного участка в части изготовления чертежей сторонней организацией определяется расчетным путем исходя из 5000,0 рублей за один подготовленный документ.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2018-2021 годах.                                                                                 </t>
  </si>
  <si>
    <t>&lt;5&gt; Расчетный объем межбюджетных трансфертов на реализацию передаваемых полномочий по осуществлению муниципального земельного контроля за использованием земель муниципального образования определить путем расчета годового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2022 года и с учетом индексации с 1 октября 2024 года, и в размере 5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количеству земельных участков  в границах поселений.</t>
  </si>
  <si>
    <t>&lt;6&gt; Расчетный объем межбюджетных трансфертов на реализацию передаваемых полномочий по осуществлению муниципального жилищного  контроля определить путем расчета годового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2022 года и в размере 5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площади жилого фонда, находящегося в собственности поселений, облагаемого взносами на капитальный ремонт.</t>
  </si>
  <si>
    <t>&lt;7&gt; Расчетный объем межбюджетных трансфертов на реализацию передаваемых полномочий по организации ритуальных услуг и содержанию мест захоронения определить исходя из объема расходов на содержание муниципального казенного учреждения "Щекино-Ритуал" в 2023 году и прогнозной численности населения муниципального образования поселения по состоянию на 1 января 2025 года.</t>
  </si>
  <si>
    <t>&lt;9&gt; Расчетный объем межбюджетных трансфертов на реализацию передаваемых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определить в соответствии с  учетом фактической потребностью и размера уровня софинансирования расходных обязательств муниципального образования, возникших  при реализации проектов.</t>
  </si>
  <si>
    <t>&lt;8&gt; Расчетный объем межбюджетных трансфертов на осуществление части полномочий по решению вопроса местного значения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оперативных служб по единому номеру «112» определить исходя из объема расходов на содержание муниципального казенного учреждения "Единая дежурная диспетчерская служба муниципального образования Щекинский район" в 2023 году и прогнозной численности населения муниципального образования поселения по состоянию на 1 января 2025 года.</t>
  </si>
  <si>
    <t xml:space="preserve">&lt;3&gt; Расчетный объем межбюджетных трансфертов на реализацию передаваемого полномочия по предоставлению градостроительного плана земельного участка; выдаче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выдаче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направлению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определить путем расчета в размере 10 процентов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2022 года и с учетом индексации с 1 октября 2024 года, и в размере 5 процентов от фонда оплаты труда на приобретение расходных материалов, необходимых для реализации каждого из направлений полномочия (4 направления) :
-предоставление градостроительного плана земельного участка;                                                                                                                                                                                                    
 -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t>
  </si>
  <si>
    <t>Распределение бюджетных ассигнований бюджета муниципального образования рабочий поселок Первомайский Щекинского района на реализацию муниципальных программ по целевым статьям,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на 2023 год</t>
  </si>
  <si>
    <t>Распределение бюджетных ассигнований бюджета муниципального образования рабочий поселок Первомайский Щекинского района на реализацию муниципальных программ по целевым статьям,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на плановый период 2024 и 2025 годов</t>
  </si>
  <si>
    <t>Перечень и объем бюджетных ассигнований бюджета муниципального образования рабочий поселок Первомайский Щекинского района на финансовое обеспечение реализации Решений Собрания депутатов МО р.п. Первомайский по разделам, подразделам, целевым статьям, группам и подгруппам видов расходов классификации расходов бюджета муниципального образования рабочий поселок Первомайский Щекинского района на 2023 год</t>
  </si>
  <si>
    <t>Перечень и объем бюджетных ассигнований бюджета муниципального образования рабочий поселок Первомайский Щекинского района на финансовое обеспечение реализации Решений Собрания депутатов МО р.п. Первомайский по разделам, подразделам, целевым статьям, группам и подгруппам видов расходов классификации расходов бюджета муниципального образования рабочий поселок Первомайский Щекинского района на плановый период 2024 и 2025 годов</t>
  </si>
  <si>
    <t>Объем бюджетных ассигнований дорожного фонда муниципального образования рабочий поселок Первомайский Щекинского района на 2023 год в на плановый период 2024 и 2025 годов</t>
  </si>
  <si>
    <t>на 2023 год и на плановый период 2024 и 2025 годов</t>
  </si>
  <si>
    <t>Объемы привлечения средств  в бюджет муниципального образования рабочий поселок Первомайский Щекинского района и предельные сроки погашения долговых обязательств, возникающих при осуществлении муниципальных заимствований на 2023 год и на плановый период 2024 и 2025 годов</t>
  </si>
  <si>
    <t>2025 гол</t>
  </si>
  <si>
    <t>муниципальных гарантий муниципального образования рабочий поселок Первомайский Щекинского района на 2023 год и плановый период 2024 и 2025 годов</t>
  </si>
  <si>
    <t>1. Перечень подлежащих предоставлению муниципальных гарантий муниципального образования рабочий поселок Первомайский Щекинского района в 2023 - 2025 годах</t>
  </si>
  <si>
    <t>2. Общий объем бюджетных ассигнований, предусмотренных на исполнение муниципальных гарантий муниципального образования рабочий поселок Первомайский Щекинского района по возможным гарантийным случаям в 2022 - 2024 годах</t>
  </si>
  <si>
    <t>Исполнение  муниципальных гарантий муниципального образования рабочий поселок Первомайский Щекинского района</t>
  </si>
  <si>
    <t xml:space="preserve">Объем бюджетных ассигнований на исполнение гарантий муниципального образования рабочий поселок Первомайский Щекинского района по возможным гарантийным случаям </t>
  </si>
  <si>
    <t xml:space="preserve">бюджета муниципального образования рабочий поселок Первомайский Щекинского района на 2023 год </t>
  </si>
  <si>
    <t>Расходы по организации досуга и обеспечения жителей поселения услугами организаций культуры в части обеспечения развития и укрепления материально-технической базы домов культуры в населенных пунктах с численностью жителей до 50 тысяч человек</t>
  </si>
  <si>
    <t>Мероприятие "Ремонт и обслуживание компьютерной,  копировальной техники и видеонаблюдения. Приобретение  комплектующих и расходных материалов к ним"</t>
  </si>
  <si>
    <t>Ремонт и обслуживание компьютерной,  копировальной техники и видеонаблюдения. Приобретение  комплектующих и расходных материалов к ним</t>
  </si>
  <si>
    <t>Ремонт и обслуживание компьютерной,  копировальной техники и видеонаблюдения. Приобретение  комплектующих и расходных материалов к ним»</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</si>
  <si>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целевым статьям (государственным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на 2023 год</t>
  </si>
  <si>
    <t>бюджета муниципального образования рабочий поселок Первомайский Щекинского района на плановый период 2024 и 2025 годов</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</si>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</sst>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р_._-;\-* #,##0.00_р_._-;_-* &quot;-&quot;??_р_._-;_-@_-"/>
    <numFmt numFmtId="165" formatCode="#,##0.0"/>
    <numFmt numFmtId="166" formatCode="00"/>
    <numFmt numFmtId="167" formatCode="000"/>
    <numFmt numFmtId="168" formatCode="0000"/>
    <numFmt numFmtId="169" formatCode="#,##0.00_ ;[Red]\-#,##0.00\ "/>
    <numFmt numFmtId="170" formatCode="0.0"/>
    <numFmt numFmtId="171" formatCode="#,##0.0_ ;[Red]\-#,##0.0\ "/>
  </numFmts>
  <fonts count="27" x14ac:knownFonts="1">
    <font>
      <sz val="10"/>
      <name val="Arial Cyr"/>
      <charset val="204"/>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b/>
      <sz val="10"/>
      <name val="Arial Cyr"/>
      <charset val="204"/>
    </font>
    <font>
      <i/>
      <sz val="8"/>
      <color indexed="23"/>
      <name val="Times New Roman"/>
      <family val="1"/>
      <charset val="204"/>
    </font>
    <font>
      <sz val="10"/>
      <color indexed="62"/>
      <name val="Times New Roman"/>
      <family val="1"/>
      <charset val="204"/>
    </font>
    <font>
      <sz val="12"/>
      <name val="Times New Roman"/>
      <family val="1"/>
      <charset val="204"/>
    </font>
    <font>
      <sz val="10"/>
      <name val="Arial Cyr"/>
      <charset val="204"/>
    </font>
    <font>
      <sz val="12"/>
      <name val="PT Astra Serif"/>
      <family val="1"/>
      <charset val="204"/>
    </font>
    <font>
      <b/>
      <sz val="14"/>
      <name val="PT Astra Serif"/>
      <family val="1"/>
      <charset val="204"/>
    </font>
    <font>
      <sz val="11"/>
      <name val="PT Astra Serif"/>
      <family val="1"/>
      <charset val="204"/>
    </font>
    <font>
      <sz val="12"/>
      <color indexed="8"/>
      <name val="PT Astra Serif"/>
      <family val="1"/>
      <charset val="204"/>
    </font>
    <font>
      <b/>
      <sz val="12"/>
      <name val="PT Astra Serif"/>
      <family val="1"/>
      <charset val="204"/>
    </font>
    <font>
      <sz val="10"/>
      <name val="PT Astra Serif"/>
      <family val="1"/>
      <charset val="204"/>
    </font>
    <font>
      <sz val="10"/>
      <name val="Arial"/>
      <family val="3"/>
      <charset val="204"/>
    </font>
    <font>
      <b/>
      <sz val="12"/>
      <name val="Times New Roman"/>
      <family val="1"/>
      <charset val="204"/>
    </font>
    <font>
      <sz val="11"/>
      <color indexed="8"/>
      <name val="PT Astra Serif"/>
      <family val="1"/>
      <charset val="204"/>
    </font>
    <font>
      <sz val="12"/>
      <color theme="1"/>
      <name val="PT Astra Serif"/>
      <family val="1"/>
      <charset val="204"/>
    </font>
    <font>
      <b/>
      <sz val="14"/>
      <color indexed="8"/>
      <name val="PT Astra Serif"/>
      <family val="1"/>
      <charset val="204"/>
    </font>
    <font>
      <b/>
      <sz val="12"/>
      <color indexed="8"/>
      <name val="PT Astra Serif"/>
      <family val="1"/>
      <charset val="204"/>
    </font>
    <font>
      <sz val="10"/>
      <name val="Arial"/>
      <family val="2"/>
      <charset val="204"/>
    </font>
    <font>
      <sz val="10"/>
      <color indexed="8"/>
      <name val="PT Astra Serif"/>
      <family val="1"/>
      <charset val="204"/>
    </font>
    <font>
      <sz val="11"/>
      <color theme="1"/>
      <name val="PT Astra Serif"/>
      <family val="1"/>
      <charset val="204"/>
    </font>
    <font>
      <sz val="11.5"/>
      <color indexed="8"/>
      <name val="PT Astra Serif"/>
      <family val="1"/>
      <charset val="204"/>
    </font>
    <font>
      <b/>
      <sz val="12"/>
      <color indexed="8"/>
      <name val="Times New Roman"/>
      <family val="1"/>
      <charset val="204"/>
    </font>
  </fonts>
  <fills count="12">
    <fill>
      <patternFill patternType="none"/>
    </fill>
    <fill>
      <patternFill patternType="gray125"/>
    </fill>
    <fill>
      <patternFill patternType="solid">
        <fgColor indexed="31"/>
      </patternFill>
    </fill>
    <fill>
      <patternFill patternType="solid">
        <fgColor indexed="51"/>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15"/>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18">
    <border>
      <left/>
      <right/>
      <top/>
      <bottom/>
      <diagonal/>
    </border>
    <border>
      <left style="thin">
        <color indexed="64"/>
      </left>
      <right style="thin">
        <color indexed="8"/>
      </right>
      <top style="thin">
        <color indexed="8"/>
      </top>
      <bottom style="thin">
        <color indexed="8"/>
      </bottom>
      <diagonal/>
    </border>
    <border>
      <left style="dashed">
        <color indexed="12"/>
      </left>
      <right style="dashed">
        <color indexed="12"/>
      </right>
      <top style="dashed">
        <color indexed="12"/>
      </top>
      <bottom style="dashed">
        <color indexed="1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4" fillId="0" borderId="1" applyNumberFormat="0">
      <alignment horizontal="right" vertical="top"/>
    </xf>
    <xf numFmtId="0" fontId="4" fillId="0" borderId="1" applyNumberFormat="0">
      <alignment horizontal="right" vertical="top"/>
    </xf>
    <xf numFmtId="0" fontId="3" fillId="4" borderId="1" applyNumberFormat="0">
      <alignment horizontal="right" vertical="top"/>
    </xf>
    <xf numFmtId="49" fontId="4" fillId="5" borderId="1">
      <alignment horizontal="left" vertical="top"/>
    </xf>
    <xf numFmtId="49" fontId="5" fillId="0" borderId="1">
      <alignment horizontal="left" vertical="top"/>
    </xf>
    <xf numFmtId="49" fontId="4" fillId="5" borderId="1">
      <alignment horizontal="left" vertical="top"/>
    </xf>
    <xf numFmtId="0" fontId="4" fillId="6" borderId="1">
      <alignment horizontal="left" vertical="top" wrapText="1"/>
    </xf>
    <xf numFmtId="0" fontId="5" fillId="0" borderId="1">
      <alignment horizontal="left" vertical="top" wrapText="1"/>
    </xf>
    <xf numFmtId="0" fontId="3" fillId="2" borderId="1">
      <alignment horizontal="left" vertical="top" wrapText="1"/>
    </xf>
    <xf numFmtId="0" fontId="3" fillId="7" borderId="1">
      <alignment horizontal="left" vertical="top" wrapText="1"/>
    </xf>
    <xf numFmtId="0" fontId="4" fillId="8" borderId="1">
      <alignment horizontal="left" vertical="top" wrapText="1"/>
    </xf>
    <xf numFmtId="0" fontId="4" fillId="9" borderId="1">
      <alignment horizontal="left" vertical="top" wrapText="1"/>
    </xf>
    <xf numFmtId="0" fontId="3" fillId="0" borderId="1">
      <alignment horizontal="left" vertical="top" wrapText="1"/>
    </xf>
    <xf numFmtId="0" fontId="4" fillId="9" borderId="1">
      <alignment horizontal="left" vertical="top" wrapText="1"/>
    </xf>
    <xf numFmtId="0" fontId="6" fillId="0" borderId="0">
      <alignment horizontal="left" vertical="top"/>
    </xf>
    <xf numFmtId="0" fontId="4" fillId="0" borderId="0"/>
    <xf numFmtId="0" fontId="8" fillId="0" borderId="0"/>
    <xf numFmtId="0" fontId="3" fillId="3" borderId="2" applyNumberFormat="0">
      <alignment horizontal="right" vertical="top"/>
    </xf>
    <xf numFmtId="0" fontId="3" fillId="2" borderId="2" applyNumberFormat="0">
      <alignment horizontal="right" vertical="top"/>
    </xf>
    <xf numFmtId="0" fontId="3" fillId="0" borderId="1" applyNumberFormat="0">
      <alignment horizontal="right" vertical="top"/>
    </xf>
    <xf numFmtId="0" fontId="3" fillId="2" borderId="2" applyNumberFormat="0">
      <alignment horizontal="right" vertical="top"/>
    </xf>
    <xf numFmtId="0" fontId="3" fillId="0" borderId="1" applyNumberFormat="0">
      <alignment horizontal="right" vertical="top"/>
    </xf>
    <xf numFmtId="0" fontId="3" fillId="3" borderId="2" applyNumberFormat="0">
      <alignment horizontal="right" vertical="top"/>
    </xf>
    <xf numFmtId="0" fontId="3" fillId="7" borderId="2" applyNumberFormat="0">
      <alignment horizontal="right" vertical="top"/>
    </xf>
    <xf numFmtId="0" fontId="3" fillId="0" borderId="1" applyNumberFormat="0">
      <alignment horizontal="right" vertical="top"/>
    </xf>
    <xf numFmtId="0" fontId="3" fillId="7" borderId="2" applyNumberFormat="0">
      <alignment horizontal="right" vertical="top"/>
    </xf>
    <xf numFmtId="49" fontId="7" fillId="10" borderId="1">
      <alignment horizontal="left" vertical="top" wrapText="1"/>
    </xf>
    <xf numFmtId="49" fontId="3" fillId="0" borderId="1">
      <alignment horizontal="left" vertical="top" wrapText="1"/>
    </xf>
    <xf numFmtId="49" fontId="7" fillId="10" borderId="1">
      <alignment horizontal="left" vertical="top" wrapText="1"/>
    </xf>
    <xf numFmtId="164" fontId="9" fillId="0" borderId="0" applyFont="0" applyFill="0" applyBorder="0" applyAlignment="0" applyProtection="0"/>
    <xf numFmtId="0" fontId="4" fillId="9" borderId="1">
      <alignment horizontal="left" vertical="top" wrapText="1"/>
    </xf>
    <xf numFmtId="0" fontId="3" fillId="0" borderId="1">
      <alignment horizontal="left" vertical="top" wrapText="1"/>
    </xf>
    <xf numFmtId="0" fontId="9" fillId="0" borderId="1">
      <alignment horizontal="left" vertical="top" wrapText="1"/>
    </xf>
    <xf numFmtId="0" fontId="4" fillId="9" borderId="1">
      <alignment horizontal="left" vertical="top" wrapText="1"/>
    </xf>
    <xf numFmtId="0" fontId="3" fillId="0" borderId="1">
      <alignment horizontal="left" vertical="top" wrapText="1"/>
    </xf>
    <xf numFmtId="0" fontId="16" fillId="0" borderId="0"/>
    <xf numFmtId="0" fontId="3" fillId="0" borderId="0"/>
    <xf numFmtId="0" fontId="2" fillId="0" borderId="0"/>
    <xf numFmtId="0" fontId="22" fillId="0" borderId="0"/>
    <xf numFmtId="0" fontId="3" fillId="0" borderId="0"/>
    <xf numFmtId="0" fontId="22" fillId="0" borderId="0"/>
    <xf numFmtId="0" fontId="1" fillId="0" borderId="0"/>
    <xf numFmtId="0" fontId="4" fillId="0" borderId="0"/>
  </cellStyleXfs>
  <cellXfs count="283">
    <xf numFmtId="0" fontId="0" fillId="0" borderId="0" xfId="0"/>
    <xf numFmtId="0" fontId="10" fillId="0" borderId="0" xfId="0" applyFont="1" applyFill="1" applyAlignment="1">
      <alignment vertical="center"/>
    </xf>
    <xf numFmtId="0" fontId="10" fillId="0" borderId="0" xfId="0" applyFont="1" applyFill="1"/>
    <xf numFmtId="165" fontId="10" fillId="0" borderId="0" xfId="16" applyNumberFormat="1" applyFont="1" applyFill="1" applyAlignment="1">
      <alignment vertical="center"/>
    </xf>
    <xf numFmtId="0" fontId="10" fillId="0" borderId="0" xfId="0" applyFont="1" applyFill="1" applyAlignment="1">
      <alignment horizontal="left" vertical="center"/>
    </xf>
    <xf numFmtId="165" fontId="10" fillId="0" borderId="0" xfId="16" applyNumberFormat="1" applyFont="1" applyFill="1" applyAlignment="1">
      <alignment horizontal="left" vertical="center"/>
    </xf>
    <xf numFmtId="165" fontId="10" fillId="0" borderId="0" xfId="17" applyNumberFormat="1" applyFont="1" applyFill="1" applyAlignment="1" applyProtection="1">
      <alignment vertical="center"/>
      <protection locked="0"/>
    </xf>
    <xf numFmtId="165" fontId="10" fillId="0" borderId="0" xfId="17" applyNumberFormat="1" applyFont="1" applyFill="1" applyAlignment="1">
      <alignment horizontal="left" vertical="center"/>
    </xf>
    <xf numFmtId="165" fontId="12" fillId="0" borderId="0" xfId="17" applyNumberFormat="1" applyFont="1" applyFill="1" applyAlignment="1">
      <alignment horizontal="right" vertical="center"/>
    </xf>
    <xf numFmtId="165" fontId="13" fillId="0" borderId="3" xfId="4" applyNumberFormat="1" applyFont="1" applyFill="1" applyBorder="1" applyAlignment="1">
      <alignment horizontal="center" vertical="top"/>
    </xf>
    <xf numFmtId="165" fontId="10" fillId="0" borderId="3" xfId="5" applyNumberFormat="1" applyFont="1" applyFill="1" applyBorder="1" applyAlignment="1">
      <alignment horizontal="center" vertical="top" wrapText="1"/>
    </xf>
    <xf numFmtId="0" fontId="10" fillId="0" borderId="3" xfId="8" applyNumberFormat="1" applyFont="1" applyFill="1" applyBorder="1" applyAlignment="1">
      <alignment horizontal="center" vertical="top" wrapText="1"/>
    </xf>
    <xf numFmtId="0" fontId="10" fillId="0" borderId="0" xfId="0" applyFont="1" applyFill="1" applyAlignment="1">
      <alignment vertical="top"/>
    </xf>
    <xf numFmtId="165" fontId="10" fillId="0" borderId="3" xfId="27" applyNumberFormat="1" applyFont="1" applyFill="1" applyBorder="1" applyAlignment="1">
      <alignment horizontal="center" vertical="center" wrapText="1"/>
    </xf>
    <xf numFmtId="0" fontId="10" fillId="0" borderId="0" xfId="0" applyFont="1" applyFill="1" applyAlignment="1">
      <alignment horizontal="center" vertical="center"/>
    </xf>
    <xf numFmtId="165" fontId="10" fillId="0" borderId="3" xfId="33" applyNumberFormat="1" applyFont="1" applyFill="1" applyBorder="1" applyAlignment="1">
      <alignment horizontal="justify" vertical="center" wrapText="1"/>
    </xf>
    <xf numFmtId="4" fontId="10" fillId="0" borderId="3" xfId="2" applyNumberFormat="1" applyFont="1" applyFill="1" applyBorder="1" applyAlignment="1">
      <alignment horizontal="right" vertical="center"/>
    </xf>
    <xf numFmtId="165" fontId="14" fillId="0" borderId="3" xfId="27" applyNumberFormat="1" applyFont="1" applyFill="1" applyBorder="1" applyAlignment="1">
      <alignment horizontal="center" vertical="center" wrapText="1"/>
    </xf>
    <xf numFmtId="165" fontId="14" fillId="0" borderId="3" xfId="33" applyNumberFormat="1" applyFont="1" applyFill="1" applyBorder="1" applyAlignment="1">
      <alignment horizontal="left" vertical="center" wrapText="1"/>
    </xf>
    <xf numFmtId="4" fontId="14" fillId="0" borderId="3" xfId="2" applyNumberFormat="1" applyFont="1" applyFill="1" applyBorder="1" applyAlignment="1">
      <alignment horizontal="right" vertical="center"/>
    </xf>
    <xf numFmtId="0" fontId="8" fillId="0" borderId="3" xfId="0" applyFont="1" applyFill="1" applyBorder="1" applyAlignment="1">
      <alignment horizontal="center" vertical="center" wrapText="1"/>
    </xf>
    <xf numFmtId="0" fontId="8" fillId="0" borderId="3" xfId="0" applyNumberFormat="1" applyFont="1" applyFill="1" applyBorder="1" applyAlignment="1">
      <alignment horizontal="justify" vertical="center" wrapText="1"/>
    </xf>
    <xf numFmtId="165" fontId="10" fillId="0" borderId="0" xfId="17" applyNumberFormat="1" applyFont="1" applyFill="1" applyAlignment="1" applyProtection="1">
      <alignment horizontal="left" vertical="center"/>
      <protection locked="0"/>
    </xf>
    <xf numFmtId="165" fontId="10" fillId="0" borderId="3" xfId="4" applyNumberFormat="1" applyFont="1" applyFill="1" applyBorder="1" applyAlignment="1">
      <alignment horizontal="center" vertical="top"/>
    </xf>
    <xf numFmtId="165" fontId="10" fillId="0" borderId="3" xfId="0" applyNumberFormat="1" applyFont="1" applyFill="1" applyBorder="1" applyAlignment="1">
      <alignment horizontal="center" vertical="top" wrapText="1"/>
    </xf>
    <xf numFmtId="0" fontId="10" fillId="0" borderId="0" xfId="0" applyFont="1" applyFill="1" applyAlignment="1">
      <alignment horizontal="right" vertical="center"/>
    </xf>
    <xf numFmtId="0" fontId="10" fillId="0" borderId="3" xfId="36" applyFont="1" applyBorder="1"/>
    <xf numFmtId="0" fontId="14" fillId="0" borderId="3" xfId="36" applyFont="1" applyBorder="1" applyAlignment="1">
      <alignment horizontal="center" vertical="center" wrapText="1"/>
    </xf>
    <xf numFmtId="165" fontId="14" fillId="0" borderId="3" xfId="36" applyNumberFormat="1" applyFont="1" applyBorder="1" applyAlignment="1">
      <alignment horizontal="center" wrapText="1"/>
    </xf>
    <xf numFmtId="0" fontId="10" fillId="0" borderId="3" xfId="36" applyFont="1" applyBorder="1" applyAlignment="1">
      <alignment horizontal="center"/>
    </xf>
    <xf numFmtId="0" fontId="10" fillId="0" borderId="3" xfId="36" applyFont="1" applyBorder="1" applyAlignment="1">
      <alignment horizontal="justify" wrapText="1"/>
    </xf>
    <xf numFmtId="0" fontId="14" fillId="0" borderId="3" xfId="37" applyFont="1" applyFill="1" applyBorder="1" applyAlignment="1">
      <alignment horizontal="left" wrapText="1"/>
    </xf>
    <xf numFmtId="0" fontId="15" fillId="0" borderId="0" xfId="36" applyFont="1"/>
    <xf numFmtId="165" fontId="15" fillId="0" borderId="0" xfId="36" applyNumberFormat="1" applyFont="1"/>
    <xf numFmtId="0" fontId="15" fillId="0" borderId="0" xfId="0" applyFont="1" applyFill="1" applyAlignment="1">
      <alignment horizontal="justify"/>
    </xf>
    <xf numFmtId="0" fontId="15" fillId="0" borderId="0" xfId="0" applyFont="1" applyAlignment="1">
      <alignment horizontal="justify"/>
    </xf>
    <xf numFmtId="0" fontId="10" fillId="0" borderId="0" xfId="0" applyFont="1" applyFill="1" applyAlignment="1" applyProtection="1">
      <alignment horizontal="right"/>
      <protection hidden="1"/>
    </xf>
    <xf numFmtId="0" fontId="11" fillId="0" borderId="0" xfId="36" applyFont="1" applyAlignment="1">
      <alignment horizontal="center" vertical="center" wrapText="1"/>
    </xf>
    <xf numFmtId="0" fontId="13" fillId="0" borderId="0" xfId="38" applyNumberFormat="1" applyFont="1" applyFill="1" applyBorder="1" applyAlignment="1" applyProtection="1">
      <alignment horizontal="left" vertical="center" wrapText="1"/>
    </xf>
    <xf numFmtId="0" fontId="13" fillId="0" borderId="0" xfId="38" applyNumberFormat="1" applyFont="1" applyFill="1" applyBorder="1" applyAlignment="1" applyProtection="1">
      <alignment horizontal="center" vertical="center" wrapText="1"/>
    </xf>
    <xf numFmtId="0" fontId="19" fillId="0" borderId="0" xfId="38" applyFont="1"/>
    <xf numFmtId="0" fontId="13" fillId="0" borderId="0" xfId="38" applyNumberFormat="1" applyFont="1" applyFill="1" applyBorder="1" applyAlignment="1" applyProtection="1">
      <alignment horizontal="right" vertical="center" wrapText="1"/>
    </xf>
    <xf numFmtId="0" fontId="21" fillId="0" borderId="0" xfId="38" applyNumberFormat="1" applyFont="1" applyFill="1" applyBorder="1" applyAlignment="1" applyProtection="1">
      <alignment horizontal="left" vertical="center" wrapText="1"/>
    </xf>
    <xf numFmtId="0" fontId="21" fillId="0" borderId="0" xfId="38" applyNumberFormat="1" applyFont="1" applyFill="1" applyBorder="1" applyAlignment="1" applyProtection="1">
      <alignment horizontal="center" vertical="center" wrapText="1"/>
    </xf>
    <xf numFmtId="0" fontId="21" fillId="0" borderId="0" xfId="38" applyNumberFormat="1" applyFont="1" applyFill="1" applyBorder="1" applyAlignment="1" applyProtection="1">
      <alignment horizontal="right" vertical="center" wrapText="1"/>
    </xf>
    <xf numFmtId="0" fontId="13" fillId="0" borderId="12" xfId="38" applyNumberFormat="1" applyFont="1" applyFill="1" applyBorder="1" applyAlignment="1" applyProtection="1">
      <alignment horizontal="center" vertical="top" wrapText="1"/>
    </xf>
    <xf numFmtId="0" fontId="19" fillId="0" borderId="0" xfId="38" applyFont="1" applyAlignment="1">
      <alignment horizontal="left" vertical="center"/>
    </xf>
    <xf numFmtId="0" fontId="19" fillId="0" borderId="0" xfId="38" applyFont="1" applyAlignment="1">
      <alignment horizontal="center" vertical="center"/>
    </xf>
    <xf numFmtId="0" fontId="19" fillId="0" borderId="0" xfId="38" applyFont="1" applyAlignment="1">
      <alignment horizontal="right" vertical="center"/>
    </xf>
    <xf numFmtId="0" fontId="18" fillId="0" borderId="0" xfId="38" applyNumberFormat="1" applyFont="1" applyFill="1" applyBorder="1" applyAlignment="1" applyProtection="1">
      <alignment horizontal="center" vertical="center" wrapText="1"/>
    </xf>
    <xf numFmtId="2" fontId="8" fillId="0" borderId="0" xfId="39" applyNumberFormat="1" applyFont="1" applyFill="1" applyBorder="1" applyAlignment="1" applyProtection="1">
      <alignment horizontal="left" vertical="center" wrapText="1"/>
      <protection hidden="1"/>
    </xf>
    <xf numFmtId="166" fontId="8" fillId="0" borderId="0" xfId="39" applyNumberFormat="1" applyFont="1" applyFill="1" applyBorder="1" applyAlignment="1" applyProtection="1">
      <alignment horizontal="center" vertical="center" wrapText="1"/>
      <protection hidden="1"/>
    </xf>
    <xf numFmtId="0" fontId="8" fillId="0" borderId="0" xfId="39" applyNumberFormat="1" applyFont="1" applyFill="1" applyBorder="1" applyAlignment="1" applyProtection="1">
      <alignment horizontal="center" vertical="center" wrapText="1"/>
      <protection hidden="1"/>
    </xf>
    <xf numFmtId="1" fontId="8" fillId="0" borderId="0" xfId="40" applyNumberFormat="1" applyFont="1" applyFill="1" applyBorder="1" applyAlignment="1">
      <alignment horizontal="justify" wrapText="1"/>
    </xf>
    <xf numFmtId="49" fontId="8" fillId="0" borderId="0" xfId="36" applyNumberFormat="1" applyFont="1" applyFill="1" applyBorder="1" applyAlignment="1">
      <alignment horizontal="center" wrapText="1"/>
    </xf>
    <xf numFmtId="1" fontId="8" fillId="0" borderId="0" xfId="36" applyNumberFormat="1" applyFont="1" applyFill="1" applyBorder="1" applyAlignment="1">
      <alignment horizontal="center" wrapText="1"/>
    </xf>
    <xf numFmtId="1" fontId="8" fillId="0" borderId="0" xfId="36" applyNumberFormat="1" applyFont="1" applyFill="1" applyBorder="1" applyAlignment="1">
      <alignment horizontal="justify" wrapText="1"/>
    </xf>
    <xf numFmtId="0" fontId="8" fillId="0" borderId="0" xfId="39" applyNumberFormat="1" applyFont="1" applyFill="1" applyBorder="1" applyAlignment="1" applyProtection="1">
      <alignment horizontal="justify" wrapText="1"/>
      <protection hidden="1"/>
    </xf>
    <xf numFmtId="1" fontId="8" fillId="0" borderId="0" xfId="37" applyNumberFormat="1" applyFont="1" applyFill="1" applyBorder="1" applyAlignment="1">
      <alignment horizontal="justify" wrapText="1"/>
    </xf>
    <xf numFmtId="0" fontId="8" fillId="0" borderId="0" xfId="39" applyNumberFormat="1" applyFont="1" applyFill="1" applyBorder="1" applyAlignment="1" applyProtection="1">
      <alignment horizontal="right" wrapText="1"/>
      <protection hidden="1"/>
    </xf>
    <xf numFmtId="0" fontId="8" fillId="0" borderId="0" xfId="39" applyNumberFormat="1" applyFont="1" applyFill="1" applyBorder="1" applyAlignment="1" applyProtection="1">
      <alignment horizontal="left" wrapText="1"/>
      <protection hidden="1"/>
    </xf>
    <xf numFmtId="1" fontId="8" fillId="0" borderId="0" xfId="36" applyNumberFormat="1" applyFont="1" applyFill="1" applyBorder="1" applyAlignment="1">
      <alignment horizontal="left" wrapText="1"/>
    </xf>
    <xf numFmtId="0" fontId="8" fillId="0" borderId="0" xfId="36" applyFont="1" applyFill="1" applyBorder="1" applyAlignment="1">
      <alignment horizontal="justify" wrapText="1"/>
    </xf>
    <xf numFmtId="49" fontId="8" fillId="0" borderId="0" xfId="39" applyNumberFormat="1" applyFont="1" applyFill="1" applyBorder="1" applyAlignment="1" applyProtection="1">
      <alignment horizontal="justify" wrapText="1"/>
      <protection hidden="1"/>
    </xf>
    <xf numFmtId="2" fontId="10" fillId="0" borderId="0" xfId="39" applyNumberFormat="1" applyFont="1" applyFill="1" applyBorder="1" applyAlignment="1" applyProtection="1">
      <alignment horizontal="left" vertical="center" wrapText="1"/>
      <protection hidden="1"/>
    </xf>
    <xf numFmtId="166" fontId="10" fillId="0" borderId="0" xfId="39" applyNumberFormat="1" applyFont="1" applyFill="1" applyBorder="1" applyAlignment="1" applyProtection="1">
      <alignment horizontal="center" vertical="center" wrapText="1"/>
      <protection hidden="1"/>
    </xf>
    <xf numFmtId="0" fontId="10" fillId="0" borderId="0" xfId="39" applyNumberFormat="1" applyFont="1" applyFill="1" applyBorder="1" applyAlignment="1" applyProtection="1">
      <alignment horizontal="right" vertical="center" wrapText="1"/>
      <protection hidden="1"/>
    </xf>
    <xf numFmtId="0" fontId="10" fillId="0" borderId="0" xfId="39" applyNumberFormat="1" applyFont="1" applyFill="1" applyBorder="1" applyAlignment="1" applyProtection="1">
      <alignment horizontal="center" vertical="center" wrapText="1"/>
      <protection hidden="1"/>
    </xf>
    <xf numFmtId="0" fontId="10" fillId="0" borderId="0" xfId="39" applyNumberFormat="1" applyFont="1" applyFill="1" applyBorder="1" applyAlignment="1" applyProtection="1">
      <alignment horizontal="left" vertical="center" wrapText="1"/>
      <protection hidden="1"/>
    </xf>
    <xf numFmtId="0" fontId="10" fillId="0" borderId="0" xfId="39" applyNumberFormat="1" applyFont="1" applyFill="1" applyBorder="1" applyAlignment="1" applyProtection="1">
      <alignment horizontal="left" vertical="center"/>
      <protection hidden="1"/>
    </xf>
    <xf numFmtId="1" fontId="10" fillId="0" borderId="0" xfId="40" applyNumberFormat="1" applyFont="1" applyFill="1" applyBorder="1" applyAlignment="1">
      <alignment horizontal="justify" wrapText="1"/>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justify" wrapText="1"/>
    </xf>
    <xf numFmtId="0" fontId="10" fillId="0" borderId="0" xfId="39" applyNumberFormat="1" applyFont="1" applyFill="1" applyBorder="1" applyAlignment="1" applyProtection="1">
      <alignment horizontal="justify" wrapText="1"/>
      <protection hidden="1"/>
    </xf>
    <xf numFmtId="1" fontId="10" fillId="0" borderId="0" xfId="37" applyNumberFormat="1" applyFont="1" applyFill="1" applyBorder="1" applyAlignment="1">
      <alignment horizontal="justify" wrapText="1"/>
    </xf>
    <xf numFmtId="0" fontId="12" fillId="0" borderId="0" xfId="39" applyNumberFormat="1" applyFont="1" applyFill="1" applyBorder="1" applyAlignment="1" applyProtection="1">
      <alignment horizontal="justify" wrapText="1"/>
      <protection hidden="1"/>
    </xf>
    <xf numFmtId="0" fontId="10" fillId="0" borderId="0" xfId="39" applyNumberFormat="1" applyFont="1" applyFill="1" applyBorder="1" applyAlignment="1" applyProtection="1">
      <alignment horizontal="right" wrapText="1"/>
      <protection hidden="1"/>
    </xf>
    <xf numFmtId="0" fontId="10" fillId="0" borderId="0" xfId="39" applyNumberFormat="1" applyFont="1" applyFill="1" applyBorder="1" applyAlignment="1" applyProtection="1">
      <alignment horizontal="left" wrapText="1"/>
      <protection hidden="1"/>
    </xf>
    <xf numFmtId="1" fontId="10" fillId="0" borderId="0" xfId="36" applyNumberFormat="1" applyFont="1" applyFill="1" applyBorder="1" applyAlignment="1">
      <alignment horizontal="left" wrapText="1"/>
    </xf>
    <xf numFmtId="0" fontId="10" fillId="0" borderId="0" xfId="36" applyFont="1" applyFill="1" applyBorder="1" applyAlignment="1">
      <alignment horizontal="justify" wrapText="1"/>
    </xf>
    <xf numFmtId="49" fontId="10" fillId="0" borderId="0" xfId="39" applyNumberFormat="1" applyFont="1" applyFill="1" applyBorder="1" applyAlignment="1" applyProtection="1">
      <alignment horizontal="justify" wrapText="1"/>
      <protection hidden="1"/>
    </xf>
    <xf numFmtId="0" fontId="10" fillId="0" borderId="0" xfId="36" applyFont="1" applyFill="1" applyBorder="1" applyAlignment="1">
      <alignment horizontal="center"/>
    </xf>
    <xf numFmtId="0" fontId="14" fillId="0" borderId="0" xfId="36" applyFont="1" applyFill="1" applyBorder="1" applyAlignment="1">
      <alignment horizontal="justify"/>
    </xf>
    <xf numFmtId="49" fontId="14" fillId="0" borderId="0" xfId="36" applyNumberFormat="1" applyFont="1" applyFill="1" applyBorder="1" applyAlignment="1">
      <alignment horizontal="center"/>
    </xf>
    <xf numFmtId="0" fontId="14" fillId="0" borderId="0" xfId="36" applyFont="1" applyFill="1" applyBorder="1" applyAlignment="1">
      <alignment horizontal="center"/>
    </xf>
    <xf numFmtId="0" fontId="14" fillId="0" borderId="0" xfId="36" applyFont="1" applyFill="1" applyBorder="1" applyAlignment="1"/>
    <xf numFmtId="166" fontId="17" fillId="0" borderId="0" xfId="39" applyNumberFormat="1" applyFont="1" applyFill="1" applyBorder="1" applyAlignment="1" applyProtection="1">
      <alignment horizontal="center" vertical="center" wrapText="1"/>
      <protection hidden="1"/>
    </xf>
    <xf numFmtId="0" fontId="17" fillId="0" borderId="0" xfId="39" applyNumberFormat="1" applyFont="1" applyFill="1" applyBorder="1" applyAlignment="1" applyProtection="1">
      <alignment horizontal="right" vertical="center" wrapText="1"/>
      <protection hidden="1"/>
    </xf>
    <xf numFmtId="0" fontId="17" fillId="0" borderId="0" xfId="39" applyNumberFormat="1" applyFont="1" applyFill="1" applyBorder="1" applyAlignment="1" applyProtection="1">
      <alignment horizontal="center" vertical="center" wrapText="1"/>
      <protection hidden="1"/>
    </xf>
    <xf numFmtId="0" fontId="17" fillId="0" borderId="0" xfId="39" applyNumberFormat="1" applyFont="1" applyFill="1" applyBorder="1" applyAlignment="1" applyProtection="1">
      <alignment horizontal="left" vertical="center" wrapText="1"/>
      <protection hidden="1"/>
    </xf>
    <xf numFmtId="0" fontId="17" fillId="0" borderId="0" xfId="39" applyNumberFormat="1" applyFont="1" applyFill="1" applyBorder="1" applyAlignment="1" applyProtection="1">
      <alignment horizontal="left" vertical="center"/>
      <protection hidden="1"/>
    </xf>
    <xf numFmtId="0" fontId="18" fillId="0" borderId="0" xfId="38" applyNumberFormat="1" applyFont="1" applyFill="1" applyBorder="1" applyAlignment="1" applyProtection="1">
      <alignment horizontal="left" vertical="center" wrapText="1"/>
    </xf>
    <xf numFmtId="0" fontId="24" fillId="0" borderId="0" xfId="38" applyFont="1"/>
    <xf numFmtId="0" fontId="20" fillId="0" borderId="0" xfId="38" applyNumberFormat="1" applyFont="1" applyFill="1" applyBorder="1" applyAlignment="1" applyProtection="1">
      <alignment horizontal="left" vertical="center" wrapText="1"/>
    </xf>
    <xf numFmtId="0" fontId="20" fillId="0" borderId="0" xfId="38" applyNumberFormat="1" applyFont="1" applyFill="1" applyBorder="1" applyAlignment="1" applyProtection="1">
      <alignment horizontal="center" vertical="center" wrapText="1"/>
    </xf>
    <xf numFmtId="0" fontId="20" fillId="0" borderId="0" xfId="38" applyNumberFormat="1" applyFont="1" applyFill="1" applyBorder="1" applyAlignment="1" applyProtection="1">
      <alignment horizontal="right" vertical="center" wrapText="1"/>
    </xf>
    <xf numFmtId="167" fontId="8" fillId="0" borderId="0" xfId="39" applyNumberFormat="1" applyFont="1" applyFill="1" applyBorder="1" applyAlignment="1" applyProtection="1">
      <alignment horizontal="center" vertical="center" wrapText="1"/>
      <protection hidden="1"/>
    </xf>
    <xf numFmtId="2" fontId="14" fillId="0" borderId="0" xfId="39" applyNumberFormat="1" applyFont="1" applyFill="1" applyBorder="1" applyAlignment="1" applyProtection="1">
      <alignment horizontal="left" vertical="center" wrapText="1"/>
      <protection hidden="1"/>
    </xf>
    <xf numFmtId="167" fontId="14" fillId="0" borderId="0" xfId="39" applyNumberFormat="1" applyFont="1" applyFill="1" applyBorder="1" applyAlignment="1" applyProtection="1">
      <alignment horizontal="center" vertical="center" wrapText="1"/>
      <protection hidden="1"/>
    </xf>
    <xf numFmtId="166" fontId="14" fillId="0" borderId="0" xfId="39" applyNumberFormat="1" applyFont="1" applyFill="1" applyBorder="1" applyAlignment="1" applyProtection="1">
      <alignment horizontal="center" vertical="center" wrapText="1"/>
      <protection hidden="1"/>
    </xf>
    <xf numFmtId="0" fontId="14" fillId="0" borderId="0" xfId="39" applyNumberFormat="1" applyFont="1" applyFill="1" applyBorder="1" applyAlignment="1" applyProtection="1">
      <alignment horizontal="right" vertical="center" wrapText="1"/>
      <protection hidden="1"/>
    </xf>
    <xf numFmtId="0" fontId="14" fillId="0" borderId="0" xfId="39" applyNumberFormat="1" applyFont="1" applyFill="1" applyBorder="1" applyAlignment="1" applyProtection="1">
      <alignment horizontal="center" vertical="center" wrapText="1"/>
      <protection hidden="1"/>
    </xf>
    <xf numFmtId="0" fontId="14" fillId="0" borderId="0" xfId="39" applyNumberFormat="1" applyFont="1" applyFill="1" applyBorder="1" applyAlignment="1" applyProtection="1">
      <alignment horizontal="left" vertical="center" wrapText="1"/>
      <protection hidden="1"/>
    </xf>
    <xf numFmtId="0" fontId="14" fillId="0" borderId="0" xfId="39" applyNumberFormat="1" applyFont="1" applyFill="1" applyBorder="1" applyAlignment="1" applyProtection="1">
      <alignment horizontal="left" vertical="center"/>
      <protection hidden="1"/>
    </xf>
    <xf numFmtId="167" fontId="10" fillId="0" borderId="0" xfId="39" applyNumberFormat="1" applyFont="1" applyFill="1" applyBorder="1" applyAlignment="1" applyProtection="1">
      <alignment horizontal="center" vertical="center" wrapText="1"/>
      <protection hidden="1"/>
    </xf>
    <xf numFmtId="167" fontId="10" fillId="0" borderId="0" xfId="39" applyNumberFormat="1" applyFont="1" applyFill="1" applyBorder="1" applyAlignment="1" applyProtection="1">
      <alignment horizontal="center" wrapText="1"/>
      <protection hidden="1"/>
    </xf>
    <xf numFmtId="0" fontId="18" fillId="0" borderId="0" xfId="38" applyNumberFormat="1" applyFont="1" applyFill="1" applyBorder="1" applyAlignment="1" applyProtection="1">
      <alignment vertical="top" wrapText="1"/>
    </xf>
    <xf numFmtId="0" fontId="10" fillId="0" borderId="0" xfId="36" applyFont="1" applyFill="1" applyBorder="1" applyAlignment="1">
      <alignment horizontal="justify"/>
    </xf>
    <xf numFmtId="49" fontId="10" fillId="0" borderId="0" xfId="36" applyNumberFormat="1" applyFont="1" applyFill="1" applyBorder="1" applyAlignment="1">
      <alignment horizontal="center"/>
    </xf>
    <xf numFmtId="0" fontId="10" fillId="0" borderId="0" xfId="36" applyFont="1" applyFill="1" applyBorder="1" applyAlignment="1"/>
    <xf numFmtId="2" fontId="8" fillId="0" borderId="13" xfId="39" applyNumberFormat="1" applyFont="1" applyFill="1" applyBorder="1" applyAlignment="1" applyProtection="1">
      <alignment horizontal="justify" vertical="center" wrapText="1"/>
      <protection hidden="1"/>
    </xf>
    <xf numFmtId="49" fontId="8" fillId="0" borderId="13" xfId="39" applyNumberFormat="1" applyFont="1" applyFill="1" applyBorder="1" applyAlignment="1" applyProtection="1">
      <alignment horizontal="center" vertical="center" wrapText="1"/>
      <protection hidden="1"/>
    </xf>
    <xf numFmtId="0" fontId="8" fillId="0" borderId="13" xfId="39" applyNumberFormat="1" applyFont="1" applyFill="1" applyBorder="1" applyAlignment="1" applyProtection="1">
      <alignment horizontal="center" vertical="center" wrapText="1"/>
      <protection hidden="1"/>
    </xf>
    <xf numFmtId="167" fontId="8" fillId="0" borderId="13" xfId="39" applyNumberFormat="1" applyFont="1" applyFill="1" applyBorder="1" applyAlignment="1" applyProtection="1">
      <alignment horizontal="center" vertical="center" wrapText="1"/>
      <protection hidden="1"/>
    </xf>
    <xf numFmtId="166" fontId="8" fillId="0" borderId="13" xfId="39" applyNumberFormat="1" applyFont="1" applyFill="1" applyBorder="1" applyAlignment="1" applyProtection="1">
      <alignment horizontal="center" vertical="center" wrapText="1"/>
      <protection hidden="1"/>
    </xf>
    <xf numFmtId="4" fontId="8" fillId="0" borderId="13" xfId="39" applyNumberFormat="1" applyFont="1" applyFill="1" applyBorder="1" applyAlignment="1" applyProtection="1">
      <alignment vertical="center" wrapText="1"/>
      <protection hidden="1"/>
    </xf>
    <xf numFmtId="2" fontId="8" fillId="0" borderId="0" xfId="39" applyNumberFormat="1" applyFont="1" applyFill="1" applyBorder="1" applyAlignment="1" applyProtection="1">
      <alignment horizontal="justify" vertical="center" wrapText="1"/>
      <protection hidden="1"/>
    </xf>
    <xf numFmtId="49" fontId="8" fillId="0" borderId="0" xfId="39" applyNumberFormat="1" applyFont="1" applyFill="1" applyBorder="1" applyAlignment="1" applyProtection="1">
      <alignment horizontal="center" vertical="center" wrapText="1"/>
      <protection hidden="1"/>
    </xf>
    <xf numFmtId="4" fontId="8" fillId="0" borderId="0" xfId="39" applyNumberFormat="1" applyFont="1" applyFill="1" applyBorder="1" applyAlignment="1" applyProtection="1">
      <alignment vertical="center" wrapText="1"/>
      <protection hidden="1"/>
    </xf>
    <xf numFmtId="0" fontId="13" fillId="0" borderId="8" xfId="38" applyNumberFormat="1" applyFont="1" applyFill="1" applyBorder="1" applyAlignment="1" applyProtection="1">
      <alignment horizontal="center" vertical="top" wrapText="1"/>
    </xf>
    <xf numFmtId="166" fontId="10" fillId="0" borderId="0" xfId="41" applyNumberFormat="1" applyFont="1" applyFill="1" applyBorder="1" applyAlignment="1" applyProtection="1">
      <alignment horizontal="justify" vertical="center" wrapText="1"/>
      <protection hidden="1"/>
    </xf>
    <xf numFmtId="166" fontId="10" fillId="0" borderId="0" xfId="41" applyNumberFormat="1" applyFont="1" applyFill="1" applyBorder="1" applyAlignment="1" applyProtection="1">
      <alignment horizontal="center" vertical="center"/>
      <protection hidden="1"/>
    </xf>
    <xf numFmtId="166" fontId="10" fillId="0" borderId="0" xfId="41" applyNumberFormat="1" applyFont="1" applyFill="1" applyBorder="1" applyAlignment="1" applyProtection="1">
      <alignment horizontal="right" vertical="center"/>
      <protection hidden="1"/>
    </xf>
    <xf numFmtId="1" fontId="10" fillId="0" borderId="0" xfId="41" applyNumberFormat="1" applyFont="1" applyFill="1" applyBorder="1" applyAlignment="1" applyProtection="1">
      <alignment horizontal="center" vertical="center"/>
      <protection hidden="1"/>
    </xf>
    <xf numFmtId="168" fontId="10" fillId="0" borderId="0" xfId="41" applyNumberFormat="1" applyFont="1" applyFill="1" applyBorder="1" applyAlignment="1" applyProtection="1">
      <alignment horizontal="left" vertical="center"/>
      <protection hidden="1"/>
    </xf>
    <xf numFmtId="167" fontId="10" fillId="0" borderId="0" xfId="41" applyNumberFormat="1" applyFont="1" applyFill="1" applyBorder="1" applyAlignment="1" applyProtection="1">
      <alignment horizontal="center" vertical="center"/>
      <protection hidden="1"/>
    </xf>
    <xf numFmtId="169" fontId="10" fillId="0" borderId="0" xfId="41" applyNumberFormat="1" applyFont="1" applyFill="1" applyBorder="1" applyAlignment="1" applyProtection="1">
      <alignment horizontal="right"/>
      <protection hidden="1"/>
    </xf>
    <xf numFmtId="49" fontId="10" fillId="11" borderId="0" xfId="36" applyNumberFormat="1" applyFont="1" applyFill="1" applyBorder="1" applyAlignment="1">
      <alignment horizontal="center" wrapText="1"/>
    </xf>
    <xf numFmtId="49" fontId="10" fillId="0" borderId="0" xfId="41" applyNumberFormat="1" applyFont="1" applyFill="1" applyBorder="1" applyAlignment="1" applyProtection="1">
      <alignment horizontal="left" vertical="center"/>
      <protection hidden="1"/>
    </xf>
    <xf numFmtId="168" fontId="10" fillId="0" borderId="0" xfId="41" applyNumberFormat="1" applyFont="1" applyFill="1" applyBorder="1" applyAlignment="1" applyProtection="1">
      <alignment horizontal="center" vertical="center"/>
      <protection hidden="1"/>
    </xf>
    <xf numFmtId="169" fontId="10" fillId="0" borderId="0" xfId="41" applyNumberFormat="1" applyFont="1" applyFill="1" applyBorder="1" applyAlignment="1" applyProtection="1">
      <alignment horizontal="right" vertical="center"/>
      <protection hidden="1"/>
    </xf>
    <xf numFmtId="0" fontId="10" fillId="0" borderId="0" xfId="38" applyFont="1" applyBorder="1" applyAlignment="1">
      <alignment horizontal="justify" wrapText="1"/>
    </xf>
    <xf numFmtId="0" fontId="10" fillId="0" borderId="0" xfId="38" applyFont="1" applyBorder="1" applyAlignment="1">
      <alignment horizontal="justify"/>
    </xf>
    <xf numFmtId="0" fontId="15" fillId="11" borderId="0" xfId="0" applyFont="1" applyFill="1" applyAlignment="1">
      <alignment vertical="center"/>
    </xf>
    <xf numFmtId="0" fontId="0" fillId="11" borderId="0" xfId="0" applyFill="1" applyAlignment="1">
      <alignment vertical="center"/>
    </xf>
    <xf numFmtId="0" fontId="10" fillId="11" borderId="0" xfId="0" applyFont="1" applyFill="1" applyAlignment="1">
      <alignment vertical="center"/>
    </xf>
    <xf numFmtId="0" fontId="12" fillId="11" borderId="0" xfId="0" applyFont="1" applyFill="1" applyAlignment="1">
      <alignment horizontal="right"/>
    </xf>
    <xf numFmtId="0" fontId="10" fillId="11" borderId="3" xfId="0" applyFont="1" applyFill="1" applyBorder="1" applyAlignment="1" applyProtection="1">
      <alignment horizontal="center" vertical="top" wrapText="1"/>
      <protection locked="0"/>
    </xf>
    <xf numFmtId="0" fontId="12" fillId="11" borderId="3" xfId="0" applyFont="1" applyFill="1" applyBorder="1" applyAlignment="1">
      <alignment horizontal="center" vertical="center"/>
    </xf>
    <xf numFmtId="0" fontId="10" fillId="11" borderId="3" xfId="0" applyFont="1" applyFill="1" applyBorder="1" applyAlignment="1" applyProtection="1">
      <alignment vertical="center" wrapText="1"/>
      <protection locked="0"/>
    </xf>
    <xf numFmtId="4" fontId="10" fillId="11" borderId="3" xfId="0" applyNumberFormat="1" applyFont="1" applyFill="1" applyBorder="1" applyAlignment="1">
      <alignment vertical="center"/>
    </xf>
    <xf numFmtId="0" fontId="12" fillId="11" borderId="3" xfId="0" applyFont="1" applyFill="1" applyBorder="1" applyAlignment="1" applyProtection="1">
      <alignment horizontal="center" vertical="center" wrapText="1"/>
      <protection locked="0"/>
    </xf>
    <xf numFmtId="4" fontId="10" fillId="11" borderId="3" xfId="0" applyNumberFormat="1" applyFont="1" applyFill="1" applyBorder="1" applyAlignment="1" applyProtection="1">
      <alignment horizontal="right" vertical="center" wrapText="1"/>
      <protection locked="0"/>
    </xf>
    <xf numFmtId="0" fontId="13" fillId="11" borderId="3" xfId="0" applyFont="1" applyFill="1" applyBorder="1" applyAlignment="1" applyProtection="1">
      <alignment vertical="center" wrapText="1"/>
    </xf>
    <xf numFmtId="165" fontId="0" fillId="11" borderId="0" xfId="0" applyNumberFormat="1" applyFill="1" applyAlignment="1">
      <alignment vertical="center"/>
    </xf>
    <xf numFmtId="0" fontId="0" fillId="0" borderId="0" xfId="0" applyFill="1" applyAlignment="1">
      <alignment vertical="center"/>
    </xf>
    <xf numFmtId="0" fontId="0" fillId="0" borderId="0" xfId="0" applyAlignment="1">
      <alignment vertical="center"/>
    </xf>
    <xf numFmtId="0" fontId="15" fillId="0" borderId="0" xfId="0" applyFont="1" applyFill="1" applyAlignment="1">
      <alignment vertical="center"/>
    </xf>
    <xf numFmtId="0" fontId="12" fillId="0" borderId="0" xfId="0" applyFont="1" applyAlignment="1">
      <alignment horizontal="right"/>
    </xf>
    <xf numFmtId="0" fontId="10" fillId="0" borderId="3" xfId="0" applyFont="1" applyFill="1" applyBorder="1" applyAlignment="1" applyProtection="1">
      <alignment horizontal="center" vertical="top" wrapText="1"/>
      <protection locked="0"/>
    </xf>
    <xf numFmtId="4" fontId="10" fillId="0" borderId="3" xfId="36" applyNumberFormat="1" applyFont="1" applyBorder="1" applyAlignment="1">
      <alignment horizontal="center"/>
    </xf>
    <xf numFmtId="4" fontId="14" fillId="0" borderId="3" xfId="36" applyNumberFormat="1" applyFont="1" applyBorder="1" applyAlignment="1">
      <alignment horizontal="center"/>
    </xf>
    <xf numFmtId="4" fontId="10" fillId="0" borderId="0" xfId="39" applyNumberFormat="1" applyFont="1" applyFill="1" applyBorder="1" applyAlignment="1" applyProtection="1">
      <alignment vertical="center" wrapText="1"/>
      <protection hidden="1"/>
    </xf>
    <xf numFmtId="4" fontId="10" fillId="0" borderId="0" xfId="36" applyNumberFormat="1" applyFont="1" applyFill="1" applyBorder="1" applyAlignment="1"/>
    <xf numFmtId="4" fontId="10" fillId="0" borderId="0" xfId="36" applyNumberFormat="1" applyFont="1" applyFill="1" applyBorder="1" applyAlignment="1">
      <alignment horizontal="right" wrapText="1"/>
    </xf>
    <xf numFmtId="4" fontId="14" fillId="0" borderId="0" xfId="36" applyNumberFormat="1" applyFont="1" applyFill="1" applyBorder="1" applyAlignment="1"/>
    <xf numFmtId="4" fontId="8" fillId="0" borderId="0" xfId="36" applyNumberFormat="1" applyFont="1" applyFill="1" applyBorder="1" applyAlignment="1"/>
    <xf numFmtId="4" fontId="8" fillId="0" borderId="0" xfId="36" applyNumberFormat="1" applyFont="1" applyFill="1" applyBorder="1" applyAlignment="1">
      <alignment horizontal="right" wrapText="1"/>
    </xf>
    <xf numFmtId="4" fontId="14" fillId="0" borderId="0" xfId="39" applyNumberFormat="1" applyFont="1" applyFill="1" applyBorder="1" applyAlignment="1" applyProtection="1">
      <alignment vertical="center" wrapText="1"/>
      <protection hidden="1"/>
    </xf>
    <xf numFmtId="4" fontId="10" fillId="0" borderId="0" xfId="38" applyNumberFormat="1" applyFont="1" applyBorder="1" applyAlignment="1">
      <alignment horizontal="right"/>
    </xf>
    <xf numFmtId="4" fontId="12" fillId="0" borderId="0" xfId="36" applyNumberFormat="1" applyFont="1"/>
    <xf numFmtId="4" fontId="19" fillId="0" borderId="0" xfId="38" applyNumberFormat="1" applyFont="1" applyAlignment="1">
      <alignment horizontal="right" vertical="center"/>
    </xf>
    <xf numFmtId="170" fontId="8" fillId="0" borderId="0" xfId="39" applyNumberFormat="1" applyFont="1" applyFill="1" applyBorder="1" applyAlignment="1" applyProtection="1">
      <alignment horizontal="justify" vertical="center" wrapText="1"/>
      <protection hidden="1"/>
    </xf>
    <xf numFmtId="170" fontId="8" fillId="0" borderId="0" xfId="39" applyNumberFormat="1" applyFont="1" applyFill="1" applyBorder="1" applyAlignment="1" applyProtection="1">
      <alignment horizontal="center" vertical="center" wrapText="1"/>
      <protection hidden="1"/>
    </xf>
    <xf numFmtId="170" fontId="19" fillId="0" borderId="0" xfId="38" applyNumberFormat="1" applyFont="1"/>
    <xf numFmtId="165" fontId="10" fillId="0" borderId="0" xfId="36" applyNumberFormat="1" applyFont="1" applyAlignment="1">
      <alignment horizontal="right"/>
    </xf>
    <xf numFmtId="0" fontId="10" fillId="0" borderId="0" xfId="0" applyFont="1" applyFill="1" applyAlignment="1">
      <alignment horizontal="center" vertical="center"/>
    </xf>
    <xf numFmtId="0" fontId="15" fillId="0" borderId="0" xfId="0" applyFont="1" applyAlignment="1">
      <alignment horizontal="justify" wrapText="1"/>
    </xf>
    <xf numFmtId="0" fontId="11" fillId="0" borderId="0" xfId="36" applyFont="1" applyAlignment="1">
      <alignment horizontal="center" vertical="center" wrapText="1"/>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4" fontId="19" fillId="0" borderId="0" xfId="38" applyNumberFormat="1" applyFont="1"/>
    <xf numFmtId="0" fontId="13" fillId="0" borderId="12" xfId="42" applyNumberFormat="1" applyFont="1" applyFill="1" applyBorder="1" applyAlignment="1" applyProtection="1">
      <alignment horizontal="center" vertical="top" wrapText="1"/>
    </xf>
    <xf numFmtId="0" fontId="19" fillId="0" borderId="0" xfId="42" applyFont="1" applyAlignment="1">
      <alignment horizontal="left" vertical="center"/>
    </xf>
    <xf numFmtId="0" fontId="19" fillId="0" borderId="0" xfId="42" applyFont="1" applyAlignment="1">
      <alignment horizontal="center" vertical="center"/>
    </xf>
    <xf numFmtId="4" fontId="19" fillId="0" borderId="0" xfId="42" applyNumberFormat="1" applyFont="1" applyAlignment="1">
      <alignment horizontal="right" vertical="center"/>
    </xf>
    <xf numFmtId="0" fontId="19" fillId="0" borderId="0" xfId="42" applyFont="1" applyAlignment="1">
      <alignment horizontal="right" vertical="center"/>
    </xf>
    <xf numFmtId="0" fontId="10" fillId="0" borderId="0" xfId="43" applyFont="1"/>
    <xf numFmtId="0" fontId="15" fillId="0" borderId="0" xfId="43" applyFont="1"/>
    <xf numFmtId="0" fontId="4" fillId="0" borderId="0" xfId="43"/>
    <xf numFmtId="0" fontId="10" fillId="0" borderId="0" xfId="43" applyFont="1" applyAlignment="1">
      <alignment horizontal="right"/>
    </xf>
    <xf numFmtId="0" fontId="10" fillId="0" borderId="0" xfId="43" applyFont="1" applyAlignment="1">
      <alignment horizontal="center"/>
    </xf>
    <xf numFmtId="0" fontId="14" fillId="0" borderId="0" xfId="43" applyFont="1" applyAlignment="1">
      <alignment horizontal="center"/>
    </xf>
    <xf numFmtId="0" fontId="10" fillId="0" borderId="0" xfId="43" applyFont="1" applyAlignment="1"/>
    <xf numFmtId="0" fontId="10" fillId="0" borderId="0" xfId="43" applyFont="1" applyAlignment="1">
      <alignment horizontal="left"/>
    </xf>
    <xf numFmtId="0" fontId="10" fillId="0" borderId="16" xfId="43" applyFont="1" applyBorder="1" applyAlignment="1"/>
    <xf numFmtId="0" fontId="10" fillId="0" borderId="3" xfId="43" applyFont="1" applyBorder="1" applyAlignment="1">
      <alignment horizontal="center" vertical="center" wrapText="1"/>
    </xf>
    <xf numFmtId="0" fontId="10" fillId="0" borderId="3" xfId="43" applyFont="1" applyBorder="1" applyAlignment="1">
      <alignment horizontal="justify" vertical="top" wrapText="1"/>
    </xf>
    <xf numFmtId="169" fontId="10" fillId="0" borderId="3" xfId="43" applyNumberFormat="1" applyFont="1" applyBorder="1" applyAlignment="1">
      <alignment horizontal="right" vertical="top" wrapText="1"/>
    </xf>
    <xf numFmtId="171" fontId="10" fillId="0" borderId="3" xfId="43" applyNumberFormat="1" applyFont="1" applyBorder="1" applyAlignment="1">
      <alignment horizontal="right" vertical="top" wrapText="1"/>
    </xf>
    <xf numFmtId="169" fontId="10" fillId="11" borderId="3" xfId="43" applyNumberFormat="1" applyFont="1" applyFill="1" applyBorder="1" applyAlignment="1">
      <alignment horizontal="right" vertical="top" wrapText="1"/>
    </xf>
    <xf numFmtId="171" fontId="10" fillId="0" borderId="3" xfId="43" applyNumberFormat="1" applyFont="1" applyFill="1" applyBorder="1" applyAlignment="1">
      <alignment horizontal="right" vertical="top" wrapText="1"/>
    </xf>
    <xf numFmtId="0" fontId="10" fillId="0" borderId="3" xfId="43" applyFont="1" applyBorder="1" applyAlignment="1">
      <alignment vertical="top" wrapText="1"/>
    </xf>
    <xf numFmtId="0" fontId="11" fillId="0" borderId="0" xfId="43" applyFont="1" applyAlignment="1">
      <alignment horizontal="center" wrapText="1"/>
    </xf>
    <xf numFmtId="0" fontId="11" fillId="0" borderId="0" xfId="43" applyFont="1" applyAlignment="1">
      <alignment horizontal="right"/>
    </xf>
    <xf numFmtId="0" fontId="17" fillId="0" borderId="0" xfId="36" applyFont="1" applyFill="1" applyBorder="1" applyAlignment="1">
      <alignment horizontal="justify"/>
    </xf>
    <xf numFmtId="49" fontId="17" fillId="0" borderId="0" xfId="36" applyNumberFormat="1" applyFont="1" applyFill="1" applyBorder="1" applyAlignment="1">
      <alignment horizontal="center"/>
    </xf>
    <xf numFmtId="0" fontId="17" fillId="0" borderId="0" xfId="36" applyFont="1" applyFill="1" applyBorder="1" applyAlignment="1">
      <alignment horizontal="center"/>
    </xf>
    <xf numFmtId="0" fontId="17" fillId="0" borderId="0" xfId="36" applyFont="1" applyFill="1" applyBorder="1" applyAlignment="1"/>
    <xf numFmtId="4" fontId="17" fillId="0" borderId="0" xfId="36" applyNumberFormat="1" applyFont="1" applyFill="1" applyBorder="1" applyAlignment="1"/>
    <xf numFmtId="0" fontId="26" fillId="0" borderId="0" xfId="0" applyNumberFormat="1" applyFont="1" applyFill="1" applyBorder="1" applyAlignment="1" applyProtection="1">
      <alignment horizontal="left" vertical="center" wrapText="1"/>
    </xf>
    <xf numFmtId="0" fontId="26" fillId="0" borderId="0" xfId="0" applyNumberFormat="1" applyFont="1" applyFill="1" applyBorder="1" applyAlignment="1" applyProtection="1">
      <alignment horizontal="center" vertical="center" wrapText="1"/>
    </xf>
    <xf numFmtId="4" fontId="26" fillId="0" borderId="0" xfId="0" applyNumberFormat="1" applyFont="1" applyFill="1" applyBorder="1" applyAlignment="1" applyProtection="1">
      <alignment horizontal="right" vertical="center" wrapText="1"/>
    </xf>
    <xf numFmtId="0" fontId="10" fillId="11" borderId="3" xfId="0" applyFont="1" applyFill="1" applyBorder="1" applyAlignment="1" applyProtection="1">
      <alignment horizontal="center" vertical="center" wrapText="1"/>
      <protection locked="0"/>
    </xf>
    <xf numFmtId="0" fontId="10" fillId="11" borderId="0" xfId="0" applyFont="1" applyFill="1" applyAlignment="1">
      <alignment vertical="center" wrapText="1"/>
    </xf>
    <xf numFmtId="4" fontId="10" fillId="11" borderId="3" xfId="0" applyNumberFormat="1" applyFont="1" applyFill="1" applyBorder="1" applyAlignment="1">
      <alignment horizontal="center" vertical="center"/>
    </xf>
    <xf numFmtId="0" fontId="13" fillId="11" borderId="3" xfId="0" applyFont="1" applyFill="1" applyBorder="1" applyAlignment="1" applyProtection="1">
      <alignment horizontal="center" vertical="center" wrapText="1"/>
    </xf>
    <xf numFmtId="4" fontId="10" fillId="11" borderId="3" xfId="0" applyNumberFormat="1" applyFont="1" applyFill="1" applyBorder="1" applyAlignment="1" applyProtection="1">
      <alignment horizontal="center" vertical="center" wrapText="1"/>
      <protection locked="0"/>
    </xf>
    <xf numFmtId="0" fontId="10" fillId="11" borderId="3" xfId="0" applyFont="1" applyFill="1" applyBorder="1" applyAlignment="1">
      <alignment horizontal="center" vertical="center"/>
    </xf>
    <xf numFmtId="4" fontId="10" fillId="0" borderId="3" xfId="0" applyNumberFormat="1" applyFont="1" applyBorder="1" applyAlignment="1">
      <alignment horizontal="center" vertical="center"/>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0" fontId="15" fillId="0" borderId="0" xfId="0" applyFont="1" applyAlignment="1">
      <alignment horizontal="justify" wrapText="1"/>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0" fontId="14" fillId="11" borderId="0" xfId="0" applyFont="1" applyFill="1" applyAlignment="1">
      <alignment horizontal="center" vertical="center" wrapText="1"/>
    </xf>
    <xf numFmtId="0" fontId="14" fillId="11" borderId="0" xfId="0" applyFont="1" applyFill="1" applyAlignment="1">
      <alignment horizontal="center" vertical="center"/>
    </xf>
    <xf numFmtId="0" fontId="15" fillId="11" borderId="0" xfId="0" applyFont="1" applyFill="1" applyAlignment="1">
      <alignment horizontal="right" vertical="center"/>
    </xf>
    <xf numFmtId="165" fontId="10" fillId="0" borderId="3" xfId="35" applyNumberFormat="1" applyFont="1" applyFill="1" applyBorder="1" applyAlignment="1">
      <alignment horizontal="justify" vertical="center" wrapText="1"/>
    </xf>
    <xf numFmtId="4" fontId="10" fillId="0" borderId="3" xfId="36" applyNumberFormat="1" applyFont="1" applyFill="1" applyBorder="1" applyAlignment="1">
      <alignment horizontal="center"/>
    </xf>
    <xf numFmtId="165" fontId="11" fillId="0" borderId="0" xfId="0" applyNumberFormat="1" applyFont="1" applyFill="1" applyAlignment="1" applyProtection="1">
      <alignment horizontal="center" vertical="center" wrapText="1"/>
      <protection locked="0"/>
    </xf>
    <xf numFmtId="0" fontId="10" fillId="0" borderId="0" xfId="0" applyFont="1" applyFill="1" applyAlignment="1" applyProtection="1">
      <alignment horizontal="center"/>
      <protection hidden="1"/>
    </xf>
    <xf numFmtId="165" fontId="11" fillId="0" borderId="0" xfId="17" applyNumberFormat="1" applyFont="1" applyFill="1" applyAlignment="1" applyProtection="1">
      <alignment horizontal="center" vertical="center" wrapText="1"/>
      <protection locked="0"/>
    </xf>
    <xf numFmtId="0" fontId="10" fillId="0" borderId="0" xfId="0" applyFont="1" applyFill="1" applyAlignment="1">
      <alignment horizontal="center" vertical="center"/>
    </xf>
    <xf numFmtId="0" fontId="11" fillId="0" borderId="0" xfId="36" applyFont="1" applyAlignment="1">
      <alignment horizontal="center" vertical="center" wrapText="1"/>
    </xf>
    <xf numFmtId="0" fontId="15" fillId="0" borderId="0" xfId="0" applyFont="1" applyAlignment="1">
      <alignment horizontal="justify" wrapText="1"/>
    </xf>
    <xf numFmtId="0" fontId="15" fillId="11" borderId="0" xfId="0" quotePrefix="1" applyFont="1" applyFill="1" applyAlignment="1">
      <alignment horizontal="justify" wrapText="1"/>
    </xf>
    <xf numFmtId="0" fontId="15" fillId="11" borderId="0" xfId="0" applyFont="1" applyFill="1" applyAlignment="1">
      <alignment horizontal="justify" wrapText="1"/>
    </xf>
    <xf numFmtId="0" fontId="13" fillId="0" borderId="0" xfId="38" applyNumberFormat="1" applyFont="1" applyFill="1" applyBorder="1" applyAlignment="1" applyProtection="1">
      <alignment horizontal="center" vertical="center" wrapText="1"/>
    </xf>
    <xf numFmtId="0" fontId="25" fillId="0" borderId="0" xfId="38" applyNumberFormat="1" applyFont="1" applyFill="1" applyBorder="1" applyAlignment="1" applyProtection="1">
      <alignment horizontal="center" vertical="center" wrapText="1"/>
    </xf>
    <xf numFmtId="0" fontId="13" fillId="0" borderId="7" xfId="42" applyNumberFormat="1" applyFont="1" applyFill="1" applyBorder="1" applyAlignment="1" applyProtection="1">
      <alignment horizontal="center" vertical="top" wrapText="1"/>
    </xf>
    <xf numFmtId="0" fontId="13" fillId="0" borderId="11" xfId="42" applyNumberFormat="1" applyFont="1" applyFill="1" applyBorder="1" applyAlignment="1" applyProtection="1">
      <alignment horizontal="center" vertical="top" wrapText="1"/>
    </xf>
    <xf numFmtId="0" fontId="13" fillId="0" borderId="8" xfId="42" applyNumberFormat="1" applyFont="1" applyFill="1" applyBorder="1" applyAlignment="1" applyProtection="1">
      <alignment horizontal="center" vertical="top" wrapText="1"/>
    </xf>
    <xf numFmtId="0" fontId="13" fillId="0" borderId="9" xfId="42" applyNumberFormat="1" applyFont="1" applyFill="1" applyBorder="1" applyAlignment="1" applyProtection="1">
      <alignment horizontal="center" vertical="top" wrapText="1"/>
    </xf>
    <xf numFmtId="0" fontId="13" fillId="0" borderId="10" xfId="42" applyNumberFormat="1" applyFont="1" applyFill="1" applyBorder="1" applyAlignment="1" applyProtection="1">
      <alignment horizontal="center" vertical="top" wrapText="1"/>
    </xf>
    <xf numFmtId="0" fontId="20" fillId="0" borderId="0" xfId="38" applyNumberFormat="1" applyFont="1" applyFill="1" applyBorder="1" applyAlignment="1" applyProtection="1">
      <alignment horizontal="center" vertical="center" wrapText="1"/>
    </xf>
    <xf numFmtId="0" fontId="13" fillId="0" borderId="6" xfId="38" applyNumberFormat="1" applyFont="1" applyFill="1" applyBorder="1" applyAlignment="1" applyProtection="1">
      <alignment horizontal="right" vertical="top" wrapText="1"/>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49" fontId="13" fillId="0" borderId="0" xfId="38" applyNumberFormat="1" applyFont="1" applyFill="1" applyBorder="1" applyAlignment="1" applyProtection="1">
      <alignment horizontal="center" vertical="center" wrapText="1"/>
    </xf>
    <xf numFmtId="0" fontId="13" fillId="0" borderId="7" xfId="38" applyNumberFormat="1" applyFont="1" applyFill="1" applyBorder="1" applyAlignment="1" applyProtection="1">
      <alignment horizontal="center" vertical="top" wrapText="1"/>
    </xf>
    <xf numFmtId="0" fontId="13" fillId="0" borderId="11" xfId="38" applyNumberFormat="1" applyFont="1" applyFill="1" applyBorder="1" applyAlignment="1" applyProtection="1">
      <alignment horizontal="center" vertical="top" wrapText="1"/>
    </xf>
    <xf numFmtId="0" fontId="13" fillId="0" borderId="8" xfId="38" applyNumberFormat="1" applyFont="1" applyFill="1" applyBorder="1" applyAlignment="1" applyProtection="1">
      <alignment horizontal="center" vertical="top" wrapText="1"/>
    </xf>
    <xf numFmtId="0" fontId="13" fillId="0" borderId="9" xfId="38" applyNumberFormat="1" applyFont="1" applyFill="1" applyBorder="1" applyAlignment="1" applyProtection="1">
      <alignment horizontal="center" vertical="top" wrapText="1"/>
    </xf>
    <xf numFmtId="0" fontId="13" fillId="0" borderId="10" xfId="38" applyNumberFormat="1" applyFont="1" applyFill="1" applyBorder="1" applyAlignment="1" applyProtection="1">
      <alignment horizontal="center" vertical="top" wrapText="1"/>
    </xf>
    <xf numFmtId="0" fontId="23" fillId="0" borderId="0" xfId="38" applyNumberFormat="1" applyFont="1" applyFill="1" applyBorder="1" applyAlignment="1" applyProtection="1">
      <alignment horizontal="right" vertical="top" wrapText="1"/>
    </xf>
    <xf numFmtId="0" fontId="18" fillId="0" borderId="0" xfId="38" applyNumberFormat="1" applyFont="1" applyFill="1" applyBorder="1" applyAlignment="1" applyProtection="1">
      <alignment horizontal="center" vertical="center" wrapText="1"/>
    </xf>
    <xf numFmtId="0" fontId="18" fillId="0" borderId="0" xfId="38" applyNumberFormat="1" applyFont="1" applyFill="1" applyBorder="1" applyAlignment="1" applyProtection="1">
      <alignment horizontal="center" vertical="top" wrapText="1"/>
    </xf>
    <xf numFmtId="0" fontId="18" fillId="0" borderId="0" xfId="38" applyNumberFormat="1" applyFont="1" applyFill="1" applyBorder="1" applyAlignment="1" applyProtection="1">
      <alignment horizontal="center" vertical="center"/>
    </xf>
    <xf numFmtId="0" fontId="13" fillId="0" borderId="0" xfId="38" applyNumberFormat="1" applyFont="1" applyFill="1" applyBorder="1" applyAlignment="1" applyProtection="1">
      <alignment horizontal="right" vertical="top" wrapText="1"/>
    </xf>
    <xf numFmtId="0" fontId="13" fillId="0" borderId="0" xfId="38" applyNumberFormat="1" applyFont="1" applyFill="1" applyBorder="1" applyAlignment="1" applyProtection="1">
      <alignment horizontal="center" vertical="center"/>
    </xf>
    <xf numFmtId="49" fontId="18" fillId="0" borderId="0" xfId="38" applyNumberFormat="1" applyFont="1" applyFill="1" applyBorder="1" applyAlignment="1" applyProtection="1">
      <alignment horizontal="center" vertical="center"/>
    </xf>
    <xf numFmtId="0" fontId="10" fillId="0" borderId="14" xfId="43" applyFont="1" applyBorder="1" applyAlignment="1">
      <alignment horizontal="center" vertical="center" wrapText="1"/>
    </xf>
    <xf numFmtId="0" fontId="10" fillId="0" borderId="15" xfId="43" applyFont="1" applyBorder="1" applyAlignment="1">
      <alignment horizontal="center" vertical="center" wrapText="1"/>
    </xf>
    <xf numFmtId="0" fontId="11" fillId="0" borderId="0" xfId="43" applyFont="1" applyAlignment="1">
      <alignment horizontal="center" wrapText="1"/>
    </xf>
    <xf numFmtId="0" fontId="10" fillId="0" borderId="0" xfId="43" applyFont="1" applyAlignment="1">
      <alignment horizontal="center"/>
    </xf>
    <xf numFmtId="0" fontId="10" fillId="0" borderId="3" xfId="43" applyFont="1" applyBorder="1" applyAlignment="1">
      <alignment horizontal="center" vertical="top" wrapText="1"/>
    </xf>
    <xf numFmtId="0" fontId="10" fillId="0" borderId="4" xfId="43" applyFont="1" applyBorder="1" applyAlignment="1">
      <alignment horizontal="center" vertical="top" wrapText="1"/>
    </xf>
    <xf numFmtId="0" fontId="10" fillId="0" borderId="5" xfId="43" applyFont="1" applyBorder="1" applyAlignment="1">
      <alignment horizontal="center" vertical="top" wrapText="1"/>
    </xf>
    <xf numFmtId="0" fontId="11" fillId="0" borderId="0" xfId="43" applyFont="1" applyAlignment="1">
      <alignment horizontal="center"/>
    </xf>
    <xf numFmtId="0" fontId="10" fillId="0" borderId="4" xfId="0" applyFont="1" applyFill="1" applyBorder="1" applyAlignment="1">
      <alignment horizontal="justify" vertical="center" wrapText="1"/>
    </xf>
    <xf numFmtId="0" fontId="10" fillId="0" borderId="17"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0" fillId="11" borderId="0" xfId="0" applyFont="1" applyFill="1" applyAlignment="1">
      <alignment horizontal="center" vertical="center"/>
    </xf>
    <xf numFmtId="0" fontId="14" fillId="11" borderId="0" xfId="0" applyFont="1" applyFill="1" applyAlignment="1">
      <alignment horizontal="center" vertical="center" wrapText="1"/>
    </xf>
    <xf numFmtId="0" fontId="14" fillId="11" borderId="0" xfId="0" applyFont="1" applyFill="1" applyAlignment="1">
      <alignment horizontal="center" vertical="center"/>
    </xf>
    <xf numFmtId="0" fontId="10" fillId="0" borderId="3"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11" borderId="3" xfId="38" applyFont="1" applyFill="1" applyBorder="1" applyAlignment="1" applyProtection="1">
      <alignment horizontal="center" vertical="center" wrapText="1"/>
      <protection hidden="1"/>
    </xf>
    <xf numFmtId="0" fontId="10" fillId="11" borderId="3" xfId="0" applyFont="1" applyFill="1" applyBorder="1" applyAlignment="1">
      <alignment horizontal="center" vertical="center" wrapText="1"/>
    </xf>
    <xf numFmtId="0" fontId="11" fillId="11" borderId="0" xfId="0" applyFont="1" applyFill="1" applyAlignment="1">
      <alignment horizontal="center" vertical="center" wrapText="1"/>
    </xf>
    <xf numFmtId="0" fontId="11" fillId="11" borderId="0" xfId="0" applyFont="1" applyFill="1" applyBorder="1" applyAlignment="1" applyProtection="1">
      <alignment horizontal="center" vertical="center" wrapText="1"/>
      <protection locked="0"/>
    </xf>
    <xf numFmtId="0" fontId="10" fillId="11" borderId="3" xfId="0" applyFont="1" applyFill="1" applyBorder="1" applyAlignment="1" applyProtection="1">
      <alignment horizontal="center" vertical="center" wrapText="1"/>
      <protection locked="0"/>
    </xf>
    <xf numFmtId="0" fontId="10" fillId="11" borderId="0" xfId="38" applyFont="1" applyFill="1" applyAlignment="1" applyProtection="1">
      <alignment horizontal="center"/>
      <protection hidden="1"/>
    </xf>
    <xf numFmtId="0" fontId="10" fillId="0" borderId="14" xfId="0" applyFont="1" applyFill="1" applyBorder="1" applyAlignment="1" applyProtection="1">
      <alignment horizontal="center" vertical="top" wrapText="1"/>
      <protection locked="0"/>
    </xf>
    <xf numFmtId="0" fontId="10" fillId="0" borderId="15" xfId="0" applyFont="1" applyFill="1" applyBorder="1" applyAlignment="1" applyProtection="1">
      <alignment horizontal="center" vertical="top" wrapText="1"/>
      <protection locked="0"/>
    </xf>
    <xf numFmtId="0" fontId="10" fillId="0" borderId="4" xfId="0" applyFont="1" applyFill="1" applyBorder="1" applyAlignment="1" applyProtection="1">
      <alignment horizontal="center" vertical="top" wrapText="1"/>
      <protection locked="0"/>
    </xf>
    <xf numFmtId="0" fontId="10" fillId="0" borderId="5" xfId="0" applyFont="1" applyFill="1" applyBorder="1" applyAlignment="1" applyProtection="1">
      <alignment horizontal="center" vertical="top" wrapText="1"/>
      <protection locked="0"/>
    </xf>
    <xf numFmtId="0" fontId="11" fillId="0" borderId="0" xfId="0" applyFont="1" applyFill="1" applyBorder="1" applyAlignment="1" applyProtection="1">
      <alignment horizontal="center" vertical="center" wrapText="1"/>
      <protection locked="0"/>
    </xf>
    <xf numFmtId="0" fontId="11" fillId="0" borderId="0" xfId="0" applyFont="1" applyFill="1" applyAlignment="1">
      <alignment horizontal="center" vertical="center" wrapText="1"/>
    </xf>
  </cellXfs>
  <cellStyles count="44">
    <cellStyle name="Данные (редактируемые)" xfId="1"/>
    <cellStyle name="Данные (только для чтения)" xfId="2"/>
    <cellStyle name="Данные для удаления" xfId="3"/>
    <cellStyle name="Заголовки полей" xfId="4"/>
    <cellStyle name="Заголовки полей [печать]" xfId="5"/>
    <cellStyle name="Заголовки полей_431_1917_Доходы" xfId="6"/>
    <cellStyle name="Заголовок меры" xfId="7"/>
    <cellStyle name="Заголовок показателя [печать]" xfId="8"/>
    <cellStyle name="Заголовок показателя константы" xfId="9"/>
    <cellStyle name="Заголовок результата расчета" xfId="10"/>
    <cellStyle name="Заголовок свободного показателя" xfId="11"/>
    <cellStyle name="Значение фильтра" xfId="12"/>
    <cellStyle name="Значение фильтра [печать]" xfId="13"/>
    <cellStyle name="Значение фильтра_431_1917_Доходы" xfId="14"/>
    <cellStyle name="Информация о задаче" xfId="15"/>
    <cellStyle name="Обычный" xfId="0" builtinId="0"/>
    <cellStyle name="Обычный 2" xfId="36"/>
    <cellStyle name="Обычный 2 2" xfId="39"/>
    <cellStyle name="Обычный 2 2 2" xfId="41"/>
    <cellStyle name="Обычный 3" xfId="38"/>
    <cellStyle name="Обычный 3 2 2" xfId="42"/>
    <cellStyle name="Обычный 4" xfId="43"/>
    <cellStyle name="Обычный_431_1917_Доходы" xfId="16"/>
    <cellStyle name="Обычный_Прил3" xfId="37"/>
    <cellStyle name="Обычный_Прил4" xfId="40"/>
    <cellStyle name="Обычный_Уточнение_3_Доходы_пр-37н" xfId="17"/>
    <cellStyle name="Отдельная ячейка" xfId="18"/>
    <cellStyle name="Отдельная ячейка - константа" xfId="19"/>
    <cellStyle name="Отдельная ячейка - константа [печать]" xfId="20"/>
    <cellStyle name="Отдельная ячейка - константа_431_1917_Доходы" xfId="21"/>
    <cellStyle name="Отдельная ячейка [печать]" xfId="22"/>
    <cellStyle name="Отдельная ячейка_431_1917_Доходы" xfId="23"/>
    <cellStyle name="Отдельная ячейка-результат" xfId="24"/>
    <cellStyle name="Отдельная ячейка-результат [печать]" xfId="25"/>
    <cellStyle name="Отдельная ячейка-результат_431_1917_Доходы" xfId="26"/>
    <cellStyle name="Свойства элементов измерения" xfId="27"/>
    <cellStyle name="Свойства элементов измерения [печать]" xfId="28"/>
    <cellStyle name="Свойства элементов измерения_431_1917_Доходы" xfId="29"/>
    <cellStyle name="Финансовый 2" xfId="30"/>
    <cellStyle name="Элементы осей" xfId="31"/>
    <cellStyle name="Элементы осей [печать]" xfId="32"/>
    <cellStyle name="Элементы осей [печать] 2" xfId="33"/>
    <cellStyle name="Элементы осей [печать] 2 2" xfId="35"/>
    <cellStyle name="Элементы осей_431_1917_Доходы" xfId="34"/>
  </cellStyles>
  <dxfs count="0"/>
  <tableStyles count="0" defaultTableStyle="TableStyleMedium2" defaultPivotStyle="PivotStyleLight16"/>
  <colors>
    <mruColors>
      <color rgb="FF99FF99"/>
      <color rgb="FF0080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1</xdr:col>
      <xdr:colOff>2895600</xdr:colOff>
      <xdr:row>12</xdr:row>
      <xdr:rowOff>0</xdr:rowOff>
    </xdr:from>
    <xdr:to>
      <xdr:col>1</xdr:col>
      <xdr:colOff>2971800</xdr:colOff>
      <xdr:row>13</xdr:row>
      <xdr:rowOff>201930</xdr:rowOff>
    </xdr:to>
    <xdr:sp macro="" textlink="">
      <xdr:nvSpPr>
        <xdr:cNvPr id="2" name="Text Box 1">
          <a:extLst>
            <a:ext uri="{FF2B5EF4-FFF2-40B4-BE49-F238E27FC236}">
              <a16:creationId xmlns:a16="http://schemas.microsoft.com/office/drawing/2014/main" xmlns="" id="{00000000-0008-0000-0400-000002000000}"/>
            </a:ext>
          </a:extLst>
        </xdr:cNvPr>
        <xdr:cNvSpPr txBox="1">
          <a:spLocks noChangeArrowheads="1"/>
        </xdr:cNvSpPr>
      </xdr:nvSpPr>
      <xdr:spPr bwMode="auto">
        <a:xfrm>
          <a:off x="3181350" y="5114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13</xdr:row>
      <xdr:rowOff>0</xdr:rowOff>
    </xdr:from>
    <xdr:to>
      <xdr:col>1</xdr:col>
      <xdr:colOff>2971800</xdr:colOff>
      <xdr:row>13</xdr:row>
      <xdr:rowOff>200025</xdr:rowOff>
    </xdr:to>
    <xdr:sp macro="" textlink="">
      <xdr:nvSpPr>
        <xdr:cNvPr id="3" name="Text Box 1">
          <a:extLst>
            <a:ext uri="{FF2B5EF4-FFF2-40B4-BE49-F238E27FC236}">
              <a16:creationId xmlns:a16="http://schemas.microsoft.com/office/drawing/2014/main" xmlns="" id="{00000000-0008-0000-0400-000003000000}"/>
            </a:ext>
          </a:extLst>
        </xdr:cNvPr>
        <xdr:cNvSpPr txBox="1">
          <a:spLocks noChangeArrowheads="1"/>
        </xdr:cNvSpPr>
      </xdr:nvSpPr>
      <xdr:spPr bwMode="auto">
        <a:xfrm>
          <a:off x="3181350" y="5314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14</xdr:row>
      <xdr:rowOff>0</xdr:rowOff>
    </xdr:from>
    <xdr:to>
      <xdr:col>1</xdr:col>
      <xdr:colOff>2971800</xdr:colOff>
      <xdr:row>14</xdr:row>
      <xdr:rowOff>200025</xdr:rowOff>
    </xdr:to>
    <xdr:sp macro="" textlink="">
      <xdr:nvSpPr>
        <xdr:cNvPr id="4" name="Text Box 1">
          <a:extLst>
            <a:ext uri="{FF2B5EF4-FFF2-40B4-BE49-F238E27FC236}">
              <a16:creationId xmlns:a16="http://schemas.microsoft.com/office/drawing/2014/main" xmlns="" id="{00000000-0008-0000-0400-000004000000}"/>
            </a:ext>
          </a:extLst>
        </xdr:cNvPr>
        <xdr:cNvSpPr txBox="1">
          <a:spLocks noChangeArrowheads="1"/>
        </xdr:cNvSpPr>
      </xdr:nvSpPr>
      <xdr:spPr bwMode="auto">
        <a:xfrm>
          <a:off x="3181350" y="5915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15</xdr:row>
      <xdr:rowOff>200025</xdr:rowOff>
    </xdr:to>
    <xdr:sp macro="" textlink="">
      <xdr:nvSpPr>
        <xdr:cNvPr id="5" name="Text Box 1">
          <a:extLst>
            <a:ext uri="{FF2B5EF4-FFF2-40B4-BE49-F238E27FC236}">
              <a16:creationId xmlns:a16="http://schemas.microsoft.com/office/drawing/2014/main" xmlns="" id="{00000000-0008-0000-0400-000005000000}"/>
            </a:ext>
          </a:extLst>
        </xdr:cNvPr>
        <xdr:cNvSpPr txBox="1">
          <a:spLocks noChangeArrowheads="1"/>
        </xdr:cNvSpPr>
      </xdr:nvSpPr>
      <xdr:spPr bwMode="auto">
        <a:xfrm>
          <a:off x="3181350" y="11115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16</xdr:row>
      <xdr:rowOff>0</xdr:rowOff>
    </xdr:from>
    <xdr:to>
      <xdr:col>1</xdr:col>
      <xdr:colOff>2971800</xdr:colOff>
      <xdr:row>16</xdr:row>
      <xdr:rowOff>200025</xdr:rowOff>
    </xdr:to>
    <xdr:sp macro="" textlink="">
      <xdr:nvSpPr>
        <xdr:cNvPr id="6" name="Text Box 1">
          <a:extLst>
            <a:ext uri="{FF2B5EF4-FFF2-40B4-BE49-F238E27FC236}">
              <a16:creationId xmlns:a16="http://schemas.microsoft.com/office/drawing/2014/main" xmlns="" id="{00000000-0008-0000-0400-000006000000}"/>
            </a:ext>
          </a:extLst>
        </xdr:cNvPr>
        <xdr:cNvSpPr txBox="1">
          <a:spLocks noChangeArrowheads="1"/>
        </xdr:cNvSpPr>
      </xdr:nvSpPr>
      <xdr:spPr bwMode="auto">
        <a:xfrm>
          <a:off x="3181350" y="1171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22</xdr:row>
      <xdr:rowOff>0</xdr:rowOff>
    </xdr:to>
    <xdr:sp macro="" textlink="">
      <xdr:nvSpPr>
        <xdr:cNvPr id="7" name="Text Box 1">
          <a:extLst>
            <a:ext uri="{FF2B5EF4-FFF2-40B4-BE49-F238E27FC236}">
              <a16:creationId xmlns:a16="http://schemas.microsoft.com/office/drawing/2014/main" xmlns="" id="{00000000-0008-0000-0400-000007000000}"/>
            </a:ext>
          </a:extLst>
        </xdr:cNvPr>
        <xdr:cNvSpPr txBox="1">
          <a:spLocks noChangeArrowheads="1"/>
        </xdr:cNvSpPr>
      </xdr:nvSpPr>
      <xdr:spPr bwMode="auto">
        <a:xfrm>
          <a:off x="3181350" y="1351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22</xdr:row>
      <xdr:rowOff>0</xdr:rowOff>
    </xdr:to>
    <xdr:sp macro="" textlink="">
      <xdr:nvSpPr>
        <xdr:cNvPr id="8" name="Text Box 1">
          <a:extLst>
            <a:ext uri="{FF2B5EF4-FFF2-40B4-BE49-F238E27FC236}">
              <a16:creationId xmlns:a16="http://schemas.microsoft.com/office/drawing/2014/main" xmlns="" id="{00000000-0008-0000-0400-000008000000}"/>
            </a:ext>
          </a:extLst>
        </xdr:cNvPr>
        <xdr:cNvSpPr txBox="1">
          <a:spLocks noChangeArrowheads="1"/>
        </xdr:cNvSpPr>
      </xdr:nvSpPr>
      <xdr:spPr bwMode="auto">
        <a:xfrm>
          <a:off x="3181350" y="1351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22</xdr:row>
      <xdr:rowOff>0</xdr:rowOff>
    </xdr:to>
    <xdr:sp macro="" textlink="">
      <xdr:nvSpPr>
        <xdr:cNvPr id="9" name="Text Box 1">
          <a:extLst>
            <a:ext uri="{FF2B5EF4-FFF2-40B4-BE49-F238E27FC236}">
              <a16:creationId xmlns:a16="http://schemas.microsoft.com/office/drawing/2014/main" xmlns="" id="{00000000-0008-0000-0400-000009000000}"/>
            </a:ext>
          </a:extLst>
        </xdr:cNvPr>
        <xdr:cNvSpPr txBox="1">
          <a:spLocks noChangeArrowheads="1"/>
        </xdr:cNvSpPr>
      </xdr:nvSpPr>
      <xdr:spPr bwMode="auto">
        <a:xfrm>
          <a:off x="3181350" y="1351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17</xdr:row>
      <xdr:rowOff>0</xdr:rowOff>
    </xdr:from>
    <xdr:to>
      <xdr:col>1</xdr:col>
      <xdr:colOff>2971800</xdr:colOff>
      <xdr:row>18</xdr:row>
      <xdr:rowOff>0</xdr:rowOff>
    </xdr:to>
    <xdr:sp macro="" textlink="">
      <xdr:nvSpPr>
        <xdr:cNvPr id="10" name="Text Box 1">
          <a:extLst>
            <a:ext uri="{FF2B5EF4-FFF2-40B4-BE49-F238E27FC236}">
              <a16:creationId xmlns:a16="http://schemas.microsoft.com/office/drawing/2014/main" xmlns="" id="{00000000-0008-0000-0400-00000A000000}"/>
            </a:ext>
          </a:extLst>
        </xdr:cNvPr>
        <xdr:cNvSpPr txBox="1">
          <a:spLocks noChangeArrowheads="1"/>
        </xdr:cNvSpPr>
      </xdr:nvSpPr>
      <xdr:spPr bwMode="auto">
        <a:xfrm>
          <a:off x="3181350" y="1211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18</xdr:row>
      <xdr:rowOff>0</xdr:rowOff>
    </xdr:from>
    <xdr:to>
      <xdr:col>1</xdr:col>
      <xdr:colOff>2971800</xdr:colOff>
      <xdr:row>19</xdr:row>
      <xdr:rowOff>0</xdr:rowOff>
    </xdr:to>
    <xdr:sp macro="" textlink="">
      <xdr:nvSpPr>
        <xdr:cNvPr id="11" name="Text Box 1">
          <a:extLst>
            <a:ext uri="{FF2B5EF4-FFF2-40B4-BE49-F238E27FC236}">
              <a16:creationId xmlns:a16="http://schemas.microsoft.com/office/drawing/2014/main" xmlns="" id="{00000000-0008-0000-0400-00000B000000}"/>
            </a:ext>
          </a:extLst>
        </xdr:cNvPr>
        <xdr:cNvSpPr txBox="1">
          <a:spLocks noChangeArrowheads="1"/>
        </xdr:cNvSpPr>
      </xdr:nvSpPr>
      <xdr:spPr bwMode="auto">
        <a:xfrm>
          <a:off x="3181350" y="125158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48</xdr:row>
      <xdr:rowOff>0</xdr:rowOff>
    </xdr:from>
    <xdr:to>
      <xdr:col>1</xdr:col>
      <xdr:colOff>2971800</xdr:colOff>
      <xdr:row>51</xdr:row>
      <xdr:rowOff>2333625</xdr:rowOff>
    </xdr:to>
    <xdr:sp macro="" textlink="">
      <xdr:nvSpPr>
        <xdr:cNvPr id="12" name="Text Box 1">
          <a:extLst>
            <a:ext uri="{FF2B5EF4-FFF2-40B4-BE49-F238E27FC236}">
              <a16:creationId xmlns:a16="http://schemas.microsoft.com/office/drawing/2014/main" xmlns="" id="{00000000-0008-0000-0400-00000C000000}"/>
            </a:ext>
          </a:extLst>
        </xdr:cNvPr>
        <xdr:cNvSpPr txBox="1">
          <a:spLocks noChangeArrowheads="1"/>
        </xdr:cNvSpPr>
      </xdr:nvSpPr>
      <xdr:spPr bwMode="auto">
        <a:xfrm>
          <a:off x="3181350" y="34394775"/>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49</xdr:row>
      <xdr:rowOff>0</xdr:rowOff>
    </xdr:from>
    <xdr:to>
      <xdr:col>1</xdr:col>
      <xdr:colOff>2971800</xdr:colOff>
      <xdr:row>50</xdr:row>
      <xdr:rowOff>38100</xdr:rowOff>
    </xdr:to>
    <xdr:sp macro="" textlink="">
      <xdr:nvSpPr>
        <xdr:cNvPr id="13" name="Text Box 1">
          <a:extLst>
            <a:ext uri="{FF2B5EF4-FFF2-40B4-BE49-F238E27FC236}">
              <a16:creationId xmlns:a16="http://schemas.microsoft.com/office/drawing/2014/main" xmlns="" id="{00000000-0008-0000-0400-00000D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49</xdr:row>
      <xdr:rowOff>0</xdr:rowOff>
    </xdr:from>
    <xdr:to>
      <xdr:col>1</xdr:col>
      <xdr:colOff>2971800</xdr:colOff>
      <xdr:row>50</xdr:row>
      <xdr:rowOff>38100</xdr:rowOff>
    </xdr:to>
    <xdr:sp macro="" textlink="">
      <xdr:nvSpPr>
        <xdr:cNvPr id="14" name="Text Box 1">
          <a:extLst>
            <a:ext uri="{FF2B5EF4-FFF2-40B4-BE49-F238E27FC236}">
              <a16:creationId xmlns:a16="http://schemas.microsoft.com/office/drawing/2014/main" xmlns="" id="{00000000-0008-0000-0400-00000E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49</xdr:row>
      <xdr:rowOff>0</xdr:rowOff>
    </xdr:from>
    <xdr:to>
      <xdr:col>1</xdr:col>
      <xdr:colOff>2971800</xdr:colOff>
      <xdr:row>50</xdr:row>
      <xdr:rowOff>38100</xdr:rowOff>
    </xdr:to>
    <xdr:sp macro="" textlink="">
      <xdr:nvSpPr>
        <xdr:cNvPr id="15" name="Text Box 1">
          <a:extLst>
            <a:ext uri="{FF2B5EF4-FFF2-40B4-BE49-F238E27FC236}">
              <a16:creationId xmlns:a16="http://schemas.microsoft.com/office/drawing/2014/main" xmlns="" id="{00000000-0008-0000-0400-00000F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49</xdr:row>
      <xdr:rowOff>0</xdr:rowOff>
    </xdr:from>
    <xdr:to>
      <xdr:col>1</xdr:col>
      <xdr:colOff>2971800</xdr:colOff>
      <xdr:row>50</xdr:row>
      <xdr:rowOff>38100</xdr:rowOff>
    </xdr:to>
    <xdr:sp macro="" textlink="">
      <xdr:nvSpPr>
        <xdr:cNvPr id="16" name="Text Box 1">
          <a:extLst>
            <a:ext uri="{FF2B5EF4-FFF2-40B4-BE49-F238E27FC236}">
              <a16:creationId xmlns:a16="http://schemas.microsoft.com/office/drawing/2014/main" xmlns="" id="{00000000-0008-0000-0400-000010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49</xdr:row>
      <xdr:rowOff>0</xdr:rowOff>
    </xdr:from>
    <xdr:to>
      <xdr:col>1</xdr:col>
      <xdr:colOff>2971800</xdr:colOff>
      <xdr:row>50</xdr:row>
      <xdr:rowOff>38100</xdr:rowOff>
    </xdr:to>
    <xdr:sp macro="" textlink="">
      <xdr:nvSpPr>
        <xdr:cNvPr id="17" name="Text Box 1">
          <a:extLst>
            <a:ext uri="{FF2B5EF4-FFF2-40B4-BE49-F238E27FC236}">
              <a16:creationId xmlns:a16="http://schemas.microsoft.com/office/drawing/2014/main" xmlns="" id="{00000000-0008-0000-0400-000011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49</xdr:row>
      <xdr:rowOff>0</xdr:rowOff>
    </xdr:from>
    <xdr:to>
      <xdr:col>1</xdr:col>
      <xdr:colOff>2971800</xdr:colOff>
      <xdr:row>50</xdr:row>
      <xdr:rowOff>38100</xdr:rowOff>
    </xdr:to>
    <xdr:sp macro="" textlink="">
      <xdr:nvSpPr>
        <xdr:cNvPr id="18" name="Text Box 1">
          <a:extLst>
            <a:ext uri="{FF2B5EF4-FFF2-40B4-BE49-F238E27FC236}">
              <a16:creationId xmlns:a16="http://schemas.microsoft.com/office/drawing/2014/main" xmlns="" id="{00000000-0008-0000-0400-000012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49</xdr:row>
      <xdr:rowOff>0</xdr:rowOff>
    </xdr:from>
    <xdr:to>
      <xdr:col>1</xdr:col>
      <xdr:colOff>2971800</xdr:colOff>
      <xdr:row>50</xdr:row>
      <xdr:rowOff>38100</xdr:rowOff>
    </xdr:to>
    <xdr:sp macro="" textlink="">
      <xdr:nvSpPr>
        <xdr:cNvPr id="19" name="Text Box 1">
          <a:extLst>
            <a:ext uri="{FF2B5EF4-FFF2-40B4-BE49-F238E27FC236}">
              <a16:creationId xmlns:a16="http://schemas.microsoft.com/office/drawing/2014/main" xmlns="" id="{00000000-0008-0000-0400-000013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49</xdr:row>
      <xdr:rowOff>0</xdr:rowOff>
    </xdr:from>
    <xdr:to>
      <xdr:col>1</xdr:col>
      <xdr:colOff>2971800</xdr:colOff>
      <xdr:row>50</xdr:row>
      <xdr:rowOff>38100</xdr:rowOff>
    </xdr:to>
    <xdr:sp macro="" textlink="">
      <xdr:nvSpPr>
        <xdr:cNvPr id="20" name="Text Box 1">
          <a:extLst>
            <a:ext uri="{FF2B5EF4-FFF2-40B4-BE49-F238E27FC236}">
              <a16:creationId xmlns:a16="http://schemas.microsoft.com/office/drawing/2014/main" xmlns="" id="{00000000-0008-0000-0400-000014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12</xdr:row>
      <xdr:rowOff>0</xdr:rowOff>
    </xdr:from>
    <xdr:to>
      <xdr:col>1</xdr:col>
      <xdr:colOff>2971800</xdr:colOff>
      <xdr:row>13</xdr:row>
      <xdr:rowOff>201930</xdr:rowOff>
    </xdr:to>
    <xdr:sp macro="" textlink="">
      <xdr:nvSpPr>
        <xdr:cNvPr id="21" name="Text Box 1">
          <a:extLst>
            <a:ext uri="{FF2B5EF4-FFF2-40B4-BE49-F238E27FC236}">
              <a16:creationId xmlns:a16="http://schemas.microsoft.com/office/drawing/2014/main" xmlns="" id="{00000000-0008-0000-0400-000002000000}"/>
            </a:ext>
          </a:extLst>
        </xdr:cNvPr>
        <xdr:cNvSpPr txBox="1">
          <a:spLocks noChangeArrowheads="1"/>
        </xdr:cNvSpPr>
      </xdr:nvSpPr>
      <xdr:spPr bwMode="auto">
        <a:xfrm>
          <a:off x="3295650" y="3095625"/>
          <a:ext cx="76200" cy="401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13</xdr:row>
      <xdr:rowOff>0</xdr:rowOff>
    </xdr:from>
    <xdr:to>
      <xdr:col>1</xdr:col>
      <xdr:colOff>2971800</xdr:colOff>
      <xdr:row>13</xdr:row>
      <xdr:rowOff>200025</xdr:rowOff>
    </xdr:to>
    <xdr:sp macro="" textlink="">
      <xdr:nvSpPr>
        <xdr:cNvPr id="22" name="Text Box 1">
          <a:extLst>
            <a:ext uri="{FF2B5EF4-FFF2-40B4-BE49-F238E27FC236}">
              <a16:creationId xmlns:a16="http://schemas.microsoft.com/office/drawing/2014/main" xmlns="" id="{00000000-0008-0000-0400-000003000000}"/>
            </a:ext>
          </a:extLst>
        </xdr:cNvPr>
        <xdr:cNvSpPr txBox="1">
          <a:spLocks noChangeArrowheads="1"/>
        </xdr:cNvSpPr>
      </xdr:nvSpPr>
      <xdr:spPr bwMode="auto">
        <a:xfrm>
          <a:off x="3295650" y="329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14</xdr:row>
      <xdr:rowOff>0</xdr:rowOff>
    </xdr:from>
    <xdr:to>
      <xdr:col>1</xdr:col>
      <xdr:colOff>2971800</xdr:colOff>
      <xdr:row>14</xdr:row>
      <xdr:rowOff>200025</xdr:rowOff>
    </xdr:to>
    <xdr:sp macro="" textlink="">
      <xdr:nvSpPr>
        <xdr:cNvPr id="23" name="Text Box 1">
          <a:extLst>
            <a:ext uri="{FF2B5EF4-FFF2-40B4-BE49-F238E27FC236}">
              <a16:creationId xmlns:a16="http://schemas.microsoft.com/office/drawing/2014/main" xmlns="" id="{00000000-0008-0000-0400-000004000000}"/>
            </a:ext>
          </a:extLst>
        </xdr:cNvPr>
        <xdr:cNvSpPr txBox="1">
          <a:spLocks noChangeArrowheads="1"/>
        </xdr:cNvSpPr>
      </xdr:nvSpPr>
      <xdr:spPr bwMode="auto">
        <a:xfrm>
          <a:off x="3295650" y="3695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15</xdr:row>
      <xdr:rowOff>200025</xdr:rowOff>
    </xdr:to>
    <xdr:sp macro="" textlink="">
      <xdr:nvSpPr>
        <xdr:cNvPr id="24" name="Text Box 1">
          <a:extLst>
            <a:ext uri="{FF2B5EF4-FFF2-40B4-BE49-F238E27FC236}">
              <a16:creationId xmlns:a16="http://schemas.microsoft.com/office/drawing/2014/main" xmlns="" id="{00000000-0008-0000-0400-000005000000}"/>
            </a:ext>
          </a:extLst>
        </xdr:cNvPr>
        <xdr:cNvSpPr txBox="1">
          <a:spLocks noChangeArrowheads="1"/>
        </xdr:cNvSpPr>
      </xdr:nvSpPr>
      <xdr:spPr bwMode="auto">
        <a:xfrm>
          <a:off x="3295650" y="74961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16</xdr:row>
      <xdr:rowOff>0</xdr:rowOff>
    </xdr:from>
    <xdr:to>
      <xdr:col>1</xdr:col>
      <xdr:colOff>2971800</xdr:colOff>
      <xdr:row>16</xdr:row>
      <xdr:rowOff>200025</xdr:rowOff>
    </xdr:to>
    <xdr:sp macro="" textlink="">
      <xdr:nvSpPr>
        <xdr:cNvPr id="25" name="Text Box 1">
          <a:extLst>
            <a:ext uri="{FF2B5EF4-FFF2-40B4-BE49-F238E27FC236}">
              <a16:creationId xmlns:a16="http://schemas.microsoft.com/office/drawing/2014/main" xmlns="" id="{00000000-0008-0000-0400-000006000000}"/>
            </a:ext>
          </a:extLst>
        </xdr:cNvPr>
        <xdr:cNvSpPr txBox="1">
          <a:spLocks noChangeArrowheads="1"/>
        </xdr:cNvSpPr>
      </xdr:nvSpPr>
      <xdr:spPr bwMode="auto">
        <a:xfrm>
          <a:off x="3295650" y="789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17</xdr:row>
      <xdr:rowOff>0</xdr:rowOff>
    </xdr:from>
    <xdr:to>
      <xdr:col>1</xdr:col>
      <xdr:colOff>2971800</xdr:colOff>
      <xdr:row>19</xdr:row>
      <xdr:rowOff>0</xdr:rowOff>
    </xdr:to>
    <xdr:sp macro="" textlink="">
      <xdr:nvSpPr>
        <xdr:cNvPr id="26" name="Text Box 1">
          <a:extLst>
            <a:ext uri="{FF2B5EF4-FFF2-40B4-BE49-F238E27FC236}">
              <a16:creationId xmlns:a16="http://schemas.microsoft.com/office/drawing/2014/main" xmlns="" id="{00000000-0008-0000-0400-00000A000000}"/>
            </a:ext>
          </a:extLst>
        </xdr:cNvPr>
        <xdr:cNvSpPr txBox="1">
          <a:spLocks noChangeArrowheads="1"/>
        </xdr:cNvSpPr>
      </xdr:nvSpPr>
      <xdr:spPr bwMode="auto">
        <a:xfrm>
          <a:off x="3295650" y="82962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20</xdr:row>
      <xdr:rowOff>0</xdr:rowOff>
    </xdr:from>
    <xdr:to>
      <xdr:col>1</xdr:col>
      <xdr:colOff>2971800</xdr:colOff>
      <xdr:row>20</xdr:row>
      <xdr:rowOff>200025</xdr:rowOff>
    </xdr:to>
    <xdr:sp macro="" textlink="">
      <xdr:nvSpPr>
        <xdr:cNvPr id="27" name="Text Box 1">
          <a:extLst>
            <a:ext uri="{FF2B5EF4-FFF2-40B4-BE49-F238E27FC236}">
              <a16:creationId xmlns:a16="http://schemas.microsoft.com/office/drawing/2014/main" xmlns="" id="{00000000-0008-0000-0400-00000B000000}"/>
            </a:ext>
          </a:extLst>
        </xdr:cNvPr>
        <xdr:cNvSpPr txBox="1">
          <a:spLocks noChangeArrowheads="1"/>
        </xdr:cNvSpPr>
      </xdr:nvSpPr>
      <xdr:spPr bwMode="auto">
        <a:xfrm>
          <a:off x="3295650" y="98964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2895600</xdr:colOff>
      <xdr:row>12</xdr:row>
      <xdr:rowOff>0</xdr:rowOff>
    </xdr:from>
    <xdr:to>
      <xdr:col>1</xdr:col>
      <xdr:colOff>2971800</xdr:colOff>
      <xdr:row>13</xdr:row>
      <xdr:rowOff>201930</xdr:rowOff>
    </xdr:to>
    <xdr:sp macro="" textlink="">
      <xdr:nvSpPr>
        <xdr:cNvPr id="2" name="Text Box 1">
          <a:extLst>
            <a:ext uri="{FF2B5EF4-FFF2-40B4-BE49-F238E27FC236}">
              <a16:creationId xmlns:a16="http://schemas.microsoft.com/office/drawing/2014/main" xmlns="" id="{00000000-0008-0000-0400-000002000000}"/>
            </a:ext>
          </a:extLst>
        </xdr:cNvPr>
        <xdr:cNvSpPr txBox="1">
          <a:spLocks noChangeArrowheads="1"/>
        </xdr:cNvSpPr>
      </xdr:nvSpPr>
      <xdr:spPr bwMode="auto">
        <a:xfrm>
          <a:off x="3295650" y="3095625"/>
          <a:ext cx="76200" cy="401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13</xdr:row>
      <xdr:rowOff>0</xdr:rowOff>
    </xdr:from>
    <xdr:to>
      <xdr:col>1</xdr:col>
      <xdr:colOff>2971800</xdr:colOff>
      <xdr:row>13</xdr:row>
      <xdr:rowOff>200025</xdr:rowOff>
    </xdr:to>
    <xdr:sp macro="" textlink="">
      <xdr:nvSpPr>
        <xdr:cNvPr id="3" name="Text Box 1">
          <a:extLst>
            <a:ext uri="{FF2B5EF4-FFF2-40B4-BE49-F238E27FC236}">
              <a16:creationId xmlns:a16="http://schemas.microsoft.com/office/drawing/2014/main" xmlns="" id="{00000000-0008-0000-0400-000003000000}"/>
            </a:ext>
          </a:extLst>
        </xdr:cNvPr>
        <xdr:cNvSpPr txBox="1">
          <a:spLocks noChangeArrowheads="1"/>
        </xdr:cNvSpPr>
      </xdr:nvSpPr>
      <xdr:spPr bwMode="auto">
        <a:xfrm>
          <a:off x="3295650" y="329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14</xdr:row>
      <xdr:rowOff>0</xdr:rowOff>
    </xdr:from>
    <xdr:to>
      <xdr:col>1</xdr:col>
      <xdr:colOff>2971800</xdr:colOff>
      <xdr:row>14</xdr:row>
      <xdr:rowOff>200025</xdr:rowOff>
    </xdr:to>
    <xdr:sp macro="" textlink="">
      <xdr:nvSpPr>
        <xdr:cNvPr id="4" name="Text Box 1">
          <a:extLst>
            <a:ext uri="{FF2B5EF4-FFF2-40B4-BE49-F238E27FC236}">
              <a16:creationId xmlns:a16="http://schemas.microsoft.com/office/drawing/2014/main" xmlns="" id="{00000000-0008-0000-0400-000004000000}"/>
            </a:ext>
          </a:extLst>
        </xdr:cNvPr>
        <xdr:cNvSpPr txBox="1">
          <a:spLocks noChangeArrowheads="1"/>
        </xdr:cNvSpPr>
      </xdr:nvSpPr>
      <xdr:spPr bwMode="auto">
        <a:xfrm>
          <a:off x="3295650" y="3695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15</xdr:row>
      <xdr:rowOff>200025</xdr:rowOff>
    </xdr:to>
    <xdr:sp macro="" textlink="">
      <xdr:nvSpPr>
        <xdr:cNvPr id="5" name="Text Box 1">
          <a:extLst>
            <a:ext uri="{FF2B5EF4-FFF2-40B4-BE49-F238E27FC236}">
              <a16:creationId xmlns:a16="http://schemas.microsoft.com/office/drawing/2014/main" xmlns="" id="{00000000-0008-0000-0400-000005000000}"/>
            </a:ext>
          </a:extLst>
        </xdr:cNvPr>
        <xdr:cNvSpPr txBox="1">
          <a:spLocks noChangeArrowheads="1"/>
        </xdr:cNvSpPr>
      </xdr:nvSpPr>
      <xdr:spPr bwMode="auto">
        <a:xfrm>
          <a:off x="3295650" y="7296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16</xdr:row>
      <xdr:rowOff>0</xdr:rowOff>
    </xdr:from>
    <xdr:to>
      <xdr:col>1</xdr:col>
      <xdr:colOff>2971800</xdr:colOff>
      <xdr:row>16</xdr:row>
      <xdr:rowOff>200025</xdr:rowOff>
    </xdr:to>
    <xdr:sp macro="" textlink="">
      <xdr:nvSpPr>
        <xdr:cNvPr id="6" name="Text Box 1">
          <a:extLst>
            <a:ext uri="{FF2B5EF4-FFF2-40B4-BE49-F238E27FC236}">
              <a16:creationId xmlns:a16="http://schemas.microsoft.com/office/drawing/2014/main" xmlns="" id="{00000000-0008-0000-0400-000006000000}"/>
            </a:ext>
          </a:extLst>
        </xdr:cNvPr>
        <xdr:cNvSpPr txBox="1">
          <a:spLocks noChangeArrowheads="1"/>
        </xdr:cNvSpPr>
      </xdr:nvSpPr>
      <xdr:spPr bwMode="auto">
        <a:xfrm>
          <a:off x="3295650" y="7696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22</xdr:row>
      <xdr:rowOff>0</xdr:rowOff>
    </xdr:to>
    <xdr:sp macro="" textlink="">
      <xdr:nvSpPr>
        <xdr:cNvPr id="7" name="Text Box 1">
          <a:extLst>
            <a:ext uri="{FF2B5EF4-FFF2-40B4-BE49-F238E27FC236}">
              <a16:creationId xmlns:a16="http://schemas.microsoft.com/office/drawing/2014/main" xmlns="" id="{00000000-0008-0000-0400-000007000000}"/>
            </a:ext>
          </a:extLst>
        </xdr:cNvPr>
        <xdr:cNvSpPr txBox="1">
          <a:spLocks noChangeArrowheads="1"/>
        </xdr:cNvSpPr>
      </xdr:nvSpPr>
      <xdr:spPr bwMode="auto">
        <a:xfrm>
          <a:off x="3295650" y="969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22</xdr:row>
      <xdr:rowOff>0</xdr:rowOff>
    </xdr:to>
    <xdr:sp macro="" textlink="">
      <xdr:nvSpPr>
        <xdr:cNvPr id="8" name="Text Box 1">
          <a:extLst>
            <a:ext uri="{FF2B5EF4-FFF2-40B4-BE49-F238E27FC236}">
              <a16:creationId xmlns:a16="http://schemas.microsoft.com/office/drawing/2014/main" xmlns="" id="{00000000-0008-0000-0400-000008000000}"/>
            </a:ext>
          </a:extLst>
        </xdr:cNvPr>
        <xdr:cNvSpPr txBox="1">
          <a:spLocks noChangeArrowheads="1"/>
        </xdr:cNvSpPr>
      </xdr:nvSpPr>
      <xdr:spPr bwMode="auto">
        <a:xfrm>
          <a:off x="3295650" y="969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22</xdr:row>
      <xdr:rowOff>0</xdr:rowOff>
    </xdr:to>
    <xdr:sp macro="" textlink="">
      <xdr:nvSpPr>
        <xdr:cNvPr id="9" name="Text Box 1">
          <a:extLst>
            <a:ext uri="{FF2B5EF4-FFF2-40B4-BE49-F238E27FC236}">
              <a16:creationId xmlns:a16="http://schemas.microsoft.com/office/drawing/2014/main" xmlns="" id="{00000000-0008-0000-0400-000009000000}"/>
            </a:ext>
          </a:extLst>
        </xdr:cNvPr>
        <xdr:cNvSpPr txBox="1">
          <a:spLocks noChangeArrowheads="1"/>
        </xdr:cNvSpPr>
      </xdr:nvSpPr>
      <xdr:spPr bwMode="auto">
        <a:xfrm>
          <a:off x="3295650" y="969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17</xdr:row>
      <xdr:rowOff>0</xdr:rowOff>
    </xdr:from>
    <xdr:to>
      <xdr:col>1</xdr:col>
      <xdr:colOff>2971800</xdr:colOff>
      <xdr:row>18</xdr:row>
      <xdr:rowOff>0</xdr:rowOff>
    </xdr:to>
    <xdr:sp macro="" textlink="">
      <xdr:nvSpPr>
        <xdr:cNvPr id="10" name="Text Box 1">
          <a:extLst>
            <a:ext uri="{FF2B5EF4-FFF2-40B4-BE49-F238E27FC236}">
              <a16:creationId xmlns:a16="http://schemas.microsoft.com/office/drawing/2014/main" xmlns="" id="{00000000-0008-0000-0400-00000A000000}"/>
            </a:ext>
          </a:extLst>
        </xdr:cNvPr>
        <xdr:cNvSpPr txBox="1">
          <a:spLocks noChangeArrowheads="1"/>
        </xdr:cNvSpPr>
      </xdr:nvSpPr>
      <xdr:spPr bwMode="auto">
        <a:xfrm>
          <a:off x="3295650"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20</xdr:row>
      <xdr:rowOff>0</xdr:rowOff>
    </xdr:from>
    <xdr:to>
      <xdr:col>1</xdr:col>
      <xdr:colOff>2971800</xdr:colOff>
      <xdr:row>20</xdr:row>
      <xdr:rowOff>200025</xdr:rowOff>
    </xdr:to>
    <xdr:sp macro="" textlink="">
      <xdr:nvSpPr>
        <xdr:cNvPr id="11" name="Text Box 1">
          <a:extLst>
            <a:ext uri="{FF2B5EF4-FFF2-40B4-BE49-F238E27FC236}">
              <a16:creationId xmlns:a16="http://schemas.microsoft.com/office/drawing/2014/main" xmlns="" id="{00000000-0008-0000-0400-00000B000000}"/>
            </a:ext>
          </a:extLst>
        </xdr:cNvPr>
        <xdr:cNvSpPr txBox="1">
          <a:spLocks noChangeArrowheads="1"/>
        </xdr:cNvSpPr>
      </xdr:nvSpPr>
      <xdr:spPr bwMode="auto">
        <a:xfrm>
          <a:off x="3295650" y="82962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49</xdr:row>
      <xdr:rowOff>0</xdr:rowOff>
    </xdr:from>
    <xdr:to>
      <xdr:col>1</xdr:col>
      <xdr:colOff>2971800</xdr:colOff>
      <xdr:row>52</xdr:row>
      <xdr:rowOff>2238375</xdr:rowOff>
    </xdr:to>
    <xdr:sp macro="" textlink="">
      <xdr:nvSpPr>
        <xdr:cNvPr id="12" name="Text Box 1">
          <a:extLst>
            <a:ext uri="{FF2B5EF4-FFF2-40B4-BE49-F238E27FC236}">
              <a16:creationId xmlns:a16="http://schemas.microsoft.com/office/drawing/2014/main" xmlns="" id="{00000000-0008-0000-0400-00000C000000}"/>
            </a:ext>
          </a:extLst>
        </xdr:cNvPr>
        <xdr:cNvSpPr txBox="1">
          <a:spLocks noChangeArrowheads="1"/>
        </xdr:cNvSpPr>
      </xdr:nvSpPr>
      <xdr:spPr bwMode="auto">
        <a:xfrm>
          <a:off x="3295650" y="26546175"/>
          <a:ext cx="76200" cy="343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50</xdr:row>
      <xdr:rowOff>0</xdr:rowOff>
    </xdr:from>
    <xdr:to>
      <xdr:col>1</xdr:col>
      <xdr:colOff>2971800</xdr:colOff>
      <xdr:row>51</xdr:row>
      <xdr:rowOff>38100</xdr:rowOff>
    </xdr:to>
    <xdr:sp macro="" textlink="">
      <xdr:nvSpPr>
        <xdr:cNvPr id="13" name="Text Box 1">
          <a:extLst>
            <a:ext uri="{FF2B5EF4-FFF2-40B4-BE49-F238E27FC236}">
              <a16:creationId xmlns:a16="http://schemas.microsoft.com/office/drawing/2014/main" xmlns="" id="{00000000-0008-0000-0400-00000D000000}"/>
            </a:ext>
          </a:extLst>
        </xdr:cNvPr>
        <xdr:cNvSpPr txBox="1">
          <a:spLocks noChangeArrowheads="1"/>
        </xdr:cNvSpPr>
      </xdr:nvSpPr>
      <xdr:spPr bwMode="auto">
        <a:xfrm>
          <a:off x="3295650" y="27955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50</xdr:row>
      <xdr:rowOff>0</xdr:rowOff>
    </xdr:from>
    <xdr:to>
      <xdr:col>1</xdr:col>
      <xdr:colOff>2971800</xdr:colOff>
      <xdr:row>51</xdr:row>
      <xdr:rowOff>38100</xdr:rowOff>
    </xdr:to>
    <xdr:sp macro="" textlink="">
      <xdr:nvSpPr>
        <xdr:cNvPr id="14" name="Text Box 1">
          <a:extLst>
            <a:ext uri="{FF2B5EF4-FFF2-40B4-BE49-F238E27FC236}">
              <a16:creationId xmlns:a16="http://schemas.microsoft.com/office/drawing/2014/main" xmlns="" id="{00000000-0008-0000-0400-00000E000000}"/>
            </a:ext>
          </a:extLst>
        </xdr:cNvPr>
        <xdr:cNvSpPr txBox="1">
          <a:spLocks noChangeArrowheads="1"/>
        </xdr:cNvSpPr>
      </xdr:nvSpPr>
      <xdr:spPr bwMode="auto">
        <a:xfrm>
          <a:off x="3295650" y="27955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50</xdr:row>
      <xdr:rowOff>0</xdr:rowOff>
    </xdr:from>
    <xdr:to>
      <xdr:col>1</xdr:col>
      <xdr:colOff>2971800</xdr:colOff>
      <xdr:row>51</xdr:row>
      <xdr:rowOff>38100</xdr:rowOff>
    </xdr:to>
    <xdr:sp macro="" textlink="">
      <xdr:nvSpPr>
        <xdr:cNvPr id="15" name="Text Box 1">
          <a:extLst>
            <a:ext uri="{FF2B5EF4-FFF2-40B4-BE49-F238E27FC236}">
              <a16:creationId xmlns:a16="http://schemas.microsoft.com/office/drawing/2014/main" xmlns="" id="{00000000-0008-0000-0400-00000F000000}"/>
            </a:ext>
          </a:extLst>
        </xdr:cNvPr>
        <xdr:cNvSpPr txBox="1">
          <a:spLocks noChangeArrowheads="1"/>
        </xdr:cNvSpPr>
      </xdr:nvSpPr>
      <xdr:spPr bwMode="auto">
        <a:xfrm>
          <a:off x="3295650" y="27955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50</xdr:row>
      <xdr:rowOff>0</xdr:rowOff>
    </xdr:from>
    <xdr:to>
      <xdr:col>1</xdr:col>
      <xdr:colOff>2971800</xdr:colOff>
      <xdr:row>51</xdr:row>
      <xdr:rowOff>38100</xdr:rowOff>
    </xdr:to>
    <xdr:sp macro="" textlink="">
      <xdr:nvSpPr>
        <xdr:cNvPr id="16" name="Text Box 1">
          <a:extLst>
            <a:ext uri="{FF2B5EF4-FFF2-40B4-BE49-F238E27FC236}">
              <a16:creationId xmlns:a16="http://schemas.microsoft.com/office/drawing/2014/main" xmlns="" id="{00000000-0008-0000-0400-000010000000}"/>
            </a:ext>
          </a:extLst>
        </xdr:cNvPr>
        <xdr:cNvSpPr txBox="1">
          <a:spLocks noChangeArrowheads="1"/>
        </xdr:cNvSpPr>
      </xdr:nvSpPr>
      <xdr:spPr bwMode="auto">
        <a:xfrm>
          <a:off x="3295650" y="27955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50</xdr:row>
      <xdr:rowOff>0</xdr:rowOff>
    </xdr:from>
    <xdr:to>
      <xdr:col>1</xdr:col>
      <xdr:colOff>2971800</xdr:colOff>
      <xdr:row>51</xdr:row>
      <xdr:rowOff>38100</xdr:rowOff>
    </xdr:to>
    <xdr:sp macro="" textlink="">
      <xdr:nvSpPr>
        <xdr:cNvPr id="17" name="Text Box 1">
          <a:extLst>
            <a:ext uri="{FF2B5EF4-FFF2-40B4-BE49-F238E27FC236}">
              <a16:creationId xmlns:a16="http://schemas.microsoft.com/office/drawing/2014/main" xmlns="" id="{00000000-0008-0000-0400-000011000000}"/>
            </a:ext>
          </a:extLst>
        </xdr:cNvPr>
        <xdr:cNvSpPr txBox="1">
          <a:spLocks noChangeArrowheads="1"/>
        </xdr:cNvSpPr>
      </xdr:nvSpPr>
      <xdr:spPr bwMode="auto">
        <a:xfrm>
          <a:off x="3295650" y="27955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50</xdr:row>
      <xdr:rowOff>0</xdr:rowOff>
    </xdr:from>
    <xdr:to>
      <xdr:col>1</xdr:col>
      <xdr:colOff>2971800</xdr:colOff>
      <xdr:row>51</xdr:row>
      <xdr:rowOff>38100</xdr:rowOff>
    </xdr:to>
    <xdr:sp macro="" textlink="">
      <xdr:nvSpPr>
        <xdr:cNvPr id="18" name="Text Box 1">
          <a:extLst>
            <a:ext uri="{FF2B5EF4-FFF2-40B4-BE49-F238E27FC236}">
              <a16:creationId xmlns:a16="http://schemas.microsoft.com/office/drawing/2014/main" xmlns="" id="{00000000-0008-0000-0400-000012000000}"/>
            </a:ext>
          </a:extLst>
        </xdr:cNvPr>
        <xdr:cNvSpPr txBox="1">
          <a:spLocks noChangeArrowheads="1"/>
        </xdr:cNvSpPr>
      </xdr:nvSpPr>
      <xdr:spPr bwMode="auto">
        <a:xfrm>
          <a:off x="3295650" y="27955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50</xdr:row>
      <xdr:rowOff>0</xdr:rowOff>
    </xdr:from>
    <xdr:to>
      <xdr:col>1</xdr:col>
      <xdr:colOff>2971800</xdr:colOff>
      <xdr:row>51</xdr:row>
      <xdr:rowOff>38100</xdr:rowOff>
    </xdr:to>
    <xdr:sp macro="" textlink="">
      <xdr:nvSpPr>
        <xdr:cNvPr id="19" name="Text Box 1">
          <a:extLst>
            <a:ext uri="{FF2B5EF4-FFF2-40B4-BE49-F238E27FC236}">
              <a16:creationId xmlns:a16="http://schemas.microsoft.com/office/drawing/2014/main" xmlns="" id="{00000000-0008-0000-0400-000013000000}"/>
            </a:ext>
          </a:extLst>
        </xdr:cNvPr>
        <xdr:cNvSpPr txBox="1">
          <a:spLocks noChangeArrowheads="1"/>
        </xdr:cNvSpPr>
      </xdr:nvSpPr>
      <xdr:spPr bwMode="auto">
        <a:xfrm>
          <a:off x="3295650" y="27955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50</xdr:row>
      <xdr:rowOff>0</xdr:rowOff>
    </xdr:from>
    <xdr:to>
      <xdr:col>1</xdr:col>
      <xdr:colOff>2971800</xdr:colOff>
      <xdr:row>51</xdr:row>
      <xdr:rowOff>38100</xdr:rowOff>
    </xdr:to>
    <xdr:sp macro="" textlink="">
      <xdr:nvSpPr>
        <xdr:cNvPr id="20" name="Text Box 1">
          <a:extLst>
            <a:ext uri="{FF2B5EF4-FFF2-40B4-BE49-F238E27FC236}">
              <a16:creationId xmlns:a16="http://schemas.microsoft.com/office/drawing/2014/main" xmlns="" id="{00000000-0008-0000-0400-000014000000}"/>
            </a:ext>
          </a:extLst>
        </xdr:cNvPr>
        <xdr:cNvSpPr txBox="1">
          <a:spLocks noChangeArrowheads="1"/>
        </xdr:cNvSpPr>
      </xdr:nvSpPr>
      <xdr:spPr bwMode="auto">
        <a:xfrm>
          <a:off x="3295650" y="27955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C39"/>
  <sheetViews>
    <sheetView view="pageBreakPreview" zoomScaleNormal="80" zoomScaleSheetLayoutView="100" workbookViewId="0">
      <selection activeCell="C29" sqref="C29"/>
    </sheetView>
  </sheetViews>
  <sheetFormatPr defaultColWidth="31" defaultRowHeight="15.75" x14ac:dyDescent="0.25"/>
  <cols>
    <col min="1" max="1" width="28.28515625" style="1" customWidth="1"/>
    <col min="2" max="2" width="46.28515625" style="4" customWidth="1"/>
    <col min="3" max="3" width="16.28515625" style="14" customWidth="1"/>
    <col min="4" max="16384" width="31" style="2"/>
  </cols>
  <sheetData>
    <row r="1" spans="1:3" x14ac:dyDescent="0.25">
      <c r="A1" s="3"/>
      <c r="B1" s="224" t="s">
        <v>41</v>
      </c>
      <c r="C1" s="224"/>
    </row>
    <row r="2" spans="1:3" x14ac:dyDescent="0.25">
      <c r="A2" s="3"/>
      <c r="B2" s="224" t="s">
        <v>40</v>
      </c>
      <c r="C2" s="224"/>
    </row>
    <row r="3" spans="1:3" x14ac:dyDescent="0.25">
      <c r="A3" s="3"/>
      <c r="B3" s="224" t="s">
        <v>42</v>
      </c>
      <c r="C3" s="224"/>
    </row>
    <row r="4" spans="1:3" x14ac:dyDescent="0.25">
      <c r="A4" s="3"/>
      <c r="B4" s="224" t="s">
        <v>43</v>
      </c>
      <c r="C4" s="224"/>
    </row>
    <row r="5" spans="1:3" x14ac:dyDescent="0.25">
      <c r="A5" s="3"/>
      <c r="B5" s="224" t="s">
        <v>490</v>
      </c>
      <c r="C5" s="224"/>
    </row>
    <row r="6" spans="1:3" x14ac:dyDescent="0.25">
      <c r="A6" s="3"/>
      <c r="B6" s="224" t="s">
        <v>489</v>
      </c>
      <c r="C6" s="224"/>
    </row>
    <row r="7" spans="1:3" x14ac:dyDescent="0.25">
      <c r="A7" s="3"/>
    </row>
    <row r="8" spans="1:3" x14ac:dyDescent="0.25">
      <c r="A8" s="3"/>
    </row>
    <row r="9" spans="1:3" ht="17.649999999999999" customHeight="1" x14ac:dyDescent="0.25">
      <c r="A9" s="225" t="s">
        <v>44</v>
      </c>
      <c r="B9" s="225"/>
      <c r="C9" s="225"/>
    </row>
    <row r="10" spans="1:3" ht="17.649999999999999" customHeight="1" x14ac:dyDescent="0.25">
      <c r="A10" s="225" t="s">
        <v>45</v>
      </c>
      <c r="B10" s="225"/>
      <c r="C10" s="225"/>
    </row>
    <row r="11" spans="1:3" ht="17.649999999999999" customHeight="1" x14ac:dyDescent="0.25">
      <c r="A11" s="225" t="s">
        <v>2</v>
      </c>
      <c r="B11" s="225"/>
      <c r="C11" s="225"/>
    </row>
    <row r="12" spans="1:3" ht="18.75" x14ac:dyDescent="0.25">
      <c r="A12" s="223" t="s">
        <v>488</v>
      </c>
      <c r="B12" s="223"/>
      <c r="C12" s="223"/>
    </row>
    <row r="13" spans="1:3" x14ac:dyDescent="0.25">
      <c r="A13" s="3" t="s">
        <v>24</v>
      </c>
      <c r="B13" s="5"/>
    </row>
    <row r="14" spans="1:3" x14ac:dyDescent="0.25">
      <c r="A14" s="6"/>
      <c r="B14" s="7"/>
      <c r="C14" s="8" t="s">
        <v>39</v>
      </c>
    </row>
    <row r="15" spans="1:3" s="12" customFormat="1" ht="31.5" x14ac:dyDescent="0.2">
      <c r="A15" s="9" t="s">
        <v>1</v>
      </c>
      <c r="B15" s="10" t="s">
        <v>34</v>
      </c>
      <c r="C15" s="11" t="s">
        <v>57</v>
      </c>
    </row>
    <row r="16" spans="1:3" ht="31.5" x14ac:dyDescent="0.25">
      <c r="A16" s="13" t="s">
        <v>10</v>
      </c>
      <c r="B16" s="15" t="s">
        <v>4</v>
      </c>
      <c r="C16" s="16">
        <f>C17+C19+C21+C24+C27+C31</f>
        <v>150825471.17000002</v>
      </c>
    </row>
    <row r="17" spans="1:3" x14ac:dyDescent="0.25">
      <c r="A17" s="13" t="s">
        <v>11</v>
      </c>
      <c r="B17" s="15" t="s">
        <v>5</v>
      </c>
      <c r="C17" s="16">
        <f>C18</f>
        <v>73715254.549999997</v>
      </c>
    </row>
    <row r="18" spans="1:3" x14ac:dyDescent="0.25">
      <c r="A18" s="13" t="s">
        <v>12</v>
      </c>
      <c r="B18" s="15" t="s">
        <v>6</v>
      </c>
      <c r="C18" s="16">
        <v>73715254.549999997</v>
      </c>
    </row>
    <row r="19" spans="1:3" hidden="1" x14ac:dyDescent="0.25">
      <c r="A19" s="13" t="s">
        <v>13</v>
      </c>
      <c r="B19" s="15" t="s">
        <v>7</v>
      </c>
      <c r="C19" s="16">
        <f>C20</f>
        <v>0</v>
      </c>
    </row>
    <row r="20" spans="1:3" ht="63" hidden="1" x14ac:dyDescent="0.25">
      <c r="A20" s="13" t="s">
        <v>46</v>
      </c>
      <c r="B20" s="15" t="s">
        <v>47</v>
      </c>
      <c r="C20" s="16">
        <v>0</v>
      </c>
    </row>
    <row r="21" spans="1:3" x14ac:dyDescent="0.25">
      <c r="A21" s="13" t="s">
        <v>14</v>
      </c>
      <c r="B21" s="15" t="s">
        <v>8</v>
      </c>
      <c r="C21" s="16">
        <f>SUM(C22:C23)</f>
        <v>60879150</v>
      </c>
    </row>
    <row r="22" spans="1:3" x14ac:dyDescent="0.25">
      <c r="A22" s="20" t="s">
        <v>54</v>
      </c>
      <c r="B22" s="21" t="s">
        <v>55</v>
      </c>
      <c r="C22" s="16">
        <v>3067850</v>
      </c>
    </row>
    <row r="23" spans="1:3" x14ac:dyDescent="0.25">
      <c r="A23" s="13" t="s">
        <v>48</v>
      </c>
      <c r="B23" s="15" t="s">
        <v>49</v>
      </c>
      <c r="C23" s="16">
        <v>57811300</v>
      </c>
    </row>
    <row r="24" spans="1:3" ht="63" x14ac:dyDescent="0.25">
      <c r="A24" s="13" t="s">
        <v>15</v>
      </c>
      <c r="B24" s="15" t="s">
        <v>9</v>
      </c>
      <c r="C24" s="16">
        <f>SUM(C25:C26)</f>
        <v>14999945.76</v>
      </c>
    </row>
    <row r="25" spans="1:3" ht="141.75" x14ac:dyDescent="0.25">
      <c r="A25" s="13" t="s">
        <v>16</v>
      </c>
      <c r="B25" s="15" t="s">
        <v>3</v>
      </c>
      <c r="C25" s="16">
        <v>14264342.539999999</v>
      </c>
    </row>
    <row r="26" spans="1:3" ht="126" x14ac:dyDescent="0.25">
      <c r="A26" s="13" t="s">
        <v>35</v>
      </c>
      <c r="B26" s="15" t="s">
        <v>19</v>
      </c>
      <c r="C26" s="16">
        <v>735603.22</v>
      </c>
    </row>
    <row r="27" spans="1:3" ht="47.25" x14ac:dyDescent="0.25">
      <c r="A27" s="13" t="s">
        <v>17</v>
      </c>
      <c r="B27" s="15" t="s">
        <v>0</v>
      </c>
      <c r="C27" s="16">
        <f>C28</f>
        <v>168900</v>
      </c>
    </row>
    <row r="28" spans="1:3" ht="47.25" x14ac:dyDescent="0.25">
      <c r="A28" s="13" t="s">
        <v>18</v>
      </c>
      <c r="B28" s="221" t="s">
        <v>36</v>
      </c>
      <c r="C28" s="16">
        <f>SUM(C29:C30)</f>
        <v>168900</v>
      </c>
    </row>
    <row r="29" spans="1:3" ht="63" x14ac:dyDescent="0.25">
      <c r="A29" s="13" t="s">
        <v>533</v>
      </c>
      <c r="B29" s="221" t="s">
        <v>534</v>
      </c>
      <c r="C29" s="16">
        <v>30000</v>
      </c>
    </row>
    <row r="30" spans="1:3" ht="141.75" x14ac:dyDescent="0.25">
      <c r="A30" s="13" t="s">
        <v>535</v>
      </c>
      <c r="B30" s="221" t="s">
        <v>536</v>
      </c>
      <c r="C30" s="16">
        <v>138900</v>
      </c>
    </row>
    <row r="31" spans="1:3" x14ac:dyDescent="0.25">
      <c r="A31" s="13" t="s">
        <v>50</v>
      </c>
      <c r="B31" s="15" t="s">
        <v>51</v>
      </c>
      <c r="C31" s="16">
        <f>C32</f>
        <v>1062220.8600000001</v>
      </c>
    </row>
    <row r="32" spans="1:3" x14ac:dyDescent="0.25">
      <c r="A32" s="13" t="s">
        <v>52</v>
      </c>
      <c r="B32" s="15" t="s">
        <v>53</v>
      </c>
      <c r="C32" s="16">
        <v>1062220.8600000001</v>
      </c>
    </row>
    <row r="33" spans="1:3" x14ac:dyDescent="0.25">
      <c r="A33" s="13" t="s">
        <v>30</v>
      </c>
      <c r="B33" s="15" t="s">
        <v>31</v>
      </c>
      <c r="C33" s="16">
        <f>C34</f>
        <v>3674535.65</v>
      </c>
    </row>
    <row r="34" spans="1:3" ht="47.25" x14ac:dyDescent="0.25">
      <c r="A34" s="13" t="s">
        <v>32</v>
      </c>
      <c r="B34" s="15" t="s">
        <v>33</v>
      </c>
      <c r="C34" s="16">
        <f>C35+C36+C37+C38</f>
        <v>3674535.65</v>
      </c>
    </row>
    <row r="35" spans="1:3" ht="31.5" hidden="1" x14ac:dyDescent="0.25">
      <c r="A35" s="13" t="s">
        <v>37</v>
      </c>
      <c r="B35" s="15" t="s">
        <v>38</v>
      </c>
      <c r="C35" s="16"/>
    </row>
    <row r="36" spans="1:3" ht="47.25" x14ac:dyDescent="0.25">
      <c r="A36" s="13" t="s">
        <v>26</v>
      </c>
      <c r="B36" s="15" t="s">
        <v>20</v>
      </c>
      <c r="C36" s="16">
        <v>1501750.89</v>
      </c>
    </row>
    <row r="37" spans="1:3" ht="31.5" x14ac:dyDescent="0.25">
      <c r="A37" s="13" t="s">
        <v>27</v>
      </c>
      <c r="B37" s="15" t="s">
        <v>25</v>
      </c>
      <c r="C37" s="16">
        <v>574811.09</v>
      </c>
    </row>
    <row r="38" spans="1:3" x14ac:dyDescent="0.25">
      <c r="A38" s="13" t="s">
        <v>28</v>
      </c>
      <c r="B38" s="15" t="s">
        <v>21</v>
      </c>
      <c r="C38" s="16">
        <v>1597973.67</v>
      </c>
    </row>
    <row r="39" spans="1:3" x14ac:dyDescent="0.25">
      <c r="A39" s="17"/>
      <c r="B39" s="18" t="s">
        <v>29</v>
      </c>
      <c r="C39" s="19">
        <f>C16+C33</f>
        <v>154500006.82000002</v>
      </c>
    </row>
  </sheetData>
  <sheetProtection formatCells="0" formatColumns="0" formatRows="0" deleteColumns="0" deleteRows="0"/>
  <mergeCells count="10">
    <mergeCell ref="A12:C12"/>
    <mergeCell ref="B1:C1"/>
    <mergeCell ref="B2:C2"/>
    <mergeCell ref="B3:C3"/>
    <mergeCell ref="B5:C5"/>
    <mergeCell ref="A9:C9"/>
    <mergeCell ref="A11:C11"/>
    <mergeCell ref="B6:C6"/>
    <mergeCell ref="B4:C4"/>
    <mergeCell ref="A10:C10"/>
  </mergeCells>
  <pageMargins left="0.78740157480314965" right="0.39370078740157483" top="0.39370078740157483" bottom="0.39370078740157483" header="0.19685039370078741" footer="0.19685039370078741"/>
  <pageSetup paperSize="9" fitToHeight="0" orientation="portrait" r:id="rId1"/>
  <headerFooter scaleWithDoc="0">
    <oddHeader>&amp;C&amp;P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J122"/>
  <sheetViews>
    <sheetView view="pageBreakPreview" topLeftCell="A111" zoomScaleNormal="100" zoomScaleSheetLayoutView="100" workbookViewId="0">
      <selection activeCell="I120" sqref="I120"/>
    </sheetView>
  </sheetViews>
  <sheetFormatPr defaultColWidth="8.85546875" defaultRowHeight="15.75" x14ac:dyDescent="0.25"/>
  <cols>
    <col min="1" max="1" width="60.5703125" style="46" customWidth="1"/>
    <col min="2" max="4" width="4.42578125" style="47" customWidth="1"/>
    <col min="5" max="5" width="7.85546875" style="47" customWidth="1"/>
    <col min="6" max="6" width="8.140625" style="47" customWidth="1"/>
    <col min="7" max="8" width="4.7109375" style="47" customWidth="1"/>
    <col min="9" max="10" width="18.28515625" style="48" customWidth="1"/>
    <col min="11" max="16384" width="8.85546875" style="40"/>
  </cols>
  <sheetData>
    <row r="1" spans="1:10" ht="15.75" customHeight="1" x14ac:dyDescent="0.25">
      <c r="A1" s="38"/>
      <c r="B1" s="39"/>
      <c r="C1" s="39"/>
      <c r="D1" s="39"/>
      <c r="E1" s="39"/>
      <c r="F1" s="249" t="s">
        <v>374</v>
      </c>
      <c r="G1" s="249"/>
      <c r="H1" s="249"/>
      <c r="I1" s="249"/>
      <c r="J1" s="249"/>
    </row>
    <row r="2" spans="1:10" ht="15.75" customHeight="1" x14ac:dyDescent="0.25">
      <c r="A2" s="38"/>
      <c r="B2" s="39"/>
      <c r="C2" s="39"/>
      <c r="D2" s="39"/>
      <c r="E2" s="39"/>
      <c r="F2" s="249" t="s">
        <v>40</v>
      </c>
      <c r="G2" s="249"/>
      <c r="H2" s="249"/>
      <c r="I2" s="249"/>
      <c r="J2" s="249"/>
    </row>
    <row r="3" spans="1:10" x14ac:dyDescent="0.25">
      <c r="A3" s="38"/>
      <c r="B3" s="39"/>
      <c r="C3" s="39"/>
      <c r="D3" s="39"/>
      <c r="E3" s="39"/>
      <c r="F3" s="231" t="s">
        <v>42</v>
      </c>
      <c r="G3" s="231"/>
      <c r="H3" s="231"/>
      <c r="I3" s="231"/>
      <c r="J3" s="231"/>
    </row>
    <row r="4" spans="1:10" x14ac:dyDescent="0.25">
      <c r="A4" s="38"/>
      <c r="B4" s="39"/>
      <c r="C4" s="39"/>
      <c r="D4" s="39"/>
      <c r="E4" s="39"/>
      <c r="F4" s="231" t="s">
        <v>43</v>
      </c>
      <c r="G4" s="231"/>
      <c r="H4" s="231"/>
      <c r="I4" s="231"/>
      <c r="J4" s="231"/>
    </row>
    <row r="5" spans="1:10" ht="15.75" customHeight="1" x14ac:dyDescent="0.25">
      <c r="A5" s="38"/>
      <c r="B5" s="39"/>
      <c r="C5" s="39"/>
      <c r="D5" s="39"/>
      <c r="E5" s="39"/>
      <c r="F5" s="249" t="s">
        <v>490</v>
      </c>
      <c r="G5" s="249"/>
      <c r="H5" s="249"/>
      <c r="I5" s="249"/>
      <c r="J5" s="249"/>
    </row>
    <row r="6" spans="1:10" ht="15.75" customHeight="1" x14ac:dyDescent="0.25">
      <c r="A6" s="38"/>
      <c r="B6" s="39"/>
      <c r="C6" s="39"/>
      <c r="D6" s="39"/>
      <c r="E6" s="39"/>
      <c r="F6" s="249" t="s">
        <v>489</v>
      </c>
      <c r="G6" s="249"/>
      <c r="H6" s="249"/>
      <c r="I6" s="249"/>
      <c r="J6" s="249"/>
    </row>
    <row r="7" spans="1:10" x14ac:dyDescent="0.25">
      <c r="A7" s="38"/>
      <c r="B7" s="39"/>
      <c r="C7" s="39"/>
      <c r="D7" s="39"/>
      <c r="E7" s="39"/>
      <c r="F7" s="39"/>
      <c r="G7" s="39"/>
      <c r="H7" s="39"/>
      <c r="I7" s="41"/>
      <c r="J7" s="41"/>
    </row>
    <row r="8" spans="1:10" x14ac:dyDescent="0.25">
      <c r="A8" s="38"/>
      <c r="B8" s="39"/>
      <c r="C8" s="39"/>
      <c r="D8" s="39"/>
      <c r="E8" s="39"/>
      <c r="F8" s="39"/>
      <c r="G8" s="39"/>
      <c r="H8" s="39"/>
      <c r="I8" s="41"/>
      <c r="J8" s="41"/>
    </row>
    <row r="9" spans="1:10" ht="97.5" customHeight="1" x14ac:dyDescent="0.25">
      <c r="A9" s="238" t="s">
        <v>514</v>
      </c>
      <c r="B9" s="238"/>
      <c r="C9" s="238"/>
      <c r="D9" s="238"/>
      <c r="E9" s="238"/>
      <c r="F9" s="238"/>
      <c r="G9" s="238"/>
      <c r="H9" s="238"/>
      <c r="I9" s="238"/>
      <c r="J9" s="238"/>
    </row>
    <row r="10" spans="1:10" ht="18.75" x14ac:dyDescent="0.25">
      <c r="A10" s="95"/>
      <c r="B10" s="95"/>
      <c r="C10" s="95"/>
      <c r="D10" s="95"/>
      <c r="E10" s="95"/>
      <c r="F10" s="95"/>
      <c r="G10" s="95"/>
      <c r="H10" s="95"/>
      <c r="I10" s="95"/>
      <c r="J10" s="95"/>
    </row>
    <row r="11" spans="1:10" x14ac:dyDescent="0.25">
      <c r="A11" s="248" t="s">
        <v>39</v>
      </c>
      <c r="B11" s="248"/>
      <c r="C11" s="248"/>
      <c r="D11" s="248"/>
      <c r="E11" s="248"/>
      <c r="F11" s="248"/>
      <c r="G11" s="248"/>
      <c r="H11" s="248"/>
      <c r="I11" s="248"/>
      <c r="J11" s="248"/>
    </row>
    <row r="12" spans="1:10" ht="94.5" x14ac:dyDescent="0.25">
      <c r="A12" s="45" t="s">
        <v>79</v>
      </c>
      <c r="B12" s="245" t="s">
        <v>82</v>
      </c>
      <c r="C12" s="246"/>
      <c r="D12" s="246"/>
      <c r="E12" s="247"/>
      <c r="F12" s="45" t="s">
        <v>373</v>
      </c>
      <c r="G12" s="120" t="s">
        <v>357</v>
      </c>
      <c r="H12" s="45" t="s">
        <v>358</v>
      </c>
      <c r="I12" s="45" t="s">
        <v>439</v>
      </c>
      <c r="J12" s="45" t="s">
        <v>492</v>
      </c>
    </row>
    <row r="13" spans="1:10" ht="47.25" x14ac:dyDescent="0.25">
      <c r="A13" s="111" t="s">
        <v>193</v>
      </c>
      <c r="B13" s="112" t="s">
        <v>85</v>
      </c>
      <c r="C13" s="113" t="s">
        <v>87</v>
      </c>
      <c r="D13" s="112" t="s">
        <v>88</v>
      </c>
      <c r="E13" s="112" t="s">
        <v>89</v>
      </c>
      <c r="F13" s="114" t="s">
        <v>362</v>
      </c>
      <c r="G13" s="115" t="s">
        <v>362</v>
      </c>
      <c r="H13" s="115" t="s">
        <v>362</v>
      </c>
      <c r="I13" s="116">
        <f>I14+I18</f>
        <v>2380424.59</v>
      </c>
      <c r="J13" s="116">
        <f>J14+J18</f>
        <v>2408103.6800000002</v>
      </c>
    </row>
    <row r="14" spans="1:10" x14ac:dyDescent="0.25">
      <c r="A14" s="117" t="s">
        <v>375</v>
      </c>
      <c r="B14" s="118" t="s">
        <v>85</v>
      </c>
      <c r="C14" s="52" t="s">
        <v>90</v>
      </c>
      <c r="D14" s="118" t="s">
        <v>88</v>
      </c>
      <c r="E14" s="118" t="s">
        <v>89</v>
      </c>
      <c r="F14" s="97" t="s">
        <v>362</v>
      </c>
      <c r="G14" s="51" t="s">
        <v>362</v>
      </c>
      <c r="H14" s="51" t="s">
        <v>362</v>
      </c>
      <c r="I14" s="119">
        <f>SUM(I15:I17)</f>
        <v>2160424.59</v>
      </c>
      <c r="J14" s="119">
        <f>SUM(J15:J17)</f>
        <v>2188103.6800000002</v>
      </c>
    </row>
    <row r="15" spans="1:10" x14ac:dyDescent="0.25">
      <c r="A15" s="117" t="s">
        <v>195</v>
      </c>
      <c r="B15" s="118" t="s">
        <v>85</v>
      </c>
      <c r="C15" s="52" t="s">
        <v>90</v>
      </c>
      <c r="D15" s="118" t="s">
        <v>88</v>
      </c>
      <c r="E15" s="118">
        <v>29060</v>
      </c>
      <c r="F15" s="97">
        <v>240</v>
      </c>
      <c r="G15" s="51">
        <v>1</v>
      </c>
      <c r="H15" s="51">
        <v>13</v>
      </c>
      <c r="I15" s="119">
        <f>'Прил 8'!J49</f>
        <v>1721293.85</v>
      </c>
      <c r="J15" s="119">
        <f>'Прил 8'!K49</f>
        <v>1744190.32</v>
      </c>
    </row>
    <row r="16" spans="1:10" ht="31.5" x14ac:dyDescent="0.25">
      <c r="A16" s="117" t="s">
        <v>197</v>
      </c>
      <c r="B16" s="118" t="s">
        <v>85</v>
      </c>
      <c r="C16" s="52" t="s">
        <v>90</v>
      </c>
      <c r="D16" s="118" t="s">
        <v>88</v>
      </c>
      <c r="E16" s="118">
        <v>29270</v>
      </c>
      <c r="F16" s="97">
        <v>240</v>
      </c>
      <c r="G16" s="51">
        <v>1</v>
      </c>
      <c r="H16" s="51">
        <v>13</v>
      </c>
      <c r="I16" s="119">
        <f>'Прил 8'!J51</f>
        <v>200000</v>
      </c>
      <c r="J16" s="119">
        <f>'Прил 8'!K51</f>
        <v>200000</v>
      </c>
    </row>
    <row r="17" spans="1:10" x14ac:dyDescent="0.25">
      <c r="A17" s="117" t="s">
        <v>199</v>
      </c>
      <c r="B17" s="118" t="s">
        <v>85</v>
      </c>
      <c r="C17" s="52" t="s">
        <v>90</v>
      </c>
      <c r="D17" s="118" t="s">
        <v>88</v>
      </c>
      <c r="E17" s="118">
        <v>29290</v>
      </c>
      <c r="F17" s="97">
        <v>240</v>
      </c>
      <c r="G17" s="51">
        <v>1</v>
      </c>
      <c r="H17" s="51">
        <v>13</v>
      </c>
      <c r="I17" s="119">
        <f>'Прил 8'!J53</f>
        <v>239130.74</v>
      </c>
      <c r="J17" s="119">
        <f>'Прил 8'!K53</f>
        <v>243913.36</v>
      </c>
    </row>
    <row r="18" spans="1:10" ht="47.25" x14ac:dyDescent="0.25">
      <c r="A18" s="117" t="s">
        <v>376</v>
      </c>
      <c r="B18" s="118" t="s">
        <v>85</v>
      </c>
      <c r="C18" s="52">
        <v>2</v>
      </c>
      <c r="D18" s="118" t="s">
        <v>88</v>
      </c>
      <c r="E18" s="118" t="s">
        <v>89</v>
      </c>
      <c r="F18" s="97"/>
      <c r="G18" s="51"/>
      <c r="H18" s="51"/>
      <c r="I18" s="119">
        <f>I19</f>
        <v>220000</v>
      </c>
      <c r="J18" s="119">
        <f>J19</f>
        <v>220000</v>
      </c>
    </row>
    <row r="19" spans="1:10" ht="31.5" x14ac:dyDescent="0.25">
      <c r="A19" s="117" t="s">
        <v>202</v>
      </c>
      <c r="B19" s="118" t="s">
        <v>85</v>
      </c>
      <c r="C19" s="52">
        <v>2</v>
      </c>
      <c r="D19" s="118" t="s">
        <v>88</v>
      </c>
      <c r="E19" s="118">
        <v>29070</v>
      </c>
      <c r="F19" s="97">
        <v>240</v>
      </c>
      <c r="G19" s="51">
        <v>1</v>
      </c>
      <c r="H19" s="51">
        <v>13</v>
      </c>
      <c r="I19" s="119">
        <f>'Прил 8'!J56</f>
        <v>220000</v>
      </c>
      <c r="J19" s="119">
        <f>'Прил 8'!K56</f>
        <v>220000</v>
      </c>
    </row>
    <row r="20" spans="1:10" ht="110.25" x14ac:dyDescent="0.25">
      <c r="A20" s="117" t="s">
        <v>234</v>
      </c>
      <c r="B20" s="118" t="s">
        <v>86</v>
      </c>
      <c r="C20" s="52" t="s">
        <v>87</v>
      </c>
      <c r="D20" s="118" t="s">
        <v>88</v>
      </c>
      <c r="E20" s="118" t="s">
        <v>89</v>
      </c>
      <c r="F20" s="97" t="s">
        <v>362</v>
      </c>
      <c r="G20" s="51" t="s">
        <v>362</v>
      </c>
      <c r="H20" s="51" t="s">
        <v>362</v>
      </c>
      <c r="I20" s="119">
        <f>I21+I25+I27+I29</f>
        <v>637878.6</v>
      </c>
      <c r="J20" s="119">
        <f>J21+J25+J27+J29</f>
        <v>630978.6</v>
      </c>
    </row>
    <row r="21" spans="1:10" ht="31.5" x14ac:dyDescent="0.25">
      <c r="A21" s="117" t="s">
        <v>377</v>
      </c>
      <c r="B21" s="118" t="s">
        <v>86</v>
      </c>
      <c r="C21" s="52" t="s">
        <v>90</v>
      </c>
      <c r="D21" s="118" t="s">
        <v>88</v>
      </c>
      <c r="E21" s="118" t="s">
        <v>89</v>
      </c>
      <c r="F21" s="97" t="s">
        <v>362</v>
      </c>
      <c r="G21" s="51" t="s">
        <v>362</v>
      </c>
      <c r="H21" s="51" t="s">
        <v>362</v>
      </c>
      <c r="I21" s="119">
        <f>SUM(I22:I24)</f>
        <v>180000</v>
      </c>
      <c r="J21" s="119">
        <f>SUM(J22:J24)</f>
        <v>180000</v>
      </c>
    </row>
    <row r="22" spans="1:10" ht="31.5" x14ac:dyDescent="0.25">
      <c r="A22" s="117" t="s">
        <v>236</v>
      </c>
      <c r="B22" s="118" t="s">
        <v>86</v>
      </c>
      <c r="C22" s="52">
        <v>1</v>
      </c>
      <c r="D22" s="118" t="s">
        <v>88</v>
      </c>
      <c r="E22" s="118">
        <v>29080</v>
      </c>
      <c r="F22" s="97">
        <v>240</v>
      </c>
      <c r="G22" s="51">
        <v>3</v>
      </c>
      <c r="H22" s="51">
        <v>9</v>
      </c>
      <c r="I22" s="119">
        <f>'Прил 8'!J110</f>
        <v>70000</v>
      </c>
      <c r="J22" s="119">
        <f>'Прил 8'!K110</f>
        <v>70000</v>
      </c>
    </row>
    <row r="23" spans="1:10" ht="31.5" x14ac:dyDescent="0.25">
      <c r="A23" s="117" t="s">
        <v>487</v>
      </c>
      <c r="B23" s="118" t="s">
        <v>86</v>
      </c>
      <c r="C23" s="52">
        <v>1</v>
      </c>
      <c r="D23" s="118" t="s">
        <v>88</v>
      </c>
      <c r="E23" s="118">
        <v>29560</v>
      </c>
      <c r="F23" s="97">
        <v>240</v>
      </c>
      <c r="G23" s="51">
        <v>3</v>
      </c>
      <c r="H23" s="51">
        <v>9</v>
      </c>
      <c r="I23" s="119">
        <f>'Прил 8'!J112</f>
        <v>10000</v>
      </c>
      <c r="J23" s="119">
        <f>'Прил 8'!K112</f>
        <v>10000</v>
      </c>
    </row>
    <row r="24" spans="1:10" x14ac:dyDescent="0.25">
      <c r="A24" s="117" t="s">
        <v>239</v>
      </c>
      <c r="B24" s="118" t="s">
        <v>86</v>
      </c>
      <c r="C24" s="52">
        <v>1</v>
      </c>
      <c r="D24" s="118" t="s">
        <v>88</v>
      </c>
      <c r="E24" s="118">
        <v>29580</v>
      </c>
      <c r="F24" s="97">
        <v>240</v>
      </c>
      <c r="G24" s="51">
        <v>3</v>
      </c>
      <c r="H24" s="51">
        <v>9</v>
      </c>
      <c r="I24" s="119">
        <f>'Прил 8'!J114</f>
        <v>100000</v>
      </c>
      <c r="J24" s="119">
        <f>'Прил 8'!K114</f>
        <v>100000</v>
      </c>
    </row>
    <row r="25" spans="1:10" ht="63" x14ac:dyDescent="0.25">
      <c r="A25" s="117" t="s">
        <v>378</v>
      </c>
      <c r="B25" s="118" t="s">
        <v>86</v>
      </c>
      <c r="C25" s="52">
        <v>2</v>
      </c>
      <c r="D25" s="118" t="s">
        <v>88</v>
      </c>
      <c r="E25" s="118" t="s">
        <v>89</v>
      </c>
      <c r="F25" s="97"/>
      <c r="G25" s="51"/>
      <c r="H25" s="51"/>
      <c r="I25" s="119">
        <f>I26</f>
        <v>5000</v>
      </c>
      <c r="J25" s="119">
        <f>J26</f>
        <v>5000</v>
      </c>
    </row>
    <row r="26" spans="1:10" ht="31.5" x14ac:dyDescent="0.25">
      <c r="A26" s="117" t="s">
        <v>242</v>
      </c>
      <c r="B26" s="118" t="s">
        <v>86</v>
      </c>
      <c r="C26" s="52">
        <v>2</v>
      </c>
      <c r="D26" s="118" t="s">
        <v>88</v>
      </c>
      <c r="E26" s="118">
        <v>29030</v>
      </c>
      <c r="F26" s="97">
        <v>240</v>
      </c>
      <c r="G26" s="51">
        <v>3</v>
      </c>
      <c r="H26" s="51">
        <v>10</v>
      </c>
      <c r="I26" s="119">
        <f>'Прил 8'!J119</f>
        <v>5000</v>
      </c>
      <c r="J26" s="119">
        <f>'Прил 8'!K119</f>
        <v>5000</v>
      </c>
    </row>
    <row r="27" spans="1:10" ht="78.75" x14ac:dyDescent="0.25">
      <c r="A27" s="117" t="s">
        <v>379</v>
      </c>
      <c r="B27" s="118" t="s">
        <v>86</v>
      </c>
      <c r="C27" s="52">
        <v>3</v>
      </c>
      <c r="D27" s="118" t="s">
        <v>88</v>
      </c>
      <c r="E27" s="118" t="s">
        <v>89</v>
      </c>
      <c r="F27" s="97"/>
      <c r="G27" s="51"/>
      <c r="H27" s="51"/>
      <c r="I27" s="119">
        <f>SUM(I28:I28)</f>
        <v>352878.6</v>
      </c>
      <c r="J27" s="119">
        <f>SUM(J28:J28)</f>
        <v>345978.6</v>
      </c>
    </row>
    <row r="28" spans="1:10" ht="47.25" x14ac:dyDescent="0.25">
      <c r="A28" s="117" t="s">
        <v>245</v>
      </c>
      <c r="B28" s="118" t="s">
        <v>86</v>
      </c>
      <c r="C28" s="52">
        <v>3</v>
      </c>
      <c r="D28" s="118" t="s">
        <v>88</v>
      </c>
      <c r="E28" s="118">
        <v>29520</v>
      </c>
      <c r="F28" s="97">
        <v>240</v>
      </c>
      <c r="G28" s="51">
        <v>3</v>
      </c>
      <c r="H28" s="51">
        <v>10</v>
      </c>
      <c r="I28" s="119">
        <f>'Прил 8'!J122</f>
        <v>352878.6</v>
      </c>
      <c r="J28" s="119">
        <f>'Прил 8'!K122</f>
        <v>345978.6</v>
      </c>
    </row>
    <row r="29" spans="1:10" ht="31.5" x14ac:dyDescent="0.25">
      <c r="A29" s="117" t="s">
        <v>380</v>
      </c>
      <c r="B29" s="118" t="s">
        <v>86</v>
      </c>
      <c r="C29" s="52">
        <v>4</v>
      </c>
      <c r="D29" s="118" t="s">
        <v>88</v>
      </c>
      <c r="E29" s="118" t="s">
        <v>89</v>
      </c>
      <c r="F29" s="97"/>
      <c r="G29" s="51"/>
      <c r="H29" s="51"/>
      <c r="I29" s="119">
        <f>SUM(I30:I30)</f>
        <v>100000</v>
      </c>
      <c r="J29" s="119">
        <f>SUM(J30:J30)</f>
        <v>100000</v>
      </c>
    </row>
    <row r="30" spans="1:10" x14ac:dyDescent="0.25">
      <c r="A30" s="117" t="s">
        <v>250</v>
      </c>
      <c r="B30" s="118" t="s">
        <v>86</v>
      </c>
      <c r="C30" s="52">
        <v>4</v>
      </c>
      <c r="D30" s="118" t="s">
        <v>88</v>
      </c>
      <c r="E30" s="118">
        <v>29530</v>
      </c>
      <c r="F30" s="97">
        <v>240</v>
      </c>
      <c r="G30" s="51">
        <v>3</v>
      </c>
      <c r="H30" s="51">
        <v>10</v>
      </c>
      <c r="I30" s="119">
        <f>'Прил 8'!J125</f>
        <v>100000</v>
      </c>
      <c r="J30" s="119">
        <f>'Прил 8'!K125</f>
        <v>100000</v>
      </c>
    </row>
    <row r="31" spans="1:10" ht="47.25" x14ac:dyDescent="0.25">
      <c r="A31" s="117" t="s">
        <v>252</v>
      </c>
      <c r="B31" s="118" t="s">
        <v>92</v>
      </c>
      <c r="C31" s="52" t="s">
        <v>87</v>
      </c>
      <c r="D31" s="118" t="s">
        <v>88</v>
      </c>
      <c r="E31" s="118" t="s">
        <v>89</v>
      </c>
      <c r="F31" s="97" t="s">
        <v>362</v>
      </c>
      <c r="G31" s="51" t="s">
        <v>362</v>
      </c>
      <c r="H31" s="51" t="s">
        <v>362</v>
      </c>
      <c r="I31" s="119">
        <f>I32+I39+I43+I52</f>
        <v>96663317.260000005</v>
      </c>
      <c r="J31" s="119">
        <f>J32+J39+J43+J52</f>
        <v>102219359.78999999</v>
      </c>
    </row>
    <row r="32" spans="1:10" ht="63" x14ac:dyDescent="0.25">
      <c r="A32" s="117" t="s">
        <v>381</v>
      </c>
      <c r="B32" s="118" t="s">
        <v>92</v>
      </c>
      <c r="C32" s="52" t="s">
        <v>90</v>
      </c>
      <c r="D32" s="118" t="s">
        <v>88</v>
      </c>
      <c r="E32" s="118" t="s">
        <v>89</v>
      </c>
      <c r="F32" s="97" t="s">
        <v>362</v>
      </c>
      <c r="G32" s="51" t="s">
        <v>362</v>
      </c>
      <c r="H32" s="51" t="s">
        <v>362</v>
      </c>
      <c r="I32" s="119">
        <f>SUM(I33:I38)</f>
        <v>31782268.799999997</v>
      </c>
      <c r="J32" s="119">
        <f>SUM(J33:J38)</f>
        <v>31827495.420000002</v>
      </c>
    </row>
    <row r="33" spans="1:10" x14ac:dyDescent="0.25">
      <c r="A33" s="117" t="s">
        <v>254</v>
      </c>
      <c r="B33" s="118" t="s">
        <v>92</v>
      </c>
      <c r="C33" s="52">
        <v>1</v>
      </c>
      <c r="D33" s="118" t="s">
        <v>88</v>
      </c>
      <c r="E33" s="118">
        <v>29100</v>
      </c>
      <c r="F33" s="97">
        <v>240</v>
      </c>
      <c r="G33" s="51">
        <v>4</v>
      </c>
      <c r="H33" s="51">
        <v>9</v>
      </c>
      <c r="I33" s="119">
        <f>'Прил 8'!J137</f>
        <v>20869004.309999999</v>
      </c>
      <c r="J33" s="119">
        <f>'Прил 8'!K137</f>
        <v>20479700.280000001</v>
      </c>
    </row>
    <row r="34" spans="1:10" hidden="1" x14ac:dyDescent="0.25">
      <c r="A34" s="117" t="s">
        <v>256</v>
      </c>
      <c r="B34" s="118" t="s">
        <v>92</v>
      </c>
      <c r="C34" s="52">
        <v>1</v>
      </c>
      <c r="D34" s="118" t="s">
        <v>88</v>
      </c>
      <c r="E34" s="118">
        <v>29110</v>
      </c>
      <c r="F34" s="97">
        <v>240</v>
      </c>
      <c r="G34" s="51">
        <v>4</v>
      </c>
      <c r="H34" s="51">
        <v>9</v>
      </c>
      <c r="I34" s="119">
        <f>'Прил 8'!J139</f>
        <v>0</v>
      </c>
      <c r="J34" s="119">
        <f>'Прил 8'!K139</f>
        <v>0</v>
      </c>
    </row>
    <row r="35" spans="1:10" s="165" customFormat="1" hidden="1" x14ac:dyDescent="0.25">
      <c r="A35" s="163" t="s">
        <v>258</v>
      </c>
      <c r="B35" s="164" t="s">
        <v>92</v>
      </c>
      <c r="C35" s="52">
        <v>1</v>
      </c>
      <c r="D35" s="118" t="s">
        <v>88</v>
      </c>
      <c r="E35" s="118" t="s">
        <v>259</v>
      </c>
      <c r="F35" s="97">
        <v>240</v>
      </c>
      <c r="G35" s="51">
        <v>4</v>
      </c>
      <c r="H35" s="51">
        <v>9</v>
      </c>
      <c r="I35" s="119">
        <f>'Прил 8'!J141</f>
        <v>0</v>
      </c>
      <c r="J35" s="119">
        <f>'Прил 8'!K141</f>
        <v>0</v>
      </c>
    </row>
    <row r="36" spans="1:10" ht="31.5" x14ac:dyDescent="0.25">
      <c r="A36" s="117" t="s">
        <v>260</v>
      </c>
      <c r="B36" s="118" t="s">
        <v>92</v>
      </c>
      <c r="C36" s="52">
        <v>1</v>
      </c>
      <c r="D36" s="118" t="s">
        <v>88</v>
      </c>
      <c r="E36" s="118">
        <v>29130</v>
      </c>
      <c r="F36" s="97">
        <v>240</v>
      </c>
      <c r="G36" s="51">
        <v>4</v>
      </c>
      <c r="H36" s="51">
        <v>9</v>
      </c>
      <c r="I36" s="119">
        <f>'Прил 8'!J143</f>
        <v>50000</v>
      </c>
      <c r="J36" s="119">
        <f>'Прил 8'!K143</f>
        <v>50000</v>
      </c>
    </row>
    <row r="37" spans="1:10" x14ac:dyDescent="0.25">
      <c r="A37" s="117" t="s">
        <v>262</v>
      </c>
      <c r="B37" s="118" t="s">
        <v>92</v>
      </c>
      <c r="C37" s="52">
        <v>1</v>
      </c>
      <c r="D37" s="118" t="s">
        <v>88</v>
      </c>
      <c r="E37" s="118">
        <v>29330</v>
      </c>
      <c r="F37" s="97">
        <v>240</v>
      </c>
      <c r="G37" s="51">
        <v>4</v>
      </c>
      <c r="H37" s="51">
        <v>9</v>
      </c>
      <c r="I37" s="119">
        <f>'Прил 8'!J145</f>
        <v>7748461.4800000004</v>
      </c>
      <c r="J37" s="119">
        <f>'Прил 8'!K145</f>
        <v>8058400</v>
      </c>
    </row>
    <row r="38" spans="1:10" ht="31.5" x14ac:dyDescent="0.25">
      <c r="A38" s="117" t="s">
        <v>266</v>
      </c>
      <c r="B38" s="118" t="s">
        <v>92</v>
      </c>
      <c r="C38" s="52">
        <v>1</v>
      </c>
      <c r="D38" s="118" t="s">
        <v>88</v>
      </c>
      <c r="E38" s="118">
        <v>29590</v>
      </c>
      <c r="F38" s="97">
        <v>240</v>
      </c>
      <c r="G38" s="51">
        <v>4</v>
      </c>
      <c r="H38" s="51">
        <v>9</v>
      </c>
      <c r="I38" s="119">
        <f>'Прил 8'!J147</f>
        <v>3114803.01</v>
      </c>
      <c r="J38" s="119">
        <f>'Прил 8'!K147</f>
        <v>3239395.14</v>
      </c>
    </row>
    <row r="39" spans="1:10" ht="31.5" x14ac:dyDescent="0.25">
      <c r="A39" s="117" t="s">
        <v>382</v>
      </c>
      <c r="B39" s="118" t="s">
        <v>92</v>
      </c>
      <c r="C39" s="52">
        <v>2</v>
      </c>
      <c r="D39" s="118" t="s">
        <v>88</v>
      </c>
      <c r="E39" s="118" t="s">
        <v>89</v>
      </c>
      <c r="F39" s="97"/>
      <c r="G39" s="51"/>
      <c r="H39" s="51"/>
      <c r="I39" s="119">
        <f>SUM(I40:I42)</f>
        <v>9428078.8399999999</v>
      </c>
      <c r="J39" s="119">
        <f>SUM(J40:J42)</f>
        <v>9539500.0300000012</v>
      </c>
    </row>
    <row r="40" spans="1:10" hidden="1" x14ac:dyDescent="0.25">
      <c r="A40" s="57" t="s">
        <v>284</v>
      </c>
      <c r="B40" s="118" t="s">
        <v>92</v>
      </c>
      <c r="C40" s="52">
        <v>2</v>
      </c>
      <c r="D40" s="118" t="s">
        <v>88</v>
      </c>
      <c r="E40" s="118" t="s">
        <v>277</v>
      </c>
      <c r="F40" s="97">
        <v>240</v>
      </c>
      <c r="G40" s="51">
        <v>5</v>
      </c>
      <c r="H40" s="51">
        <v>3</v>
      </c>
      <c r="I40" s="119">
        <f>'Прил 8'!J174</f>
        <v>0</v>
      </c>
      <c r="J40" s="119">
        <f>'Прил 8'!K174</f>
        <v>0</v>
      </c>
    </row>
    <row r="41" spans="1:10" ht="31.5" x14ac:dyDescent="0.25">
      <c r="A41" s="117" t="s">
        <v>285</v>
      </c>
      <c r="B41" s="118" t="s">
        <v>92</v>
      </c>
      <c r="C41" s="118" t="s">
        <v>93</v>
      </c>
      <c r="D41" s="118" t="s">
        <v>88</v>
      </c>
      <c r="E41" s="118" t="s">
        <v>286</v>
      </c>
      <c r="F41" s="118" t="s">
        <v>96</v>
      </c>
      <c r="G41" s="118" t="s">
        <v>104</v>
      </c>
      <c r="H41" s="118" t="s">
        <v>92</v>
      </c>
      <c r="I41" s="119">
        <f>'Прил 8'!J176</f>
        <v>7428078.8399999999</v>
      </c>
      <c r="J41" s="119">
        <f>'Прил 8'!K176</f>
        <v>7539500.0300000003</v>
      </c>
    </row>
    <row r="42" spans="1:10" x14ac:dyDescent="0.25">
      <c r="A42" s="117" t="s">
        <v>287</v>
      </c>
      <c r="B42" s="118" t="s">
        <v>92</v>
      </c>
      <c r="C42" s="118" t="s">
        <v>93</v>
      </c>
      <c r="D42" s="118" t="s">
        <v>88</v>
      </c>
      <c r="E42" s="118" t="s">
        <v>288</v>
      </c>
      <c r="F42" s="118" t="s">
        <v>96</v>
      </c>
      <c r="G42" s="118" t="s">
        <v>104</v>
      </c>
      <c r="H42" s="118" t="s">
        <v>92</v>
      </c>
      <c r="I42" s="119">
        <f>'Прил 8'!J178</f>
        <v>2000000</v>
      </c>
      <c r="J42" s="119">
        <f>'Прил 8'!K178</f>
        <v>2000000</v>
      </c>
    </row>
    <row r="43" spans="1:10" ht="47.25" x14ac:dyDescent="0.25">
      <c r="A43" s="117" t="s">
        <v>383</v>
      </c>
      <c r="B43" s="118" t="s">
        <v>92</v>
      </c>
      <c r="C43" s="52">
        <v>3</v>
      </c>
      <c r="D43" s="118" t="s">
        <v>88</v>
      </c>
      <c r="E43" s="118" t="s">
        <v>89</v>
      </c>
      <c r="F43" s="97"/>
      <c r="G43" s="51"/>
      <c r="H43" s="51"/>
      <c r="I43" s="119">
        <f>SUM(I44:I51)</f>
        <v>30092186.870000001</v>
      </c>
      <c r="J43" s="119">
        <f>SUM(J44:J51)</f>
        <v>34636803.079999998</v>
      </c>
    </row>
    <row r="44" spans="1:10" x14ac:dyDescent="0.25">
      <c r="A44" s="117" t="s">
        <v>290</v>
      </c>
      <c r="B44" s="118" t="s">
        <v>92</v>
      </c>
      <c r="C44" s="118" t="s">
        <v>94</v>
      </c>
      <c r="D44" s="118" t="s">
        <v>88</v>
      </c>
      <c r="E44" s="118" t="s">
        <v>291</v>
      </c>
      <c r="F44" s="118" t="s">
        <v>96</v>
      </c>
      <c r="G44" s="118" t="s">
        <v>104</v>
      </c>
      <c r="H44" s="118" t="s">
        <v>92</v>
      </c>
      <c r="I44" s="119">
        <f>'Прил 8'!J181</f>
        <v>520000</v>
      </c>
      <c r="J44" s="119">
        <f>'Прил 8'!K181</f>
        <v>520000</v>
      </c>
    </row>
    <row r="45" spans="1:10" x14ac:dyDescent="0.25">
      <c r="A45" s="117" t="s">
        <v>292</v>
      </c>
      <c r="B45" s="118" t="s">
        <v>92</v>
      </c>
      <c r="C45" s="118" t="s">
        <v>94</v>
      </c>
      <c r="D45" s="118" t="s">
        <v>88</v>
      </c>
      <c r="E45" s="118" t="s">
        <v>293</v>
      </c>
      <c r="F45" s="118" t="s">
        <v>96</v>
      </c>
      <c r="G45" s="118" t="s">
        <v>104</v>
      </c>
      <c r="H45" s="118" t="s">
        <v>92</v>
      </c>
      <c r="I45" s="119">
        <f>'Прил 8'!J183</f>
        <v>600000</v>
      </c>
      <c r="J45" s="119">
        <f>'Прил 8'!K183</f>
        <v>600000</v>
      </c>
    </row>
    <row r="46" spans="1:10" x14ac:dyDescent="0.25">
      <c r="A46" s="117" t="s">
        <v>294</v>
      </c>
      <c r="B46" s="118" t="s">
        <v>92</v>
      </c>
      <c r="C46" s="118" t="s">
        <v>94</v>
      </c>
      <c r="D46" s="118" t="s">
        <v>88</v>
      </c>
      <c r="E46" s="118" t="s">
        <v>384</v>
      </c>
      <c r="F46" s="118" t="s">
        <v>96</v>
      </c>
      <c r="G46" s="118" t="s">
        <v>104</v>
      </c>
      <c r="H46" s="118" t="s">
        <v>92</v>
      </c>
      <c r="I46" s="119">
        <f>'Прил 8'!J185</f>
        <v>2629545.98</v>
      </c>
      <c r="J46" s="119">
        <f>'Прил 8'!K185</f>
        <v>2682136.9</v>
      </c>
    </row>
    <row r="47" spans="1:10" x14ac:dyDescent="0.25">
      <c r="A47" s="117" t="s">
        <v>295</v>
      </c>
      <c r="B47" s="118" t="s">
        <v>92</v>
      </c>
      <c r="C47" s="118" t="s">
        <v>94</v>
      </c>
      <c r="D47" s="118" t="s">
        <v>88</v>
      </c>
      <c r="E47" s="118" t="s">
        <v>296</v>
      </c>
      <c r="F47" s="118" t="s">
        <v>96</v>
      </c>
      <c r="G47" s="118" t="s">
        <v>104</v>
      </c>
      <c r="H47" s="118" t="s">
        <v>92</v>
      </c>
      <c r="I47" s="119">
        <f>'Прил 8'!J187</f>
        <v>16342640.890000001</v>
      </c>
      <c r="J47" s="119">
        <f>'Прил 8'!K187</f>
        <v>17834666.18</v>
      </c>
    </row>
    <row r="48" spans="1:10" x14ac:dyDescent="0.25">
      <c r="A48" s="117" t="s">
        <v>297</v>
      </c>
      <c r="B48" s="118" t="s">
        <v>92</v>
      </c>
      <c r="C48" s="118" t="s">
        <v>94</v>
      </c>
      <c r="D48" s="118" t="s">
        <v>88</v>
      </c>
      <c r="E48" s="118" t="s">
        <v>385</v>
      </c>
      <c r="F48" s="118" t="s">
        <v>96</v>
      </c>
      <c r="G48" s="118" t="s">
        <v>104</v>
      </c>
      <c r="H48" s="118" t="s">
        <v>92</v>
      </c>
      <c r="I48" s="119">
        <f>'Прил 8'!J189</f>
        <v>2000000</v>
      </c>
      <c r="J48" s="119">
        <f>'Прил 8'!K189</f>
        <v>5000000</v>
      </c>
    </row>
    <row r="49" spans="1:10" x14ac:dyDescent="0.25">
      <c r="A49" s="117" t="s">
        <v>298</v>
      </c>
      <c r="B49" s="118" t="s">
        <v>92</v>
      </c>
      <c r="C49" s="118" t="s">
        <v>94</v>
      </c>
      <c r="D49" s="118" t="s">
        <v>88</v>
      </c>
      <c r="E49" s="118" t="s">
        <v>299</v>
      </c>
      <c r="F49" s="118" t="s">
        <v>96</v>
      </c>
      <c r="G49" s="118" t="s">
        <v>104</v>
      </c>
      <c r="H49" s="118" t="s">
        <v>92</v>
      </c>
      <c r="I49" s="119">
        <f>'Прил 8'!J191</f>
        <v>7000000</v>
      </c>
      <c r="J49" s="119">
        <f>'Прил 8'!K191</f>
        <v>7000000</v>
      </c>
    </row>
    <row r="50" spans="1:10" ht="31.5" hidden="1" x14ac:dyDescent="0.25">
      <c r="A50" s="117" t="s">
        <v>300</v>
      </c>
      <c r="B50" s="118" t="s">
        <v>92</v>
      </c>
      <c r="C50" s="118" t="s">
        <v>94</v>
      </c>
      <c r="D50" s="118" t="s">
        <v>88</v>
      </c>
      <c r="E50" s="118" t="s">
        <v>301</v>
      </c>
      <c r="F50" s="118" t="s">
        <v>96</v>
      </c>
      <c r="G50" s="118" t="s">
        <v>104</v>
      </c>
      <c r="H50" s="118" t="s">
        <v>92</v>
      </c>
      <c r="I50" s="119">
        <f>'Прил 8'!J193</f>
        <v>0</v>
      </c>
      <c r="J50" s="119">
        <f>'Прил 8'!K193</f>
        <v>0</v>
      </c>
    </row>
    <row r="51" spans="1:10" x14ac:dyDescent="0.25">
      <c r="A51" s="117" t="s">
        <v>302</v>
      </c>
      <c r="B51" s="118" t="s">
        <v>92</v>
      </c>
      <c r="C51" s="118" t="s">
        <v>94</v>
      </c>
      <c r="D51" s="118" t="s">
        <v>88</v>
      </c>
      <c r="E51" s="118" t="s">
        <v>303</v>
      </c>
      <c r="F51" s="118" t="s">
        <v>96</v>
      </c>
      <c r="G51" s="118" t="s">
        <v>104</v>
      </c>
      <c r="H51" s="118" t="s">
        <v>92</v>
      </c>
      <c r="I51" s="119">
        <f>'Прил 8'!J195</f>
        <v>1000000</v>
      </c>
      <c r="J51" s="119">
        <f>'Прил 8'!K195</f>
        <v>1000000</v>
      </c>
    </row>
    <row r="52" spans="1:10" ht="31.5" x14ac:dyDescent="0.25">
      <c r="A52" s="117" t="s">
        <v>386</v>
      </c>
      <c r="B52" s="118" t="s">
        <v>92</v>
      </c>
      <c r="C52" s="52">
        <v>4</v>
      </c>
      <c r="D52" s="118" t="s">
        <v>88</v>
      </c>
      <c r="E52" s="118" t="s">
        <v>89</v>
      </c>
      <c r="F52" s="97"/>
      <c r="G52" s="51"/>
      <c r="H52" s="51"/>
      <c r="I52" s="119">
        <f>SUM(I53:I55)</f>
        <v>25360782.75</v>
      </c>
      <c r="J52" s="119">
        <f>SUM(J53:J55)</f>
        <v>26215561.259999998</v>
      </c>
    </row>
    <row r="53" spans="1:10" ht="31.5" x14ac:dyDescent="0.25">
      <c r="A53" s="117" t="s">
        <v>313</v>
      </c>
      <c r="B53" s="118" t="s">
        <v>92</v>
      </c>
      <c r="C53" s="118" t="s">
        <v>99</v>
      </c>
      <c r="D53" s="118" t="s">
        <v>88</v>
      </c>
      <c r="E53" s="118" t="s">
        <v>314</v>
      </c>
      <c r="F53" s="118" t="s">
        <v>120</v>
      </c>
      <c r="G53" s="118" t="s">
        <v>104</v>
      </c>
      <c r="H53" s="118" t="s">
        <v>104</v>
      </c>
      <c r="I53" s="119">
        <f>'Прил 8'!J215</f>
        <v>19584161.530000001</v>
      </c>
      <c r="J53" s="119">
        <f>'Прил 8'!K215</f>
        <v>20367539.989999998</v>
      </c>
    </row>
    <row r="54" spans="1:10" ht="31.5" x14ac:dyDescent="0.25">
      <c r="A54" s="117" t="s">
        <v>313</v>
      </c>
      <c r="B54" s="118" t="s">
        <v>92</v>
      </c>
      <c r="C54" s="118" t="s">
        <v>99</v>
      </c>
      <c r="D54" s="118" t="s">
        <v>88</v>
      </c>
      <c r="E54" s="118" t="s">
        <v>314</v>
      </c>
      <c r="F54" s="118" t="s">
        <v>96</v>
      </c>
      <c r="G54" s="118" t="s">
        <v>104</v>
      </c>
      <c r="H54" s="118" t="s">
        <v>104</v>
      </c>
      <c r="I54" s="119">
        <f>'Прил 8'!J216</f>
        <v>5726621.2199999997</v>
      </c>
      <c r="J54" s="119">
        <f>'Прил 8'!K216</f>
        <v>5798021.2699999996</v>
      </c>
    </row>
    <row r="55" spans="1:10" ht="31.5" x14ac:dyDescent="0.25">
      <c r="A55" s="117" t="s">
        <v>313</v>
      </c>
      <c r="B55" s="118" t="s">
        <v>92</v>
      </c>
      <c r="C55" s="118" t="s">
        <v>99</v>
      </c>
      <c r="D55" s="118" t="s">
        <v>88</v>
      </c>
      <c r="E55" s="118" t="s">
        <v>314</v>
      </c>
      <c r="F55" s="118" t="s">
        <v>98</v>
      </c>
      <c r="G55" s="118" t="s">
        <v>104</v>
      </c>
      <c r="H55" s="118" t="s">
        <v>104</v>
      </c>
      <c r="I55" s="119">
        <f>'Прил 8'!J217</f>
        <v>50000</v>
      </c>
      <c r="J55" s="119">
        <f>'Прил 8'!K217</f>
        <v>50000</v>
      </c>
    </row>
    <row r="56" spans="1:10" ht="63" x14ac:dyDescent="0.25">
      <c r="A56" s="117" t="s">
        <v>269</v>
      </c>
      <c r="B56" s="118" t="s">
        <v>103</v>
      </c>
      <c r="C56" s="52" t="s">
        <v>87</v>
      </c>
      <c r="D56" s="118" t="s">
        <v>88</v>
      </c>
      <c r="E56" s="118" t="s">
        <v>89</v>
      </c>
      <c r="F56" s="97" t="s">
        <v>362</v>
      </c>
      <c r="G56" s="51" t="s">
        <v>362</v>
      </c>
      <c r="H56" s="51" t="s">
        <v>362</v>
      </c>
      <c r="I56" s="119">
        <f>SUM(I57:I57)</f>
        <v>30000</v>
      </c>
      <c r="J56" s="119">
        <f>SUM(J57:J57)</f>
        <v>30000</v>
      </c>
    </row>
    <row r="57" spans="1:10" x14ac:dyDescent="0.25">
      <c r="A57" s="117" t="s">
        <v>271</v>
      </c>
      <c r="B57" s="118" t="s">
        <v>103</v>
      </c>
      <c r="C57" s="52">
        <v>0</v>
      </c>
      <c r="D57" s="118" t="s">
        <v>88</v>
      </c>
      <c r="E57" s="118">
        <v>29910</v>
      </c>
      <c r="F57" s="97">
        <v>810</v>
      </c>
      <c r="G57" s="51">
        <v>4</v>
      </c>
      <c r="H57" s="51">
        <v>12</v>
      </c>
      <c r="I57" s="119">
        <f>'Прил 8'!J156</f>
        <v>30000</v>
      </c>
      <c r="J57" s="119">
        <f>'Прил 8'!K156</f>
        <v>30000</v>
      </c>
    </row>
    <row r="58" spans="1:10" ht="63" x14ac:dyDescent="0.25">
      <c r="A58" s="117" t="s">
        <v>273</v>
      </c>
      <c r="B58" s="118" t="s">
        <v>104</v>
      </c>
      <c r="C58" s="52" t="s">
        <v>87</v>
      </c>
      <c r="D58" s="118" t="s">
        <v>88</v>
      </c>
      <c r="E58" s="118" t="s">
        <v>89</v>
      </c>
      <c r="F58" s="97" t="s">
        <v>362</v>
      </c>
      <c r="G58" s="51" t="s">
        <v>362</v>
      </c>
      <c r="H58" s="51" t="s">
        <v>362</v>
      </c>
      <c r="I58" s="119">
        <f>I59</f>
        <v>50000</v>
      </c>
      <c r="J58" s="119">
        <f>J59</f>
        <v>50000</v>
      </c>
    </row>
    <row r="59" spans="1:10" ht="31.5" x14ac:dyDescent="0.25">
      <c r="A59" s="117" t="s">
        <v>387</v>
      </c>
      <c r="B59" s="118" t="s">
        <v>104</v>
      </c>
      <c r="C59" s="52" t="s">
        <v>90</v>
      </c>
      <c r="D59" s="118" t="s">
        <v>88</v>
      </c>
      <c r="E59" s="118" t="s">
        <v>89</v>
      </c>
      <c r="F59" s="97" t="s">
        <v>362</v>
      </c>
      <c r="G59" s="51" t="s">
        <v>362</v>
      </c>
      <c r="H59" s="51" t="s">
        <v>362</v>
      </c>
      <c r="I59" s="119">
        <f>I60</f>
        <v>50000</v>
      </c>
      <c r="J59" s="119">
        <f>J60</f>
        <v>50000</v>
      </c>
    </row>
    <row r="60" spans="1:10" x14ac:dyDescent="0.25">
      <c r="A60" s="117" t="s">
        <v>275</v>
      </c>
      <c r="B60" s="118" t="s">
        <v>104</v>
      </c>
      <c r="C60" s="52">
        <v>1</v>
      </c>
      <c r="D60" s="118" t="s">
        <v>88</v>
      </c>
      <c r="E60" s="118">
        <v>29420</v>
      </c>
      <c r="F60" s="97">
        <v>240</v>
      </c>
      <c r="G60" s="51">
        <v>5</v>
      </c>
      <c r="H60" s="51">
        <v>1</v>
      </c>
      <c r="I60" s="119">
        <f>'Прил 8'!J162</f>
        <v>50000</v>
      </c>
      <c r="J60" s="119">
        <f>'Прил 8'!K162</f>
        <v>50000</v>
      </c>
    </row>
    <row r="61" spans="1:10" ht="63" x14ac:dyDescent="0.25">
      <c r="A61" s="117" t="s">
        <v>321</v>
      </c>
      <c r="B61" s="118" t="s">
        <v>106</v>
      </c>
      <c r="C61" s="52" t="s">
        <v>87</v>
      </c>
      <c r="D61" s="118" t="s">
        <v>88</v>
      </c>
      <c r="E61" s="118" t="s">
        <v>89</v>
      </c>
      <c r="F61" s="97" t="s">
        <v>362</v>
      </c>
      <c r="G61" s="51" t="s">
        <v>362</v>
      </c>
      <c r="H61" s="51" t="s">
        <v>362</v>
      </c>
      <c r="I61" s="119">
        <f>I62+I65+I69+I73+I77</f>
        <v>30837701.310000002</v>
      </c>
      <c r="J61" s="119">
        <f>J62+J65+J69+J73+J77</f>
        <v>29497988.309999999</v>
      </c>
    </row>
    <row r="62" spans="1:10" x14ac:dyDescent="0.25">
      <c r="A62" s="117" t="s">
        <v>389</v>
      </c>
      <c r="B62" s="118" t="s">
        <v>106</v>
      </c>
      <c r="C62" s="52" t="s">
        <v>90</v>
      </c>
      <c r="D62" s="118" t="s">
        <v>88</v>
      </c>
      <c r="E62" s="118" t="s">
        <v>89</v>
      </c>
      <c r="F62" s="97" t="s">
        <v>362</v>
      </c>
      <c r="G62" s="51" t="s">
        <v>362</v>
      </c>
      <c r="H62" s="51" t="s">
        <v>362</v>
      </c>
      <c r="I62" s="119">
        <f>SUM(I63:I64)</f>
        <v>3308893.6</v>
      </c>
      <c r="J62" s="119">
        <f>SUM(J63:J64)</f>
        <v>99993.600000000006</v>
      </c>
    </row>
    <row r="63" spans="1:10" ht="31.5" x14ac:dyDescent="0.25">
      <c r="A63" s="117" t="s">
        <v>322</v>
      </c>
      <c r="B63" s="118" t="s">
        <v>106</v>
      </c>
      <c r="C63" s="52">
        <v>1</v>
      </c>
      <c r="D63" s="118" t="s">
        <v>88</v>
      </c>
      <c r="E63" s="118">
        <v>29240</v>
      </c>
      <c r="F63" s="97">
        <v>110</v>
      </c>
      <c r="G63" s="51">
        <v>7</v>
      </c>
      <c r="H63" s="51">
        <v>7</v>
      </c>
      <c r="I63" s="119">
        <f>'Прил 8'!J235</f>
        <v>99993.600000000006</v>
      </c>
      <c r="J63" s="119">
        <f>'Прил 8'!K235</f>
        <v>99993.600000000006</v>
      </c>
    </row>
    <row r="64" spans="1:10" ht="31.5" x14ac:dyDescent="0.25">
      <c r="A64" s="117" t="s">
        <v>324</v>
      </c>
      <c r="B64" s="118" t="s">
        <v>106</v>
      </c>
      <c r="C64" s="52">
        <v>1</v>
      </c>
      <c r="D64" s="118" t="s">
        <v>88</v>
      </c>
      <c r="E64" s="118" t="s">
        <v>325</v>
      </c>
      <c r="F64" s="97">
        <v>520</v>
      </c>
      <c r="G64" s="51">
        <v>7</v>
      </c>
      <c r="H64" s="51">
        <v>7</v>
      </c>
      <c r="I64" s="119">
        <f>'Прил 8'!J237</f>
        <v>3208900</v>
      </c>
      <c r="J64" s="119">
        <f>'Прил 8'!K237</f>
        <v>0</v>
      </c>
    </row>
    <row r="65" spans="1:10" x14ac:dyDescent="0.25">
      <c r="A65" s="117" t="s">
        <v>390</v>
      </c>
      <c r="B65" s="118" t="s">
        <v>106</v>
      </c>
      <c r="C65" s="52">
        <v>2</v>
      </c>
      <c r="D65" s="118" t="s">
        <v>88</v>
      </c>
      <c r="E65" s="118" t="s">
        <v>89</v>
      </c>
      <c r="F65" s="97" t="s">
        <v>362</v>
      </c>
      <c r="G65" s="51" t="s">
        <v>362</v>
      </c>
      <c r="H65" s="51" t="s">
        <v>362</v>
      </c>
      <c r="I65" s="119">
        <f>SUM(I66:I68)</f>
        <v>6856594.8900000006</v>
      </c>
      <c r="J65" s="119">
        <f>SUM(J66:J68)</f>
        <v>6875503.0300000003</v>
      </c>
    </row>
    <row r="66" spans="1:10" ht="31.5" x14ac:dyDescent="0.25">
      <c r="A66" s="117" t="s">
        <v>313</v>
      </c>
      <c r="B66" s="118" t="s">
        <v>106</v>
      </c>
      <c r="C66" s="52">
        <v>2</v>
      </c>
      <c r="D66" s="118" t="s">
        <v>88</v>
      </c>
      <c r="E66" s="118" t="s">
        <v>314</v>
      </c>
      <c r="F66" s="97">
        <v>110</v>
      </c>
      <c r="G66" s="51">
        <v>8</v>
      </c>
      <c r="H66" s="51">
        <v>1</v>
      </c>
      <c r="I66" s="119">
        <f>'Прил 8'!J243</f>
        <v>4522098.7300000004</v>
      </c>
      <c r="J66" s="119">
        <f>'Прил 8'!K243</f>
        <v>4795973.45</v>
      </c>
    </row>
    <row r="67" spans="1:10" ht="31.5" x14ac:dyDescent="0.25">
      <c r="A67" s="117" t="s">
        <v>313</v>
      </c>
      <c r="B67" s="118" t="s">
        <v>106</v>
      </c>
      <c r="C67" s="52">
        <v>2</v>
      </c>
      <c r="D67" s="118" t="s">
        <v>88</v>
      </c>
      <c r="E67" s="118" t="s">
        <v>314</v>
      </c>
      <c r="F67" s="97">
        <v>240</v>
      </c>
      <c r="G67" s="51">
        <v>8</v>
      </c>
      <c r="H67" s="51">
        <v>1</v>
      </c>
      <c r="I67" s="119">
        <f>'Прил 8'!J244</f>
        <v>2314496.16</v>
      </c>
      <c r="J67" s="119">
        <f>'Прил 8'!K244</f>
        <v>2059529.58</v>
      </c>
    </row>
    <row r="68" spans="1:10" ht="31.5" x14ac:dyDescent="0.25">
      <c r="A68" s="117" t="s">
        <v>313</v>
      </c>
      <c r="B68" s="118" t="s">
        <v>106</v>
      </c>
      <c r="C68" s="52">
        <v>2</v>
      </c>
      <c r="D68" s="118" t="s">
        <v>88</v>
      </c>
      <c r="E68" s="118" t="s">
        <v>314</v>
      </c>
      <c r="F68" s="97">
        <v>850</v>
      </c>
      <c r="G68" s="51">
        <v>8</v>
      </c>
      <c r="H68" s="51">
        <v>1</v>
      </c>
      <c r="I68" s="119">
        <f>'Прил 8'!J245</f>
        <v>20000</v>
      </c>
      <c r="J68" s="119">
        <f>'Прил 8'!K245</f>
        <v>20000</v>
      </c>
    </row>
    <row r="69" spans="1:10" x14ac:dyDescent="0.25">
      <c r="A69" s="117" t="s">
        <v>391</v>
      </c>
      <c r="B69" s="118" t="s">
        <v>106</v>
      </c>
      <c r="C69" s="52">
        <v>3</v>
      </c>
      <c r="D69" s="118" t="s">
        <v>88</v>
      </c>
      <c r="E69" s="118" t="s">
        <v>89</v>
      </c>
      <c r="F69" s="97" t="s">
        <v>362</v>
      </c>
      <c r="G69" s="51" t="s">
        <v>362</v>
      </c>
      <c r="H69" s="51" t="s">
        <v>362</v>
      </c>
      <c r="I69" s="119">
        <f>SUM(I70:I72)</f>
        <v>1058400</v>
      </c>
      <c r="J69" s="119">
        <f>SUM(J70:J72)</f>
        <v>1975456</v>
      </c>
    </row>
    <row r="70" spans="1:10" x14ac:dyDescent="0.25">
      <c r="A70" s="117" t="s">
        <v>111</v>
      </c>
      <c r="B70" s="118" t="s">
        <v>106</v>
      </c>
      <c r="C70" s="52">
        <v>3</v>
      </c>
      <c r="D70" s="118" t="s">
        <v>88</v>
      </c>
      <c r="E70" s="118">
        <v>29020</v>
      </c>
      <c r="F70" s="97">
        <v>350</v>
      </c>
      <c r="G70" s="51">
        <v>8</v>
      </c>
      <c r="H70" s="51">
        <v>4</v>
      </c>
      <c r="I70" s="119">
        <f>'Прил 8'!J265</f>
        <v>100000</v>
      </c>
      <c r="J70" s="119">
        <f>'Прил 8'!K265</f>
        <v>100000</v>
      </c>
    </row>
    <row r="71" spans="1:10" x14ac:dyDescent="0.25">
      <c r="A71" s="117" t="s">
        <v>335</v>
      </c>
      <c r="B71" s="118" t="s">
        <v>106</v>
      </c>
      <c r="C71" s="52">
        <v>3</v>
      </c>
      <c r="D71" s="118" t="s">
        <v>88</v>
      </c>
      <c r="E71" s="118">
        <v>29250</v>
      </c>
      <c r="F71" s="97">
        <v>240</v>
      </c>
      <c r="G71" s="51">
        <v>8</v>
      </c>
      <c r="H71" s="51">
        <v>4</v>
      </c>
      <c r="I71" s="119">
        <f>'Прил 8'!J267</f>
        <v>426400</v>
      </c>
      <c r="J71" s="119">
        <f>'Прил 8'!K267</f>
        <v>1343456</v>
      </c>
    </row>
    <row r="72" spans="1:10" x14ac:dyDescent="0.25">
      <c r="A72" s="117" t="s">
        <v>337</v>
      </c>
      <c r="B72" s="118" t="s">
        <v>106</v>
      </c>
      <c r="C72" s="52">
        <v>3</v>
      </c>
      <c r="D72" s="118" t="s">
        <v>88</v>
      </c>
      <c r="E72" s="118">
        <v>29260</v>
      </c>
      <c r="F72" s="97">
        <v>240</v>
      </c>
      <c r="G72" s="51">
        <v>8</v>
      </c>
      <c r="H72" s="51">
        <v>4</v>
      </c>
      <c r="I72" s="119">
        <f>'Прил 8'!J269</f>
        <v>532000</v>
      </c>
      <c r="J72" s="119">
        <f>'Прил 8'!K269</f>
        <v>532000</v>
      </c>
    </row>
    <row r="73" spans="1:10" ht="63" x14ac:dyDescent="0.25">
      <c r="A73" s="117" t="s">
        <v>392</v>
      </c>
      <c r="B73" s="118" t="s">
        <v>106</v>
      </c>
      <c r="C73" s="52">
        <v>4</v>
      </c>
      <c r="D73" s="118" t="s">
        <v>88</v>
      </c>
      <c r="E73" s="118" t="s">
        <v>89</v>
      </c>
      <c r="F73" s="97" t="s">
        <v>362</v>
      </c>
      <c r="G73" s="51" t="s">
        <v>362</v>
      </c>
      <c r="H73" s="51" t="s">
        <v>362</v>
      </c>
      <c r="I73" s="119">
        <f>SUM(I74:I76)</f>
        <v>3657407.81</v>
      </c>
      <c r="J73" s="119">
        <f>SUM(J74:J76)</f>
        <v>3718704.12</v>
      </c>
    </row>
    <row r="74" spans="1:10" x14ac:dyDescent="0.25">
      <c r="A74" s="117" t="s">
        <v>347</v>
      </c>
      <c r="B74" s="118" t="s">
        <v>106</v>
      </c>
      <c r="C74" s="52">
        <v>4</v>
      </c>
      <c r="D74" s="118" t="s">
        <v>88</v>
      </c>
      <c r="E74" s="118">
        <v>29230</v>
      </c>
      <c r="F74" s="97">
        <v>240</v>
      </c>
      <c r="G74" s="51">
        <v>11</v>
      </c>
      <c r="H74" s="51">
        <v>5</v>
      </c>
      <c r="I74" s="119">
        <f>'Прил 8'!J285</f>
        <v>625000</v>
      </c>
      <c r="J74" s="119">
        <f>'Прил 8'!K285</f>
        <v>625000</v>
      </c>
    </row>
    <row r="75" spans="1:10" x14ac:dyDescent="0.25">
      <c r="A75" s="117" t="s">
        <v>295</v>
      </c>
      <c r="B75" s="118" t="s">
        <v>106</v>
      </c>
      <c r="C75" s="52">
        <v>4</v>
      </c>
      <c r="D75" s="118" t="s">
        <v>88</v>
      </c>
      <c r="E75" s="118">
        <v>29370</v>
      </c>
      <c r="F75" s="97">
        <v>240</v>
      </c>
      <c r="G75" s="51">
        <v>11</v>
      </c>
      <c r="H75" s="51">
        <v>5</v>
      </c>
      <c r="I75" s="119">
        <f>'Прил 8'!J287</f>
        <v>1532407.81</v>
      </c>
      <c r="J75" s="119">
        <f>'Прил 8'!K287</f>
        <v>1593704.12</v>
      </c>
    </row>
    <row r="76" spans="1:10" x14ac:dyDescent="0.25">
      <c r="A76" s="117" t="s">
        <v>349</v>
      </c>
      <c r="B76" s="118" t="s">
        <v>106</v>
      </c>
      <c r="C76" s="52">
        <v>4</v>
      </c>
      <c r="D76" s="118" t="s">
        <v>88</v>
      </c>
      <c r="E76" s="118">
        <v>29570</v>
      </c>
      <c r="F76" s="97">
        <v>240</v>
      </c>
      <c r="G76" s="51">
        <v>11</v>
      </c>
      <c r="H76" s="51">
        <v>5</v>
      </c>
      <c r="I76" s="119">
        <f>'Прил 8'!J289</f>
        <v>1500000</v>
      </c>
      <c r="J76" s="119">
        <f>'Прил 8'!K289</f>
        <v>1500000</v>
      </c>
    </row>
    <row r="77" spans="1:10" ht="31.5" x14ac:dyDescent="0.25">
      <c r="A77" s="117" t="s">
        <v>393</v>
      </c>
      <c r="B77" s="118" t="s">
        <v>106</v>
      </c>
      <c r="C77" s="52">
        <v>5</v>
      </c>
      <c r="D77" s="118" t="s">
        <v>88</v>
      </c>
      <c r="E77" s="118" t="s">
        <v>89</v>
      </c>
      <c r="F77" s="97"/>
      <c r="G77" s="51"/>
      <c r="H77" s="51"/>
      <c r="I77" s="119">
        <f>SUM(I78:I78)</f>
        <v>15956405.01</v>
      </c>
      <c r="J77" s="119">
        <f>SUM(J78:J78)</f>
        <v>16828331.559999999</v>
      </c>
    </row>
    <row r="78" spans="1:10" ht="31.5" x14ac:dyDescent="0.25">
      <c r="A78" s="117" t="s">
        <v>313</v>
      </c>
      <c r="B78" s="118" t="s">
        <v>106</v>
      </c>
      <c r="C78" s="52">
        <v>5</v>
      </c>
      <c r="D78" s="118" t="s">
        <v>88</v>
      </c>
      <c r="E78" s="118" t="s">
        <v>314</v>
      </c>
      <c r="F78" s="97">
        <v>620</v>
      </c>
      <c r="G78" s="51">
        <v>8</v>
      </c>
      <c r="H78" s="51">
        <v>1</v>
      </c>
      <c r="I78" s="119">
        <f>'Прил 8'!J248</f>
        <v>15956405.01</v>
      </c>
      <c r="J78" s="119">
        <f>'Прил 8'!K248</f>
        <v>16828331.559999999</v>
      </c>
    </row>
    <row r="79" spans="1:10" ht="47.25" x14ac:dyDescent="0.25">
      <c r="A79" s="117" t="s">
        <v>204</v>
      </c>
      <c r="B79" s="118" t="s">
        <v>108</v>
      </c>
      <c r="C79" s="52" t="s">
        <v>87</v>
      </c>
      <c r="D79" s="118" t="s">
        <v>88</v>
      </c>
      <c r="E79" s="118" t="s">
        <v>89</v>
      </c>
      <c r="F79" s="97" t="s">
        <v>362</v>
      </c>
      <c r="G79" s="51" t="s">
        <v>362</v>
      </c>
      <c r="H79" s="51" t="s">
        <v>362</v>
      </c>
      <c r="I79" s="119">
        <f>I80+I91+I96</f>
        <v>1827020</v>
      </c>
      <c r="J79" s="119">
        <f>J80+J91+J96</f>
        <v>1829410</v>
      </c>
    </row>
    <row r="80" spans="1:10" ht="47.25" x14ac:dyDescent="0.25">
      <c r="A80" s="117" t="s">
        <v>394</v>
      </c>
      <c r="B80" s="118" t="s">
        <v>108</v>
      </c>
      <c r="C80" s="52" t="s">
        <v>90</v>
      </c>
      <c r="D80" s="118" t="s">
        <v>88</v>
      </c>
      <c r="E80" s="118" t="s">
        <v>89</v>
      </c>
      <c r="F80" s="97" t="s">
        <v>362</v>
      </c>
      <c r="G80" s="51" t="s">
        <v>362</v>
      </c>
      <c r="H80" s="51" t="s">
        <v>362</v>
      </c>
      <c r="I80" s="119">
        <f>I81+I83+I85+I87+I89</f>
        <v>1143020</v>
      </c>
      <c r="J80" s="119">
        <f>J81+J83+J85+J87+J89</f>
        <v>1145410</v>
      </c>
    </row>
    <row r="81" spans="1:10" x14ac:dyDescent="0.25">
      <c r="A81" s="117" t="s">
        <v>395</v>
      </c>
      <c r="B81" s="118" t="s">
        <v>108</v>
      </c>
      <c r="C81" s="52">
        <v>1</v>
      </c>
      <c r="D81" s="118" t="s">
        <v>85</v>
      </c>
      <c r="E81" s="118" t="s">
        <v>89</v>
      </c>
      <c r="F81" s="97"/>
      <c r="G81" s="51"/>
      <c r="H81" s="51"/>
      <c r="I81" s="119">
        <f>I82</f>
        <v>100000</v>
      </c>
      <c r="J81" s="119">
        <f>J82</f>
        <v>100000</v>
      </c>
    </row>
    <row r="82" spans="1:10" ht="47.25" x14ac:dyDescent="0.25">
      <c r="A82" s="117" t="s">
        <v>207</v>
      </c>
      <c r="B82" s="118" t="s">
        <v>108</v>
      </c>
      <c r="C82" s="52">
        <v>1</v>
      </c>
      <c r="D82" s="118" t="s">
        <v>85</v>
      </c>
      <c r="E82" s="118" t="s">
        <v>208</v>
      </c>
      <c r="F82" s="97">
        <v>240</v>
      </c>
      <c r="G82" s="51">
        <v>1</v>
      </c>
      <c r="H82" s="51">
        <v>13</v>
      </c>
      <c r="I82" s="119">
        <f>'Прил 8'!J61</f>
        <v>100000</v>
      </c>
      <c r="J82" s="119">
        <f>'Прил 8'!K61</f>
        <v>100000</v>
      </c>
    </row>
    <row r="83" spans="1:10" ht="31.5" x14ac:dyDescent="0.25">
      <c r="A83" s="117" t="s">
        <v>396</v>
      </c>
      <c r="B83" s="118" t="s">
        <v>108</v>
      </c>
      <c r="C83" s="52">
        <v>1</v>
      </c>
      <c r="D83" s="118" t="s">
        <v>86</v>
      </c>
      <c r="E83" s="118" t="s">
        <v>89</v>
      </c>
      <c r="F83" s="97"/>
      <c r="G83" s="51"/>
      <c r="H83" s="51"/>
      <c r="I83" s="119">
        <f>I84</f>
        <v>40000</v>
      </c>
      <c r="J83" s="119">
        <f>J84</f>
        <v>40000</v>
      </c>
    </row>
    <row r="84" spans="1:10" ht="47.25" x14ac:dyDescent="0.25">
      <c r="A84" s="117" t="s">
        <v>207</v>
      </c>
      <c r="B84" s="118" t="s">
        <v>108</v>
      </c>
      <c r="C84" s="52">
        <v>1</v>
      </c>
      <c r="D84" s="118" t="s">
        <v>86</v>
      </c>
      <c r="E84" s="118" t="s">
        <v>208</v>
      </c>
      <c r="F84" s="97">
        <v>240</v>
      </c>
      <c r="G84" s="51">
        <v>1</v>
      </c>
      <c r="H84" s="51">
        <v>13</v>
      </c>
      <c r="I84" s="119">
        <f>'Прил 8'!J64</f>
        <v>40000</v>
      </c>
      <c r="J84" s="119">
        <f>'Прил 8'!K64</f>
        <v>40000</v>
      </c>
    </row>
    <row r="85" spans="1:10" ht="31.5" x14ac:dyDescent="0.25">
      <c r="A85" s="117" t="s">
        <v>397</v>
      </c>
      <c r="B85" s="118" t="s">
        <v>108</v>
      </c>
      <c r="C85" s="52">
        <v>1</v>
      </c>
      <c r="D85" s="118" t="s">
        <v>92</v>
      </c>
      <c r="E85" s="118" t="s">
        <v>89</v>
      </c>
      <c r="F85" s="97"/>
      <c r="G85" s="51"/>
      <c r="H85" s="51"/>
      <c r="I85" s="119">
        <f>I86</f>
        <v>929326</v>
      </c>
      <c r="J85" s="119">
        <f>J86</f>
        <v>926907</v>
      </c>
    </row>
    <row r="86" spans="1:10" ht="47.25" x14ac:dyDescent="0.25">
      <c r="A86" s="117" t="s">
        <v>207</v>
      </c>
      <c r="B86" s="118" t="s">
        <v>108</v>
      </c>
      <c r="C86" s="52">
        <v>1</v>
      </c>
      <c r="D86" s="118" t="s">
        <v>92</v>
      </c>
      <c r="E86" s="118" t="s">
        <v>208</v>
      </c>
      <c r="F86" s="97">
        <v>240</v>
      </c>
      <c r="G86" s="51">
        <v>1</v>
      </c>
      <c r="H86" s="51">
        <v>13</v>
      </c>
      <c r="I86" s="119">
        <f>'Прил 8'!J67</f>
        <v>929326</v>
      </c>
      <c r="J86" s="119">
        <f>'Прил 8'!K67</f>
        <v>926907</v>
      </c>
    </row>
    <row r="87" spans="1:10" x14ac:dyDescent="0.25">
      <c r="A87" s="117" t="s">
        <v>398</v>
      </c>
      <c r="B87" s="118" t="s">
        <v>108</v>
      </c>
      <c r="C87" s="52">
        <v>1</v>
      </c>
      <c r="D87" s="118" t="s">
        <v>103</v>
      </c>
      <c r="E87" s="118" t="s">
        <v>89</v>
      </c>
      <c r="F87" s="97"/>
      <c r="G87" s="51"/>
      <c r="H87" s="51"/>
      <c r="I87" s="119">
        <f>I88</f>
        <v>68694</v>
      </c>
      <c r="J87" s="119">
        <f>J88</f>
        <v>73503</v>
      </c>
    </row>
    <row r="88" spans="1:10" ht="47.25" x14ac:dyDescent="0.25">
      <c r="A88" s="117" t="s">
        <v>207</v>
      </c>
      <c r="B88" s="118" t="s">
        <v>108</v>
      </c>
      <c r="C88" s="52">
        <v>1</v>
      </c>
      <c r="D88" s="118" t="s">
        <v>103</v>
      </c>
      <c r="E88" s="118" t="s">
        <v>208</v>
      </c>
      <c r="F88" s="97">
        <v>240</v>
      </c>
      <c r="G88" s="51">
        <v>1</v>
      </c>
      <c r="H88" s="51">
        <v>13</v>
      </c>
      <c r="I88" s="119">
        <f>'Прил 8'!J70</f>
        <v>68694</v>
      </c>
      <c r="J88" s="119">
        <f>'Прил 8'!K70</f>
        <v>73503</v>
      </c>
    </row>
    <row r="89" spans="1:10" ht="63" x14ac:dyDescent="0.25">
      <c r="A89" s="117" t="s">
        <v>399</v>
      </c>
      <c r="B89" s="118" t="s">
        <v>108</v>
      </c>
      <c r="C89" s="52">
        <v>1</v>
      </c>
      <c r="D89" s="118" t="s">
        <v>104</v>
      </c>
      <c r="E89" s="118" t="s">
        <v>89</v>
      </c>
      <c r="F89" s="97"/>
      <c r="G89" s="51"/>
      <c r="H89" s="51"/>
      <c r="I89" s="119">
        <f>I90</f>
        <v>5000</v>
      </c>
      <c r="J89" s="119">
        <f>J90</f>
        <v>5000</v>
      </c>
    </row>
    <row r="90" spans="1:10" ht="47.25" x14ac:dyDescent="0.25">
      <c r="A90" s="117" t="s">
        <v>207</v>
      </c>
      <c r="B90" s="118" t="s">
        <v>108</v>
      </c>
      <c r="C90" s="52">
        <v>1</v>
      </c>
      <c r="D90" s="118" t="s">
        <v>104</v>
      </c>
      <c r="E90" s="118" t="s">
        <v>208</v>
      </c>
      <c r="F90" s="97">
        <v>240</v>
      </c>
      <c r="G90" s="51">
        <v>1</v>
      </c>
      <c r="H90" s="51">
        <v>13</v>
      </c>
      <c r="I90" s="119">
        <f>'Прил 8'!J73</f>
        <v>5000</v>
      </c>
      <c r="J90" s="119">
        <f>'Прил 8'!K73</f>
        <v>5000</v>
      </c>
    </row>
    <row r="91" spans="1:10" ht="31.5" x14ac:dyDescent="0.25">
      <c r="A91" s="117" t="s">
        <v>400</v>
      </c>
      <c r="B91" s="118" t="s">
        <v>108</v>
      </c>
      <c r="C91" s="118">
        <v>2</v>
      </c>
      <c r="D91" s="118" t="s">
        <v>88</v>
      </c>
      <c r="E91" s="118" t="s">
        <v>89</v>
      </c>
      <c r="F91" s="97" t="s">
        <v>362</v>
      </c>
      <c r="G91" s="51" t="s">
        <v>362</v>
      </c>
      <c r="H91" s="51" t="s">
        <v>362</v>
      </c>
      <c r="I91" s="119">
        <f>I92+I94</f>
        <v>663000</v>
      </c>
      <c r="J91" s="119">
        <f>J92+J94</f>
        <v>663000</v>
      </c>
    </row>
    <row r="92" spans="1:10" x14ac:dyDescent="0.25">
      <c r="A92" s="117" t="s">
        <v>395</v>
      </c>
      <c r="B92" s="118" t="s">
        <v>108</v>
      </c>
      <c r="C92" s="118" t="s">
        <v>93</v>
      </c>
      <c r="D92" s="118" t="s">
        <v>85</v>
      </c>
      <c r="E92" s="118" t="s">
        <v>89</v>
      </c>
      <c r="F92" s="97"/>
      <c r="G92" s="51"/>
      <c r="H92" s="51"/>
      <c r="I92" s="119">
        <f>I93</f>
        <v>150000</v>
      </c>
      <c r="J92" s="119">
        <f>J93</f>
        <v>150000</v>
      </c>
    </row>
    <row r="93" spans="1:10" ht="47.25" x14ac:dyDescent="0.25">
      <c r="A93" s="117" t="s">
        <v>207</v>
      </c>
      <c r="B93" s="118" t="s">
        <v>108</v>
      </c>
      <c r="C93" s="118" t="s">
        <v>93</v>
      </c>
      <c r="D93" s="118" t="s">
        <v>85</v>
      </c>
      <c r="E93" s="118" t="s">
        <v>208</v>
      </c>
      <c r="F93" s="97">
        <v>240</v>
      </c>
      <c r="G93" s="51">
        <v>5</v>
      </c>
      <c r="H93" s="51">
        <v>5</v>
      </c>
      <c r="I93" s="119">
        <f>'Прил 8'!J222</f>
        <v>150000</v>
      </c>
      <c r="J93" s="119">
        <f>'Прил 8'!K222</f>
        <v>150000</v>
      </c>
    </row>
    <row r="94" spans="1:10" x14ac:dyDescent="0.25">
      <c r="A94" s="117" t="s">
        <v>401</v>
      </c>
      <c r="B94" s="118" t="s">
        <v>108</v>
      </c>
      <c r="C94" s="118" t="s">
        <v>93</v>
      </c>
      <c r="D94" s="118" t="s">
        <v>86</v>
      </c>
      <c r="E94" s="118" t="s">
        <v>89</v>
      </c>
      <c r="F94" s="97"/>
      <c r="G94" s="51"/>
      <c r="H94" s="51"/>
      <c r="I94" s="119">
        <f>I95</f>
        <v>513000</v>
      </c>
      <c r="J94" s="119">
        <f>J95</f>
        <v>513000</v>
      </c>
    </row>
    <row r="95" spans="1:10" ht="47.25" x14ac:dyDescent="0.25">
      <c r="A95" s="117" t="s">
        <v>207</v>
      </c>
      <c r="B95" s="118" t="s">
        <v>108</v>
      </c>
      <c r="C95" s="118" t="s">
        <v>93</v>
      </c>
      <c r="D95" s="118" t="s">
        <v>86</v>
      </c>
      <c r="E95" s="118" t="s">
        <v>208</v>
      </c>
      <c r="F95" s="97">
        <v>240</v>
      </c>
      <c r="G95" s="51">
        <v>5</v>
      </c>
      <c r="H95" s="51">
        <v>5</v>
      </c>
      <c r="I95" s="119">
        <f>'Прил 8'!J225</f>
        <v>513000</v>
      </c>
      <c r="J95" s="119">
        <f>'Прил 8'!K225</f>
        <v>513000</v>
      </c>
    </row>
    <row r="96" spans="1:10" ht="31.5" x14ac:dyDescent="0.25">
      <c r="A96" s="117" t="s">
        <v>400</v>
      </c>
      <c r="B96" s="118" t="s">
        <v>108</v>
      </c>
      <c r="C96" s="118" t="s">
        <v>94</v>
      </c>
      <c r="D96" s="118" t="s">
        <v>88</v>
      </c>
      <c r="E96" s="118" t="s">
        <v>89</v>
      </c>
      <c r="F96" s="97" t="s">
        <v>362</v>
      </c>
      <c r="G96" s="51" t="s">
        <v>362</v>
      </c>
      <c r="H96" s="51" t="s">
        <v>362</v>
      </c>
      <c r="I96" s="119">
        <f>I97</f>
        <v>21000</v>
      </c>
      <c r="J96" s="119">
        <f>J97</f>
        <v>21000</v>
      </c>
    </row>
    <row r="97" spans="1:10" ht="63" x14ac:dyDescent="0.25">
      <c r="A97" s="117" t="s">
        <v>528</v>
      </c>
      <c r="B97" s="118" t="s">
        <v>108</v>
      </c>
      <c r="C97" s="118" t="s">
        <v>94</v>
      </c>
      <c r="D97" s="118" t="s">
        <v>86</v>
      </c>
      <c r="E97" s="118" t="s">
        <v>89</v>
      </c>
      <c r="F97" s="97"/>
      <c r="G97" s="51"/>
      <c r="H97" s="51"/>
      <c r="I97" s="119">
        <f>I98</f>
        <v>21000</v>
      </c>
      <c r="J97" s="119">
        <f>J98</f>
        <v>21000</v>
      </c>
    </row>
    <row r="98" spans="1:10" ht="47.25" x14ac:dyDescent="0.25">
      <c r="A98" s="117" t="s">
        <v>207</v>
      </c>
      <c r="B98" s="118" t="s">
        <v>108</v>
      </c>
      <c r="C98" s="118" t="s">
        <v>94</v>
      </c>
      <c r="D98" s="118" t="s">
        <v>86</v>
      </c>
      <c r="E98" s="118" t="s">
        <v>208</v>
      </c>
      <c r="F98" s="97">
        <v>240</v>
      </c>
      <c r="G98" s="51">
        <v>8</v>
      </c>
      <c r="H98" s="51">
        <v>1</v>
      </c>
      <c r="I98" s="119">
        <f>'Прил 8'!J253</f>
        <v>21000</v>
      </c>
      <c r="J98" s="119">
        <f>'Прил 8'!K253</f>
        <v>21000</v>
      </c>
    </row>
    <row r="99" spans="1:10" ht="47.25" x14ac:dyDescent="0.25">
      <c r="A99" s="117" t="s">
        <v>214</v>
      </c>
      <c r="B99" s="118" t="s">
        <v>133</v>
      </c>
      <c r="C99" s="52" t="s">
        <v>87</v>
      </c>
      <c r="D99" s="118" t="s">
        <v>88</v>
      </c>
      <c r="E99" s="118" t="s">
        <v>89</v>
      </c>
      <c r="F99" s="97" t="s">
        <v>362</v>
      </c>
      <c r="G99" s="51" t="s">
        <v>362</v>
      </c>
      <c r="H99" s="51" t="s">
        <v>362</v>
      </c>
      <c r="I99" s="119">
        <f>SUM(I100:I101)</f>
        <v>6000</v>
      </c>
      <c r="J99" s="119">
        <f>SUM(J100:J101)</f>
        <v>6000</v>
      </c>
    </row>
    <row r="100" spans="1:10" ht="31.5" x14ac:dyDescent="0.25">
      <c r="A100" s="117" t="s">
        <v>445</v>
      </c>
      <c r="B100" s="118" t="s">
        <v>133</v>
      </c>
      <c r="C100" s="52">
        <v>0</v>
      </c>
      <c r="D100" s="118" t="s">
        <v>88</v>
      </c>
      <c r="E100" s="118" t="s">
        <v>446</v>
      </c>
      <c r="F100" s="97">
        <v>350</v>
      </c>
      <c r="G100" s="51">
        <v>1</v>
      </c>
      <c r="H100" s="51">
        <v>13</v>
      </c>
      <c r="I100" s="119">
        <f>'Прил 8'!J77</f>
        <v>6000</v>
      </c>
      <c r="J100" s="119">
        <f>'Прил 8'!K77</f>
        <v>6000</v>
      </c>
    </row>
    <row r="101" spans="1:10" ht="78.75" hidden="1" x14ac:dyDescent="0.25">
      <c r="A101" s="117" t="s">
        <v>460</v>
      </c>
      <c r="B101" s="118" t="s">
        <v>133</v>
      </c>
      <c r="C101" s="52">
        <v>0</v>
      </c>
      <c r="D101" s="118" t="s">
        <v>88</v>
      </c>
      <c r="E101" s="118" t="s">
        <v>448</v>
      </c>
      <c r="F101" s="97">
        <v>350</v>
      </c>
      <c r="G101" s="51">
        <v>1</v>
      </c>
      <c r="H101" s="51">
        <v>13</v>
      </c>
      <c r="I101" s="119">
        <f>'Прил 8'!J79</f>
        <v>0</v>
      </c>
      <c r="J101" s="119">
        <f>'Прил 8'!K79</f>
        <v>0</v>
      </c>
    </row>
    <row r="102" spans="1:10" ht="94.5" x14ac:dyDescent="0.25">
      <c r="A102" s="57" t="s">
        <v>318</v>
      </c>
      <c r="B102" s="118" t="s">
        <v>122</v>
      </c>
      <c r="C102" s="52" t="s">
        <v>87</v>
      </c>
      <c r="D102" s="118" t="s">
        <v>88</v>
      </c>
      <c r="E102" s="118" t="s">
        <v>89</v>
      </c>
      <c r="F102" s="97"/>
      <c r="G102" s="51"/>
      <c r="H102" s="51"/>
      <c r="I102" s="119">
        <f>I103</f>
        <v>30000</v>
      </c>
      <c r="J102" s="119">
        <f>J103</f>
        <v>30000</v>
      </c>
    </row>
    <row r="103" spans="1:10" ht="31.5" x14ac:dyDescent="0.25">
      <c r="A103" s="57" t="s">
        <v>319</v>
      </c>
      <c r="B103" s="118" t="s">
        <v>122</v>
      </c>
      <c r="C103" s="52">
        <v>0</v>
      </c>
      <c r="D103" s="118" t="s">
        <v>88</v>
      </c>
      <c r="E103" s="118" t="s">
        <v>320</v>
      </c>
      <c r="F103" s="97">
        <v>240</v>
      </c>
      <c r="G103" s="51">
        <v>7</v>
      </c>
      <c r="H103" s="51">
        <v>5</v>
      </c>
      <c r="I103" s="119">
        <f>'Прил 8'!J230</f>
        <v>30000</v>
      </c>
      <c r="J103" s="119">
        <f>'Прил 8'!K230</f>
        <v>30000</v>
      </c>
    </row>
    <row r="104" spans="1:10" ht="63" x14ac:dyDescent="0.25">
      <c r="A104" s="117" t="s">
        <v>216</v>
      </c>
      <c r="B104" s="118" t="s">
        <v>110</v>
      </c>
      <c r="C104" s="52" t="s">
        <v>87</v>
      </c>
      <c r="D104" s="118" t="s">
        <v>88</v>
      </c>
      <c r="E104" s="118" t="s">
        <v>89</v>
      </c>
      <c r="F104" s="97" t="s">
        <v>362</v>
      </c>
      <c r="G104" s="51" t="s">
        <v>362</v>
      </c>
      <c r="H104" s="51" t="s">
        <v>362</v>
      </c>
      <c r="I104" s="119">
        <f>I105</f>
        <v>10000</v>
      </c>
      <c r="J104" s="119">
        <f>J105</f>
        <v>10000</v>
      </c>
    </row>
    <row r="105" spans="1:10" x14ac:dyDescent="0.25">
      <c r="A105" s="117" t="s">
        <v>402</v>
      </c>
      <c r="B105" s="118" t="s">
        <v>110</v>
      </c>
      <c r="C105" s="52">
        <v>0</v>
      </c>
      <c r="D105" s="118" t="s">
        <v>85</v>
      </c>
      <c r="E105" s="118" t="s">
        <v>89</v>
      </c>
      <c r="F105" s="97"/>
      <c r="G105" s="51"/>
      <c r="H105" s="51"/>
      <c r="I105" s="119">
        <f>SUM(I106:I106)</f>
        <v>10000</v>
      </c>
      <c r="J105" s="119">
        <f>SUM(J106:J106)</f>
        <v>10000</v>
      </c>
    </row>
    <row r="106" spans="1:10" ht="31.5" x14ac:dyDescent="0.25">
      <c r="A106" s="117" t="s">
        <v>218</v>
      </c>
      <c r="B106" s="118" t="s">
        <v>110</v>
      </c>
      <c r="C106" s="52">
        <v>0</v>
      </c>
      <c r="D106" s="118" t="s">
        <v>85</v>
      </c>
      <c r="E106" s="118" t="s">
        <v>219</v>
      </c>
      <c r="F106" s="97">
        <v>240</v>
      </c>
      <c r="G106" s="51">
        <v>1</v>
      </c>
      <c r="H106" s="51">
        <v>13</v>
      </c>
      <c r="I106" s="119">
        <f>'Прил 8'!J83</f>
        <v>10000</v>
      </c>
      <c r="J106" s="119">
        <f>'Прил 8'!K83</f>
        <v>10000</v>
      </c>
    </row>
    <row r="107" spans="1:10" ht="47.25" x14ac:dyDescent="0.25">
      <c r="A107" s="117" t="s">
        <v>408</v>
      </c>
      <c r="B107" s="118" t="s">
        <v>114</v>
      </c>
      <c r="C107" s="52" t="s">
        <v>87</v>
      </c>
      <c r="D107" s="118" t="s">
        <v>88</v>
      </c>
      <c r="E107" s="118" t="s">
        <v>89</v>
      </c>
      <c r="F107" s="97" t="s">
        <v>362</v>
      </c>
      <c r="G107" s="51" t="s">
        <v>362</v>
      </c>
      <c r="H107" s="51" t="s">
        <v>362</v>
      </c>
      <c r="I107" s="119">
        <f>I108</f>
        <v>1135000</v>
      </c>
      <c r="J107" s="119">
        <f>J108</f>
        <v>1135000</v>
      </c>
    </row>
    <row r="108" spans="1:10" ht="63" x14ac:dyDescent="0.25">
      <c r="A108" s="117" t="s">
        <v>409</v>
      </c>
      <c r="B108" s="118" t="s">
        <v>114</v>
      </c>
      <c r="C108" s="52">
        <v>0</v>
      </c>
      <c r="D108" s="118" t="s">
        <v>85</v>
      </c>
      <c r="E108" s="118" t="s">
        <v>89</v>
      </c>
      <c r="F108" s="97" t="s">
        <v>362</v>
      </c>
      <c r="G108" s="51" t="s">
        <v>362</v>
      </c>
      <c r="H108" s="51" t="s">
        <v>362</v>
      </c>
      <c r="I108" s="119">
        <f>SUM(I109:I110)</f>
        <v>1135000</v>
      </c>
      <c r="J108" s="119">
        <f>SUM(J109:J110)</f>
        <v>1135000</v>
      </c>
    </row>
    <row r="109" spans="1:10" ht="31.5" x14ac:dyDescent="0.25">
      <c r="A109" s="117" t="s">
        <v>166</v>
      </c>
      <c r="B109" s="118" t="s">
        <v>114</v>
      </c>
      <c r="C109" s="52">
        <v>0</v>
      </c>
      <c r="D109" s="118" t="s">
        <v>85</v>
      </c>
      <c r="E109" s="118">
        <v>26910</v>
      </c>
      <c r="F109" s="97">
        <v>240</v>
      </c>
      <c r="G109" s="51">
        <v>1</v>
      </c>
      <c r="H109" s="51">
        <v>13</v>
      </c>
      <c r="I109" s="119">
        <f>'Прил 8'!J87</f>
        <v>135000</v>
      </c>
      <c r="J109" s="119">
        <f>'Прил 8'!K87</f>
        <v>135000</v>
      </c>
    </row>
    <row r="110" spans="1:10" ht="31.5" x14ac:dyDescent="0.25">
      <c r="A110" s="117" t="s">
        <v>166</v>
      </c>
      <c r="B110" s="118" t="s">
        <v>114</v>
      </c>
      <c r="C110" s="52">
        <v>0</v>
      </c>
      <c r="D110" s="118" t="s">
        <v>86</v>
      </c>
      <c r="E110" s="118">
        <v>26910</v>
      </c>
      <c r="F110" s="97">
        <v>240</v>
      </c>
      <c r="G110" s="51">
        <v>1</v>
      </c>
      <c r="H110" s="51">
        <v>13</v>
      </c>
      <c r="I110" s="119">
        <f>'Прил 8'!J90</f>
        <v>1000000</v>
      </c>
      <c r="J110" s="119">
        <f>'Прил 8'!K90</f>
        <v>1000000</v>
      </c>
    </row>
    <row r="111" spans="1:10" ht="63" x14ac:dyDescent="0.25">
      <c r="A111" s="117" t="s">
        <v>220</v>
      </c>
      <c r="B111" s="118" t="s">
        <v>119</v>
      </c>
      <c r="C111" s="52" t="s">
        <v>87</v>
      </c>
      <c r="D111" s="118" t="s">
        <v>88</v>
      </c>
      <c r="E111" s="118" t="s">
        <v>89</v>
      </c>
      <c r="F111" s="97"/>
      <c r="G111" s="51"/>
      <c r="H111" s="51"/>
      <c r="I111" s="119">
        <f>I112</f>
        <v>10000</v>
      </c>
      <c r="J111" s="119">
        <f>J112</f>
        <v>10000</v>
      </c>
    </row>
    <row r="112" spans="1:10" ht="47.25" x14ac:dyDescent="0.25">
      <c r="A112" s="117" t="s">
        <v>221</v>
      </c>
      <c r="B112" s="118" t="s">
        <v>119</v>
      </c>
      <c r="C112" s="52">
        <v>0</v>
      </c>
      <c r="D112" s="118" t="s">
        <v>86</v>
      </c>
      <c r="E112" s="118" t="s">
        <v>89</v>
      </c>
      <c r="F112" s="97"/>
      <c r="G112" s="51"/>
      <c r="H112" s="51"/>
      <c r="I112" s="119">
        <f>I113</f>
        <v>10000</v>
      </c>
      <c r="J112" s="119">
        <f>J113</f>
        <v>10000</v>
      </c>
    </row>
    <row r="113" spans="1:10" ht="31.5" x14ac:dyDescent="0.25">
      <c r="A113" s="57" t="s">
        <v>222</v>
      </c>
      <c r="B113" s="118" t="s">
        <v>119</v>
      </c>
      <c r="C113" s="52">
        <v>0</v>
      </c>
      <c r="D113" s="118" t="s">
        <v>86</v>
      </c>
      <c r="E113" s="118" t="s">
        <v>223</v>
      </c>
      <c r="F113" s="97">
        <v>240</v>
      </c>
      <c r="G113" s="51">
        <v>1</v>
      </c>
      <c r="H113" s="51">
        <v>13</v>
      </c>
      <c r="I113" s="119">
        <f>'Прил 8'!J94</f>
        <v>10000</v>
      </c>
      <c r="J113" s="119">
        <f>'Прил 8'!K94</f>
        <v>10000</v>
      </c>
    </row>
    <row r="114" spans="1:10" ht="63" x14ac:dyDescent="0.25">
      <c r="A114" s="57" t="s">
        <v>354</v>
      </c>
      <c r="B114" s="118" t="s">
        <v>131</v>
      </c>
      <c r="C114" s="52">
        <v>0</v>
      </c>
      <c r="D114" s="118" t="s">
        <v>88</v>
      </c>
      <c r="E114" s="118" t="s">
        <v>89</v>
      </c>
      <c r="F114" s="97"/>
      <c r="G114" s="51"/>
      <c r="H114" s="51"/>
      <c r="I114" s="119">
        <f>I115</f>
        <v>2393.2399999999998</v>
      </c>
      <c r="J114" s="119">
        <f>J115</f>
        <v>0</v>
      </c>
    </row>
    <row r="115" spans="1:10" ht="47.25" x14ac:dyDescent="0.25">
      <c r="A115" s="57" t="s">
        <v>410</v>
      </c>
      <c r="B115" s="118" t="s">
        <v>131</v>
      </c>
      <c r="C115" s="52">
        <v>1</v>
      </c>
      <c r="D115" s="118" t="s">
        <v>88</v>
      </c>
      <c r="E115" s="118" t="s">
        <v>89</v>
      </c>
      <c r="F115" s="97"/>
      <c r="G115" s="51"/>
      <c r="H115" s="51"/>
      <c r="I115" s="119">
        <f>I116+I118+I120</f>
        <v>2393.2399999999998</v>
      </c>
      <c r="J115" s="119">
        <f>J116+J118+J120</f>
        <v>0</v>
      </c>
    </row>
    <row r="116" spans="1:10" hidden="1" x14ac:dyDescent="0.25">
      <c r="A116" s="57" t="s">
        <v>306</v>
      </c>
      <c r="B116" s="118" t="s">
        <v>131</v>
      </c>
      <c r="C116" s="52">
        <v>1</v>
      </c>
      <c r="D116" s="118" t="s">
        <v>85</v>
      </c>
      <c r="E116" s="118" t="s">
        <v>89</v>
      </c>
      <c r="F116" s="97"/>
      <c r="G116" s="51"/>
      <c r="H116" s="51"/>
      <c r="I116" s="119">
        <f>I117</f>
        <v>0</v>
      </c>
      <c r="J116" s="119">
        <f>J117</f>
        <v>0</v>
      </c>
    </row>
    <row r="117" spans="1:10" hidden="1" x14ac:dyDescent="0.25">
      <c r="A117" s="57" t="s">
        <v>405</v>
      </c>
      <c r="B117" s="118" t="s">
        <v>131</v>
      </c>
      <c r="C117" s="52">
        <v>1</v>
      </c>
      <c r="D117" s="118" t="s">
        <v>85</v>
      </c>
      <c r="E117" s="118" t="s">
        <v>308</v>
      </c>
      <c r="F117" s="97">
        <v>240</v>
      </c>
      <c r="G117" s="51">
        <v>5</v>
      </c>
      <c r="H117" s="51">
        <v>3</v>
      </c>
      <c r="I117" s="119">
        <f>'Прил 8'!J200</f>
        <v>0</v>
      </c>
      <c r="J117" s="119">
        <f>'Прил 8'!K200</f>
        <v>0</v>
      </c>
    </row>
    <row r="118" spans="1:10" ht="31.5" hidden="1" x14ac:dyDescent="0.25">
      <c r="A118" s="57" t="s">
        <v>309</v>
      </c>
      <c r="B118" s="118" t="s">
        <v>131</v>
      </c>
      <c r="C118" s="52">
        <v>1</v>
      </c>
      <c r="D118" s="118" t="s">
        <v>86</v>
      </c>
      <c r="E118" s="118" t="s">
        <v>89</v>
      </c>
      <c r="F118" s="97"/>
      <c r="G118" s="51"/>
      <c r="H118" s="51"/>
      <c r="I118" s="119">
        <f>I119</f>
        <v>0</v>
      </c>
      <c r="J118" s="119">
        <f>J119</f>
        <v>0</v>
      </c>
    </row>
    <row r="119" spans="1:10" ht="110.25" hidden="1" x14ac:dyDescent="0.25">
      <c r="A119" s="57" t="s">
        <v>406</v>
      </c>
      <c r="B119" s="118" t="s">
        <v>131</v>
      </c>
      <c r="C119" s="52">
        <v>1</v>
      </c>
      <c r="D119" s="118" t="s">
        <v>86</v>
      </c>
      <c r="E119" s="118" t="s">
        <v>308</v>
      </c>
      <c r="F119" s="97">
        <v>240</v>
      </c>
      <c r="G119" s="51">
        <v>5</v>
      </c>
      <c r="H119" s="51">
        <v>3</v>
      </c>
      <c r="I119" s="119">
        <f>'Прил 8'!J203</f>
        <v>0</v>
      </c>
      <c r="J119" s="119">
        <f>'Прил 8'!K203</f>
        <v>0</v>
      </c>
    </row>
    <row r="120" spans="1:10" ht="107.25" customHeight="1" x14ac:dyDescent="0.25">
      <c r="A120" s="57" t="s">
        <v>310</v>
      </c>
      <c r="B120" s="118" t="s">
        <v>131</v>
      </c>
      <c r="C120" s="52">
        <v>1</v>
      </c>
      <c r="D120" s="118" t="s">
        <v>141</v>
      </c>
      <c r="E120" s="118" t="s">
        <v>89</v>
      </c>
      <c r="F120" s="97"/>
      <c r="G120" s="51"/>
      <c r="H120" s="51"/>
      <c r="I120" s="119">
        <f>I121</f>
        <v>2393.2399999999998</v>
      </c>
      <c r="J120" s="119">
        <f>J121</f>
        <v>0</v>
      </c>
    </row>
    <row r="121" spans="1:10" ht="94.5" x14ac:dyDescent="0.25">
      <c r="A121" s="57" t="s">
        <v>307</v>
      </c>
      <c r="B121" s="118" t="s">
        <v>131</v>
      </c>
      <c r="C121" s="52">
        <v>1</v>
      </c>
      <c r="D121" s="118" t="s">
        <v>141</v>
      </c>
      <c r="E121" s="118" t="s">
        <v>142</v>
      </c>
      <c r="F121" s="97">
        <v>540</v>
      </c>
      <c r="G121" s="51">
        <v>5</v>
      </c>
      <c r="H121" s="51">
        <v>3</v>
      </c>
      <c r="I121" s="119">
        <f>'Прил 8'!J206</f>
        <v>2393.2399999999998</v>
      </c>
      <c r="J121" s="119">
        <f>'Прил 8'!K206</f>
        <v>0</v>
      </c>
    </row>
    <row r="122" spans="1:10" x14ac:dyDescent="0.25">
      <c r="A122" s="203" t="s">
        <v>154</v>
      </c>
      <c r="B122" s="204"/>
      <c r="C122" s="204"/>
      <c r="D122" s="204"/>
      <c r="E122" s="204"/>
      <c r="F122" s="204"/>
      <c r="G122" s="204"/>
      <c r="H122" s="204"/>
      <c r="I122" s="205">
        <f>I13+I20+I31+I56+I58+I61+I79+I99+I102+I104+I108+I111+I114</f>
        <v>133619735</v>
      </c>
      <c r="J122" s="205">
        <f>J13+J20+J31+J56+J58+J61+J79+J99+J102+J104+J108+J111+J114</f>
        <v>137856840.38</v>
      </c>
    </row>
  </sheetData>
  <mergeCells count="9">
    <mergeCell ref="B12:E12"/>
    <mergeCell ref="F1:J1"/>
    <mergeCell ref="F2:J2"/>
    <mergeCell ref="F3:J3"/>
    <mergeCell ref="F4:J4"/>
    <mergeCell ref="F5:J5"/>
    <mergeCell ref="F6:J6"/>
    <mergeCell ref="A9:J9"/>
    <mergeCell ref="A11:J11"/>
  </mergeCells>
  <pageMargins left="0.78740157480314965" right="0.19685039370078741" top="0.39370078740157483" bottom="0.19685039370078741" header="0.19685039370078741" footer="0.19685039370078741"/>
  <pageSetup paperSize="9" fitToHeight="0" orientation="landscape" r:id="rId1"/>
  <headerFooter differentFirst="1">
    <oddHeader>&amp;C&amp;"PT Astra Serif,обычный"&amp;8&amp;K000000&amp;P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I26"/>
  <sheetViews>
    <sheetView view="pageBreakPreview" topLeftCell="A12" zoomScaleNormal="100" zoomScaleSheetLayoutView="100" workbookViewId="0">
      <selection activeCell="A20" sqref="A20"/>
    </sheetView>
  </sheetViews>
  <sheetFormatPr defaultColWidth="8.85546875" defaultRowHeight="15.75" x14ac:dyDescent="0.25"/>
  <cols>
    <col min="1" max="1" width="81.140625" style="46" customWidth="1"/>
    <col min="2" max="3" width="4.42578125" style="47" customWidth="1"/>
    <col min="4" max="6" width="4.28515625" style="47" customWidth="1"/>
    <col min="7" max="7" width="8.7109375" style="47" customWidth="1"/>
    <col min="8" max="8" width="7.5703125" style="47" customWidth="1"/>
    <col min="9" max="9" width="16.7109375" style="48" customWidth="1"/>
    <col min="10" max="16384" width="8.85546875" style="40"/>
  </cols>
  <sheetData>
    <row r="1" spans="1:9" ht="15.75" customHeight="1" x14ac:dyDescent="0.25">
      <c r="A1" s="38"/>
      <c r="B1" s="231" t="s">
        <v>407</v>
      </c>
      <c r="C1" s="231"/>
      <c r="D1" s="231"/>
      <c r="E1" s="231"/>
      <c r="F1" s="231"/>
      <c r="G1" s="231"/>
      <c r="H1" s="231"/>
      <c r="I1" s="231"/>
    </row>
    <row r="2" spans="1:9" ht="15.75" customHeight="1" x14ac:dyDescent="0.25">
      <c r="A2" s="38"/>
      <c r="B2" s="232" t="s">
        <v>40</v>
      </c>
      <c r="C2" s="232"/>
      <c r="D2" s="232"/>
      <c r="E2" s="232"/>
      <c r="F2" s="232"/>
      <c r="G2" s="232"/>
      <c r="H2" s="232"/>
      <c r="I2" s="232"/>
    </row>
    <row r="3" spans="1:9" ht="15.75" customHeight="1" x14ac:dyDescent="0.25">
      <c r="A3" s="38"/>
      <c r="B3" s="231" t="s">
        <v>42</v>
      </c>
      <c r="C3" s="231"/>
      <c r="D3" s="231"/>
      <c r="E3" s="231"/>
      <c r="F3" s="231"/>
      <c r="G3" s="231"/>
      <c r="H3" s="231"/>
      <c r="I3" s="231"/>
    </row>
    <row r="4" spans="1:9" ht="15.75" customHeight="1" x14ac:dyDescent="0.25">
      <c r="A4" s="38"/>
      <c r="B4" s="231" t="s">
        <v>43</v>
      </c>
      <c r="C4" s="231"/>
      <c r="D4" s="231"/>
      <c r="E4" s="231"/>
      <c r="F4" s="231"/>
      <c r="G4" s="231"/>
      <c r="H4" s="231"/>
      <c r="I4" s="231"/>
    </row>
    <row r="5" spans="1:9" ht="15.75" customHeight="1" x14ac:dyDescent="0.25">
      <c r="A5" s="38"/>
      <c r="B5" s="231" t="s">
        <v>490</v>
      </c>
      <c r="C5" s="231"/>
      <c r="D5" s="231"/>
      <c r="E5" s="231"/>
      <c r="F5" s="231"/>
      <c r="G5" s="231"/>
      <c r="H5" s="231"/>
      <c r="I5" s="231"/>
    </row>
    <row r="6" spans="1:9" x14ac:dyDescent="0.25">
      <c r="A6" s="38"/>
      <c r="B6" s="231" t="s">
        <v>489</v>
      </c>
      <c r="C6" s="231"/>
      <c r="D6" s="231"/>
      <c r="E6" s="231"/>
      <c r="F6" s="231"/>
      <c r="G6" s="231"/>
      <c r="H6" s="231"/>
      <c r="I6" s="231"/>
    </row>
    <row r="7" spans="1:9" x14ac:dyDescent="0.25">
      <c r="A7" s="38"/>
      <c r="B7" s="39"/>
      <c r="C7" s="39"/>
      <c r="D7" s="39"/>
      <c r="E7" s="39"/>
      <c r="F7" s="39"/>
      <c r="G7" s="39"/>
      <c r="H7" s="39"/>
      <c r="I7" s="41"/>
    </row>
    <row r="8" spans="1:9" x14ac:dyDescent="0.25">
      <c r="A8" s="38"/>
      <c r="B8" s="39"/>
      <c r="C8" s="39"/>
      <c r="D8" s="39"/>
      <c r="E8" s="39"/>
      <c r="F8" s="39"/>
      <c r="G8" s="39"/>
      <c r="H8" s="39"/>
      <c r="I8" s="41"/>
    </row>
    <row r="9" spans="1:9" ht="105" customHeight="1" x14ac:dyDescent="0.25">
      <c r="A9" s="238" t="s">
        <v>515</v>
      </c>
      <c r="B9" s="238"/>
      <c r="C9" s="238"/>
      <c r="D9" s="238"/>
      <c r="E9" s="238"/>
      <c r="F9" s="238"/>
      <c r="G9" s="238"/>
      <c r="H9" s="238"/>
      <c r="I9" s="238"/>
    </row>
    <row r="10" spans="1:9" x14ac:dyDescent="0.25">
      <c r="A10" s="42"/>
      <c r="B10" s="43"/>
      <c r="C10" s="43"/>
      <c r="D10" s="43"/>
      <c r="E10" s="43"/>
      <c r="F10" s="43"/>
      <c r="G10" s="43"/>
      <c r="H10" s="43"/>
      <c r="I10" s="44"/>
    </row>
    <row r="11" spans="1:9" x14ac:dyDescent="0.25">
      <c r="A11" s="239" t="s">
        <v>39</v>
      </c>
      <c r="B11" s="239"/>
      <c r="C11" s="239"/>
      <c r="D11" s="239"/>
      <c r="E11" s="239"/>
      <c r="F11" s="239"/>
      <c r="G11" s="239"/>
      <c r="H11" s="239"/>
      <c r="I11" s="239"/>
    </row>
    <row r="12" spans="1:9" x14ac:dyDescent="0.25">
      <c r="A12" s="243" t="s">
        <v>79</v>
      </c>
      <c r="B12" s="245" t="s">
        <v>1</v>
      </c>
      <c r="C12" s="246"/>
      <c r="D12" s="246"/>
      <c r="E12" s="246"/>
      <c r="F12" s="246"/>
      <c r="G12" s="246"/>
      <c r="H12" s="247"/>
      <c r="I12" s="243" t="s">
        <v>57</v>
      </c>
    </row>
    <row r="13" spans="1:9" ht="107.45" customHeight="1" x14ac:dyDescent="0.25">
      <c r="A13" s="244"/>
      <c r="B13" s="45" t="s">
        <v>80</v>
      </c>
      <c r="C13" s="45" t="s">
        <v>81</v>
      </c>
      <c r="D13" s="245" t="s">
        <v>82</v>
      </c>
      <c r="E13" s="246"/>
      <c r="F13" s="246"/>
      <c r="G13" s="247"/>
      <c r="H13" s="45" t="s">
        <v>83</v>
      </c>
      <c r="I13" s="244"/>
    </row>
    <row r="14" spans="1:9" ht="47.25" x14ac:dyDescent="0.25">
      <c r="A14" s="121" t="s">
        <v>411</v>
      </c>
      <c r="B14" s="122" t="s">
        <v>362</v>
      </c>
      <c r="C14" s="122" t="s">
        <v>362</v>
      </c>
      <c r="D14" s="123" t="s">
        <v>362</v>
      </c>
      <c r="E14" s="124" t="s">
        <v>362</v>
      </c>
      <c r="F14" s="124"/>
      <c r="G14" s="125" t="s">
        <v>362</v>
      </c>
      <c r="H14" s="126" t="s">
        <v>362</v>
      </c>
      <c r="I14" s="127">
        <f>I15</f>
        <v>723240</v>
      </c>
    </row>
    <row r="15" spans="1:9" x14ac:dyDescent="0.25">
      <c r="A15" s="73" t="s">
        <v>150</v>
      </c>
      <c r="B15" s="71" t="s">
        <v>110</v>
      </c>
      <c r="C15" s="71" t="s">
        <v>92</v>
      </c>
      <c r="D15" s="71"/>
      <c r="E15" s="71"/>
      <c r="F15" s="71"/>
      <c r="G15" s="71"/>
      <c r="H15" s="72"/>
      <c r="I15" s="127">
        <f>I16</f>
        <v>723240</v>
      </c>
    </row>
    <row r="16" spans="1:9" x14ac:dyDescent="0.25">
      <c r="A16" s="74" t="s">
        <v>339</v>
      </c>
      <c r="B16" s="71" t="s">
        <v>110</v>
      </c>
      <c r="C16" s="71" t="s">
        <v>92</v>
      </c>
      <c r="D16" s="71" t="s">
        <v>340</v>
      </c>
      <c r="E16" s="72"/>
      <c r="F16" s="71"/>
      <c r="G16" s="71"/>
      <c r="H16" s="72"/>
      <c r="I16" s="127">
        <f>I17</f>
        <v>723240</v>
      </c>
    </row>
    <row r="17" spans="1:9" x14ac:dyDescent="0.25">
      <c r="A17" s="74" t="s">
        <v>341</v>
      </c>
      <c r="B17" s="71" t="s">
        <v>110</v>
      </c>
      <c r="C17" s="71" t="s">
        <v>92</v>
      </c>
      <c r="D17" s="71" t="s">
        <v>340</v>
      </c>
      <c r="E17" s="72">
        <v>3</v>
      </c>
      <c r="F17" s="71"/>
      <c r="G17" s="71"/>
      <c r="H17" s="72"/>
      <c r="I17" s="127">
        <f>I18</f>
        <v>723240</v>
      </c>
    </row>
    <row r="18" spans="1:9" ht="31.5" x14ac:dyDescent="0.25">
      <c r="A18" s="74" t="s">
        <v>342</v>
      </c>
      <c r="B18" s="71" t="s">
        <v>110</v>
      </c>
      <c r="C18" s="71" t="s">
        <v>92</v>
      </c>
      <c r="D18" s="71" t="s">
        <v>340</v>
      </c>
      <c r="E18" s="72">
        <v>3</v>
      </c>
      <c r="F18" s="71" t="s">
        <v>88</v>
      </c>
      <c r="G18" s="71" t="s">
        <v>343</v>
      </c>
      <c r="H18" s="72"/>
      <c r="I18" s="127">
        <f>I19</f>
        <v>723240</v>
      </c>
    </row>
    <row r="19" spans="1:9" ht="31.5" x14ac:dyDescent="0.25">
      <c r="A19" s="74" t="s">
        <v>270</v>
      </c>
      <c r="B19" s="71" t="s">
        <v>110</v>
      </c>
      <c r="C19" s="71" t="s">
        <v>92</v>
      </c>
      <c r="D19" s="71" t="s">
        <v>340</v>
      </c>
      <c r="E19" s="72">
        <v>3</v>
      </c>
      <c r="F19" s="71" t="s">
        <v>88</v>
      </c>
      <c r="G19" s="71" t="s">
        <v>343</v>
      </c>
      <c r="H19" s="72">
        <v>810</v>
      </c>
      <c r="I19" s="127">
        <f>'Прил 7'!J313</f>
        <v>723240</v>
      </c>
    </row>
    <row r="20" spans="1:9" ht="47.25" x14ac:dyDescent="0.25">
      <c r="A20" s="121" t="s">
        <v>412</v>
      </c>
      <c r="B20" s="122" t="s">
        <v>362</v>
      </c>
      <c r="C20" s="122" t="s">
        <v>362</v>
      </c>
      <c r="D20" s="123" t="s">
        <v>362</v>
      </c>
      <c r="E20" s="124" t="s">
        <v>362</v>
      </c>
      <c r="F20" s="124"/>
      <c r="G20" s="125" t="s">
        <v>362</v>
      </c>
      <c r="H20" s="126" t="s">
        <v>362</v>
      </c>
      <c r="I20" s="127">
        <f>I21</f>
        <v>40000</v>
      </c>
    </row>
    <row r="21" spans="1:9" x14ac:dyDescent="0.25">
      <c r="A21" s="73" t="s">
        <v>150</v>
      </c>
      <c r="B21" s="122">
        <v>10</v>
      </c>
      <c r="C21" s="122">
        <v>3</v>
      </c>
      <c r="D21" s="123"/>
      <c r="E21" s="124"/>
      <c r="F21" s="124"/>
      <c r="G21" s="125"/>
      <c r="H21" s="126" t="s">
        <v>362</v>
      </c>
      <c r="I21" s="127">
        <f>I22</f>
        <v>40000</v>
      </c>
    </row>
    <row r="22" spans="1:9" x14ac:dyDescent="0.25">
      <c r="A22" s="74" t="s">
        <v>100</v>
      </c>
      <c r="B22" s="71" t="s">
        <v>110</v>
      </c>
      <c r="C22" s="71" t="s">
        <v>92</v>
      </c>
      <c r="D22" s="71" t="s">
        <v>101</v>
      </c>
      <c r="E22" s="72"/>
      <c r="F22" s="71"/>
      <c r="G22" s="128"/>
      <c r="H22" s="72"/>
      <c r="I22" s="127">
        <f>I23</f>
        <v>40000</v>
      </c>
    </row>
    <row r="23" spans="1:9" x14ac:dyDescent="0.25">
      <c r="A23" s="74" t="s">
        <v>229</v>
      </c>
      <c r="B23" s="71" t="s">
        <v>110</v>
      </c>
      <c r="C23" s="71" t="s">
        <v>92</v>
      </c>
      <c r="D23" s="71" t="s">
        <v>101</v>
      </c>
      <c r="E23" s="72">
        <v>9</v>
      </c>
      <c r="F23" s="71"/>
      <c r="G23" s="128"/>
      <c r="H23" s="72"/>
      <c r="I23" s="127">
        <f>I24</f>
        <v>40000</v>
      </c>
    </row>
    <row r="24" spans="1:9" x14ac:dyDescent="0.25">
      <c r="A24" s="74" t="s">
        <v>344</v>
      </c>
      <c r="B24" s="71" t="s">
        <v>110</v>
      </c>
      <c r="C24" s="71" t="s">
        <v>92</v>
      </c>
      <c r="D24" s="71" t="s">
        <v>101</v>
      </c>
      <c r="E24" s="72">
        <v>9</v>
      </c>
      <c r="F24" s="71" t="s">
        <v>88</v>
      </c>
      <c r="G24" s="128" t="s">
        <v>345</v>
      </c>
      <c r="H24" s="72"/>
      <c r="I24" s="127">
        <f>I25</f>
        <v>40000</v>
      </c>
    </row>
    <row r="25" spans="1:9" x14ac:dyDescent="0.25">
      <c r="A25" s="74" t="s">
        <v>151</v>
      </c>
      <c r="B25" s="71" t="s">
        <v>110</v>
      </c>
      <c r="C25" s="71" t="s">
        <v>92</v>
      </c>
      <c r="D25" s="71" t="s">
        <v>101</v>
      </c>
      <c r="E25" s="72">
        <v>9</v>
      </c>
      <c r="F25" s="71" t="s">
        <v>88</v>
      </c>
      <c r="G25" s="128" t="s">
        <v>345</v>
      </c>
      <c r="H25" s="72">
        <v>310</v>
      </c>
      <c r="I25" s="127">
        <f>'Прил 7'!J317</f>
        <v>40000</v>
      </c>
    </row>
    <row r="26" spans="1:9" x14ac:dyDescent="0.25">
      <c r="A26" s="129" t="s">
        <v>154</v>
      </c>
      <c r="B26" s="122" t="s">
        <v>362</v>
      </c>
      <c r="C26" s="122" t="s">
        <v>362</v>
      </c>
      <c r="D26" s="122" t="s">
        <v>362</v>
      </c>
      <c r="E26" s="124" t="s">
        <v>362</v>
      </c>
      <c r="F26" s="124"/>
      <c r="G26" s="130" t="s">
        <v>362</v>
      </c>
      <c r="H26" s="126" t="s">
        <v>362</v>
      </c>
      <c r="I26" s="131">
        <f>I14+I20</f>
        <v>763240</v>
      </c>
    </row>
  </sheetData>
  <mergeCells count="12">
    <mergeCell ref="B6:I6"/>
    <mergeCell ref="B1:I1"/>
    <mergeCell ref="B2:I2"/>
    <mergeCell ref="B3:I3"/>
    <mergeCell ref="B4:I4"/>
    <mergeCell ref="B5:I5"/>
    <mergeCell ref="A9:I9"/>
    <mergeCell ref="A11:I11"/>
    <mergeCell ref="A12:A13"/>
    <mergeCell ref="B12:H12"/>
    <mergeCell ref="I12:I13"/>
    <mergeCell ref="D13:G13"/>
  </mergeCells>
  <pageMargins left="0.78740157480314965" right="0.19685039370078741" top="0.39370078740157483" bottom="0.39370078740157483" header="0.19685039370078741" footer="0.19685039370078741"/>
  <pageSetup paperSize="9" fitToHeight="0" orientation="landscape" r:id="rId1"/>
  <headerFooter differentFirst="1">
    <oddHeader>&amp;C&amp;"PT Astra Serif,обычный"&amp;8&amp;K000000&amp;P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J26"/>
  <sheetViews>
    <sheetView view="pageBreakPreview" topLeftCell="A14" zoomScaleNormal="100" zoomScaleSheetLayoutView="100" workbookViewId="0">
      <selection activeCell="A20" sqref="A20"/>
    </sheetView>
  </sheetViews>
  <sheetFormatPr defaultColWidth="8.85546875" defaultRowHeight="15.75" x14ac:dyDescent="0.25"/>
  <cols>
    <col min="1" max="1" width="60.5703125" style="46" customWidth="1"/>
    <col min="2" max="2" width="6.7109375" style="47" customWidth="1"/>
    <col min="3" max="3" width="6.5703125" style="47" customWidth="1"/>
    <col min="4" max="4" width="5.28515625" style="47" customWidth="1"/>
    <col min="5" max="5" width="4.28515625" style="47" customWidth="1"/>
    <col min="6" max="6" width="5.28515625" style="47" customWidth="1"/>
    <col min="7" max="7" width="6.5703125" style="47" customWidth="1"/>
    <col min="8" max="8" width="7.85546875" style="47" customWidth="1"/>
    <col min="9" max="10" width="16.7109375" style="48" customWidth="1"/>
    <col min="11" max="16384" width="8.85546875" style="40"/>
  </cols>
  <sheetData>
    <row r="1" spans="1:10" ht="15.75" customHeight="1" x14ac:dyDescent="0.25">
      <c r="A1" s="38"/>
      <c r="B1" s="39"/>
      <c r="C1" s="39"/>
      <c r="D1" s="39"/>
      <c r="E1" s="231" t="s">
        <v>78</v>
      </c>
      <c r="F1" s="231"/>
      <c r="G1" s="231"/>
      <c r="H1" s="231"/>
      <c r="I1" s="231"/>
      <c r="J1" s="231"/>
    </row>
    <row r="2" spans="1:10" ht="15.75" customHeight="1" x14ac:dyDescent="0.25">
      <c r="A2" s="38"/>
      <c r="B2" s="39"/>
      <c r="C2" s="39"/>
      <c r="D2" s="39"/>
      <c r="E2" s="231" t="s">
        <v>40</v>
      </c>
      <c r="F2" s="231"/>
      <c r="G2" s="231"/>
      <c r="H2" s="231"/>
      <c r="I2" s="231"/>
      <c r="J2" s="231"/>
    </row>
    <row r="3" spans="1:10" ht="15.75" customHeight="1" x14ac:dyDescent="0.25">
      <c r="A3" s="38"/>
      <c r="B3" s="39"/>
      <c r="C3" s="39"/>
      <c r="D3" s="39"/>
      <c r="E3" s="231" t="s">
        <v>42</v>
      </c>
      <c r="F3" s="231"/>
      <c r="G3" s="231"/>
      <c r="H3" s="231"/>
      <c r="I3" s="231"/>
      <c r="J3" s="231"/>
    </row>
    <row r="4" spans="1:10" ht="15.75" customHeight="1" x14ac:dyDescent="0.25">
      <c r="A4" s="38"/>
      <c r="B4" s="39"/>
      <c r="C4" s="39"/>
      <c r="D4" s="39"/>
      <c r="E4" s="231" t="s">
        <v>43</v>
      </c>
      <c r="F4" s="231"/>
      <c r="G4" s="231"/>
      <c r="H4" s="231"/>
      <c r="I4" s="231"/>
      <c r="J4" s="231"/>
    </row>
    <row r="5" spans="1:10" ht="15.75" customHeight="1" x14ac:dyDescent="0.25">
      <c r="A5" s="38"/>
      <c r="B5" s="39"/>
      <c r="C5" s="39"/>
      <c r="D5" s="39"/>
      <c r="E5" s="231" t="s">
        <v>490</v>
      </c>
      <c r="F5" s="231"/>
      <c r="G5" s="231"/>
      <c r="H5" s="231"/>
      <c r="I5" s="231"/>
      <c r="J5" s="231"/>
    </row>
    <row r="6" spans="1:10" ht="15.75" customHeight="1" x14ac:dyDescent="0.25">
      <c r="A6" s="38"/>
      <c r="B6" s="39"/>
      <c r="C6" s="39"/>
      <c r="D6" s="39"/>
      <c r="E6" s="242" t="s">
        <v>489</v>
      </c>
      <c r="F6" s="242"/>
      <c r="G6" s="242"/>
      <c r="H6" s="242"/>
      <c r="I6" s="242"/>
      <c r="J6" s="242"/>
    </row>
    <row r="7" spans="1:10" x14ac:dyDescent="0.25">
      <c r="A7" s="38"/>
      <c r="B7" s="39"/>
      <c r="C7" s="39"/>
      <c r="D7" s="39"/>
      <c r="E7" s="39"/>
      <c r="F7" s="39"/>
      <c r="G7" s="39"/>
      <c r="H7" s="39"/>
      <c r="I7" s="41"/>
      <c r="J7" s="41"/>
    </row>
    <row r="8" spans="1:10" x14ac:dyDescent="0.25">
      <c r="A8" s="38"/>
      <c r="B8" s="39"/>
      <c r="C8" s="39"/>
      <c r="D8" s="39"/>
      <c r="E8" s="39"/>
      <c r="F8" s="39"/>
      <c r="G8" s="39"/>
      <c r="H8" s="39"/>
      <c r="I8" s="41"/>
      <c r="J8" s="41"/>
    </row>
    <row r="9" spans="1:10" ht="105" customHeight="1" x14ac:dyDescent="0.25">
      <c r="A9" s="238" t="s">
        <v>516</v>
      </c>
      <c r="B9" s="238"/>
      <c r="C9" s="238"/>
      <c r="D9" s="238"/>
      <c r="E9" s="238"/>
      <c r="F9" s="238"/>
      <c r="G9" s="238"/>
      <c r="H9" s="238"/>
      <c r="I9" s="238"/>
      <c r="J9" s="238"/>
    </row>
    <row r="10" spans="1:10" x14ac:dyDescent="0.25">
      <c r="A10" s="42"/>
      <c r="B10" s="43"/>
      <c r="C10" s="43"/>
      <c r="D10" s="43"/>
      <c r="E10" s="43"/>
      <c r="F10" s="43"/>
      <c r="G10" s="43"/>
      <c r="H10" s="43"/>
      <c r="I10" s="44"/>
      <c r="J10" s="44"/>
    </row>
    <row r="11" spans="1:10" x14ac:dyDescent="0.25">
      <c r="A11" s="248" t="s">
        <v>39</v>
      </c>
      <c r="B11" s="248"/>
      <c r="C11" s="248"/>
      <c r="D11" s="248"/>
      <c r="E11" s="248"/>
      <c r="F11" s="248"/>
      <c r="G11" s="248"/>
      <c r="H11" s="248"/>
      <c r="I11" s="248"/>
      <c r="J11" s="248"/>
    </row>
    <row r="12" spans="1:10" x14ac:dyDescent="0.25">
      <c r="A12" s="243" t="s">
        <v>79</v>
      </c>
      <c r="B12" s="245" t="s">
        <v>1</v>
      </c>
      <c r="C12" s="246"/>
      <c r="D12" s="246"/>
      <c r="E12" s="246"/>
      <c r="F12" s="246"/>
      <c r="G12" s="246"/>
      <c r="H12" s="247"/>
      <c r="I12" s="243" t="s">
        <v>439</v>
      </c>
      <c r="J12" s="243" t="s">
        <v>492</v>
      </c>
    </row>
    <row r="13" spans="1:10" ht="126" x14ac:dyDescent="0.25">
      <c r="A13" s="244"/>
      <c r="B13" s="45" t="s">
        <v>80</v>
      </c>
      <c r="C13" s="45" t="s">
        <v>81</v>
      </c>
      <c r="D13" s="245" t="s">
        <v>82</v>
      </c>
      <c r="E13" s="246"/>
      <c r="F13" s="246"/>
      <c r="G13" s="246"/>
      <c r="H13" s="45" t="s">
        <v>83</v>
      </c>
      <c r="I13" s="244"/>
      <c r="J13" s="244"/>
    </row>
    <row r="14" spans="1:10" ht="63" x14ac:dyDescent="0.25">
      <c r="A14" s="121" t="s">
        <v>411</v>
      </c>
      <c r="B14" s="122" t="s">
        <v>362</v>
      </c>
      <c r="C14" s="122" t="s">
        <v>362</v>
      </c>
      <c r="D14" s="123" t="s">
        <v>362</v>
      </c>
      <c r="E14" s="124" t="s">
        <v>362</v>
      </c>
      <c r="F14" s="124"/>
      <c r="G14" s="125" t="s">
        <v>362</v>
      </c>
      <c r="H14" s="126" t="s">
        <v>362</v>
      </c>
      <c r="I14" s="127">
        <f t="shared" ref="I14:J18" si="0">I15</f>
        <v>758520</v>
      </c>
      <c r="J14" s="127">
        <f t="shared" si="0"/>
        <v>796320</v>
      </c>
    </row>
    <row r="15" spans="1:10" x14ac:dyDescent="0.25">
      <c r="A15" s="73" t="s">
        <v>150</v>
      </c>
      <c r="B15" s="71" t="s">
        <v>110</v>
      </c>
      <c r="C15" s="71" t="s">
        <v>92</v>
      </c>
      <c r="D15" s="71"/>
      <c r="E15" s="71"/>
      <c r="F15" s="71"/>
      <c r="G15" s="71"/>
      <c r="H15" s="72"/>
      <c r="I15" s="127">
        <f t="shared" si="0"/>
        <v>758520</v>
      </c>
      <c r="J15" s="127">
        <f t="shared" si="0"/>
        <v>796320</v>
      </c>
    </row>
    <row r="16" spans="1:10" ht="31.5" x14ac:dyDescent="0.25">
      <c r="A16" s="74" t="s">
        <v>339</v>
      </c>
      <c r="B16" s="71" t="s">
        <v>110</v>
      </c>
      <c r="C16" s="71" t="s">
        <v>92</v>
      </c>
      <c r="D16" s="71" t="s">
        <v>340</v>
      </c>
      <c r="E16" s="72"/>
      <c r="F16" s="71"/>
      <c r="G16" s="71"/>
      <c r="H16" s="72"/>
      <c r="I16" s="127">
        <f t="shared" si="0"/>
        <v>758520</v>
      </c>
      <c r="J16" s="127">
        <f t="shared" si="0"/>
        <v>796320</v>
      </c>
    </row>
    <row r="17" spans="1:10" x14ac:dyDescent="0.25">
      <c r="A17" s="74" t="s">
        <v>341</v>
      </c>
      <c r="B17" s="71" t="s">
        <v>110</v>
      </c>
      <c r="C17" s="71" t="s">
        <v>92</v>
      </c>
      <c r="D17" s="71" t="s">
        <v>340</v>
      </c>
      <c r="E17" s="72">
        <v>3</v>
      </c>
      <c r="F17" s="71"/>
      <c r="G17" s="71"/>
      <c r="H17" s="72"/>
      <c r="I17" s="127">
        <f t="shared" si="0"/>
        <v>758520</v>
      </c>
      <c r="J17" s="127">
        <f t="shared" si="0"/>
        <v>796320</v>
      </c>
    </row>
    <row r="18" spans="1:10" ht="31.5" x14ac:dyDescent="0.25">
      <c r="A18" s="74" t="s">
        <v>342</v>
      </c>
      <c r="B18" s="71" t="s">
        <v>110</v>
      </c>
      <c r="C18" s="71" t="s">
        <v>92</v>
      </c>
      <c r="D18" s="71" t="s">
        <v>340</v>
      </c>
      <c r="E18" s="72">
        <v>3</v>
      </c>
      <c r="F18" s="71" t="s">
        <v>88</v>
      </c>
      <c r="G18" s="71" t="s">
        <v>343</v>
      </c>
      <c r="H18" s="72"/>
      <c r="I18" s="127">
        <f t="shared" si="0"/>
        <v>758520</v>
      </c>
      <c r="J18" s="127">
        <f t="shared" si="0"/>
        <v>796320</v>
      </c>
    </row>
    <row r="19" spans="1:10" ht="47.25" x14ac:dyDescent="0.25">
      <c r="A19" s="74" t="s">
        <v>270</v>
      </c>
      <c r="B19" s="71" t="s">
        <v>110</v>
      </c>
      <c r="C19" s="71" t="s">
        <v>92</v>
      </c>
      <c r="D19" s="71" t="s">
        <v>340</v>
      </c>
      <c r="E19" s="72">
        <v>3</v>
      </c>
      <c r="F19" s="71" t="s">
        <v>88</v>
      </c>
      <c r="G19" s="71" t="s">
        <v>343</v>
      </c>
      <c r="H19" s="72">
        <v>810</v>
      </c>
      <c r="I19" s="127">
        <f>'Прил 8'!J275</f>
        <v>758520</v>
      </c>
      <c r="J19" s="127">
        <f>'Прил 8'!K275</f>
        <v>796320</v>
      </c>
    </row>
    <row r="20" spans="1:10" ht="63" x14ac:dyDescent="0.25">
      <c r="A20" s="121" t="s">
        <v>412</v>
      </c>
      <c r="B20" s="122" t="s">
        <v>362</v>
      </c>
      <c r="C20" s="122" t="s">
        <v>362</v>
      </c>
      <c r="D20" s="123" t="s">
        <v>362</v>
      </c>
      <c r="E20" s="124" t="s">
        <v>362</v>
      </c>
      <c r="F20" s="124"/>
      <c r="G20" s="125" t="s">
        <v>362</v>
      </c>
      <c r="H20" s="126" t="s">
        <v>362</v>
      </c>
      <c r="I20" s="127">
        <f t="shared" ref="I20:J24" si="1">I21</f>
        <v>40000</v>
      </c>
      <c r="J20" s="127">
        <f t="shared" si="1"/>
        <v>40000</v>
      </c>
    </row>
    <row r="21" spans="1:10" x14ac:dyDescent="0.25">
      <c r="A21" s="73" t="s">
        <v>150</v>
      </c>
      <c r="B21" s="122">
        <v>10</v>
      </c>
      <c r="C21" s="122">
        <v>3</v>
      </c>
      <c r="D21" s="123"/>
      <c r="E21" s="124"/>
      <c r="F21" s="124"/>
      <c r="G21" s="125"/>
      <c r="H21" s="126" t="s">
        <v>362</v>
      </c>
      <c r="I21" s="127">
        <f t="shared" si="1"/>
        <v>40000</v>
      </c>
      <c r="J21" s="127">
        <f t="shared" si="1"/>
        <v>40000</v>
      </c>
    </row>
    <row r="22" spans="1:10" x14ac:dyDescent="0.25">
      <c r="A22" s="74" t="s">
        <v>100</v>
      </c>
      <c r="B22" s="71" t="s">
        <v>110</v>
      </c>
      <c r="C22" s="71" t="s">
        <v>92</v>
      </c>
      <c r="D22" s="71" t="s">
        <v>101</v>
      </c>
      <c r="E22" s="72"/>
      <c r="F22" s="71"/>
      <c r="G22" s="128"/>
      <c r="H22" s="72"/>
      <c r="I22" s="127">
        <f t="shared" si="1"/>
        <v>40000</v>
      </c>
      <c r="J22" s="127">
        <f t="shared" si="1"/>
        <v>40000</v>
      </c>
    </row>
    <row r="23" spans="1:10" x14ac:dyDescent="0.25">
      <c r="A23" s="74" t="s">
        <v>229</v>
      </c>
      <c r="B23" s="71" t="s">
        <v>110</v>
      </c>
      <c r="C23" s="71" t="s">
        <v>92</v>
      </c>
      <c r="D23" s="71" t="s">
        <v>101</v>
      </c>
      <c r="E23" s="72">
        <v>9</v>
      </c>
      <c r="F23" s="71"/>
      <c r="G23" s="128"/>
      <c r="H23" s="72"/>
      <c r="I23" s="127">
        <f t="shared" si="1"/>
        <v>40000</v>
      </c>
      <c r="J23" s="127">
        <f t="shared" si="1"/>
        <v>40000</v>
      </c>
    </row>
    <row r="24" spans="1:10" ht="31.5" x14ac:dyDescent="0.25">
      <c r="A24" s="74" t="s">
        <v>344</v>
      </c>
      <c r="B24" s="71" t="s">
        <v>110</v>
      </c>
      <c r="C24" s="71" t="s">
        <v>92</v>
      </c>
      <c r="D24" s="71" t="s">
        <v>101</v>
      </c>
      <c r="E24" s="72">
        <v>9</v>
      </c>
      <c r="F24" s="71" t="s">
        <v>88</v>
      </c>
      <c r="G24" s="128" t="s">
        <v>345</v>
      </c>
      <c r="H24" s="72"/>
      <c r="I24" s="127">
        <f t="shared" si="1"/>
        <v>40000</v>
      </c>
      <c r="J24" s="127">
        <f t="shared" si="1"/>
        <v>40000</v>
      </c>
    </row>
    <row r="25" spans="1:10" ht="31.5" x14ac:dyDescent="0.25">
      <c r="A25" s="74" t="s">
        <v>151</v>
      </c>
      <c r="B25" s="71" t="s">
        <v>110</v>
      </c>
      <c r="C25" s="71" t="s">
        <v>92</v>
      </c>
      <c r="D25" s="71" t="s">
        <v>101</v>
      </c>
      <c r="E25" s="72">
        <v>9</v>
      </c>
      <c r="F25" s="71" t="s">
        <v>88</v>
      </c>
      <c r="G25" s="128" t="s">
        <v>345</v>
      </c>
      <c r="H25" s="72">
        <v>310</v>
      </c>
      <c r="I25" s="127">
        <f>'Прил 8'!J279</f>
        <v>40000</v>
      </c>
      <c r="J25" s="127">
        <f>'Прил 8'!K279</f>
        <v>40000</v>
      </c>
    </row>
    <row r="26" spans="1:10" x14ac:dyDescent="0.25">
      <c r="A26" s="129" t="s">
        <v>154</v>
      </c>
      <c r="B26" s="122" t="s">
        <v>362</v>
      </c>
      <c r="C26" s="122" t="s">
        <v>362</v>
      </c>
      <c r="D26" s="122" t="s">
        <v>362</v>
      </c>
      <c r="E26" s="124" t="s">
        <v>362</v>
      </c>
      <c r="F26" s="124"/>
      <c r="G26" s="130" t="s">
        <v>362</v>
      </c>
      <c r="H26" s="126" t="s">
        <v>362</v>
      </c>
      <c r="I26" s="131">
        <f>I14+I20</f>
        <v>798520</v>
      </c>
      <c r="J26" s="131">
        <f>J14+J20</f>
        <v>836320</v>
      </c>
    </row>
  </sheetData>
  <mergeCells count="13">
    <mergeCell ref="E6:J6"/>
    <mergeCell ref="E1:J1"/>
    <mergeCell ref="E2:J2"/>
    <mergeCell ref="E3:J3"/>
    <mergeCell ref="E4:J4"/>
    <mergeCell ref="E5:J5"/>
    <mergeCell ref="A9:J9"/>
    <mergeCell ref="A11:J11"/>
    <mergeCell ref="A12:A13"/>
    <mergeCell ref="B12:H12"/>
    <mergeCell ref="I12:I13"/>
    <mergeCell ref="J12:J13"/>
    <mergeCell ref="D13:G13"/>
  </mergeCells>
  <pageMargins left="0.78740157480314965" right="0.19685039370078741" top="0.39370078740157483" bottom="0.39370078740157483" header="0.19685039370078741" footer="0.19685039370078741"/>
  <pageSetup paperSize="9" fitToHeight="0" orientation="landscape" r:id="rId1"/>
  <headerFooter differentFirst="1">
    <oddHeader>&amp;C&amp;"Times New Roman,обычный"&amp;10&amp;K000000&amp;P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D17"/>
  <sheetViews>
    <sheetView view="pageBreakPreview" zoomScaleNormal="100" zoomScaleSheetLayoutView="100" workbookViewId="0">
      <selection activeCell="E21" sqref="E21"/>
    </sheetView>
  </sheetViews>
  <sheetFormatPr defaultColWidth="8.85546875" defaultRowHeight="15.75" x14ac:dyDescent="0.25"/>
  <cols>
    <col min="1" max="1" width="60.5703125" style="46" customWidth="1"/>
    <col min="2" max="4" width="16.7109375" style="48" customWidth="1"/>
    <col min="5" max="16384" width="8.85546875" style="40"/>
  </cols>
  <sheetData>
    <row r="1" spans="1:4" ht="15.75" customHeight="1" x14ac:dyDescent="0.25">
      <c r="A1" s="253" t="s">
        <v>351</v>
      </c>
      <c r="B1" s="253"/>
      <c r="C1" s="253"/>
      <c r="D1" s="253"/>
    </row>
    <row r="2" spans="1:4" ht="15.75" customHeight="1" x14ac:dyDescent="0.25">
      <c r="A2" s="251" t="s">
        <v>40</v>
      </c>
      <c r="B2" s="251"/>
      <c r="C2" s="251"/>
      <c r="D2" s="251"/>
    </row>
    <row r="3" spans="1:4" ht="15.75" customHeight="1" x14ac:dyDescent="0.25">
      <c r="A3" s="251" t="s">
        <v>42</v>
      </c>
      <c r="B3" s="251"/>
      <c r="C3" s="251"/>
      <c r="D3" s="251"/>
    </row>
    <row r="4" spans="1:4" ht="15.75" customHeight="1" x14ac:dyDescent="0.25">
      <c r="A4" s="251" t="s">
        <v>43</v>
      </c>
      <c r="B4" s="251"/>
      <c r="C4" s="251"/>
      <c r="D4" s="251"/>
    </row>
    <row r="5" spans="1:4" ht="15.75" customHeight="1" x14ac:dyDescent="0.25">
      <c r="A5" s="251" t="s">
        <v>490</v>
      </c>
      <c r="B5" s="251"/>
      <c r="C5" s="251"/>
      <c r="D5" s="251"/>
    </row>
    <row r="6" spans="1:4" ht="15.75" customHeight="1" x14ac:dyDescent="0.25">
      <c r="A6" s="254" t="s">
        <v>489</v>
      </c>
      <c r="B6" s="254"/>
      <c r="C6" s="254"/>
      <c r="D6" s="254"/>
    </row>
    <row r="7" spans="1:4" x14ac:dyDescent="0.25">
      <c r="A7" s="38"/>
      <c r="B7" s="41"/>
      <c r="C7" s="41"/>
      <c r="D7" s="41"/>
    </row>
    <row r="8" spans="1:4" x14ac:dyDescent="0.25">
      <c r="A8" s="38"/>
      <c r="B8" s="41"/>
      <c r="C8" s="41"/>
      <c r="D8" s="41"/>
    </row>
    <row r="9" spans="1:4" ht="61.5" customHeight="1" x14ac:dyDescent="0.25">
      <c r="A9" s="238" t="s">
        <v>517</v>
      </c>
      <c r="B9" s="238"/>
      <c r="C9" s="238"/>
      <c r="D9" s="238"/>
    </row>
    <row r="10" spans="1:4" x14ac:dyDescent="0.25">
      <c r="A10" s="42"/>
      <c r="B10" s="44"/>
      <c r="C10" s="44"/>
      <c r="D10" s="44"/>
    </row>
    <row r="11" spans="1:4" x14ac:dyDescent="0.25">
      <c r="A11" s="248" t="s">
        <v>39</v>
      </c>
      <c r="B11" s="248"/>
      <c r="C11" s="248"/>
      <c r="D11" s="248"/>
    </row>
    <row r="12" spans="1:4" ht="15.75" customHeight="1" x14ac:dyDescent="0.25">
      <c r="A12" s="243" t="s">
        <v>413</v>
      </c>
      <c r="B12" s="243" t="s">
        <v>57</v>
      </c>
      <c r="C12" s="243" t="s">
        <v>439</v>
      </c>
      <c r="D12" s="243" t="s">
        <v>492</v>
      </c>
    </row>
    <row r="13" spans="1:4" x14ac:dyDescent="0.25">
      <c r="A13" s="244"/>
      <c r="B13" s="244"/>
      <c r="C13" s="244"/>
      <c r="D13" s="244"/>
    </row>
    <row r="14" spans="1:4" x14ac:dyDescent="0.25">
      <c r="A14" s="132" t="s">
        <v>49</v>
      </c>
      <c r="B14" s="160">
        <f>'Прил 1'!C23*0.549</f>
        <v>31738403.700000003</v>
      </c>
      <c r="C14" s="160">
        <f>'Прил 2'!C23*0.549</f>
        <v>31782268.800000001</v>
      </c>
      <c r="D14" s="160">
        <f>'Прил 2'!D23*0.549</f>
        <v>31827495.420000002</v>
      </c>
    </row>
    <row r="15" spans="1:4" x14ac:dyDescent="0.25">
      <c r="A15" s="133" t="s">
        <v>154</v>
      </c>
      <c r="B15" s="160">
        <f>SUM(B14:B14)</f>
        <v>31738403.700000003</v>
      </c>
      <c r="C15" s="160">
        <f>SUM(C14:C14)</f>
        <v>31782268.800000001</v>
      </c>
      <c r="D15" s="160">
        <f>SUM(D14:D14)</f>
        <v>31827495.420000002</v>
      </c>
    </row>
    <row r="16" spans="1:4" x14ac:dyDescent="0.25">
      <c r="B16" s="162">
        <f>'Прил 7'!J157</f>
        <v>31738403.699999999</v>
      </c>
      <c r="C16" s="162">
        <f>'Прил 8'!J133</f>
        <v>31782268.800000001</v>
      </c>
      <c r="D16" s="162">
        <f>'Прил 8'!K133</f>
        <v>31827495.420000002</v>
      </c>
    </row>
    <row r="17" spans="2:4" x14ac:dyDescent="0.25">
      <c r="B17" s="162">
        <f>B16-B15</f>
        <v>0</v>
      </c>
      <c r="C17" s="162">
        <f t="shared" ref="C17:D17" si="0">C16-C15</f>
        <v>0</v>
      </c>
      <c r="D17" s="162">
        <f t="shared" si="0"/>
        <v>0</v>
      </c>
    </row>
  </sheetData>
  <mergeCells count="12">
    <mergeCell ref="A6:D6"/>
    <mergeCell ref="A9:D9"/>
    <mergeCell ref="A11:D11"/>
    <mergeCell ref="A12:A13"/>
    <mergeCell ref="C12:C13"/>
    <mergeCell ref="D12:D13"/>
    <mergeCell ref="B12:B13"/>
    <mergeCell ref="A5:D5"/>
    <mergeCell ref="A4:D4"/>
    <mergeCell ref="A3:D3"/>
    <mergeCell ref="A2:D2"/>
    <mergeCell ref="A1:D1"/>
  </mergeCells>
  <pageMargins left="0.78740157480314965" right="0.19685039370078741" top="0.39370078740157483" bottom="0.39370078740157483" header="0.19685039370078741" footer="0.19685039370078741"/>
  <pageSetup paperSize="9" fitToHeight="0" orientation="landscape" r:id="rId1"/>
  <headerFooter differentFirst="1">
    <oddHeader>&amp;C&amp;"Times New Roman,обычный"&amp;10&amp;K000000&amp;P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A1:L29"/>
  <sheetViews>
    <sheetView view="pageBreakPreview" topLeftCell="A13" zoomScaleNormal="100" zoomScaleSheetLayoutView="100" workbookViewId="0">
      <selection activeCell="H2" sqref="H2:J2"/>
    </sheetView>
  </sheetViews>
  <sheetFormatPr defaultRowHeight="12.75" x14ac:dyDescent="0.2"/>
  <cols>
    <col min="1" max="1" width="42" style="182" customWidth="1"/>
    <col min="2" max="2" width="21.7109375" style="182" customWidth="1"/>
    <col min="3" max="3" width="16.5703125" style="182" customWidth="1"/>
    <col min="4" max="4" width="22.5703125" style="182" bestFit="1" customWidth="1"/>
    <col min="5" max="5" width="16.5703125" style="182" customWidth="1"/>
    <col min="6" max="6" width="21.28515625" style="182" customWidth="1"/>
    <col min="7" max="7" width="16.5703125" style="182" customWidth="1"/>
    <col min="8" max="10" width="21.28515625" style="182" customWidth="1"/>
    <col min="11" max="256" width="9.140625" style="182"/>
    <col min="257" max="257" width="42" style="182" customWidth="1"/>
    <col min="258" max="258" width="21.7109375" style="182" customWidth="1"/>
    <col min="259" max="259" width="16.5703125" style="182" customWidth="1"/>
    <col min="260" max="260" width="22.5703125" style="182" bestFit="1" customWidth="1"/>
    <col min="261" max="261" width="16.5703125" style="182" customWidth="1"/>
    <col min="262" max="262" width="21.28515625" style="182" customWidth="1"/>
    <col min="263" max="263" width="16.5703125" style="182" customWidth="1"/>
    <col min="264" max="266" width="21.28515625" style="182" customWidth="1"/>
    <col min="267" max="512" width="9.140625" style="182"/>
    <col min="513" max="513" width="42" style="182" customWidth="1"/>
    <col min="514" max="514" width="21.7109375" style="182" customWidth="1"/>
    <col min="515" max="515" width="16.5703125" style="182" customWidth="1"/>
    <col min="516" max="516" width="22.5703125" style="182" bestFit="1" customWidth="1"/>
    <col min="517" max="517" width="16.5703125" style="182" customWidth="1"/>
    <col min="518" max="518" width="21.28515625" style="182" customWidth="1"/>
    <col min="519" max="519" width="16.5703125" style="182" customWidth="1"/>
    <col min="520" max="522" width="21.28515625" style="182" customWidth="1"/>
    <col min="523" max="768" width="9.140625" style="182"/>
    <col min="769" max="769" width="42" style="182" customWidth="1"/>
    <col min="770" max="770" width="21.7109375" style="182" customWidth="1"/>
    <col min="771" max="771" width="16.5703125" style="182" customWidth="1"/>
    <col min="772" max="772" width="22.5703125" style="182" bestFit="1" customWidth="1"/>
    <col min="773" max="773" width="16.5703125" style="182" customWidth="1"/>
    <col min="774" max="774" width="21.28515625" style="182" customWidth="1"/>
    <col min="775" max="775" width="16.5703125" style="182" customWidth="1"/>
    <col min="776" max="778" width="21.28515625" style="182" customWidth="1"/>
    <col min="779" max="1024" width="9.140625" style="182"/>
    <col min="1025" max="1025" width="42" style="182" customWidth="1"/>
    <col min="1026" max="1026" width="21.7109375" style="182" customWidth="1"/>
    <col min="1027" max="1027" width="16.5703125" style="182" customWidth="1"/>
    <col min="1028" max="1028" width="22.5703125" style="182" bestFit="1" customWidth="1"/>
    <col min="1029" max="1029" width="16.5703125" style="182" customWidth="1"/>
    <col min="1030" max="1030" width="21.28515625" style="182" customWidth="1"/>
    <col min="1031" max="1031" width="16.5703125" style="182" customWidth="1"/>
    <col min="1032" max="1034" width="21.28515625" style="182" customWidth="1"/>
    <col min="1035" max="1280" width="9.140625" style="182"/>
    <col min="1281" max="1281" width="42" style="182" customWidth="1"/>
    <col min="1282" max="1282" width="21.7109375" style="182" customWidth="1"/>
    <col min="1283" max="1283" width="16.5703125" style="182" customWidth="1"/>
    <col min="1284" max="1284" width="22.5703125" style="182" bestFit="1" customWidth="1"/>
    <col min="1285" max="1285" width="16.5703125" style="182" customWidth="1"/>
    <col min="1286" max="1286" width="21.28515625" style="182" customWidth="1"/>
    <col min="1287" max="1287" width="16.5703125" style="182" customWidth="1"/>
    <col min="1288" max="1290" width="21.28515625" style="182" customWidth="1"/>
    <col min="1291" max="1536" width="9.140625" style="182"/>
    <col min="1537" max="1537" width="42" style="182" customWidth="1"/>
    <col min="1538" max="1538" width="21.7109375" style="182" customWidth="1"/>
    <col min="1539" max="1539" width="16.5703125" style="182" customWidth="1"/>
    <col min="1540" max="1540" width="22.5703125" style="182" bestFit="1" customWidth="1"/>
    <col min="1541" max="1541" width="16.5703125" style="182" customWidth="1"/>
    <col min="1542" max="1542" width="21.28515625" style="182" customWidth="1"/>
    <col min="1543" max="1543" width="16.5703125" style="182" customWidth="1"/>
    <col min="1544" max="1546" width="21.28515625" style="182" customWidth="1"/>
    <col min="1547" max="1792" width="9.140625" style="182"/>
    <col min="1793" max="1793" width="42" style="182" customWidth="1"/>
    <col min="1794" max="1794" width="21.7109375" style="182" customWidth="1"/>
    <col min="1795" max="1795" width="16.5703125" style="182" customWidth="1"/>
    <col min="1796" max="1796" width="22.5703125" style="182" bestFit="1" customWidth="1"/>
    <col min="1797" max="1797" width="16.5703125" style="182" customWidth="1"/>
    <col min="1798" max="1798" width="21.28515625" style="182" customWidth="1"/>
    <col min="1799" max="1799" width="16.5703125" style="182" customWidth="1"/>
    <col min="1800" max="1802" width="21.28515625" style="182" customWidth="1"/>
    <col min="1803" max="2048" width="9.140625" style="182"/>
    <col min="2049" max="2049" width="42" style="182" customWidth="1"/>
    <col min="2050" max="2050" width="21.7109375" style="182" customWidth="1"/>
    <col min="2051" max="2051" width="16.5703125" style="182" customWidth="1"/>
    <col min="2052" max="2052" width="22.5703125" style="182" bestFit="1" customWidth="1"/>
    <col min="2053" max="2053" width="16.5703125" style="182" customWidth="1"/>
    <col min="2054" max="2054" width="21.28515625" style="182" customWidth="1"/>
    <col min="2055" max="2055" width="16.5703125" style="182" customWidth="1"/>
    <col min="2056" max="2058" width="21.28515625" style="182" customWidth="1"/>
    <col min="2059" max="2304" width="9.140625" style="182"/>
    <col min="2305" max="2305" width="42" style="182" customWidth="1"/>
    <col min="2306" max="2306" width="21.7109375" style="182" customWidth="1"/>
    <col min="2307" max="2307" width="16.5703125" style="182" customWidth="1"/>
    <col min="2308" max="2308" width="22.5703125" style="182" bestFit="1" customWidth="1"/>
    <col min="2309" max="2309" width="16.5703125" style="182" customWidth="1"/>
    <col min="2310" max="2310" width="21.28515625" style="182" customWidth="1"/>
    <col min="2311" max="2311" width="16.5703125" style="182" customWidth="1"/>
    <col min="2312" max="2314" width="21.28515625" style="182" customWidth="1"/>
    <col min="2315" max="2560" width="9.140625" style="182"/>
    <col min="2561" max="2561" width="42" style="182" customWidth="1"/>
    <col min="2562" max="2562" width="21.7109375" style="182" customWidth="1"/>
    <col min="2563" max="2563" width="16.5703125" style="182" customWidth="1"/>
    <col min="2564" max="2564" width="22.5703125" style="182" bestFit="1" customWidth="1"/>
    <col min="2565" max="2565" width="16.5703125" style="182" customWidth="1"/>
    <col min="2566" max="2566" width="21.28515625" style="182" customWidth="1"/>
    <col min="2567" max="2567" width="16.5703125" style="182" customWidth="1"/>
    <col min="2568" max="2570" width="21.28515625" style="182" customWidth="1"/>
    <col min="2571" max="2816" width="9.140625" style="182"/>
    <col min="2817" max="2817" width="42" style="182" customWidth="1"/>
    <col min="2818" max="2818" width="21.7109375" style="182" customWidth="1"/>
    <col min="2819" max="2819" width="16.5703125" style="182" customWidth="1"/>
    <col min="2820" max="2820" width="22.5703125" style="182" bestFit="1" customWidth="1"/>
    <col min="2821" max="2821" width="16.5703125" style="182" customWidth="1"/>
    <col min="2822" max="2822" width="21.28515625" style="182" customWidth="1"/>
    <col min="2823" max="2823" width="16.5703125" style="182" customWidth="1"/>
    <col min="2824" max="2826" width="21.28515625" style="182" customWidth="1"/>
    <col min="2827" max="3072" width="9.140625" style="182"/>
    <col min="3073" max="3073" width="42" style="182" customWidth="1"/>
    <col min="3074" max="3074" width="21.7109375" style="182" customWidth="1"/>
    <col min="3075" max="3075" width="16.5703125" style="182" customWidth="1"/>
    <col min="3076" max="3076" width="22.5703125" style="182" bestFit="1" customWidth="1"/>
    <col min="3077" max="3077" width="16.5703125" style="182" customWidth="1"/>
    <col min="3078" max="3078" width="21.28515625" style="182" customWidth="1"/>
    <col min="3079" max="3079" width="16.5703125" style="182" customWidth="1"/>
    <col min="3080" max="3082" width="21.28515625" style="182" customWidth="1"/>
    <col min="3083" max="3328" width="9.140625" style="182"/>
    <col min="3329" max="3329" width="42" style="182" customWidth="1"/>
    <col min="3330" max="3330" width="21.7109375" style="182" customWidth="1"/>
    <col min="3331" max="3331" width="16.5703125" style="182" customWidth="1"/>
    <col min="3332" max="3332" width="22.5703125" style="182" bestFit="1" customWidth="1"/>
    <col min="3333" max="3333" width="16.5703125" style="182" customWidth="1"/>
    <col min="3334" max="3334" width="21.28515625" style="182" customWidth="1"/>
    <col min="3335" max="3335" width="16.5703125" style="182" customWidth="1"/>
    <col min="3336" max="3338" width="21.28515625" style="182" customWidth="1"/>
    <col min="3339" max="3584" width="9.140625" style="182"/>
    <col min="3585" max="3585" width="42" style="182" customWidth="1"/>
    <col min="3586" max="3586" width="21.7109375" style="182" customWidth="1"/>
    <col min="3587" max="3587" width="16.5703125" style="182" customWidth="1"/>
    <col min="3588" max="3588" width="22.5703125" style="182" bestFit="1" customWidth="1"/>
    <col min="3589" max="3589" width="16.5703125" style="182" customWidth="1"/>
    <col min="3590" max="3590" width="21.28515625" style="182" customWidth="1"/>
    <col min="3591" max="3591" width="16.5703125" style="182" customWidth="1"/>
    <col min="3592" max="3594" width="21.28515625" style="182" customWidth="1"/>
    <col min="3595" max="3840" width="9.140625" style="182"/>
    <col min="3841" max="3841" width="42" style="182" customWidth="1"/>
    <col min="3842" max="3842" width="21.7109375" style="182" customWidth="1"/>
    <col min="3843" max="3843" width="16.5703125" style="182" customWidth="1"/>
    <col min="3844" max="3844" width="22.5703125" style="182" bestFit="1" customWidth="1"/>
    <col min="3845" max="3845" width="16.5703125" style="182" customWidth="1"/>
    <col min="3846" max="3846" width="21.28515625" style="182" customWidth="1"/>
    <col min="3847" max="3847" width="16.5703125" style="182" customWidth="1"/>
    <col min="3848" max="3850" width="21.28515625" style="182" customWidth="1"/>
    <col min="3851" max="4096" width="9.140625" style="182"/>
    <col min="4097" max="4097" width="42" style="182" customWidth="1"/>
    <col min="4098" max="4098" width="21.7109375" style="182" customWidth="1"/>
    <col min="4099" max="4099" width="16.5703125" style="182" customWidth="1"/>
    <col min="4100" max="4100" width="22.5703125" style="182" bestFit="1" customWidth="1"/>
    <col min="4101" max="4101" width="16.5703125" style="182" customWidth="1"/>
    <col min="4102" max="4102" width="21.28515625" style="182" customWidth="1"/>
    <col min="4103" max="4103" width="16.5703125" style="182" customWidth="1"/>
    <col min="4104" max="4106" width="21.28515625" style="182" customWidth="1"/>
    <col min="4107" max="4352" width="9.140625" style="182"/>
    <col min="4353" max="4353" width="42" style="182" customWidth="1"/>
    <col min="4354" max="4354" width="21.7109375" style="182" customWidth="1"/>
    <col min="4355" max="4355" width="16.5703125" style="182" customWidth="1"/>
    <col min="4356" max="4356" width="22.5703125" style="182" bestFit="1" customWidth="1"/>
    <col min="4357" max="4357" width="16.5703125" style="182" customWidth="1"/>
    <col min="4358" max="4358" width="21.28515625" style="182" customWidth="1"/>
    <col min="4359" max="4359" width="16.5703125" style="182" customWidth="1"/>
    <col min="4360" max="4362" width="21.28515625" style="182" customWidth="1"/>
    <col min="4363" max="4608" width="9.140625" style="182"/>
    <col min="4609" max="4609" width="42" style="182" customWidth="1"/>
    <col min="4610" max="4610" width="21.7109375" style="182" customWidth="1"/>
    <col min="4611" max="4611" width="16.5703125" style="182" customWidth="1"/>
    <col min="4612" max="4612" width="22.5703125" style="182" bestFit="1" customWidth="1"/>
    <col min="4613" max="4613" width="16.5703125" style="182" customWidth="1"/>
    <col min="4614" max="4614" width="21.28515625" style="182" customWidth="1"/>
    <col min="4615" max="4615" width="16.5703125" style="182" customWidth="1"/>
    <col min="4616" max="4618" width="21.28515625" style="182" customWidth="1"/>
    <col min="4619" max="4864" width="9.140625" style="182"/>
    <col min="4865" max="4865" width="42" style="182" customWidth="1"/>
    <col min="4866" max="4866" width="21.7109375" style="182" customWidth="1"/>
    <col min="4867" max="4867" width="16.5703125" style="182" customWidth="1"/>
    <col min="4868" max="4868" width="22.5703125" style="182" bestFit="1" customWidth="1"/>
    <col min="4869" max="4869" width="16.5703125" style="182" customWidth="1"/>
    <col min="4870" max="4870" width="21.28515625" style="182" customWidth="1"/>
    <col min="4871" max="4871" width="16.5703125" style="182" customWidth="1"/>
    <col min="4872" max="4874" width="21.28515625" style="182" customWidth="1"/>
    <col min="4875" max="5120" width="9.140625" style="182"/>
    <col min="5121" max="5121" width="42" style="182" customWidth="1"/>
    <col min="5122" max="5122" width="21.7109375" style="182" customWidth="1"/>
    <col min="5123" max="5123" width="16.5703125" style="182" customWidth="1"/>
    <col min="5124" max="5124" width="22.5703125" style="182" bestFit="1" customWidth="1"/>
    <col min="5125" max="5125" width="16.5703125" style="182" customWidth="1"/>
    <col min="5126" max="5126" width="21.28515625" style="182" customWidth="1"/>
    <col min="5127" max="5127" width="16.5703125" style="182" customWidth="1"/>
    <col min="5128" max="5130" width="21.28515625" style="182" customWidth="1"/>
    <col min="5131" max="5376" width="9.140625" style="182"/>
    <col min="5377" max="5377" width="42" style="182" customWidth="1"/>
    <col min="5378" max="5378" width="21.7109375" style="182" customWidth="1"/>
    <col min="5379" max="5379" width="16.5703125" style="182" customWidth="1"/>
    <col min="5380" max="5380" width="22.5703125" style="182" bestFit="1" customWidth="1"/>
    <col min="5381" max="5381" width="16.5703125" style="182" customWidth="1"/>
    <col min="5382" max="5382" width="21.28515625" style="182" customWidth="1"/>
    <col min="5383" max="5383" width="16.5703125" style="182" customWidth="1"/>
    <col min="5384" max="5386" width="21.28515625" style="182" customWidth="1"/>
    <col min="5387" max="5632" width="9.140625" style="182"/>
    <col min="5633" max="5633" width="42" style="182" customWidth="1"/>
    <col min="5634" max="5634" width="21.7109375" style="182" customWidth="1"/>
    <col min="5635" max="5635" width="16.5703125" style="182" customWidth="1"/>
    <col min="5636" max="5636" width="22.5703125" style="182" bestFit="1" customWidth="1"/>
    <col min="5637" max="5637" width="16.5703125" style="182" customWidth="1"/>
    <col min="5638" max="5638" width="21.28515625" style="182" customWidth="1"/>
    <col min="5639" max="5639" width="16.5703125" style="182" customWidth="1"/>
    <col min="5640" max="5642" width="21.28515625" style="182" customWidth="1"/>
    <col min="5643" max="5888" width="9.140625" style="182"/>
    <col min="5889" max="5889" width="42" style="182" customWidth="1"/>
    <col min="5890" max="5890" width="21.7109375" style="182" customWidth="1"/>
    <col min="5891" max="5891" width="16.5703125" style="182" customWidth="1"/>
    <col min="5892" max="5892" width="22.5703125" style="182" bestFit="1" customWidth="1"/>
    <col min="5893" max="5893" width="16.5703125" style="182" customWidth="1"/>
    <col min="5894" max="5894" width="21.28515625" style="182" customWidth="1"/>
    <col min="5895" max="5895" width="16.5703125" style="182" customWidth="1"/>
    <col min="5896" max="5898" width="21.28515625" style="182" customWidth="1"/>
    <col min="5899" max="6144" width="9.140625" style="182"/>
    <col min="6145" max="6145" width="42" style="182" customWidth="1"/>
    <col min="6146" max="6146" width="21.7109375" style="182" customWidth="1"/>
    <col min="6147" max="6147" width="16.5703125" style="182" customWidth="1"/>
    <col min="6148" max="6148" width="22.5703125" style="182" bestFit="1" customWidth="1"/>
    <col min="6149" max="6149" width="16.5703125" style="182" customWidth="1"/>
    <col min="6150" max="6150" width="21.28515625" style="182" customWidth="1"/>
    <col min="6151" max="6151" width="16.5703125" style="182" customWidth="1"/>
    <col min="6152" max="6154" width="21.28515625" style="182" customWidth="1"/>
    <col min="6155" max="6400" width="9.140625" style="182"/>
    <col min="6401" max="6401" width="42" style="182" customWidth="1"/>
    <col min="6402" max="6402" width="21.7109375" style="182" customWidth="1"/>
    <col min="6403" max="6403" width="16.5703125" style="182" customWidth="1"/>
    <col min="6404" max="6404" width="22.5703125" style="182" bestFit="1" customWidth="1"/>
    <col min="6405" max="6405" width="16.5703125" style="182" customWidth="1"/>
    <col min="6406" max="6406" width="21.28515625" style="182" customWidth="1"/>
    <col min="6407" max="6407" width="16.5703125" style="182" customWidth="1"/>
    <col min="6408" max="6410" width="21.28515625" style="182" customWidth="1"/>
    <col min="6411" max="6656" width="9.140625" style="182"/>
    <col min="6657" max="6657" width="42" style="182" customWidth="1"/>
    <col min="6658" max="6658" width="21.7109375" style="182" customWidth="1"/>
    <col min="6659" max="6659" width="16.5703125" style="182" customWidth="1"/>
    <col min="6660" max="6660" width="22.5703125" style="182" bestFit="1" customWidth="1"/>
    <col min="6661" max="6661" width="16.5703125" style="182" customWidth="1"/>
    <col min="6662" max="6662" width="21.28515625" style="182" customWidth="1"/>
    <col min="6663" max="6663" width="16.5703125" style="182" customWidth="1"/>
    <col min="6664" max="6666" width="21.28515625" style="182" customWidth="1"/>
    <col min="6667" max="6912" width="9.140625" style="182"/>
    <col min="6913" max="6913" width="42" style="182" customWidth="1"/>
    <col min="6914" max="6914" width="21.7109375" style="182" customWidth="1"/>
    <col min="6915" max="6915" width="16.5703125" style="182" customWidth="1"/>
    <col min="6916" max="6916" width="22.5703125" style="182" bestFit="1" customWidth="1"/>
    <col min="6917" max="6917" width="16.5703125" style="182" customWidth="1"/>
    <col min="6918" max="6918" width="21.28515625" style="182" customWidth="1"/>
    <col min="6919" max="6919" width="16.5703125" style="182" customWidth="1"/>
    <col min="6920" max="6922" width="21.28515625" style="182" customWidth="1"/>
    <col min="6923" max="7168" width="9.140625" style="182"/>
    <col min="7169" max="7169" width="42" style="182" customWidth="1"/>
    <col min="7170" max="7170" width="21.7109375" style="182" customWidth="1"/>
    <col min="7171" max="7171" width="16.5703125" style="182" customWidth="1"/>
    <col min="7172" max="7172" width="22.5703125" style="182" bestFit="1" customWidth="1"/>
    <col min="7173" max="7173" width="16.5703125" style="182" customWidth="1"/>
    <col min="7174" max="7174" width="21.28515625" style="182" customWidth="1"/>
    <col min="7175" max="7175" width="16.5703125" style="182" customWidth="1"/>
    <col min="7176" max="7178" width="21.28515625" style="182" customWidth="1"/>
    <col min="7179" max="7424" width="9.140625" style="182"/>
    <col min="7425" max="7425" width="42" style="182" customWidth="1"/>
    <col min="7426" max="7426" width="21.7109375" style="182" customWidth="1"/>
    <col min="7427" max="7427" width="16.5703125" style="182" customWidth="1"/>
    <col min="7428" max="7428" width="22.5703125" style="182" bestFit="1" customWidth="1"/>
    <col min="7429" max="7429" width="16.5703125" style="182" customWidth="1"/>
    <col min="7430" max="7430" width="21.28515625" style="182" customWidth="1"/>
    <col min="7431" max="7431" width="16.5703125" style="182" customWidth="1"/>
    <col min="7432" max="7434" width="21.28515625" style="182" customWidth="1"/>
    <col min="7435" max="7680" width="9.140625" style="182"/>
    <col min="7681" max="7681" width="42" style="182" customWidth="1"/>
    <col min="7682" max="7682" width="21.7109375" style="182" customWidth="1"/>
    <col min="7683" max="7683" width="16.5703125" style="182" customWidth="1"/>
    <col min="7684" max="7684" width="22.5703125" style="182" bestFit="1" customWidth="1"/>
    <col min="7685" max="7685" width="16.5703125" style="182" customWidth="1"/>
    <col min="7686" max="7686" width="21.28515625" style="182" customWidth="1"/>
    <col min="7687" max="7687" width="16.5703125" style="182" customWidth="1"/>
    <col min="7688" max="7690" width="21.28515625" style="182" customWidth="1"/>
    <col min="7691" max="7936" width="9.140625" style="182"/>
    <col min="7937" max="7937" width="42" style="182" customWidth="1"/>
    <col min="7938" max="7938" width="21.7109375" style="182" customWidth="1"/>
    <col min="7939" max="7939" width="16.5703125" style="182" customWidth="1"/>
    <col min="7940" max="7940" width="22.5703125" style="182" bestFit="1" customWidth="1"/>
    <col min="7941" max="7941" width="16.5703125" style="182" customWidth="1"/>
    <col min="7942" max="7942" width="21.28515625" style="182" customWidth="1"/>
    <col min="7943" max="7943" width="16.5703125" style="182" customWidth="1"/>
    <col min="7944" max="7946" width="21.28515625" style="182" customWidth="1"/>
    <col min="7947" max="8192" width="9.140625" style="182"/>
    <col min="8193" max="8193" width="42" style="182" customWidth="1"/>
    <col min="8194" max="8194" width="21.7109375" style="182" customWidth="1"/>
    <col min="8195" max="8195" width="16.5703125" style="182" customWidth="1"/>
    <col min="8196" max="8196" width="22.5703125" style="182" bestFit="1" customWidth="1"/>
    <col min="8197" max="8197" width="16.5703125" style="182" customWidth="1"/>
    <col min="8198" max="8198" width="21.28515625" style="182" customWidth="1"/>
    <col min="8199" max="8199" width="16.5703125" style="182" customWidth="1"/>
    <col min="8200" max="8202" width="21.28515625" style="182" customWidth="1"/>
    <col min="8203" max="8448" width="9.140625" style="182"/>
    <col min="8449" max="8449" width="42" style="182" customWidth="1"/>
    <col min="8450" max="8450" width="21.7109375" style="182" customWidth="1"/>
    <col min="8451" max="8451" width="16.5703125" style="182" customWidth="1"/>
    <col min="8452" max="8452" width="22.5703125" style="182" bestFit="1" customWidth="1"/>
    <col min="8453" max="8453" width="16.5703125" style="182" customWidth="1"/>
    <col min="8454" max="8454" width="21.28515625" style="182" customWidth="1"/>
    <col min="8455" max="8455" width="16.5703125" style="182" customWidth="1"/>
    <col min="8456" max="8458" width="21.28515625" style="182" customWidth="1"/>
    <col min="8459" max="8704" width="9.140625" style="182"/>
    <col min="8705" max="8705" width="42" style="182" customWidth="1"/>
    <col min="8706" max="8706" width="21.7109375" style="182" customWidth="1"/>
    <col min="8707" max="8707" width="16.5703125" style="182" customWidth="1"/>
    <col min="8708" max="8708" width="22.5703125" style="182" bestFit="1" customWidth="1"/>
    <col min="8709" max="8709" width="16.5703125" style="182" customWidth="1"/>
    <col min="8710" max="8710" width="21.28515625" style="182" customWidth="1"/>
    <col min="8711" max="8711" width="16.5703125" style="182" customWidth="1"/>
    <col min="8712" max="8714" width="21.28515625" style="182" customWidth="1"/>
    <col min="8715" max="8960" width="9.140625" style="182"/>
    <col min="8961" max="8961" width="42" style="182" customWidth="1"/>
    <col min="8962" max="8962" width="21.7109375" style="182" customWidth="1"/>
    <col min="8963" max="8963" width="16.5703125" style="182" customWidth="1"/>
    <col min="8964" max="8964" width="22.5703125" style="182" bestFit="1" customWidth="1"/>
    <col min="8965" max="8965" width="16.5703125" style="182" customWidth="1"/>
    <col min="8966" max="8966" width="21.28515625" style="182" customWidth="1"/>
    <col min="8967" max="8967" width="16.5703125" style="182" customWidth="1"/>
    <col min="8968" max="8970" width="21.28515625" style="182" customWidth="1"/>
    <col min="8971" max="9216" width="9.140625" style="182"/>
    <col min="9217" max="9217" width="42" style="182" customWidth="1"/>
    <col min="9218" max="9218" width="21.7109375" style="182" customWidth="1"/>
    <col min="9219" max="9219" width="16.5703125" style="182" customWidth="1"/>
    <col min="9220" max="9220" width="22.5703125" style="182" bestFit="1" customWidth="1"/>
    <col min="9221" max="9221" width="16.5703125" style="182" customWidth="1"/>
    <col min="9222" max="9222" width="21.28515625" style="182" customWidth="1"/>
    <col min="9223" max="9223" width="16.5703125" style="182" customWidth="1"/>
    <col min="9224" max="9226" width="21.28515625" style="182" customWidth="1"/>
    <col min="9227" max="9472" width="9.140625" style="182"/>
    <col min="9473" max="9473" width="42" style="182" customWidth="1"/>
    <col min="9474" max="9474" width="21.7109375" style="182" customWidth="1"/>
    <col min="9475" max="9475" width="16.5703125" style="182" customWidth="1"/>
    <col min="9476" max="9476" width="22.5703125" style="182" bestFit="1" customWidth="1"/>
    <col min="9477" max="9477" width="16.5703125" style="182" customWidth="1"/>
    <col min="9478" max="9478" width="21.28515625" style="182" customWidth="1"/>
    <col min="9479" max="9479" width="16.5703125" style="182" customWidth="1"/>
    <col min="9480" max="9482" width="21.28515625" style="182" customWidth="1"/>
    <col min="9483" max="9728" width="9.140625" style="182"/>
    <col min="9729" max="9729" width="42" style="182" customWidth="1"/>
    <col min="9730" max="9730" width="21.7109375" style="182" customWidth="1"/>
    <col min="9731" max="9731" width="16.5703125" style="182" customWidth="1"/>
    <col min="9732" max="9732" width="22.5703125" style="182" bestFit="1" customWidth="1"/>
    <col min="9733" max="9733" width="16.5703125" style="182" customWidth="1"/>
    <col min="9734" max="9734" width="21.28515625" style="182" customWidth="1"/>
    <col min="9735" max="9735" width="16.5703125" style="182" customWidth="1"/>
    <col min="9736" max="9738" width="21.28515625" style="182" customWidth="1"/>
    <col min="9739" max="9984" width="9.140625" style="182"/>
    <col min="9985" max="9985" width="42" style="182" customWidth="1"/>
    <col min="9986" max="9986" width="21.7109375" style="182" customWidth="1"/>
    <col min="9987" max="9987" width="16.5703125" style="182" customWidth="1"/>
    <col min="9988" max="9988" width="22.5703125" style="182" bestFit="1" customWidth="1"/>
    <col min="9989" max="9989" width="16.5703125" style="182" customWidth="1"/>
    <col min="9990" max="9990" width="21.28515625" style="182" customWidth="1"/>
    <col min="9991" max="9991" width="16.5703125" style="182" customWidth="1"/>
    <col min="9992" max="9994" width="21.28515625" style="182" customWidth="1"/>
    <col min="9995" max="10240" width="9.140625" style="182"/>
    <col min="10241" max="10241" width="42" style="182" customWidth="1"/>
    <col min="10242" max="10242" width="21.7109375" style="182" customWidth="1"/>
    <col min="10243" max="10243" width="16.5703125" style="182" customWidth="1"/>
    <col min="10244" max="10244" width="22.5703125" style="182" bestFit="1" customWidth="1"/>
    <col min="10245" max="10245" width="16.5703125" style="182" customWidth="1"/>
    <col min="10246" max="10246" width="21.28515625" style="182" customWidth="1"/>
    <col min="10247" max="10247" width="16.5703125" style="182" customWidth="1"/>
    <col min="10248" max="10250" width="21.28515625" style="182" customWidth="1"/>
    <col min="10251" max="10496" width="9.140625" style="182"/>
    <col min="10497" max="10497" width="42" style="182" customWidth="1"/>
    <col min="10498" max="10498" width="21.7109375" style="182" customWidth="1"/>
    <col min="10499" max="10499" width="16.5703125" style="182" customWidth="1"/>
    <col min="10500" max="10500" width="22.5703125" style="182" bestFit="1" customWidth="1"/>
    <col min="10501" max="10501" width="16.5703125" style="182" customWidth="1"/>
    <col min="10502" max="10502" width="21.28515625" style="182" customWidth="1"/>
    <col min="10503" max="10503" width="16.5703125" style="182" customWidth="1"/>
    <col min="10504" max="10506" width="21.28515625" style="182" customWidth="1"/>
    <col min="10507" max="10752" width="9.140625" style="182"/>
    <col min="10753" max="10753" width="42" style="182" customWidth="1"/>
    <col min="10754" max="10754" width="21.7109375" style="182" customWidth="1"/>
    <col min="10755" max="10755" width="16.5703125" style="182" customWidth="1"/>
    <col min="10756" max="10756" width="22.5703125" style="182" bestFit="1" customWidth="1"/>
    <col min="10757" max="10757" width="16.5703125" style="182" customWidth="1"/>
    <col min="10758" max="10758" width="21.28515625" style="182" customWidth="1"/>
    <col min="10759" max="10759" width="16.5703125" style="182" customWidth="1"/>
    <col min="10760" max="10762" width="21.28515625" style="182" customWidth="1"/>
    <col min="10763" max="11008" width="9.140625" style="182"/>
    <col min="11009" max="11009" width="42" style="182" customWidth="1"/>
    <col min="11010" max="11010" width="21.7109375" style="182" customWidth="1"/>
    <col min="11011" max="11011" width="16.5703125" style="182" customWidth="1"/>
    <col min="11012" max="11012" width="22.5703125" style="182" bestFit="1" customWidth="1"/>
    <col min="11013" max="11013" width="16.5703125" style="182" customWidth="1"/>
    <col min="11014" max="11014" width="21.28515625" style="182" customWidth="1"/>
    <col min="11015" max="11015" width="16.5703125" style="182" customWidth="1"/>
    <col min="11016" max="11018" width="21.28515625" style="182" customWidth="1"/>
    <col min="11019" max="11264" width="9.140625" style="182"/>
    <col min="11265" max="11265" width="42" style="182" customWidth="1"/>
    <col min="11266" max="11266" width="21.7109375" style="182" customWidth="1"/>
    <col min="11267" max="11267" width="16.5703125" style="182" customWidth="1"/>
    <col min="11268" max="11268" width="22.5703125" style="182" bestFit="1" customWidth="1"/>
    <col min="11269" max="11269" width="16.5703125" style="182" customWidth="1"/>
    <col min="11270" max="11270" width="21.28515625" style="182" customWidth="1"/>
    <col min="11271" max="11271" width="16.5703125" style="182" customWidth="1"/>
    <col min="11272" max="11274" width="21.28515625" style="182" customWidth="1"/>
    <col min="11275" max="11520" width="9.140625" style="182"/>
    <col min="11521" max="11521" width="42" style="182" customWidth="1"/>
    <col min="11522" max="11522" width="21.7109375" style="182" customWidth="1"/>
    <col min="11523" max="11523" width="16.5703125" style="182" customWidth="1"/>
    <col min="11524" max="11524" width="22.5703125" style="182" bestFit="1" customWidth="1"/>
    <col min="11525" max="11525" width="16.5703125" style="182" customWidth="1"/>
    <col min="11526" max="11526" width="21.28515625" style="182" customWidth="1"/>
    <col min="11527" max="11527" width="16.5703125" style="182" customWidth="1"/>
    <col min="11528" max="11530" width="21.28515625" style="182" customWidth="1"/>
    <col min="11531" max="11776" width="9.140625" style="182"/>
    <col min="11777" max="11777" width="42" style="182" customWidth="1"/>
    <col min="11778" max="11778" width="21.7109375" style="182" customWidth="1"/>
    <col min="11779" max="11779" width="16.5703125" style="182" customWidth="1"/>
    <col min="11780" max="11780" width="22.5703125" style="182" bestFit="1" customWidth="1"/>
    <col min="11781" max="11781" width="16.5703125" style="182" customWidth="1"/>
    <col min="11782" max="11782" width="21.28515625" style="182" customWidth="1"/>
    <col min="11783" max="11783" width="16.5703125" style="182" customWidth="1"/>
    <col min="11784" max="11786" width="21.28515625" style="182" customWidth="1"/>
    <col min="11787" max="12032" width="9.140625" style="182"/>
    <col min="12033" max="12033" width="42" style="182" customWidth="1"/>
    <col min="12034" max="12034" width="21.7109375" style="182" customWidth="1"/>
    <col min="12035" max="12035" width="16.5703125" style="182" customWidth="1"/>
    <col min="12036" max="12036" width="22.5703125" style="182" bestFit="1" customWidth="1"/>
    <col min="12037" max="12037" width="16.5703125" style="182" customWidth="1"/>
    <col min="12038" max="12038" width="21.28515625" style="182" customWidth="1"/>
    <col min="12039" max="12039" width="16.5703125" style="182" customWidth="1"/>
    <col min="12040" max="12042" width="21.28515625" style="182" customWidth="1"/>
    <col min="12043" max="12288" width="9.140625" style="182"/>
    <col min="12289" max="12289" width="42" style="182" customWidth="1"/>
    <col min="12290" max="12290" width="21.7109375" style="182" customWidth="1"/>
    <col min="12291" max="12291" width="16.5703125" style="182" customWidth="1"/>
    <col min="12292" max="12292" width="22.5703125" style="182" bestFit="1" customWidth="1"/>
    <col min="12293" max="12293" width="16.5703125" style="182" customWidth="1"/>
    <col min="12294" max="12294" width="21.28515625" style="182" customWidth="1"/>
    <col min="12295" max="12295" width="16.5703125" style="182" customWidth="1"/>
    <col min="12296" max="12298" width="21.28515625" style="182" customWidth="1"/>
    <col min="12299" max="12544" width="9.140625" style="182"/>
    <col min="12545" max="12545" width="42" style="182" customWidth="1"/>
    <col min="12546" max="12546" width="21.7109375" style="182" customWidth="1"/>
    <col min="12547" max="12547" width="16.5703125" style="182" customWidth="1"/>
    <col min="12548" max="12548" width="22.5703125" style="182" bestFit="1" customWidth="1"/>
    <col min="12549" max="12549" width="16.5703125" style="182" customWidth="1"/>
    <col min="12550" max="12550" width="21.28515625" style="182" customWidth="1"/>
    <col min="12551" max="12551" width="16.5703125" style="182" customWidth="1"/>
    <col min="12552" max="12554" width="21.28515625" style="182" customWidth="1"/>
    <col min="12555" max="12800" width="9.140625" style="182"/>
    <col min="12801" max="12801" width="42" style="182" customWidth="1"/>
    <col min="12802" max="12802" width="21.7109375" style="182" customWidth="1"/>
    <col min="12803" max="12803" width="16.5703125" style="182" customWidth="1"/>
    <col min="12804" max="12804" width="22.5703125" style="182" bestFit="1" customWidth="1"/>
    <col min="12805" max="12805" width="16.5703125" style="182" customWidth="1"/>
    <col min="12806" max="12806" width="21.28515625" style="182" customWidth="1"/>
    <col min="12807" max="12807" width="16.5703125" style="182" customWidth="1"/>
    <col min="12808" max="12810" width="21.28515625" style="182" customWidth="1"/>
    <col min="12811" max="13056" width="9.140625" style="182"/>
    <col min="13057" max="13057" width="42" style="182" customWidth="1"/>
    <col min="13058" max="13058" width="21.7109375" style="182" customWidth="1"/>
    <col min="13059" max="13059" width="16.5703125" style="182" customWidth="1"/>
    <col min="13060" max="13060" width="22.5703125" style="182" bestFit="1" customWidth="1"/>
    <col min="13061" max="13061" width="16.5703125" style="182" customWidth="1"/>
    <col min="13062" max="13062" width="21.28515625" style="182" customWidth="1"/>
    <col min="13063" max="13063" width="16.5703125" style="182" customWidth="1"/>
    <col min="13064" max="13066" width="21.28515625" style="182" customWidth="1"/>
    <col min="13067" max="13312" width="9.140625" style="182"/>
    <col min="13313" max="13313" width="42" style="182" customWidth="1"/>
    <col min="13314" max="13314" width="21.7109375" style="182" customWidth="1"/>
    <col min="13315" max="13315" width="16.5703125" style="182" customWidth="1"/>
    <col min="13316" max="13316" width="22.5703125" style="182" bestFit="1" customWidth="1"/>
    <col min="13317" max="13317" width="16.5703125" style="182" customWidth="1"/>
    <col min="13318" max="13318" width="21.28515625" style="182" customWidth="1"/>
    <col min="13319" max="13319" width="16.5703125" style="182" customWidth="1"/>
    <col min="13320" max="13322" width="21.28515625" style="182" customWidth="1"/>
    <col min="13323" max="13568" width="9.140625" style="182"/>
    <col min="13569" max="13569" width="42" style="182" customWidth="1"/>
    <col min="13570" max="13570" width="21.7109375" style="182" customWidth="1"/>
    <col min="13571" max="13571" width="16.5703125" style="182" customWidth="1"/>
    <col min="13572" max="13572" width="22.5703125" style="182" bestFit="1" customWidth="1"/>
    <col min="13573" max="13573" width="16.5703125" style="182" customWidth="1"/>
    <col min="13574" max="13574" width="21.28515625" style="182" customWidth="1"/>
    <col min="13575" max="13575" width="16.5703125" style="182" customWidth="1"/>
    <col min="13576" max="13578" width="21.28515625" style="182" customWidth="1"/>
    <col min="13579" max="13824" width="9.140625" style="182"/>
    <col min="13825" max="13825" width="42" style="182" customWidth="1"/>
    <col min="13826" max="13826" width="21.7109375" style="182" customWidth="1"/>
    <col min="13827" max="13827" width="16.5703125" style="182" customWidth="1"/>
    <col min="13828" max="13828" width="22.5703125" style="182" bestFit="1" customWidth="1"/>
    <col min="13829" max="13829" width="16.5703125" style="182" customWidth="1"/>
    <col min="13830" max="13830" width="21.28515625" style="182" customWidth="1"/>
    <col min="13831" max="13831" width="16.5703125" style="182" customWidth="1"/>
    <col min="13832" max="13834" width="21.28515625" style="182" customWidth="1"/>
    <col min="13835" max="14080" width="9.140625" style="182"/>
    <col min="14081" max="14081" width="42" style="182" customWidth="1"/>
    <col min="14082" max="14082" width="21.7109375" style="182" customWidth="1"/>
    <col min="14083" max="14083" width="16.5703125" style="182" customWidth="1"/>
    <col min="14084" max="14084" width="22.5703125" style="182" bestFit="1" customWidth="1"/>
    <col min="14085" max="14085" width="16.5703125" style="182" customWidth="1"/>
    <col min="14086" max="14086" width="21.28515625" style="182" customWidth="1"/>
    <col min="14087" max="14087" width="16.5703125" style="182" customWidth="1"/>
    <col min="14088" max="14090" width="21.28515625" style="182" customWidth="1"/>
    <col min="14091" max="14336" width="9.140625" style="182"/>
    <col min="14337" max="14337" width="42" style="182" customWidth="1"/>
    <col min="14338" max="14338" width="21.7109375" style="182" customWidth="1"/>
    <col min="14339" max="14339" width="16.5703125" style="182" customWidth="1"/>
    <col min="14340" max="14340" width="22.5703125" style="182" bestFit="1" customWidth="1"/>
    <col min="14341" max="14341" width="16.5703125" style="182" customWidth="1"/>
    <col min="14342" max="14342" width="21.28515625" style="182" customWidth="1"/>
    <col min="14343" max="14343" width="16.5703125" style="182" customWidth="1"/>
    <col min="14344" max="14346" width="21.28515625" style="182" customWidth="1"/>
    <col min="14347" max="14592" width="9.140625" style="182"/>
    <col min="14593" max="14593" width="42" style="182" customWidth="1"/>
    <col min="14594" max="14594" width="21.7109375" style="182" customWidth="1"/>
    <col min="14595" max="14595" width="16.5703125" style="182" customWidth="1"/>
    <col min="14596" max="14596" width="22.5703125" style="182" bestFit="1" customWidth="1"/>
    <col min="14597" max="14597" width="16.5703125" style="182" customWidth="1"/>
    <col min="14598" max="14598" width="21.28515625" style="182" customWidth="1"/>
    <col min="14599" max="14599" width="16.5703125" style="182" customWidth="1"/>
    <col min="14600" max="14602" width="21.28515625" style="182" customWidth="1"/>
    <col min="14603" max="14848" width="9.140625" style="182"/>
    <col min="14849" max="14849" width="42" style="182" customWidth="1"/>
    <col min="14850" max="14850" width="21.7109375" style="182" customWidth="1"/>
    <col min="14851" max="14851" width="16.5703125" style="182" customWidth="1"/>
    <col min="14852" max="14852" width="22.5703125" style="182" bestFit="1" customWidth="1"/>
    <col min="14853" max="14853" width="16.5703125" style="182" customWidth="1"/>
    <col min="14854" max="14854" width="21.28515625" style="182" customWidth="1"/>
    <col min="14855" max="14855" width="16.5703125" style="182" customWidth="1"/>
    <col min="14856" max="14858" width="21.28515625" style="182" customWidth="1"/>
    <col min="14859" max="15104" width="9.140625" style="182"/>
    <col min="15105" max="15105" width="42" style="182" customWidth="1"/>
    <col min="15106" max="15106" width="21.7109375" style="182" customWidth="1"/>
    <col min="15107" max="15107" width="16.5703125" style="182" customWidth="1"/>
    <col min="15108" max="15108" width="22.5703125" style="182" bestFit="1" customWidth="1"/>
    <col min="15109" max="15109" width="16.5703125" style="182" customWidth="1"/>
    <col min="15110" max="15110" width="21.28515625" style="182" customWidth="1"/>
    <col min="15111" max="15111" width="16.5703125" style="182" customWidth="1"/>
    <col min="15112" max="15114" width="21.28515625" style="182" customWidth="1"/>
    <col min="15115" max="15360" width="9.140625" style="182"/>
    <col min="15361" max="15361" width="42" style="182" customWidth="1"/>
    <col min="15362" max="15362" width="21.7109375" style="182" customWidth="1"/>
    <col min="15363" max="15363" width="16.5703125" style="182" customWidth="1"/>
    <col min="15364" max="15364" width="22.5703125" style="182" bestFit="1" customWidth="1"/>
    <col min="15365" max="15365" width="16.5703125" style="182" customWidth="1"/>
    <col min="15366" max="15366" width="21.28515625" style="182" customWidth="1"/>
    <col min="15367" max="15367" width="16.5703125" style="182" customWidth="1"/>
    <col min="15368" max="15370" width="21.28515625" style="182" customWidth="1"/>
    <col min="15371" max="15616" width="9.140625" style="182"/>
    <col min="15617" max="15617" width="42" style="182" customWidth="1"/>
    <col min="15618" max="15618" width="21.7109375" style="182" customWidth="1"/>
    <col min="15619" max="15619" width="16.5703125" style="182" customWidth="1"/>
    <col min="15620" max="15620" width="22.5703125" style="182" bestFit="1" customWidth="1"/>
    <col min="15621" max="15621" width="16.5703125" style="182" customWidth="1"/>
    <col min="15622" max="15622" width="21.28515625" style="182" customWidth="1"/>
    <col min="15623" max="15623" width="16.5703125" style="182" customWidth="1"/>
    <col min="15624" max="15626" width="21.28515625" style="182" customWidth="1"/>
    <col min="15627" max="15872" width="9.140625" style="182"/>
    <col min="15873" max="15873" width="42" style="182" customWidth="1"/>
    <col min="15874" max="15874" width="21.7109375" style="182" customWidth="1"/>
    <col min="15875" max="15875" width="16.5703125" style="182" customWidth="1"/>
    <col min="15876" max="15876" width="22.5703125" style="182" bestFit="1" customWidth="1"/>
    <col min="15877" max="15877" width="16.5703125" style="182" customWidth="1"/>
    <col min="15878" max="15878" width="21.28515625" style="182" customWidth="1"/>
    <col min="15879" max="15879" width="16.5703125" style="182" customWidth="1"/>
    <col min="15880" max="15882" width="21.28515625" style="182" customWidth="1"/>
    <col min="15883" max="16128" width="9.140625" style="182"/>
    <col min="16129" max="16129" width="42" style="182" customWidth="1"/>
    <col min="16130" max="16130" width="21.7109375" style="182" customWidth="1"/>
    <col min="16131" max="16131" width="16.5703125" style="182" customWidth="1"/>
    <col min="16132" max="16132" width="22.5703125" style="182" bestFit="1" customWidth="1"/>
    <col min="16133" max="16133" width="16.5703125" style="182" customWidth="1"/>
    <col min="16134" max="16134" width="21.28515625" style="182" customWidth="1"/>
    <col min="16135" max="16135" width="16.5703125" style="182" customWidth="1"/>
    <col min="16136" max="16138" width="21.28515625" style="182" customWidth="1"/>
    <col min="16139" max="16384" width="9.140625" style="182"/>
  </cols>
  <sheetData>
    <row r="1" spans="1:12" ht="25.5" customHeight="1" x14ac:dyDescent="0.25">
      <c r="A1" s="180"/>
      <c r="B1" s="180"/>
      <c r="C1" s="180"/>
      <c r="D1" s="180"/>
      <c r="E1" s="180"/>
      <c r="F1" s="180"/>
      <c r="G1" s="180"/>
      <c r="H1" s="258" t="s">
        <v>484</v>
      </c>
      <c r="I1" s="258"/>
      <c r="J1" s="258"/>
      <c r="K1" s="180"/>
      <c r="L1" s="181"/>
    </row>
    <row r="2" spans="1:12" ht="15.75" x14ac:dyDescent="0.25">
      <c r="A2" s="180"/>
      <c r="B2" s="180"/>
      <c r="C2" s="180"/>
      <c r="D2" s="180"/>
      <c r="E2" s="180"/>
      <c r="F2" s="180"/>
      <c r="G2" s="180"/>
      <c r="H2" s="258" t="s">
        <v>40</v>
      </c>
      <c r="I2" s="258"/>
      <c r="J2" s="258"/>
      <c r="K2" s="180"/>
      <c r="L2" s="181"/>
    </row>
    <row r="3" spans="1:12" ht="15.75" x14ac:dyDescent="0.25">
      <c r="A3" s="183"/>
      <c r="B3" s="180"/>
      <c r="C3" s="180"/>
      <c r="D3" s="180"/>
      <c r="E3" s="180"/>
      <c r="F3" s="180"/>
      <c r="G3" s="180"/>
      <c r="H3" s="258" t="s">
        <v>42</v>
      </c>
      <c r="I3" s="258"/>
      <c r="J3" s="258"/>
      <c r="K3" s="180"/>
      <c r="L3" s="181"/>
    </row>
    <row r="4" spans="1:12" ht="15.75" x14ac:dyDescent="0.25">
      <c r="A4" s="183"/>
      <c r="B4" s="180"/>
      <c r="C4" s="180"/>
      <c r="D4" s="180"/>
      <c r="E4" s="180"/>
      <c r="F4" s="180"/>
      <c r="G4" s="180"/>
      <c r="H4" s="258" t="s">
        <v>43</v>
      </c>
      <c r="I4" s="258"/>
      <c r="J4" s="258"/>
      <c r="K4" s="180"/>
      <c r="L4" s="181"/>
    </row>
    <row r="5" spans="1:12" ht="15.75" x14ac:dyDescent="0.25">
      <c r="A5" s="183"/>
      <c r="B5" s="180"/>
      <c r="C5" s="180"/>
      <c r="D5" s="180"/>
      <c r="E5" s="180"/>
      <c r="F5" s="180"/>
      <c r="G5" s="180"/>
      <c r="H5" s="258" t="s">
        <v>490</v>
      </c>
      <c r="I5" s="258"/>
      <c r="J5" s="258"/>
      <c r="K5" s="180"/>
      <c r="L5" s="181"/>
    </row>
    <row r="6" spans="1:12" ht="15.75" x14ac:dyDescent="0.25">
      <c r="A6" s="183"/>
      <c r="B6" s="180"/>
      <c r="C6" s="180"/>
      <c r="D6" s="180"/>
      <c r="E6" s="180"/>
      <c r="F6" s="180"/>
      <c r="G6" s="180"/>
      <c r="H6" s="258" t="s">
        <v>489</v>
      </c>
      <c r="I6" s="258"/>
      <c r="J6" s="258"/>
      <c r="K6" s="180"/>
      <c r="L6" s="181"/>
    </row>
    <row r="7" spans="1:12" ht="15.75" x14ac:dyDescent="0.25">
      <c r="A7" s="183"/>
      <c r="B7" s="180"/>
      <c r="C7" s="180"/>
      <c r="D7" s="180"/>
      <c r="E7" s="180"/>
      <c r="F7" s="180"/>
      <c r="G7" s="180"/>
      <c r="H7" s="184"/>
      <c r="I7" s="184"/>
      <c r="J7" s="184"/>
      <c r="K7" s="180"/>
      <c r="L7" s="181"/>
    </row>
    <row r="8" spans="1:12" ht="18.75" x14ac:dyDescent="0.3">
      <c r="A8" s="262" t="s">
        <v>461</v>
      </c>
      <c r="B8" s="262"/>
      <c r="C8" s="262"/>
      <c r="D8" s="262"/>
      <c r="E8" s="262"/>
      <c r="F8" s="262"/>
      <c r="G8" s="262"/>
      <c r="H8" s="262"/>
      <c r="I8" s="262"/>
      <c r="J8" s="262"/>
      <c r="K8" s="180"/>
      <c r="L8" s="181"/>
    </row>
    <row r="9" spans="1:12" ht="18.75" x14ac:dyDescent="0.3">
      <c r="A9" s="262" t="s">
        <v>462</v>
      </c>
      <c r="B9" s="262"/>
      <c r="C9" s="262"/>
      <c r="D9" s="262"/>
      <c r="E9" s="262"/>
      <c r="F9" s="262"/>
      <c r="G9" s="262"/>
      <c r="H9" s="262"/>
      <c r="I9" s="262"/>
      <c r="J9" s="262"/>
      <c r="K9" s="180"/>
      <c r="L9" s="181"/>
    </row>
    <row r="10" spans="1:12" ht="18.75" x14ac:dyDescent="0.3">
      <c r="A10" s="262" t="s">
        <v>518</v>
      </c>
      <c r="B10" s="262"/>
      <c r="C10" s="262"/>
      <c r="D10" s="262"/>
      <c r="E10" s="262"/>
      <c r="F10" s="262"/>
      <c r="G10" s="262"/>
      <c r="H10" s="262"/>
      <c r="I10" s="262"/>
      <c r="J10" s="262"/>
      <c r="K10" s="180"/>
      <c r="L10" s="181"/>
    </row>
    <row r="11" spans="1:12" ht="10.5" customHeight="1" x14ac:dyDescent="0.25">
      <c r="A11" s="185"/>
      <c r="B11" s="185"/>
      <c r="C11" s="185"/>
      <c r="D11" s="185"/>
      <c r="E11" s="185"/>
      <c r="F11" s="185"/>
      <c r="G11" s="185"/>
      <c r="H11" s="185"/>
      <c r="I11" s="185"/>
      <c r="J11" s="185"/>
      <c r="K11" s="186"/>
      <c r="L11" s="181"/>
    </row>
    <row r="12" spans="1:12" ht="15.75" x14ac:dyDescent="0.25">
      <c r="A12" s="258" t="s">
        <v>463</v>
      </c>
      <c r="B12" s="258"/>
      <c r="C12" s="258"/>
      <c r="D12" s="258"/>
      <c r="E12" s="258"/>
      <c r="F12" s="258"/>
      <c r="G12" s="258"/>
      <c r="H12" s="258"/>
      <c r="I12" s="258"/>
      <c r="J12" s="258"/>
      <c r="K12" s="186"/>
      <c r="L12" s="181"/>
    </row>
    <row r="13" spans="1:12" ht="10.5" customHeight="1" x14ac:dyDescent="0.25">
      <c r="A13" s="185"/>
      <c r="B13" s="185"/>
      <c r="C13" s="185"/>
      <c r="D13" s="185"/>
      <c r="E13" s="185"/>
      <c r="F13" s="185"/>
      <c r="G13" s="185"/>
      <c r="H13" s="185"/>
      <c r="I13" s="185"/>
      <c r="J13" s="185"/>
      <c r="K13" s="186"/>
      <c r="L13" s="181"/>
    </row>
    <row r="14" spans="1:12" ht="15.75" x14ac:dyDescent="0.25">
      <c r="A14" s="187"/>
      <c r="B14" s="180"/>
      <c r="C14" s="180"/>
      <c r="D14" s="180"/>
      <c r="E14" s="180"/>
      <c r="F14" s="180"/>
      <c r="G14" s="180"/>
      <c r="H14" s="188"/>
      <c r="I14" s="188"/>
      <c r="J14" s="188" t="s">
        <v>39</v>
      </c>
      <c r="K14" s="181"/>
      <c r="L14" s="181"/>
    </row>
    <row r="15" spans="1:12" ht="57.75" customHeight="1" x14ac:dyDescent="0.2">
      <c r="A15" s="259" t="s">
        <v>464</v>
      </c>
      <c r="B15" s="259" t="s">
        <v>519</v>
      </c>
      <c r="C15" s="259"/>
      <c r="D15" s="259"/>
      <c r="E15" s="259"/>
      <c r="F15" s="259"/>
      <c r="G15" s="259"/>
      <c r="H15" s="259" t="s">
        <v>465</v>
      </c>
      <c r="I15" s="259"/>
      <c r="J15" s="259"/>
      <c r="K15" s="181"/>
      <c r="L15" s="181"/>
    </row>
    <row r="16" spans="1:12" ht="17.25" customHeight="1" x14ac:dyDescent="0.2">
      <c r="A16" s="259"/>
      <c r="B16" s="260" t="s">
        <v>57</v>
      </c>
      <c r="C16" s="261"/>
      <c r="D16" s="260" t="s">
        <v>439</v>
      </c>
      <c r="E16" s="261"/>
      <c r="F16" s="260" t="s">
        <v>520</v>
      </c>
      <c r="G16" s="261"/>
      <c r="H16" s="255" t="s">
        <v>57</v>
      </c>
      <c r="I16" s="255" t="s">
        <v>439</v>
      </c>
      <c r="J16" s="255" t="s">
        <v>492</v>
      </c>
      <c r="K16" s="181"/>
      <c r="L16" s="181"/>
    </row>
    <row r="17" spans="1:12" ht="59.25" customHeight="1" x14ac:dyDescent="0.2">
      <c r="A17" s="259"/>
      <c r="B17" s="189" t="s">
        <v>466</v>
      </c>
      <c r="C17" s="189" t="s">
        <v>467</v>
      </c>
      <c r="D17" s="189" t="s">
        <v>466</v>
      </c>
      <c r="E17" s="189" t="s">
        <v>467</v>
      </c>
      <c r="F17" s="189" t="s">
        <v>466</v>
      </c>
      <c r="G17" s="189" t="s">
        <v>467</v>
      </c>
      <c r="H17" s="256"/>
      <c r="I17" s="256"/>
      <c r="J17" s="256"/>
      <c r="K17" s="181"/>
      <c r="L17" s="181"/>
    </row>
    <row r="18" spans="1:12" ht="31.5" x14ac:dyDescent="0.2">
      <c r="A18" s="190" t="s">
        <v>468</v>
      </c>
      <c r="B18" s="191">
        <v>0</v>
      </c>
      <c r="C18" s="192" t="s">
        <v>469</v>
      </c>
      <c r="D18" s="191">
        <v>0</v>
      </c>
      <c r="E18" s="192" t="s">
        <v>469</v>
      </c>
      <c r="F18" s="191">
        <v>0</v>
      </c>
      <c r="G18" s="192" t="s">
        <v>469</v>
      </c>
      <c r="H18" s="192">
        <v>0</v>
      </c>
      <c r="I18" s="191">
        <v>0</v>
      </c>
      <c r="J18" s="191">
        <v>0</v>
      </c>
      <c r="K18" s="181"/>
      <c r="L18" s="181"/>
    </row>
    <row r="19" spans="1:12" ht="47.25" x14ac:dyDescent="0.2">
      <c r="A19" s="190" t="s">
        <v>470</v>
      </c>
      <c r="B19" s="193">
        <v>0</v>
      </c>
      <c r="C19" s="194" t="s">
        <v>469</v>
      </c>
      <c r="D19" s="192">
        <v>0</v>
      </c>
      <c r="E19" s="192"/>
      <c r="F19" s="192">
        <v>0</v>
      </c>
      <c r="G19" s="192"/>
      <c r="H19" s="193">
        <v>0</v>
      </c>
      <c r="I19" s="193">
        <v>0</v>
      </c>
      <c r="J19" s="193">
        <v>0</v>
      </c>
      <c r="K19" s="181"/>
      <c r="L19" s="181"/>
    </row>
    <row r="20" spans="1:12" ht="15.75" x14ac:dyDescent="0.2">
      <c r="A20" s="195" t="s">
        <v>471</v>
      </c>
      <c r="B20" s="193">
        <f>SUM(B18:B19)</f>
        <v>0</v>
      </c>
      <c r="C20" s="193"/>
      <c r="D20" s="193">
        <f t="shared" ref="D20:J20" si="0">SUM(D18:D19)</f>
        <v>0</v>
      </c>
      <c r="E20" s="193"/>
      <c r="F20" s="193">
        <f t="shared" si="0"/>
        <v>0</v>
      </c>
      <c r="G20" s="193"/>
      <c r="H20" s="193">
        <f t="shared" si="0"/>
        <v>0</v>
      </c>
      <c r="I20" s="193">
        <f t="shared" si="0"/>
        <v>0</v>
      </c>
      <c r="J20" s="193">
        <f t="shared" si="0"/>
        <v>0</v>
      </c>
      <c r="K20" s="181"/>
      <c r="L20" s="181"/>
    </row>
    <row r="21" spans="1:12" ht="18.75" x14ac:dyDescent="0.3">
      <c r="A21" s="196"/>
      <c r="B21" s="181"/>
      <c r="C21" s="181"/>
      <c r="D21" s="181"/>
      <c r="E21" s="181"/>
      <c r="F21" s="181"/>
      <c r="G21" s="181"/>
      <c r="H21" s="181"/>
      <c r="I21" s="197"/>
      <c r="J21" s="197"/>
      <c r="K21" s="181"/>
      <c r="L21" s="181"/>
    </row>
    <row r="22" spans="1:12" ht="18.75" x14ac:dyDescent="0.3">
      <c r="A22" s="257"/>
      <c r="B22" s="257"/>
      <c r="C22" s="181"/>
      <c r="D22" s="181"/>
      <c r="E22" s="181"/>
      <c r="F22" s="181"/>
      <c r="G22" s="181"/>
      <c r="H22" s="197"/>
      <c r="I22" s="197"/>
      <c r="J22" s="197"/>
      <c r="K22" s="181"/>
      <c r="L22" s="181"/>
    </row>
    <row r="23" spans="1:12" ht="15.75" x14ac:dyDescent="0.25">
      <c r="A23" s="258" t="s">
        <v>472</v>
      </c>
      <c r="B23" s="258"/>
      <c r="C23" s="258"/>
      <c r="D23" s="258"/>
      <c r="E23" s="258"/>
      <c r="F23" s="258"/>
      <c r="G23" s="258"/>
      <c r="H23" s="258"/>
      <c r="I23" s="258"/>
      <c r="J23" s="258"/>
      <c r="K23" s="181"/>
      <c r="L23" s="181"/>
    </row>
    <row r="24" spans="1:12" ht="15.75" x14ac:dyDescent="0.25">
      <c r="J24" s="188" t="s">
        <v>39</v>
      </c>
    </row>
    <row r="25" spans="1:12" ht="50.25" customHeight="1" x14ac:dyDescent="0.2">
      <c r="A25" s="259" t="s">
        <v>464</v>
      </c>
      <c r="B25" s="259" t="s">
        <v>519</v>
      </c>
      <c r="C25" s="259"/>
      <c r="D25" s="259"/>
      <c r="E25" s="259"/>
      <c r="F25" s="259"/>
      <c r="G25" s="259"/>
      <c r="H25" s="259" t="s">
        <v>465</v>
      </c>
      <c r="I25" s="259"/>
      <c r="J25" s="259"/>
    </row>
    <row r="26" spans="1:12" ht="15.75" x14ac:dyDescent="0.2">
      <c r="A26" s="259"/>
      <c r="B26" s="260" t="s">
        <v>57</v>
      </c>
      <c r="C26" s="261"/>
      <c r="D26" s="260" t="s">
        <v>439</v>
      </c>
      <c r="E26" s="261"/>
      <c r="F26" s="260" t="s">
        <v>520</v>
      </c>
      <c r="G26" s="261"/>
      <c r="H26" s="255" t="s">
        <v>57</v>
      </c>
      <c r="I26" s="255" t="s">
        <v>439</v>
      </c>
      <c r="J26" s="255" t="s">
        <v>492</v>
      </c>
    </row>
    <row r="27" spans="1:12" ht="47.25" x14ac:dyDescent="0.2">
      <c r="A27" s="259"/>
      <c r="B27" s="189" t="s">
        <v>466</v>
      </c>
      <c r="C27" s="189" t="s">
        <v>467</v>
      </c>
      <c r="D27" s="189" t="s">
        <v>466</v>
      </c>
      <c r="E27" s="189" t="s">
        <v>467</v>
      </c>
      <c r="F27" s="189" t="s">
        <v>466</v>
      </c>
      <c r="G27" s="189" t="s">
        <v>467</v>
      </c>
      <c r="H27" s="256"/>
      <c r="I27" s="256"/>
      <c r="J27" s="256"/>
    </row>
    <row r="28" spans="1:12" ht="63" x14ac:dyDescent="0.2">
      <c r="A28" s="190" t="s">
        <v>473</v>
      </c>
      <c r="B28" s="191">
        <v>0</v>
      </c>
      <c r="C28" s="192" t="s">
        <v>469</v>
      </c>
      <c r="D28" s="191">
        <v>0</v>
      </c>
      <c r="E28" s="192" t="s">
        <v>469</v>
      </c>
      <c r="F28" s="191">
        <v>0</v>
      </c>
      <c r="G28" s="192" t="s">
        <v>469</v>
      </c>
      <c r="H28" s="192">
        <v>0</v>
      </c>
      <c r="I28" s="191">
        <v>0</v>
      </c>
      <c r="J28" s="191">
        <v>0</v>
      </c>
    </row>
    <row r="29" spans="1:12" ht="15.75" x14ac:dyDescent="0.2">
      <c r="A29" s="195" t="s">
        <v>471</v>
      </c>
      <c r="B29" s="193">
        <f>SUM(B28:B28)</f>
        <v>0</v>
      </c>
      <c r="C29" s="193"/>
      <c r="D29" s="193">
        <f>SUM(D28:D28)</f>
        <v>0</v>
      </c>
      <c r="E29" s="193"/>
      <c r="F29" s="193">
        <f>SUM(F28:F28)</f>
        <v>0</v>
      </c>
      <c r="G29" s="193"/>
      <c r="H29" s="193">
        <f>SUM(H28:H28)</f>
        <v>0</v>
      </c>
      <c r="I29" s="193">
        <f>SUM(I28:I28)</f>
        <v>0</v>
      </c>
      <c r="J29" s="193">
        <f>SUM(J28:J28)</f>
        <v>0</v>
      </c>
    </row>
  </sheetData>
  <sheetProtection formatCells="0" formatColumns="0" formatRows="0" deleteColumns="0" deleteRows="0"/>
  <mergeCells count="30">
    <mergeCell ref="A12:J12"/>
    <mergeCell ref="H1:J1"/>
    <mergeCell ref="H2:J2"/>
    <mergeCell ref="H3:J3"/>
    <mergeCell ref="H4:J4"/>
    <mergeCell ref="H5:J5"/>
    <mergeCell ref="H6:J6"/>
    <mergeCell ref="A8:J8"/>
    <mergeCell ref="A9:J9"/>
    <mergeCell ref="A10:J10"/>
    <mergeCell ref="A15:A17"/>
    <mergeCell ref="B15:G15"/>
    <mergeCell ref="H15:J15"/>
    <mergeCell ref="B16:C16"/>
    <mergeCell ref="D16:E16"/>
    <mergeCell ref="F16:G16"/>
    <mergeCell ref="H16:H17"/>
    <mergeCell ref="I16:I17"/>
    <mergeCell ref="J16:J17"/>
    <mergeCell ref="J26:J27"/>
    <mergeCell ref="A22:B22"/>
    <mergeCell ref="A23:J23"/>
    <mergeCell ref="A25:A27"/>
    <mergeCell ref="B25:G25"/>
    <mergeCell ref="H25:J25"/>
    <mergeCell ref="B26:C26"/>
    <mergeCell ref="D26:E26"/>
    <mergeCell ref="F26:G26"/>
    <mergeCell ref="H26:H27"/>
    <mergeCell ref="I26:I27"/>
  </mergeCells>
  <printOptions horizontalCentered="1"/>
  <pageMargins left="0.59055118110236227" right="0.59055118110236227" top="0.78740157480314965" bottom="0.39370078740157483" header="0.51181102362204722" footer="0.11811023622047245"/>
  <pageSetup paperSize="9" scale="61"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A1:J24"/>
  <sheetViews>
    <sheetView view="pageBreakPreview" topLeftCell="A7" zoomScaleNormal="100" zoomScaleSheetLayoutView="100" workbookViewId="0">
      <selection activeCell="E2" sqref="E2:H2"/>
    </sheetView>
  </sheetViews>
  <sheetFormatPr defaultColWidth="9.140625" defaultRowHeight="12.75" x14ac:dyDescent="0.2"/>
  <cols>
    <col min="1" max="1" width="16.85546875" style="146" customWidth="1"/>
    <col min="2" max="2" width="21" style="146" customWidth="1"/>
    <col min="3" max="3" width="16.140625" style="146" customWidth="1"/>
    <col min="4" max="5" width="16.140625" style="147" customWidth="1"/>
    <col min="6" max="6" width="16.7109375" style="147" customWidth="1"/>
    <col min="7" max="7" width="17" style="147" customWidth="1"/>
    <col min="8" max="8" width="19.28515625" style="147" customWidth="1"/>
    <col min="9" max="16384" width="9.140625" style="147"/>
  </cols>
  <sheetData>
    <row r="1" spans="1:10" s="135" customFormat="1" ht="15.75" x14ac:dyDescent="0.2">
      <c r="A1" s="134"/>
      <c r="E1" s="266" t="s">
        <v>369</v>
      </c>
      <c r="F1" s="266"/>
      <c r="G1" s="266"/>
      <c r="H1" s="266"/>
    </row>
    <row r="2" spans="1:10" s="135" customFormat="1" ht="15.75" x14ac:dyDescent="0.2">
      <c r="A2" s="134"/>
      <c r="E2" s="266" t="s">
        <v>40</v>
      </c>
      <c r="F2" s="266"/>
      <c r="G2" s="266"/>
      <c r="H2" s="266"/>
    </row>
    <row r="3" spans="1:10" s="135" customFormat="1" ht="15.75" x14ac:dyDescent="0.2">
      <c r="A3" s="134"/>
      <c r="E3" s="266" t="s">
        <v>42</v>
      </c>
      <c r="F3" s="266"/>
      <c r="G3" s="266"/>
      <c r="H3" s="266"/>
    </row>
    <row r="4" spans="1:10" s="135" customFormat="1" ht="15.75" x14ac:dyDescent="0.2">
      <c r="A4" s="134"/>
      <c r="E4" s="266" t="s">
        <v>43</v>
      </c>
      <c r="F4" s="266"/>
      <c r="G4" s="266"/>
      <c r="H4" s="266"/>
    </row>
    <row r="5" spans="1:10" s="135" customFormat="1" ht="15.75" x14ac:dyDescent="0.2">
      <c r="A5" s="134"/>
      <c r="E5" s="266" t="s">
        <v>490</v>
      </c>
      <c r="F5" s="266"/>
      <c r="G5" s="266"/>
      <c r="H5" s="266"/>
    </row>
    <row r="6" spans="1:10" s="135" customFormat="1" ht="15.75" x14ac:dyDescent="0.2">
      <c r="A6" s="134"/>
      <c r="E6" s="266" t="s">
        <v>489</v>
      </c>
      <c r="F6" s="266"/>
      <c r="G6" s="266"/>
      <c r="H6" s="266"/>
    </row>
    <row r="7" spans="1:10" s="135" customFormat="1" ht="15.75" x14ac:dyDescent="0.2">
      <c r="A7" s="134"/>
      <c r="B7" s="136" t="s">
        <v>24</v>
      </c>
      <c r="C7" s="136"/>
    </row>
    <row r="8" spans="1:10" s="135" customFormat="1" ht="18.75" x14ac:dyDescent="0.2">
      <c r="A8" s="274" t="s">
        <v>461</v>
      </c>
      <c r="B8" s="274"/>
      <c r="C8" s="274"/>
      <c r="D8" s="274"/>
      <c r="E8" s="274"/>
      <c r="F8" s="274"/>
      <c r="G8" s="274"/>
      <c r="H8" s="274"/>
    </row>
    <row r="9" spans="1:10" s="135" customFormat="1" ht="48.75" customHeight="1" x14ac:dyDescent="0.2">
      <c r="A9" s="273" t="s">
        <v>521</v>
      </c>
      <c r="B9" s="273"/>
      <c r="C9" s="273"/>
      <c r="D9" s="273"/>
      <c r="E9" s="273"/>
      <c r="F9" s="273"/>
      <c r="G9" s="273"/>
      <c r="H9" s="273"/>
    </row>
    <row r="10" spans="1:10" s="135" customFormat="1" ht="15" x14ac:dyDescent="0.25">
      <c r="A10" s="134"/>
      <c r="B10" s="134"/>
      <c r="C10" s="137"/>
    </row>
    <row r="11" spans="1:10" s="135" customFormat="1" ht="46.5" customHeight="1" x14ac:dyDescent="0.2">
      <c r="A11" s="267" t="s">
        <v>522</v>
      </c>
      <c r="B11" s="268"/>
      <c r="C11" s="268"/>
      <c r="D11" s="268"/>
      <c r="E11" s="268"/>
      <c r="F11" s="268"/>
      <c r="G11" s="268"/>
      <c r="H11" s="268"/>
    </row>
    <row r="12" spans="1:10" s="135" customFormat="1" ht="15.75" x14ac:dyDescent="0.2">
      <c r="A12" s="218"/>
      <c r="B12" s="219"/>
      <c r="C12" s="219"/>
      <c r="D12" s="219"/>
      <c r="E12" s="219"/>
      <c r="F12" s="219"/>
      <c r="G12" s="219"/>
      <c r="H12" s="220" t="s">
        <v>39</v>
      </c>
    </row>
    <row r="13" spans="1:10" s="135" customFormat="1" ht="15.75" x14ac:dyDescent="0.2">
      <c r="A13" s="275" t="s">
        <v>474</v>
      </c>
      <c r="B13" s="275" t="s">
        <v>475</v>
      </c>
      <c r="C13" s="275" t="s">
        <v>478</v>
      </c>
      <c r="D13" s="275"/>
      <c r="E13" s="275"/>
      <c r="F13" s="271" t="s">
        <v>476</v>
      </c>
      <c r="G13" s="271" t="s">
        <v>477</v>
      </c>
      <c r="H13" s="272" t="s">
        <v>479</v>
      </c>
      <c r="I13" s="136"/>
      <c r="J13" s="136"/>
    </row>
    <row r="14" spans="1:10" s="135" customFormat="1" ht="162" customHeight="1" x14ac:dyDescent="0.2">
      <c r="A14" s="275"/>
      <c r="B14" s="275"/>
      <c r="C14" s="208" t="s">
        <v>57</v>
      </c>
      <c r="D14" s="208" t="s">
        <v>439</v>
      </c>
      <c r="E14" s="208" t="s">
        <v>492</v>
      </c>
      <c r="F14" s="271"/>
      <c r="G14" s="271"/>
      <c r="H14" s="272"/>
      <c r="I14" s="207"/>
      <c r="J14" s="136"/>
    </row>
    <row r="15" spans="1:10" s="135" customFormat="1" ht="25.5" customHeight="1" x14ac:dyDescent="0.2">
      <c r="A15" s="142">
        <v>1</v>
      </c>
      <c r="B15" s="206">
        <v>2</v>
      </c>
      <c r="C15" s="206">
        <v>3</v>
      </c>
      <c r="D15" s="206">
        <v>4</v>
      </c>
      <c r="E15" s="206">
        <v>5</v>
      </c>
      <c r="F15" s="206">
        <v>6</v>
      </c>
      <c r="G15" s="206">
        <v>7</v>
      </c>
      <c r="H15" s="206">
        <v>8</v>
      </c>
      <c r="I15" s="136"/>
      <c r="J15" s="136"/>
    </row>
    <row r="16" spans="1:10" s="135" customFormat="1" ht="24" customHeight="1" x14ac:dyDescent="0.2">
      <c r="A16" s="142" t="s">
        <v>469</v>
      </c>
      <c r="B16" s="209" t="s">
        <v>469</v>
      </c>
      <c r="C16" s="210">
        <v>0</v>
      </c>
      <c r="D16" s="208">
        <v>0</v>
      </c>
      <c r="E16" s="208">
        <v>0</v>
      </c>
      <c r="F16" s="211" t="s">
        <v>469</v>
      </c>
      <c r="G16" s="211" t="s">
        <v>469</v>
      </c>
      <c r="H16" s="211" t="s">
        <v>469</v>
      </c>
      <c r="I16" s="136"/>
      <c r="J16" s="136"/>
    </row>
    <row r="18" spans="1:8" s="135" customFormat="1" ht="46.5" customHeight="1" x14ac:dyDescent="0.2">
      <c r="A18" s="267" t="s">
        <v>523</v>
      </c>
      <c r="B18" s="268"/>
      <c r="C18" s="268"/>
      <c r="D18" s="268"/>
      <c r="E18" s="268"/>
      <c r="F18" s="268"/>
      <c r="G18" s="268"/>
      <c r="H18" s="268"/>
    </row>
    <row r="20" spans="1:8" x14ac:dyDescent="0.2">
      <c r="H20" s="220" t="s">
        <v>39</v>
      </c>
    </row>
    <row r="21" spans="1:8" ht="72" customHeight="1" x14ac:dyDescent="0.2">
      <c r="A21" s="270" t="s">
        <v>524</v>
      </c>
      <c r="B21" s="270"/>
      <c r="C21" s="270"/>
      <c r="D21" s="270"/>
      <c r="E21" s="270"/>
      <c r="F21" s="269" t="s">
        <v>525</v>
      </c>
      <c r="G21" s="269"/>
      <c r="H21" s="269"/>
    </row>
    <row r="22" spans="1:8" ht="15.75" x14ac:dyDescent="0.2">
      <c r="A22" s="270"/>
      <c r="B22" s="270"/>
      <c r="C22" s="270"/>
      <c r="D22" s="270"/>
      <c r="E22" s="270"/>
      <c r="F22" s="208" t="s">
        <v>57</v>
      </c>
      <c r="G22" s="208" t="s">
        <v>439</v>
      </c>
      <c r="H22" s="208" t="s">
        <v>492</v>
      </c>
    </row>
    <row r="23" spans="1:8" ht="38.25" customHeight="1" x14ac:dyDescent="0.2">
      <c r="A23" s="263" t="s">
        <v>480</v>
      </c>
      <c r="B23" s="264"/>
      <c r="C23" s="264"/>
      <c r="D23" s="264"/>
      <c r="E23" s="265"/>
      <c r="F23" s="212">
        <v>0</v>
      </c>
      <c r="G23" s="212">
        <v>0</v>
      </c>
      <c r="H23" s="212">
        <v>0</v>
      </c>
    </row>
    <row r="24" spans="1:8" ht="33.75" customHeight="1" x14ac:dyDescent="0.2">
      <c r="A24" s="263" t="s">
        <v>481</v>
      </c>
      <c r="B24" s="264"/>
      <c r="C24" s="264"/>
      <c r="D24" s="264"/>
      <c r="E24" s="265"/>
      <c r="F24" s="212">
        <v>0</v>
      </c>
      <c r="G24" s="212">
        <v>0</v>
      </c>
      <c r="H24" s="212">
        <v>0</v>
      </c>
    </row>
  </sheetData>
  <mergeCells count="20">
    <mergeCell ref="E1:H1"/>
    <mergeCell ref="E2:H2"/>
    <mergeCell ref="E3:H3"/>
    <mergeCell ref="E4:H4"/>
    <mergeCell ref="A23:E23"/>
    <mergeCell ref="A24:E24"/>
    <mergeCell ref="E5:H5"/>
    <mergeCell ref="E6:H6"/>
    <mergeCell ref="A11:H11"/>
    <mergeCell ref="A18:H18"/>
    <mergeCell ref="F21:H21"/>
    <mergeCell ref="A21:E22"/>
    <mergeCell ref="F13:F14"/>
    <mergeCell ref="G13:G14"/>
    <mergeCell ref="H13:H14"/>
    <mergeCell ref="A9:H9"/>
    <mergeCell ref="A8:H8"/>
    <mergeCell ref="A13:A14"/>
    <mergeCell ref="B13:B14"/>
    <mergeCell ref="C13:E13"/>
  </mergeCells>
  <pageMargins left="0.70866141732283472" right="0.39370078740157483" top="0.74803149606299213" bottom="0.74803149606299213" header="0.31496062992125984" footer="0.31496062992125984"/>
  <pageSetup paperSize="9" scale="99" fitToHeight="2" orientation="landscape" r:id="rId1"/>
  <headerFooter>
    <oddHeader>&amp;C&amp;P</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G21"/>
  <sheetViews>
    <sheetView topLeftCell="A10" zoomScaleNormal="100" zoomScaleSheetLayoutView="100" workbookViewId="0">
      <selection activeCell="B2" sqref="B2:C2"/>
    </sheetView>
  </sheetViews>
  <sheetFormatPr defaultColWidth="9.140625" defaultRowHeight="12.75" x14ac:dyDescent="0.2"/>
  <cols>
    <col min="1" max="1" width="28.28515625" style="146" customWidth="1"/>
    <col min="2" max="2" width="45.28515625" style="146" customWidth="1"/>
    <col min="3" max="3" width="19.42578125" style="146" customWidth="1"/>
    <col min="4" max="4" width="9.140625" style="147"/>
    <col min="5" max="5" width="12.28515625" style="147" bestFit="1" customWidth="1"/>
    <col min="6" max="16384" width="9.140625" style="147"/>
  </cols>
  <sheetData>
    <row r="1" spans="1:7" s="135" customFormat="1" ht="15.75" x14ac:dyDescent="0.2">
      <c r="A1" s="134"/>
      <c r="B1" s="266" t="s">
        <v>372</v>
      </c>
      <c r="C1" s="266"/>
    </row>
    <row r="2" spans="1:7" s="135" customFormat="1" ht="15.75" x14ac:dyDescent="0.2">
      <c r="A2" s="134"/>
      <c r="B2" s="266" t="s">
        <v>40</v>
      </c>
      <c r="C2" s="266"/>
    </row>
    <row r="3" spans="1:7" s="135" customFormat="1" ht="15.75" x14ac:dyDescent="0.2">
      <c r="A3" s="134"/>
      <c r="B3" s="266" t="s">
        <v>42</v>
      </c>
      <c r="C3" s="266"/>
    </row>
    <row r="4" spans="1:7" s="135" customFormat="1" ht="15.75" x14ac:dyDescent="0.2">
      <c r="A4" s="134"/>
      <c r="B4" s="266" t="s">
        <v>43</v>
      </c>
      <c r="C4" s="266"/>
    </row>
    <row r="5" spans="1:7" s="135" customFormat="1" ht="15.75" x14ac:dyDescent="0.2">
      <c r="A5" s="134"/>
      <c r="B5" s="266" t="s">
        <v>490</v>
      </c>
      <c r="C5" s="266"/>
    </row>
    <row r="6" spans="1:7" s="135" customFormat="1" ht="15.75" x14ac:dyDescent="0.2">
      <c r="A6" s="134"/>
      <c r="B6" s="266" t="s">
        <v>489</v>
      </c>
      <c r="C6" s="266"/>
    </row>
    <row r="7" spans="1:7" s="135" customFormat="1" ht="15.75" x14ac:dyDescent="0.2">
      <c r="A7" s="134"/>
      <c r="B7" s="136" t="s">
        <v>24</v>
      </c>
      <c r="C7" s="136"/>
    </row>
    <row r="8" spans="1:7" s="135" customFormat="1" ht="18.75" x14ac:dyDescent="0.2">
      <c r="A8" s="274" t="s">
        <v>414</v>
      </c>
      <c r="B8" s="274"/>
      <c r="C8" s="274"/>
    </row>
    <row r="9" spans="1:7" s="135" customFormat="1" ht="48.75" customHeight="1" x14ac:dyDescent="0.2">
      <c r="A9" s="273" t="s">
        <v>526</v>
      </c>
      <c r="B9" s="273"/>
      <c r="C9" s="273"/>
    </row>
    <row r="10" spans="1:7" s="135" customFormat="1" ht="15" x14ac:dyDescent="0.25">
      <c r="A10" s="134"/>
      <c r="B10" s="134"/>
      <c r="C10" s="137" t="s">
        <v>39</v>
      </c>
    </row>
    <row r="11" spans="1:7" s="135" customFormat="1" ht="31.5" x14ac:dyDescent="0.2">
      <c r="A11" s="138" t="s">
        <v>415</v>
      </c>
      <c r="B11" s="138" t="s">
        <v>416</v>
      </c>
      <c r="C11" s="138" t="s">
        <v>417</v>
      </c>
    </row>
    <row r="12" spans="1:7" s="135" customFormat="1" ht="54.75" customHeight="1" x14ac:dyDescent="0.25">
      <c r="A12" s="139" t="s">
        <v>418</v>
      </c>
      <c r="B12" s="140" t="s">
        <v>419</v>
      </c>
      <c r="C12" s="141">
        <f>C13</f>
        <v>0</v>
      </c>
      <c r="E12" s="276"/>
      <c r="F12" s="276"/>
      <c r="G12" s="276"/>
    </row>
    <row r="13" spans="1:7" s="135" customFormat="1" ht="40.5" customHeight="1" x14ac:dyDescent="0.2">
      <c r="A13" s="142" t="s">
        <v>420</v>
      </c>
      <c r="B13" s="140" t="s">
        <v>63</v>
      </c>
      <c r="C13" s="143">
        <f>C14+C18</f>
        <v>0</v>
      </c>
    </row>
    <row r="14" spans="1:7" s="135" customFormat="1" ht="24" customHeight="1" x14ac:dyDescent="0.2">
      <c r="A14" s="142" t="s">
        <v>421</v>
      </c>
      <c r="B14" s="144" t="s">
        <v>64</v>
      </c>
      <c r="C14" s="143">
        <f>+C15</f>
        <v>-154500006.82000002</v>
      </c>
    </row>
    <row r="15" spans="1:7" s="135" customFormat="1" ht="38.25" customHeight="1" x14ac:dyDescent="0.2">
      <c r="A15" s="142" t="s">
        <v>422</v>
      </c>
      <c r="B15" s="144" t="s">
        <v>65</v>
      </c>
      <c r="C15" s="143">
        <f>+C16</f>
        <v>-154500006.82000002</v>
      </c>
    </row>
    <row r="16" spans="1:7" s="135" customFormat="1" ht="40.5" customHeight="1" x14ac:dyDescent="0.2">
      <c r="A16" s="142" t="s">
        <v>423</v>
      </c>
      <c r="B16" s="144" t="s">
        <v>66</v>
      </c>
      <c r="C16" s="143">
        <f>+C17</f>
        <v>-154500006.82000002</v>
      </c>
      <c r="E16" s="145"/>
    </row>
    <row r="17" spans="1:3" s="135" customFormat="1" ht="52.5" customHeight="1" x14ac:dyDescent="0.2">
      <c r="A17" s="142" t="s">
        <v>431</v>
      </c>
      <c r="B17" s="144" t="s">
        <v>430</v>
      </c>
      <c r="C17" s="143">
        <f>-'Прил 1'!C39</f>
        <v>-154500006.82000002</v>
      </c>
    </row>
    <row r="18" spans="1:3" s="135" customFormat="1" ht="23.25" customHeight="1" x14ac:dyDescent="0.2">
      <c r="A18" s="142" t="s">
        <v>424</v>
      </c>
      <c r="B18" s="144" t="s">
        <v>425</v>
      </c>
      <c r="C18" s="143">
        <f>+C19</f>
        <v>154500006.81999999</v>
      </c>
    </row>
    <row r="19" spans="1:3" s="135" customFormat="1" ht="37.5" customHeight="1" x14ac:dyDescent="0.2">
      <c r="A19" s="142" t="s">
        <v>426</v>
      </c>
      <c r="B19" s="144" t="s">
        <v>427</v>
      </c>
      <c r="C19" s="143">
        <f>C20</f>
        <v>154500006.81999999</v>
      </c>
    </row>
    <row r="20" spans="1:3" s="135" customFormat="1" ht="40.5" customHeight="1" x14ac:dyDescent="0.2">
      <c r="A20" s="142" t="s">
        <v>428</v>
      </c>
      <c r="B20" s="144" t="s">
        <v>429</v>
      </c>
      <c r="C20" s="143">
        <f>C21</f>
        <v>154500006.81999999</v>
      </c>
    </row>
    <row r="21" spans="1:3" s="135" customFormat="1" ht="55.5" customHeight="1" x14ac:dyDescent="0.2">
      <c r="A21" s="142" t="s">
        <v>433</v>
      </c>
      <c r="B21" s="144" t="s">
        <v>432</v>
      </c>
      <c r="C21" s="143">
        <f>'Прил 7'!J343</f>
        <v>154500006.81999999</v>
      </c>
    </row>
  </sheetData>
  <mergeCells count="9">
    <mergeCell ref="E12:G12"/>
    <mergeCell ref="B3:C3"/>
    <mergeCell ref="B4:C4"/>
    <mergeCell ref="B1:C1"/>
    <mergeCell ref="B2:C2"/>
    <mergeCell ref="B5:C5"/>
    <mergeCell ref="B6:C6"/>
    <mergeCell ref="A8:C8"/>
    <mergeCell ref="A9:C9"/>
  </mergeCells>
  <pageMargins left="0.70866141732283472" right="0.39370078740157483" top="0.74803149606299213" bottom="0.74803149606299213" header="0.31496062992125984" footer="0.31496062992125984"/>
  <pageSetup paperSize="9" fitToHeight="0" orientation="portrait" r:id="rId1"/>
  <headerFooter>
    <oddHeader>&amp;C&amp;P</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D22"/>
  <sheetViews>
    <sheetView view="pageBreakPreview" zoomScaleNormal="100" zoomScaleSheetLayoutView="100" workbookViewId="0">
      <selection activeCell="B2" sqref="B2:D2"/>
    </sheetView>
  </sheetViews>
  <sheetFormatPr defaultColWidth="9.140625" defaultRowHeight="12.75" x14ac:dyDescent="0.2"/>
  <cols>
    <col min="1" max="1" width="28" style="146" customWidth="1"/>
    <col min="2" max="2" width="31" style="146" customWidth="1"/>
    <col min="3" max="4" width="18.5703125" style="146" customWidth="1"/>
    <col min="5" max="5" width="9.140625" style="147"/>
    <col min="6" max="6" width="12.28515625" style="147" bestFit="1" customWidth="1"/>
    <col min="7" max="16384" width="9.140625" style="147"/>
  </cols>
  <sheetData>
    <row r="1" spans="1:4" ht="15.75" x14ac:dyDescent="0.2">
      <c r="A1" s="148"/>
      <c r="B1" s="226" t="s">
        <v>485</v>
      </c>
      <c r="C1" s="226"/>
      <c r="D1" s="226"/>
    </row>
    <row r="2" spans="1:4" ht="15.75" x14ac:dyDescent="0.2">
      <c r="A2" s="148"/>
      <c r="B2" s="226" t="s">
        <v>40</v>
      </c>
      <c r="C2" s="226"/>
      <c r="D2" s="226"/>
    </row>
    <row r="3" spans="1:4" ht="15.75" x14ac:dyDescent="0.2">
      <c r="A3" s="148"/>
      <c r="B3" s="226" t="s">
        <v>42</v>
      </c>
      <c r="C3" s="226"/>
      <c r="D3" s="226"/>
    </row>
    <row r="4" spans="1:4" ht="15.75" x14ac:dyDescent="0.2">
      <c r="A4" s="148"/>
      <c r="B4" s="226" t="s">
        <v>43</v>
      </c>
      <c r="C4" s="226"/>
      <c r="D4" s="226"/>
    </row>
    <row r="5" spans="1:4" ht="15.75" x14ac:dyDescent="0.2">
      <c r="A5" s="148"/>
      <c r="B5" s="226" t="s">
        <v>490</v>
      </c>
      <c r="C5" s="226"/>
      <c r="D5" s="226"/>
    </row>
    <row r="6" spans="1:4" ht="15.75" x14ac:dyDescent="0.2">
      <c r="A6" s="148"/>
      <c r="B6" s="226" t="s">
        <v>489</v>
      </c>
      <c r="C6" s="226"/>
      <c r="D6" s="226"/>
    </row>
    <row r="7" spans="1:4" ht="15.75" x14ac:dyDescent="0.2">
      <c r="A7" s="148"/>
      <c r="B7" s="1" t="s">
        <v>24</v>
      </c>
      <c r="C7" s="1"/>
      <c r="D7" s="1"/>
    </row>
    <row r="8" spans="1:4" ht="20.25" customHeight="1" x14ac:dyDescent="0.2">
      <c r="A8" s="281" t="s">
        <v>414</v>
      </c>
      <c r="B8" s="281"/>
      <c r="C8" s="281"/>
      <c r="D8" s="281"/>
    </row>
    <row r="9" spans="1:4" ht="45" customHeight="1" x14ac:dyDescent="0.2">
      <c r="A9" s="282" t="s">
        <v>532</v>
      </c>
      <c r="B9" s="282"/>
      <c r="C9" s="282"/>
      <c r="D9" s="282"/>
    </row>
    <row r="10" spans="1:4" ht="20.25" customHeight="1" x14ac:dyDescent="0.25">
      <c r="A10" s="148"/>
      <c r="B10" s="148"/>
      <c r="C10" s="148"/>
      <c r="D10" s="149" t="s">
        <v>39</v>
      </c>
    </row>
    <row r="11" spans="1:4" ht="20.25" customHeight="1" x14ac:dyDescent="0.2">
      <c r="A11" s="277" t="s">
        <v>415</v>
      </c>
      <c r="B11" s="277" t="s">
        <v>416</v>
      </c>
      <c r="C11" s="279" t="s">
        <v>417</v>
      </c>
      <c r="D11" s="280"/>
    </row>
    <row r="12" spans="1:4" ht="20.25" customHeight="1" x14ac:dyDescent="0.2">
      <c r="A12" s="278"/>
      <c r="B12" s="278"/>
      <c r="C12" s="150" t="s">
        <v>439</v>
      </c>
      <c r="D12" s="150" t="s">
        <v>492</v>
      </c>
    </row>
    <row r="13" spans="1:4" ht="67.5" customHeight="1" x14ac:dyDescent="0.2">
      <c r="A13" s="139" t="s">
        <v>418</v>
      </c>
      <c r="B13" s="140" t="s">
        <v>419</v>
      </c>
      <c r="C13" s="141">
        <f>C14</f>
        <v>0</v>
      </c>
      <c r="D13" s="141">
        <f>D14</f>
        <v>0</v>
      </c>
    </row>
    <row r="14" spans="1:4" ht="56.25" customHeight="1" x14ac:dyDescent="0.2">
      <c r="A14" s="142" t="s">
        <v>420</v>
      </c>
      <c r="B14" s="140" t="s">
        <v>63</v>
      </c>
      <c r="C14" s="143">
        <f>C15+C19</f>
        <v>0</v>
      </c>
      <c r="D14" s="143">
        <f>D15+D19</f>
        <v>0</v>
      </c>
    </row>
    <row r="15" spans="1:4" ht="31.5" x14ac:dyDescent="0.2">
      <c r="A15" s="142" t="s">
        <v>421</v>
      </c>
      <c r="B15" s="144" t="s">
        <v>64</v>
      </c>
      <c r="C15" s="143">
        <f t="shared" ref="C15:D17" si="0">+C16</f>
        <v>-165250395.31999999</v>
      </c>
      <c r="D15" s="143">
        <f t="shared" si="0"/>
        <v>-172207530.93000001</v>
      </c>
    </row>
    <row r="16" spans="1:4" ht="31.5" x14ac:dyDescent="0.2">
      <c r="A16" s="142" t="s">
        <v>422</v>
      </c>
      <c r="B16" s="144" t="s">
        <v>65</v>
      </c>
      <c r="C16" s="143">
        <f t="shared" si="0"/>
        <v>-165250395.31999999</v>
      </c>
      <c r="D16" s="143">
        <f t="shared" si="0"/>
        <v>-172207530.93000001</v>
      </c>
    </row>
    <row r="17" spans="1:4" ht="31.5" x14ac:dyDescent="0.2">
      <c r="A17" s="142" t="s">
        <v>423</v>
      </c>
      <c r="B17" s="144" t="s">
        <v>66</v>
      </c>
      <c r="C17" s="143">
        <f t="shared" si="0"/>
        <v>-165250395.31999999</v>
      </c>
      <c r="D17" s="143">
        <f t="shared" si="0"/>
        <v>-172207530.93000001</v>
      </c>
    </row>
    <row r="18" spans="1:4" ht="47.25" x14ac:dyDescent="0.2">
      <c r="A18" s="142" t="s">
        <v>431</v>
      </c>
      <c r="B18" s="144" t="s">
        <v>430</v>
      </c>
      <c r="C18" s="143">
        <f>-'Прил 2'!C40</f>
        <v>-165250395.31999999</v>
      </c>
      <c r="D18" s="143">
        <f>-'Прил 2'!D40</f>
        <v>-172207530.93000001</v>
      </c>
    </row>
    <row r="19" spans="1:4" ht="31.5" x14ac:dyDescent="0.2">
      <c r="A19" s="142" t="s">
        <v>424</v>
      </c>
      <c r="B19" s="144" t="s">
        <v>425</v>
      </c>
      <c r="C19" s="143">
        <f>+C20</f>
        <v>165250395.32000002</v>
      </c>
      <c r="D19" s="143">
        <f>+D20</f>
        <v>172207530.93000001</v>
      </c>
    </row>
    <row r="20" spans="1:4" ht="47.25" x14ac:dyDescent="0.2">
      <c r="A20" s="142" t="s">
        <v>426</v>
      </c>
      <c r="B20" s="144" t="s">
        <v>427</v>
      </c>
      <c r="C20" s="143">
        <f>C21</f>
        <v>165250395.32000002</v>
      </c>
      <c r="D20" s="143">
        <f>D21</f>
        <v>172207530.93000001</v>
      </c>
    </row>
    <row r="21" spans="1:4" ht="63" x14ac:dyDescent="0.2">
      <c r="A21" s="142" t="s">
        <v>428</v>
      </c>
      <c r="B21" s="144" t="s">
        <v>429</v>
      </c>
      <c r="C21" s="143">
        <f>C22</f>
        <v>165250395.32000002</v>
      </c>
      <c r="D21" s="143">
        <f>D22</f>
        <v>172207530.93000001</v>
      </c>
    </row>
    <row r="22" spans="1:4" ht="47.25" x14ac:dyDescent="0.2">
      <c r="A22" s="142" t="s">
        <v>433</v>
      </c>
      <c r="B22" s="144" t="s">
        <v>432</v>
      </c>
      <c r="C22" s="143">
        <f>'Прил 8'!J318</f>
        <v>165250395.32000002</v>
      </c>
      <c r="D22" s="143">
        <f>'Прил 8'!K318</f>
        <v>172207530.93000001</v>
      </c>
    </row>
  </sheetData>
  <mergeCells count="11">
    <mergeCell ref="A11:A12"/>
    <mergeCell ref="B11:B12"/>
    <mergeCell ref="C11:D11"/>
    <mergeCell ref="B1:D1"/>
    <mergeCell ref="B2:D2"/>
    <mergeCell ref="B5:D5"/>
    <mergeCell ref="B6:D6"/>
    <mergeCell ref="A8:D8"/>
    <mergeCell ref="A9:D9"/>
    <mergeCell ref="B3:D3"/>
    <mergeCell ref="B4:D4"/>
  </mergeCells>
  <pageMargins left="0.70866141732283472" right="0.39370078740157483" top="0.74803149606299213" bottom="0.74803149606299213" header="0.31496062992125984" footer="0.31496062992125984"/>
  <pageSetup paperSize="9" scale="97" fitToHeight="0" orientation="portrait"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D40"/>
  <sheetViews>
    <sheetView view="pageBreakPreview" topLeftCell="A28" zoomScale="96" zoomScaleNormal="80" zoomScaleSheetLayoutView="96" workbookViewId="0">
      <selection activeCell="F34" sqref="F34"/>
    </sheetView>
  </sheetViews>
  <sheetFormatPr defaultColWidth="31" defaultRowHeight="15.75" x14ac:dyDescent="0.25"/>
  <cols>
    <col min="1" max="1" width="26.42578125" style="4" customWidth="1"/>
    <col min="2" max="2" width="29.5703125" style="4" customWidth="1"/>
    <col min="3" max="4" width="17.5703125" style="14" customWidth="1"/>
    <col min="5" max="16384" width="31" style="2"/>
  </cols>
  <sheetData>
    <row r="1" spans="1:4" x14ac:dyDescent="0.25">
      <c r="A1" s="5"/>
      <c r="B1" s="224" t="s">
        <v>60</v>
      </c>
      <c r="C1" s="224"/>
      <c r="D1" s="224"/>
    </row>
    <row r="2" spans="1:4" x14ac:dyDescent="0.25">
      <c r="A2" s="5"/>
      <c r="B2" s="224" t="s">
        <v>40</v>
      </c>
      <c r="C2" s="224"/>
      <c r="D2" s="224"/>
    </row>
    <row r="3" spans="1:4" x14ac:dyDescent="0.25">
      <c r="A3" s="5"/>
      <c r="B3" s="224" t="s">
        <v>42</v>
      </c>
      <c r="C3" s="224"/>
      <c r="D3" s="224"/>
    </row>
    <row r="4" spans="1:4" x14ac:dyDescent="0.25">
      <c r="A4" s="5"/>
      <c r="B4" s="224" t="s">
        <v>43</v>
      </c>
      <c r="C4" s="224"/>
      <c r="D4" s="224"/>
    </row>
    <row r="5" spans="1:4" x14ac:dyDescent="0.25">
      <c r="A5" s="5"/>
      <c r="B5" s="224" t="s">
        <v>490</v>
      </c>
      <c r="C5" s="224"/>
      <c r="D5" s="224"/>
    </row>
    <row r="6" spans="1:4" x14ac:dyDescent="0.25">
      <c r="A6" s="5"/>
      <c r="B6" s="224" t="s">
        <v>489</v>
      </c>
      <c r="C6" s="224"/>
      <c r="D6" s="224"/>
    </row>
    <row r="7" spans="1:4" x14ac:dyDescent="0.25">
      <c r="A7" s="5"/>
      <c r="C7" s="226"/>
      <c r="D7" s="226"/>
    </row>
    <row r="8" spans="1:4" x14ac:dyDescent="0.25">
      <c r="A8" s="5"/>
      <c r="B8" s="5"/>
    </row>
    <row r="9" spans="1:4" ht="17.649999999999999" customHeight="1" x14ac:dyDescent="0.25">
      <c r="A9" s="225" t="s">
        <v>58</v>
      </c>
      <c r="B9" s="225"/>
      <c r="C9" s="225"/>
      <c r="D9" s="225"/>
    </row>
    <row r="10" spans="1:4" ht="17.649999999999999" customHeight="1" x14ac:dyDescent="0.25">
      <c r="A10" s="225" t="s">
        <v>59</v>
      </c>
      <c r="B10" s="225"/>
      <c r="C10" s="225"/>
      <c r="D10" s="225"/>
    </row>
    <row r="11" spans="1:4" ht="17.649999999999999" customHeight="1" x14ac:dyDescent="0.25">
      <c r="A11" s="225" t="s">
        <v>2</v>
      </c>
      <c r="B11" s="225"/>
      <c r="C11" s="225"/>
      <c r="D11" s="225"/>
    </row>
    <row r="12" spans="1:4" ht="17.649999999999999" customHeight="1" x14ac:dyDescent="0.25">
      <c r="A12" s="223" t="s">
        <v>491</v>
      </c>
      <c r="B12" s="223"/>
      <c r="C12" s="223"/>
      <c r="D12" s="223"/>
    </row>
    <row r="13" spans="1:4" x14ac:dyDescent="0.25">
      <c r="A13" s="5" t="s">
        <v>24</v>
      </c>
      <c r="B13" s="5"/>
    </row>
    <row r="14" spans="1:4" x14ac:dyDescent="0.25">
      <c r="A14" s="22"/>
      <c r="B14" s="7"/>
      <c r="D14" s="8" t="s">
        <v>39</v>
      </c>
    </row>
    <row r="15" spans="1:4" s="12" customFormat="1" ht="50.65" customHeight="1" x14ac:dyDescent="0.2">
      <c r="A15" s="23" t="s">
        <v>1</v>
      </c>
      <c r="B15" s="10" t="s">
        <v>56</v>
      </c>
      <c r="C15" s="24" t="s">
        <v>439</v>
      </c>
      <c r="D15" s="24" t="s">
        <v>492</v>
      </c>
    </row>
    <row r="16" spans="1:4" ht="47.25" x14ac:dyDescent="0.25">
      <c r="A16" s="13" t="s">
        <v>10</v>
      </c>
      <c r="B16" s="15" t="s">
        <v>4</v>
      </c>
      <c r="C16" s="16">
        <f>C17+C19+C21+C24+C27+C31</f>
        <v>163030649.62</v>
      </c>
      <c r="D16" s="16">
        <f>D17+D19+D21+D24+D27+D31</f>
        <v>169866968.17000002</v>
      </c>
    </row>
    <row r="17" spans="1:4" ht="31.5" x14ac:dyDescent="0.25">
      <c r="A17" s="13" t="s">
        <v>11</v>
      </c>
      <c r="B17" s="15" t="s">
        <v>5</v>
      </c>
      <c r="C17" s="16">
        <f>C18</f>
        <v>81579913.329999998</v>
      </c>
      <c r="D17" s="16">
        <f>D18</f>
        <v>88282477.939999998</v>
      </c>
    </row>
    <row r="18" spans="1:4" ht="31.5" x14ac:dyDescent="0.25">
      <c r="A18" s="13" t="s">
        <v>12</v>
      </c>
      <c r="B18" s="15" t="s">
        <v>6</v>
      </c>
      <c r="C18" s="16">
        <v>81579913.329999998</v>
      </c>
      <c r="D18" s="16">
        <v>88282477.939999998</v>
      </c>
    </row>
    <row r="19" spans="1:4" ht="31.5" x14ac:dyDescent="0.25">
      <c r="A19" s="13" t="s">
        <v>13</v>
      </c>
      <c r="B19" s="15" t="s">
        <v>7</v>
      </c>
      <c r="C19" s="16">
        <f>C20</f>
        <v>0</v>
      </c>
      <c r="D19" s="16">
        <f>D20</f>
        <v>0</v>
      </c>
    </row>
    <row r="20" spans="1:4" ht="126" x14ac:dyDescent="0.25">
      <c r="A20" s="13" t="s">
        <v>46</v>
      </c>
      <c r="B20" s="15" t="s">
        <v>47</v>
      </c>
      <c r="C20" s="16">
        <v>0</v>
      </c>
      <c r="D20" s="16">
        <v>0</v>
      </c>
    </row>
    <row r="21" spans="1:4" ht="31.5" x14ac:dyDescent="0.25">
      <c r="A21" s="13" t="s">
        <v>14</v>
      </c>
      <c r="B21" s="15" t="s">
        <v>8</v>
      </c>
      <c r="C21" s="16">
        <f>SUM(C22:C23)</f>
        <v>61041530</v>
      </c>
      <c r="D21" s="16">
        <f>SUM(D22:D23)</f>
        <v>61209200</v>
      </c>
    </row>
    <row r="22" spans="1:4" ht="31.5" x14ac:dyDescent="0.25">
      <c r="A22" s="20" t="s">
        <v>54</v>
      </c>
      <c r="B22" s="21" t="s">
        <v>55</v>
      </c>
      <c r="C22" s="16">
        <v>3150330</v>
      </c>
      <c r="D22" s="16">
        <v>3235620</v>
      </c>
    </row>
    <row r="23" spans="1:4" ht="31.5" x14ac:dyDescent="0.25">
      <c r="A23" s="13" t="s">
        <v>48</v>
      </c>
      <c r="B23" s="15" t="s">
        <v>49</v>
      </c>
      <c r="C23" s="16">
        <v>57891200</v>
      </c>
      <c r="D23" s="16">
        <v>57973580</v>
      </c>
    </row>
    <row r="24" spans="1:4" ht="110.25" x14ac:dyDescent="0.25">
      <c r="A24" s="13" t="s">
        <v>15</v>
      </c>
      <c r="B24" s="15" t="s">
        <v>9</v>
      </c>
      <c r="C24" s="16">
        <f>SUM(C25:C26)</f>
        <v>19191885.43</v>
      </c>
      <c r="D24" s="16">
        <f>SUM(D25:D26)</f>
        <v>19170479.370000001</v>
      </c>
    </row>
    <row r="25" spans="1:4" ht="220.5" x14ac:dyDescent="0.25">
      <c r="A25" s="13" t="s">
        <v>16</v>
      </c>
      <c r="B25" s="15" t="s">
        <v>3</v>
      </c>
      <c r="C25" s="16">
        <v>18478350.300000001</v>
      </c>
      <c r="D25" s="16">
        <v>18478350.300000001</v>
      </c>
    </row>
    <row r="26" spans="1:4" ht="220.5" x14ac:dyDescent="0.25">
      <c r="A26" s="13" t="s">
        <v>35</v>
      </c>
      <c r="B26" s="15" t="s">
        <v>19</v>
      </c>
      <c r="C26" s="16">
        <v>713535.13</v>
      </c>
      <c r="D26" s="16">
        <v>692129.07</v>
      </c>
    </row>
    <row r="27" spans="1:4" ht="63" x14ac:dyDescent="0.25">
      <c r="A27" s="13" t="s">
        <v>17</v>
      </c>
      <c r="B27" s="15" t="s">
        <v>0</v>
      </c>
      <c r="C27" s="16">
        <f>C28</f>
        <v>155100</v>
      </c>
      <c r="D27" s="16">
        <f>D28</f>
        <v>142590</v>
      </c>
    </row>
    <row r="28" spans="1:4" ht="94.5" x14ac:dyDescent="0.25">
      <c r="A28" s="13" t="s">
        <v>18</v>
      </c>
      <c r="B28" s="221" t="s">
        <v>36</v>
      </c>
      <c r="C28" s="16">
        <f>SUM(C29:C30)</f>
        <v>155100</v>
      </c>
      <c r="D28" s="16">
        <f>SUM(D29:D30)</f>
        <v>142590</v>
      </c>
    </row>
    <row r="29" spans="1:4" ht="110.25" x14ac:dyDescent="0.25">
      <c r="A29" s="13" t="s">
        <v>533</v>
      </c>
      <c r="B29" s="221" t="s">
        <v>534</v>
      </c>
      <c r="C29" s="16">
        <v>30000</v>
      </c>
      <c r="D29" s="16">
        <v>30000</v>
      </c>
    </row>
    <row r="30" spans="1:4" ht="204.75" x14ac:dyDescent="0.25">
      <c r="A30" s="13" t="s">
        <v>535</v>
      </c>
      <c r="B30" s="221" t="s">
        <v>536</v>
      </c>
      <c r="C30" s="16">
        <v>125100</v>
      </c>
      <c r="D30" s="16">
        <v>112590</v>
      </c>
    </row>
    <row r="31" spans="1:4" ht="31.5" x14ac:dyDescent="0.25">
      <c r="A31" s="13" t="s">
        <v>50</v>
      </c>
      <c r="B31" s="15" t="s">
        <v>51</v>
      </c>
      <c r="C31" s="16">
        <f>C32</f>
        <v>1062220.8600000001</v>
      </c>
      <c r="D31" s="16">
        <f>D32</f>
        <v>1062220.8600000001</v>
      </c>
    </row>
    <row r="32" spans="1:4" ht="31.5" x14ac:dyDescent="0.25">
      <c r="A32" s="13" t="s">
        <v>52</v>
      </c>
      <c r="B32" s="15" t="s">
        <v>53</v>
      </c>
      <c r="C32" s="16">
        <v>1062220.8600000001</v>
      </c>
      <c r="D32" s="16">
        <v>1062220.8600000001</v>
      </c>
    </row>
    <row r="33" spans="1:4" ht="31.5" x14ac:dyDescent="0.25">
      <c r="A33" s="13" t="s">
        <v>30</v>
      </c>
      <c r="B33" s="15" t="s">
        <v>31</v>
      </c>
      <c r="C33" s="16">
        <f>C34</f>
        <v>2219745.7000000002</v>
      </c>
      <c r="D33" s="16">
        <f>D34</f>
        <v>2340562.7599999998</v>
      </c>
    </row>
    <row r="34" spans="1:4" ht="94.5" x14ac:dyDescent="0.25">
      <c r="A34" s="13" t="s">
        <v>32</v>
      </c>
      <c r="B34" s="15" t="s">
        <v>33</v>
      </c>
      <c r="C34" s="16">
        <f>C35+C36+C37+C38</f>
        <v>2219745.7000000002</v>
      </c>
      <c r="D34" s="16">
        <f>D35+D36+D37+D38</f>
        <v>2340562.7599999998</v>
      </c>
    </row>
    <row r="35" spans="1:4" ht="47.25" hidden="1" x14ac:dyDescent="0.25">
      <c r="A35" s="13" t="s">
        <v>37</v>
      </c>
      <c r="B35" s="15" t="s">
        <v>38</v>
      </c>
      <c r="C35" s="16"/>
      <c r="D35" s="16"/>
    </row>
    <row r="36" spans="1:4" ht="63" hidden="1" x14ac:dyDescent="0.25">
      <c r="A36" s="13" t="s">
        <v>26</v>
      </c>
      <c r="B36" s="15" t="s">
        <v>20</v>
      </c>
      <c r="C36" s="16"/>
      <c r="D36" s="16"/>
    </row>
    <row r="37" spans="1:4" ht="47.25" x14ac:dyDescent="0.25">
      <c r="A37" s="13" t="s">
        <v>27</v>
      </c>
      <c r="B37" s="15" t="s">
        <v>25</v>
      </c>
      <c r="C37" s="16">
        <v>597585.42000000004</v>
      </c>
      <c r="D37" s="16">
        <v>616206.32999999996</v>
      </c>
    </row>
    <row r="38" spans="1:4" ht="31.5" x14ac:dyDescent="0.25">
      <c r="A38" s="13" t="s">
        <v>28</v>
      </c>
      <c r="B38" s="15" t="s">
        <v>21</v>
      </c>
      <c r="C38" s="16">
        <v>1622160.28</v>
      </c>
      <c r="D38" s="16">
        <v>1724356.43</v>
      </c>
    </row>
    <row r="39" spans="1:4" ht="47.25" hidden="1" x14ac:dyDescent="0.25">
      <c r="A39" s="13" t="s">
        <v>22</v>
      </c>
      <c r="B39" s="15" t="s">
        <v>23</v>
      </c>
      <c r="C39" s="16"/>
      <c r="D39" s="16"/>
    </row>
    <row r="40" spans="1:4" x14ac:dyDescent="0.25">
      <c r="A40" s="17"/>
      <c r="B40" s="18" t="s">
        <v>29</v>
      </c>
      <c r="C40" s="19">
        <f>C16+C33</f>
        <v>165250395.31999999</v>
      </c>
      <c r="D40" s="19">
        <f>D16+D33</f>
        <v>172207530.93000001</v>
      </c>
    </row>
  </sheetData>
  <sheetProtection formatCells="0" formatColumns="0" formatRows="0" deleteColumns="0" deleteRows="0"/>
  <mergeCells count="11">
    <mergeCell ref="A10:D10"/>
    <mergeCell ref="A11:D11"/>
    <mergeCell ref="A12:D12"/>
    <mergeCell ref="A9:D9"/>
    <mergeCell ref="B1:D1"/>
    <mergeCell ref="B2:D2"/>
    <mergeCell ref="B5:D5"/>
    <mergeCell ref="B6:D6"/>
    <mergeCell ref="C7:D7"/>
    <mergeCell ref="B3:D3"/>
    <mergeCell ref="B4:D4"/>
  </mergeCells>
  <pageMargins left="0.78740157480314965" right="0.39370078740157483" top="0.39370078740157483" bottom="0.39370078740157483" header="0.19685039370078741" footer="0.19685039370078741"/>
  <pageSetup paperSize="9" fitToHeight="0" orientation="portrait" r:id="rId1"/>
  <headerFooter scaleWithDoc="0">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C52"/>
  <sheetViews>
    <sheetView view="pageBreakPreview" topLeftCell="A19" zoomScaleNormal="80" zoomScaleSheetLayoutView="100" workbookViewId="0">
      <selection activeCell="B20" sqref="B20"/>
    </sheetView>
  </sheetViews>
  <sheetFormatPr defaultColWidth="31" defaultRowHeight="15.75" x14ac:dyDescent="0.25"/>
  <cols>
    <col min="1" max="1" width="6" style="1" customWidth="1"/>
    <col min="2" max="2" width="116.42578125" style="4" customWidth="1"/>
    <col min="3" max="3" width="15" style="14" customWidth="1"/>
    <col min="4" max="16384" width="31" style="2"/>
  </cols>
  <sheetData>
    <row r="1" spans="1:3" x14ac:dyDescent="0.25">
      <c r="A1" s="3"/>
      <c r="B1" s="224" t="s">
        <v>61</v>
      </c>
      <c r="C1" s="224"/>
    </row>
    <row r="2" spans="1:3" x14ac:dyDescent="0.25">
      <c r="A2" s="3"/>
      <c r="B2" s="224" t="s">
        <v>40</v>
      </c>
      <c r="C2" s="224"/>
    </row>
    <row r="3" spans="1:3" x14ac:dyDescent="0.25">
      <c r="A3" s="3"/>
      <c r="B3" s="224" t="s">
        <v>42</v>
      </c>
      <c r="C3" s="224"/>
    </row>
    <row r="4" spans="1:3" x14ac:dyDescent="0.25">
      <c r="A4" s="3"/>
      <c r="B4" s="224" t="s">
        <v>43</v>
      </c>
      <c r="C4" s="224"/>
    </row>
    <row r="5" spans="1:3" x14ac:dyDescent="0.25">
      <c r="A5" s="3"/>
      <c r="B5" s="224" t="s">
        <v>490</v>
      </c>
      <c r="C5" s="224"/>
    </row>
    <row r="6" spans="1:3" x14ac:dyDescent="0.25">
      <c r="A6" s="3"/>
      <c r="B6" s="224" t="s">
        <v>489</v>
      </c>
      <c r="C6" s="224"/>
    </row>
    <row r="7" spans="1:3" x14ac:dyDescent="0.25">
      <c r="A7" s="3"/>
    </row>
    <row r="8" spans="1:3" x14ac:dyDescent="0.25">
      <c r="A8" s="3"/>
      <c r="C8" s="14" t="s">
        <v>437</v>
      </c>
    </row>
    <row r="9" spans="1:3" ht="57.75" customHeight="1" x14ac:dyDescent="0.25">
      <c r="A9" s="225" t="s">
        <v>493</v>
      </c>
      <c r="B9" s="225"/>
      <c r="C9" s="225"/>
    </row>
    <row r="10" spans="1:3" ht="12.75" customHeight="1" x14ac:dyDescent="0.25">
      <c r="A10" s="225"/>
      <c r="B10" s="225"/>
      <c r="C10" s="225"/>
    </row>
    <row r="11" spans="1:3" x14ac:dyDescent="0.25">
      <c r="A11" s="3" t="s">
        <v>24</v>
      </c>
      <c r="B11" s="5"/>
      <c r="C11" s="25" t="s">
        <v>39</v>
      </c>
    </row>
    <row r="12" spans="1:3" ht="31.5" x14ac:dyDescent="0.25">
      <c r="A12" s="26"/>
      <c r="B12" s="27" t="s">
        <v>67</v>
      </c>
      <c r="C12" s="28" t="s">
        <v>440</v>
      </c>
    </row>
    <row r="13" spans="1:3" x14ac:dyDescent="0.25">
      <c r="A13" s="29">
        <v>1</v>
      </c>
      <c r="B13" s="30" t="s">
        <v>68</v>
      </c>
      <c r="C13" s="151">
        <f>'Прил 7'!J45</f>
        <v>522600</v>
      </c>
    </row>
    <row r="14" spans="1:3" ht="31.5" x14ac:dyDescent="0.25">
      <c r="A14" s="29">
        <v>2</v>
      </c>
      <c r="B14" s="30" t="s">
        <v>69</v>
      </c>
      <c r="C14" s="151">
        <f>'Прил 7'!J40</f>
        <v>193200</v>
      </c>
    </row>
    <row r="15" spans="1:3" ht="267.75" x14ac:dyDescent="0.25">
      <c r="A15" s="29">
        <v>3</v>
      </c>
      <c r="B15" s="30" t="s">
        <v>70</v>
      </c>
      <c r="C15" s="151">
        <f>'Прил 7'!J34</f>
        <v>426300</v>
      </c>
    </row>
    <row r="16" spans="1:3" ht="31.5" x14ac:dyDescent="0.25">
      <c r="A16" s="29">
        <v>4</v>
      </c>
      <c r="B16" s="30" t="s">
        <v>71</v>
      </c>
      <c r="C16" s="151">
        <f>'Прил 7'!J153</f>
        <v>34100</v>
      </c>
    </row>
    <row r="17" spans="1:3" ht="31.5" x14ac:dyDescent="0.25">
      <c r="A17" s="29">
        <v>5</v>
      </c>
      <c r="B17" s="30" t="s">
        <v>72</v>
      </c>
      <c r="C17" s="151">
        <f>'Прил 7'!J38</f>
        <v>116300</v>
      </c>
    </row>
    <row r="18" spans="1:3" x14ac:dyDescent="0.25">
      <c r="A18" s="29">
        <v>6</v>
      </c>
      <c r="B18" s="30" t="s">
        <v>458</v>
      </c>
      <c r="C18" s="151">
        <f>'Прил 7'!J36</f>
        <v>135100</v>
      </c>
    </row>
    <row r="19" spans="1:3" x14ac:dyDescent="0.25">
      <c r="A19" s="29">
        <v>7</v>
      </c>
      <c r="B19" s="30" t="s">
        <v>504</v>
      </c>
      <c r="C19" s="151">
        <f>'Прил 7'!J239</f>
        <v>542500</v>
      </c>
    </row>
    <row r="20" spans="1:3" ht="78.75" x14ac:dyDescent="0.25">
      <c r="A20" s="29">
        <v>8</v>
      </c>
      <c r="B20" s="30" t="s">
        <v>486</v>
      </c>
      <c r="C20" s="151">
        <f>'Прил 7'!J155</f>
        <v>589900</v>
      </c>
    </row>
    <row r="21" spans="1:3" ht="31.5" x14ac:dyDescent="0.25">
      <c r="A21" s="29">
        <v>9</v>
      </c>
      <c r="B21" s="30" t="s">
        <v>505</v>
      </c>
      <c r="C21" s="151">
        <f>'Прил 7'!J235</f>
        <v>2393.2399999999998</v>
      </c>
    </row>
    <row r="22" spans="1:3" x14ac:dyDescent="0.25">
      <c r="A22" s="26"/>
      <c r="B22" s="31" t="s">
        <v>73</v>
      </c>
      <c r="C22" s="152">
        <f>SUM(C13:C21)</f>
        <v>2562393.2400000002</v>
      </c>
    </row>
    <row r="23" spans="1:3" ht="21.75" customHeight="1" x14ac:dyDescent="0.25">
      <c r="A23" s="32"/>
      <c r="B23" s="32"/>
      <c r="C23" s="33"/>
    </row>
    <row r="24" spans="1:3" ht="84.75" customHeight="1" x14ac:dyDescent="0.25">
      <c r="A24" s="228" t="s">
        <v>502</v>
      </c>
      <c r="B24" s="228"/>
      <c r="C24" s="228"/>
    </row>
    <row r="25" spans="1:3" ht="15.75" customHeight="1" x14ac:dyDescent="0.25">
      <c r="A25" s="34"/>
      <c r="B25" s="34"/>
      <c r="C25" s="34"/>
    </row>
    <row r="26" spans="1:3" ht="84" customHeight="1" x14ac:dyDescent="0.25">
      <c r="A26" s="228" t="s">
        <v>503</v>
      </c>
      <c r="B26" s="228"/>
      <c r="C26" s="228"/>
    </row>
    <row r="27" spans="1:3" ht="25.5" customHeight="1" x14ac:dyDescent="0.25">
      <c r="A27" s="215"/>
      <c r="B27" s="215"/>
      <c r="C27" s="215"/>
    </row>
    <row r="28" spans="1:3" ht="259.5" customHeight="1" x14ac:dyDescent="0.25">
      <c r="A28" s="230" t="s">
        <v>512</v>
      </c>
      <c r="B28" s="230"/>
      <c r="C28" s="230"/>
    </row>
    <row r="29" spans="1:3" ht="195.75" customHeight="1" x14ac:dyDescent="0.25">
      <c r="A29" s="229" t="s">
        <v>506</v>
      </c>
      <c r="B29" s="229"/>
      <c r="C29" s="229"/>
    </row>
    <row r="30" spans="1:3" ht="18" customHeight="1" x14ac:dyDescent="0.25">
      <c r="A30" s="35"/>
      <c r="B30" s="35"/>
      <c r="C30" s="35"/>
    </row>
    <row r="31" spans="1:3" ht="64.5" customHeight="1" x14ac:dyDescent="0.25">
      <c r="A31" s="228" t="s">
        <v>74</v>
      </c>
      <c r="B31" s="228"/>
      <c r="C31" s="228"/>
    </row>
    <row r="32" spans="1:3" ht="15.75" customHeight="1" x14ac:dyDescent="0.25">
      <c r="A32" s="35"/>
      <c r="B32" s="35"/>
      <c r="C32" s="35"/>
    </row>
    <row r="33" spans="1:3" ht="80.25" customHeight="1" x14ac:dyDescent="0.25">
      <c r="A33" s="228" t="s">
        <v>507</v>
      </c>
      <c r="B33" s="228"/>
      <c r="C33" s="228"/>
    </row>
    <row r="34" spans="1:3" ht="18" customHeight="1" x14ac:dyDescent="0.25">
      <c r="A34" s="35"/>
      <c r="B34" s="35"/>
      <c r="C34" s="35"/>
    </row>
    <row r="35" spans="1:3" ht="101.25" customHeight="1" x14ac:dyDescent="0.25">
      <c r="A35" s="228" t="s">
        <v>508</v>
      </c>
      <c r="B35" s="228"/>
      <c r="C35" s="228"/>
    </row>
    <row r="36" spans="1:3" x14ac:dyDescent="0.25">
      <c r="A36" s="32"/>
      <c r="B36" s="32"/>
      <c r="C36" s="33"/>
    </row>
    <row r="37" spans="1:3" ht="54" customHeight="1" x14ac:dyDescent="0.25">
      <c r="A37" s="228" t="s">
        <v>509</v>
      </c>
      <c r="B37" s="228"/>
      <c r="C37" s="228"/>
    </row>
    <row r="38" spans="1:3" x14ac:dyDescent="0.25">
      <c r="A38" s="32"/>
      <c r="B38" s="32"/>
      <c r="C38" s="33"/>
    </row>
    <row r="39" spans="1:3" ht="101.25" customHeight="1" x14ac:dyDescent="0.25">
      <c r="A39" s="228" t="s">
        <v>511</v>
      </c>
      <c r="B39" s="228"/>
      <c r="C39" s="228"/>
    </row>
    <row r="40" spans="1:3" ht="18" customHeight="1" x14ac:dyDescent="0.25">
      <c r="A40" s="32"/>
      <c r="B40" s="32"/>
      <c r="C40" s="33"/>
    </row>
    <row r="41" spans="1:3" ht="45.75" customHeight="1" x14ac:dyDescent="0.25">
      <c r="A41" s="228" t="s">
        <v>510</v>
      </c>
      <c r="B41" s="228"/>
      <c r="C41" s="228"/>
    </row>
    <row r="42" spans="1:3" x14ac:dyDescent="0.25">
      <c r="A42" s="32"/>
      <c r="B42" s="32"/>
      <c r="C42" s="33"/>
    </row>
    <row r="43" spans="1:3" x14ac:dyDescent="0.25">
      <c r="A43" s="32"/>
      <c r="B43" s="32"/>
      <c r="C43" s="36" t="s">
        <v>75</v>
      </c>
    </row>
    <row r="44" spans="1:3" ht="45" customHeight="1" x14ac:dyDescent="0.25">
      <c r="A44" s="227" t="s">
        <v>76</v>
      </c>
      <c r="B44" s="227"/>
      <c r="C44" s="227"/>
    </row>
    <row r="45" spans="1:3" ht="18.75" x14ac:dyDescent="0.25">
      <c r="A45" s="227" t="s">
        <v>488</v>
      </c>
      <c r="B45" s="227"/>
      <c r="C45" s="227"/>
    </row>
    <row r="46" spans="1:3" ht="18.75" x14ac:dyDescent="0.25">
      <c r="A46" s="37"/>
      <c r="B46" s="37"/>
      <c r="C46" s="37"/>
    </row>
    <row r="47" spans="1:3" x14ac:dyDescent="0.25">
      <c r="A47" s="32"/>
      <c r="B47" s="32"/>
      <c r="C47" s="166" t="s">
        <v>39</v>
      </c>
    </row>
    <row r="48" spans="1:3" ht="31.5" x14ac:dyDescent="0.25">
      <c r="A48" s="26"/>
      <c r="B48" s="27" t="s">
        <v>67</v>
      </c>
      <c r="C48" s="28" t="s">
        <v>440</v>
      </c>
    </row>
    <row r="49" spans="1:3" ht="55.5" customHeight="1" x14ac:dyDescent="0.25">
      <c r="A49" s="29">
        <v>1</v>
      </c>
      <c r="B49" s="30" t="s">
        <v>77</v>
      </c>
      <c r="C49" s="151">
        <f>'Прил 7'!J266</f>
        <v>3103100</v>
      </c>
    </row>
    <row r="50" spans="1:3" x14ac:dyDescent="0.25">
      <c r="A50" s="26"/>
      <c r="B50" s="31" t="s">
        <v>73</v>
      </c>
      <c r="C50" s="152">
        <f>SUM(C49:C49)</f>
        <v>3103100</v>
      </c>
    </row>
    <row r="51" spans="1:3" x14ac:dyDescent="0.25">
      <c r="A51" s="32"/>
      <c r="B51" s="32"/>
      <c r="C51" s="33"/>
    </row>
    <row r="52" spans="1:3" ht="200.25" customHeight="1" x14ac:dyDescent="0.25">
      <c r="A52" s="228" t="s">
        <v>438</v>
      </c>
      <c r="B52" s="228"/>
      <c r="C52" s="228"/>
    </row>
  </sheetData>
  <sheetProtection formatCells="0" formatColumns="0" formatRows="0" deleteColumns="0" deleteRows="0"/>
  <mergeCells count="21">
    <mergeCell ref="A28:C28"/>
    <mergeCell ref="B1:C1"/>
    <mergeCell ref="B2:C2"/>
    <mergeCell ref="B3:C3"/>
    <mergeCell ref="B4:C4"/>
    <mergeCell ref="B5:C5"/>
    <mergeCell ref="B6:C6"/>
    <mergeCell ref="A9:C9"/>
    <mergeCell ref="A10:C10"/>
    <mergeCell ref="A24:C24"/>
    <mergeCell ref="A26:C26"/>
    <mergeCell ref="A44:C44"/>
    <mergeCell ref="A45:C45"/>
    <mergeCell ref="A52:C52"/>
    <mergeCell ref="A29:C29"/>
    <mergeCell ref="A31:C31"/>
    <mergeCell ref="A33:C33"/>
    <mergeCell ref="A35:C35"/>
    <mergeCell ref="A41:C41"/>
    <mergeCell ref="A37:C37"/>
    <mergeCell ref="A39:C39"/>
  </mergeCells>
  <pageMargins left="0.78740157480314965" right="0.19685039370078741" top="0.39370078740157483" bottom="0.39370078740157483" header="0.19685039370078741" footer="0.19685039370078741"/>
  <pageSetup paperSize="9" scale="96" fitToHeight="6" orientation="landscape" r:id="rId1"/>
  <headerFooter scaleWithDoc="0">
    <oddHeader>&amp;C&amp;P</oddHeader>
  </headerFooter>
  <rowBreaks count="2" manualBreakCount="2">
    <brk id="15" max="2" man="1"/>
    <brk id="42" max="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C53"/>
  <sheetViews>
    <sheetView tabSelected="1" view="pageBreakPreview" zoomScaleNormal="80" zoomScaleSheetLayoutView="100" workbookViewId="0">
      <selection activeCell="A26" sqref="A26:C26"/>
    </sheetView>
  </sheetViews>
  <sheetFormatPr defaultColWidth="31" defaultRowHeight="15.75" x14ac:dyDescent="0.25"/>
  <cols>
    <col min="1" max="1" width="6" style="1" customWidth="1"/>
    <col min="2" max="2" width="108" style="4" customWidth="1"/>
    <col min="3" max="3" width="15" style="167" customWidth="1"/>
    <col min="4" max="16384" width="31" style="2"/>
  </cols>
  <sheetData>
    <row r="1" spans="1:3" x14ac:dyDescent="0.25">
      <c r="A1" s="3"/>
      <c r="B1" s="224" t="s">
        <v>482</v>
      </c>
      <c r="C1" s="224"/>
    </row>
    <row r="2" spans="1:3" x14ac:dyDescent="0.25">
      <c r="A2" s="3"/>
      <c r="B2" s="224" t="s">
        <v>40</v>
      </c>
      <c r="C2" s="224"/>
    </row>
    <row r="3" spans="1:3" x14ac:dyDescent="0.25">
      <c r="A3" s="3"/>
      <c r="B3" s="224" t="s">
        <v>42</v>
      </c>
      <c r="C3" s="224"/>
    </row>
    <row r="4" spans="1:3" x14ac:dyDescent="0.25">
      <c r="A4" s="3"/>
      <c r="B4" s="224" t="s">
        <v>43</v>
      </c>
      <c r="C4" s="224"/>
    </row>
    <row r="5" spans="1:3" x14ac:dyDescent="0.25">
      <c r="A5" s="3"/>
      <c r="B5" s="224" t="s">
        <v>490</v>
      </c>
      <c r="C5" s="224"/>
    </row>
    <row r="6" spans="1:3" x14ac:dyDescent="0.25">
      <c r="A6" s="3"/>
      <c r="B6" s="224" t="s">
        <v>489</v>
      </c>
      <c r="C6" s="224"/>
    </row>
    <row r="7" spans="1:3" x14ac:dyDescent="0.25">
      <c r="A7" s="3"/>
    </row>
    <row r="8" spans="1:3" x14ac:dyDescent="0.25">
      <c r="A8" s="3"/>
      <c r="C8" s="167" t="s">
        <v>437</v>
      </c>
    </row>
    <row r="9" spans="1:3" ht="57.75" customHeight="1" x14ac:dyDescent="0.25">
      <c r="A9" s="225" t="s">
        <v>500</v>
      </c>
      <c r="B9" s="225"/>
      <c r="C9" s="225"/>
    </row>
    <row r="10" spans="1:3" ht="12.75" customHeight="1" x14ac:dyDescent="0.25">
      <c r="A10" s="225"/>
      <c r="B10" s="225"/>
      <c r="C10" s="225"/>
    </row>
    <row r="11" spans="1:3" x14ac:dyDescent="0.25">
      <c r="A11" s="3" t="s">
        <v>24</v>
      </c>
      <c r="B11" s="5"/>
      <c r="C11" s="25" t="s">
        <v>39</v>
      </c>
    </row>
    <row r="12" spans="1:3" ht="31.5" x14ac:dyDescent="0.25">
      <c r="A12" s="26"/>
      <c r="B12" s="27" t="s">
        <v>67</v>
      </c>
      <c r="C12" s="28" t="s">
        <v>459</v>
      </c>
    </row>
    <row r="13" spans="1:3" x14ac:dyDescent="0.25">
      <c r="A13" s="29">
        <v>1</v>
      </c>
      <c r="B13" s="30" t="s">
        <v>68</v>
      </c>
      <c r="C13" s="222">
        <f>'Прил 8'!J39</f>
        <v>580800</v>
      </c>
    </row>
    <row r="14" spans="1:3" ht="31.5" x14ac:dyDescent="0.25">
      <c r="A14" s="29">
        <v>2</v>
      </c>
      <c r="B14" s="30" t="s">
        <v>69</v>
      </c>
      <c r="C14" s="222">
        <f>'Прил 8'!J34</f>
        <v>214600</v>
      </c>
    </row>
    <row r="15" spans="1:3" ht="299.25" x14ac:dyDescent="0.25">
      <c r="A15" s="29">
        <v>3</v>
      </c>
      <c r="B15" s="30" t="s">
        <v>70</v>
      </c>
      <c r="C15" s="151">
        <f>'Прил 8'!J28</f>
        <v>447500</v>
      </c>
    </row>
    <row r="16" spans="1:3" ht="31.5" x14ac:dyDescent="0.25">
      <c r="A16" s="29">
        <v>4</v>
      </c>
      <c r="B16" s="30" t="s">
        <v>71</v>
      </c>
      <c r="C16" s="151">
        <f>'Прил 8'!J129</f>
        <v>34100</v>
      </c>
    </row>
    <row r="17" spans="1:3" ht="31.5" x14ac:dyDescent="0.25">
      <c r="A17" s="29">
        <v>5</v>
      </c>
      <c r="B17" s="30" t="s">
        <v>72</v>
      </c>
      <c r="C17" s="151">
        <f>'Прил 8'!J32</f>
        <v>122200</v>
      </c>
    </row>
    <row r="18" spans="1:3" x14ac:dyDescent="0.25">
      <c r="A18" s="29">
        <v>6</v>
      </c>
      <c r="B18" s="30" t="s">
        <v>458</v>
      </c>
      <c r="C18" s="151">
        <f>'Прил 8'!J30</f>
        <v>141200</v>
      </c>
    </row>
    <row r="19" spans="1:3" x14ac:dyDescent="0.25">
      <c r="A19" s="29">
        <v>7</v>
      </c>
      <c r="B19" s="30" t="s">
        <v>504</v>
      </c>
      <c r="C19" s="151">
        <f>'Прил 8'!J210</f>
        <v>548300</v>
      </c>
    </row>
    <row r="20" spans="1:3" ht="78.75" x14ac:dyDescent="0.25">
      <c r="A20" s="29">
        <v>8</v>
      </c>
      <c r="B20" s="30" t="s">
        <v>486</v>
      </c>
      <c r="C20" s="151">
        <f>'Прил 8'!J131</f>
        <v>610600</v>
      </c>
    </row>
    <row r="21" spans="1:3" ht="31.5" x14ac:dyDescent="0.25">
      <c r="A21" s="29">
        <v>9</v>
      </c>
      <c r="B21" s="30" t="s">
        <v>505</v>
      </c>
      <c r="C21" s="151">
        <f>'Прил 8'!J206</f>
        <v>2393.2399999999998</v>
      </c>
    </row>
    <row r="22" spans="1:3" x14ac:dyDescent="0.25">
      <c r="A22" s="26"/>
      <c r="B22" s="31" t="s">
        <v>73</v>
      </c>
      <c r="C22" s="152">
        <f>SUM(C13:C21)</f>
        <v>2701693.24</v>
      </c>
    </row>
    <row r="23" spans="1:3" ht="21.75" customHeight="1" x14ac:dyDescent="0.25">
      <c r="A23" s="32"/>
      <c r="B23" s="32"/>
      <c r="C23" s="33"/>
    </row>
    <row r="24" spans="1:3" ht="54" customHeight="1" x14ac:dyDescent="0.25">
      <c r="A24" s="228" t="s">
        <v>502</v>
      </c>
      <c r="B24" s="228"/>
      <c r="C24" s="228"/>
    </row>
    <row r="25" spans="1:3" ht="15.75" customHeight="1" x14ac:dyDescent="0.25">
      <c r="A25" s="34"/>
      <c r="B25" s="34"/>
      <c r="C25" s="34"/>
    </row>
    <row r="26" spans="1:3" ht="102.75" customHeight="1" x14ac:dyDescent="0.25">
      <c r="A26" s="228" t="s">
        <v>503</v>
      </c>
      <c r="B26" s="228"/>
      <c r="C26" s="228"/>
    </row>
    <row r="27" spans="1:3" ht="25.5" customHeight="1" x14ac:dyDescent="0.25">
      <c r="A27" s="168"/>
      <c r="B27" s="168"/>
      <c r="C27" s="168"/>
    </row>
    <row r="28" spans="1:3" ht="270.75" customHeight="1" x14ac:dyDescent="0.25">
      <c r="A28" s="230" t="s">
        <v>512</v>
      </c>
      <c r="B28" s="230"/>
      <c r="C28" s="230"/>
    </row>
    <row r="29" spans="1:3" ht="202.5" customHeight="1" x14ac:dyDescent="0.25">
      <c r="A29" s="229" t="s">
        <v>506</v>
      </c>
      <c r="B29" s="229"/>
      <c r="C29" s="229"/>
    </row>
    <row r="30" spans="1:3" ht="18" customHeight="1" x14ac:dyDescent="0.25">
      <c r="A30" s="35"/>
      <c r="B30" s="35"/>
      <c r="C30" s="35"/>
    </row>
    <row r="31" spans="1:3" ht="64.5" customHeight="1" x14ac:dyDescent="0.25">
      <c r="A31" s="228" t="s">
        <v>74</v>
      </c>
      <c r="B31" s="228"/>
      <c r="C31" s="228"/>
    </row>
    <row r="32" spans="1:3" ht="15.75" customHeight="1" x14ac:dyDescent="0.25">
      <c r="A32" s="35"/>
      <c r="B32" s="35"/>
      <c r="C32" s="35"/>
    </row>
    <row r="33" spans="1:3" ht="80.25" customHeight="1" x14ac:dyDescent="0.25">
      <c r="A33" s="228" t="s">
        <v>507</v>
      </c>
      <c r="B33" s="228"/>
      <c r="C33" s="228"/>
    </row>
    <row r="34" spans="1:3" ht="18" customHeight="1" x14ac:dyDescent="0.25">
      <c r="A34" s="35"/>
      <c r="B34" s="35"/>
      <c r="C34" s="35"/>
    </row>
    <row r="35" spans="1:3" ht="101.25" customHeight="1" x14ac:dyDescent="0.25">
      <c r="A35" s="228" t="s">
        <v>508</v>
      </c>
      <c r="B35" s="228"/>
      <c r="C35" s="228"/>
    </row>
    <row r="36" spans="1:3" ht="18" customHeight="1" x14ac:dyDescent="0.25">
      <c r="A36" s="32"/>
      <c r="B36" s="32"/>
      <c r="C36" s="33"/>
    </row>
    <row r="37" spans="1:3" ht="55.5" customHeight="1" x14ac:dyDescent="0.25">
      <c r="A37" s="228" t="s">
        <v>509</v>
      </c>
      <c r="B37" s="228"/>
      <c r="C37" s="228"/>
    </row>
    <row r="38" spans="1:3" ht="18" customHeight="1" x14ac:dyDescent="0.25">
      <c r="A38" s="32"/>
      <c r="B38" s="32"/>
      <c r="C38" s="33"/>
    </row>
    <row r="39" spans="1:3" ht="89.25" customHeight="1" x14ac:dyDescent="0.25">
      <c r="A39" s="228" t="s">
        <v>511</v>
      </c>
      <c r="B39" s="228"/>
      <c r="C39" s="228"/>
    </row>
    <row r="40" spans="1:3" ht="18" customHeight="1" x14ac:dyDescent="0.25">
      <c r="A40" s="32"/>
      <c r="B40" s="32"/>
      <c r="C40" s="33"/>
    </row>
    <row r="41" spans="1:3" ht="58.5" customHeight="1" x14ac:dyDescent="0.25">
      <c r="A41" s="228" t="s">
        <v>510</v>
      </c>
      <c r="B41" s="228"/>
      <c r="C41" s="228"/>
    </row>
    <row r="42" spans="1:3" x14ac:dyDescent="0.25">
      <c r="A42" s="32"/>
      <c r="B42" s="32"/>
      <c r="C42" s="33"/>
    </row>
    <row r="43" spans="1:3" x14ac:dyDescent="0.25">
      <c r="A43" s="32"/>
      <c r="B43" s="32"/>
      <c r="C43" s="33"/>
    </row>
    <row r="44" spans="1:3" x14ac:dyDescent="0.25">
      <c r="A44" s="32"/>
      <c r="B44" s="32"/>
      <c r="C44" s="36" t="s">
        <v>75</v>
      </c>
    </row>
    <row r="45" spans="1:3" ht="45" customHeight="1" x14ac:dyDescent="0.25">
      <c r="A45" s="227" t="s">
        <v>501</v>
      </c>
      <c r="B45" s="227"/>
      <c r="C45" s="227"/>
    </row>
    <row r="46" spans="1:3" ht="18.75" customHeight="1" x14ac:dyDescent="0.25">
      <c r="A46" s="227"/>
      <c r="B46" s="227"/>
      <c r="C46" s="227"/>
    </row>
    <row r="47" spans="1:3" ht="18.75" x14ac:dyDescent="0.25">
      <c r="A47" s="169"/>
      <c r="B47" s="169"/>
      <c r="C47" s="169"/>
    </row>
    <row r="48" spans="1:3" x14ac:dyDescent="0.25">
      <c r="A48" s="32"/>
      <c r="B48" s="32"/>
      <c r="C48" s="166" t="s">
        <v>39</v>
      </c>
    </row>
    <row r="49" spans="1:3" ht="31.5" x14ac:dyDescent="0.25">
      <c r="A49" s="26"/>
      <c r="B49" s="27" t="s">
        <v>67</v>
      </c>
      <c r="C49" s="28" t="s">
        <v>459</v>
      </c>
    </row>
    <row r="50" spans="1:3" ht="63" x14ac:dyDescent="0.25">
      <c r="A50" s="29">
        <v>1</v>
      </c>
      <c r="B50" s="30" t="s">
        <v>77</v>
      </c>
      <c r="C50" s="151">
        <f>'Прил 8'!J237</f>
        <v>3208900</v>
      </c>
    </row>
    <row r="51" spans="1:3" x14ac:dyDescent="0.25">
      <c r="A51" s="26"/>
      <c r="B51" s="31" t="s">
        <v>73</v>
      </c>
      <c r="C51" s="152">
        <f>SUM(C50:C50)</f>
        <v>3208900</v>
      </c>
    </row>
    <row r="52" spans="1:3" x14ac:dyDescent="0.25">
      <c r="A52" s="32"/>
      <c r="B52" s="32"/>
      <c r="C52" s="33"/>
    </row>
    <row r="53" spans="1:3" ht="214.5" customHeight="1" x14ac:dyDescent="0.25">
      <c r="A53" s="228" t="s">
        <v>438</v>
      </c>
      <c r="B53" s="228"/>
      <c r="C53" s="228"/>
    </row>
  </sheetData>
  <sheetProtection formatCells="0" formatColumns="0" formatRows="0" deleteColumns="0" deleteRows="0"/>
  <mergeCells count="21">
    <mergeCell ref="A37:C37"/>
    <mergeCell ref="A39:C39"/>
    <mergeCell ref="A45:C45"/>
    <mergeCell ref="A46:C46"/>
    <mergeCell ref="A53:C53"/>
    <mergeCell ref="B1:C1"/>
    <mergeCell ref="A41:C41"/>
    <mergeCell ref="A10:C10"/>
    <mergeCell ref="B4:C4"/>
    <mergeCell ref="B3:C3"/>
    <mergeCell ref="B2:C2"/>
    <mergeCell ref="A28:C28"/>
    <mergeCell ref="A29:C29"/>
    <mergeCell ref="A31:C31"/>
    <mergeCell ref="A33:C33"/>
    <mergeCell ref="A35:C35"/>
    <mergeCell ref="A9:C9"/>
    <mergeCell ref="B6:C6"/>
    <mergeCell ref="B5:C5"/>
    <mergeCell ref="A24:C24"/>
    <mergeCell ref="A26:C26"/>
  </mergeCells>
  <pageMargins left="0.78740157480314965" right="0.19685039370078741" top="0.39370078740157483" bottom="0.39370078740157483" header="0.19685039370078741" footer="0.19685039370078741"/>
  <pageSetup paperSize="9" fitToHeight="7" orientation="landscape" r:id="rId1"/>
  <headerFooter scaleWithDoc="0">
    <oddHeader>&amp;C&amp;P</oddHeader>
  </headerFooter>
  <rowBreaks count="1" manualBreakCount="1">
    <brk id="4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A1:I335"/>
  <sheetViews>
    <sheetView view="pageBreakPreview" topLeftCell="A231" zoomScaleNormal="100" zoomScaleSheetLayoutView="100" workbookViewId="0">
      <selection activeCell="A240" sqref="A235:XFD240"/>
    </sheetView>
  </sheetViews>
  <sheetFormatPr defaultColWidth="8.85546875" defaultRowHeight="15.75" x14ac:dyDescent="0.25"/>
  <cols>
    <col min="1" max="1" width="81.140625" style="46" customWidth="1"/>
    <col min="2" max="3" width="4.42578125" style="47" customWidth="1"/>
    <col min="4" max="6" width="4.28515625" style="47" customWidth="1"/>
    <col min="7" max="7" width="8.7109375" style="47" customWidth="1"/>
    <col min="8" max="8" width="7.5703125" style="47" customWidth="1"/>
    <col min="9" max="9" width="16.7109375" style="48" customWidth="1"/>
    <col min="10" max="10" width="11.28515625" style="40" bestFit="1" customWidth="1"/>
    <col min="11" max="16384" width="8.85546875" style="40"/>
  </cols>
  <sheetData>
    <row r="1" spans="1:9" x14ac:dyDescent="0.25">
      <c r="A1" s="38"/>
      <c r="B1" s="231" t="s">
        <v>483</v>
      </c>
      <c r="C1" s="231"/>
      <c r="D1" s="231"/>
      <c r="E1" s="231"/>
      <c r="F1" s="231"/>
      <c r="G1" s="231"/>
      <c r="H1" s="231"/>
      <c r="I1" s="231"/>
    </row>
    <row r="2" spans="1:9" x14ac:dyDescent="0.25">
      <c r="A2" s="38"/>
      <c r="B2" s="232" t="s">
        <v>40</v>
      </c>
      <c r="C2" s="232"/>
      <c r="D2" s="232"/>
      <c r="E2" s="232"/>
      <c r="F2" s="232"/>
      <c r="G2" s="232"/>
      <c r="H2" s="232"/>
      <c r="I2" s="232"/>
    </row>
    <row r="3" spans="1:9" x14ac:dyDescent="0.25">
      <c r="A3" s="38"/>
      <c r="B3" s="231" t="s">
        <v>42</v>
      </c>
      <c r="C3" s="231"/>
      <c r="D3" s="231"/>
      <c r="E3" s="231"/>
      <c r="F3" s="231"/>
      <c r="G3" s="231"/>
      <c r="H3" s="231"/>
      <c r="I3" s="231"/>
    </row>
    <row r="4" spans="1:9" x14ac:dyDescent="0.25">
      <c r="A4" s="38"/>
      <c r="B4" s="231" t="s">
        <v>43</v>
      </c>
      <c r="C4" s="231"/>
      <c r="D4" s="231"/>
      <c r="E4" s="231"/>
      <c r="F4" s="231"/>
      <c r="G4" s="231"/>
      <c r="H4" s="231"/>
      <c r="I4" s="231"/>
    </row>
    <row r="5" spans="1:9" x14ac:dyDescent="0.25">
      <c r="A5" s="38"/>
      <c r="B5" s="231" t="s">
        <v>490</v>
      </c>
      <c r="C5" s="231"/>
      <c r="D5" s="231"/>
      <c r="E5" s="231"/>
      <c r="F5" s="231"/>
      <c r="G5" s="231"/>
      <c r="H5" s="231"/>
      <c r="I5" s="231"/>
    </row>
    <row r="6" spans="1:9" x14ac:dyDescent="0.25">
      <c r="A6" s="38"/>
      <c r="B6" s="231" t="s">
        <v>489</v>
      </c>
      <c r="C6" s="231"/>
      <c r="D6" s="231"/>
      <c r="E6" s="231"/>
      <c r="F6" s="231"/>
      <c r="G6" s="231"/>
      <c r="H6" s="231"/>
      <c r="I6" s="231"/>
    </row>
    <row r="7" spans="1:9" x14ac:dyDescent="0.25">
      <c r="A7" s="38"/>
      <c r="B7" s="39"/>
      <c r="C7" s="39"/>
      <c r="D7" s="39"/>
      <c r="E7" s="39"/>
      <c r="F7" s="39"/>
      <c r="G7" s="39"/>
      <c r="H7" s="39"/>
      <c r="I7" s="41"/>
    </row>
    <row r="8" spans="1:9" x14ac:dyDescent="0.25">
      <c r="A8" s="38"/>
      <c r="B8" s="39"/>
      <c r="C8" s="39"/>
      <c r="D8" s="39"/>
      <c r="E8" s="39"/>
      <c r="F8" s="39"/>
      <c r="G8" s="39"/>
      <c r="H8" s="39"/>
      <c r="I8" s="41"/>
    </row>
    <row r="9" spans="1:9" ht="101.25" customHeight="1" x14ac:dyDescent="0.25">
      <c r="A9" s="238" t="s">
        <v>531</v>
      </c>
      <c r="B9" s="238"/>
      <c r="C9" s="238"/>
      <c r="D9" s="238"/>
      <c r="E9" s="238"/>
      <c r="F9" s="238"/>
      <c r="G9" s="238"/>
      <c r="H9" s="238"/>
      <c r="I9" s="238"/>
    </row>
    <row r="10" spans="1:9" x14ac:dyDescent="0.25">
      <c r="A10" s="42"/>
      <c r="B10" s="43"/>
      <c r="C10" s="43"/>
      <c r="D10" s="43"/>
      <c r="E10" s="43"/>
      <c r="F10" s="43"/>
      <c r="G10" s="43"/>
      <c r="H10" s="43"/>
      <c r="I10" s="44"/>
    </row>
    <row r="11" spans="1:9" x14ac:dyDescent="0.25">
      <c r="A11" s="239" t="s">
        <v>39</v>
      </c>
      <c r="B11" s="239"/>
      <c r="C11" s="239"/>
      <c r="D11" s="239"/>
      <c r="E11" s="239"/>
      <c r="F11" s="239"/>
      <c r="G11" s="239"/>
      <c r="H11" s="239"/>
      <c r="I11" s="239"/>
    </row>
    <row r="12" spans="1:9" x14ac:dyDescent="0.25">
      <c r="A12" s="233" t="s">
        <v>79</v>
      </c>
      <c r="B12" s="235" t="s">
        <v>1</v>
      </c>
      <c r="C12" s="236"/>
      <c r="D12" s="236"/>
      <c r="E12" s="236"/>
      <c r="F12" s="236"/>
      <c r="G12" s="236"/>
      <c r="H12" s="237"/>
      <c r="I12" s="233" t="s">
        <v>57</v>
      </c>
    </row>
    <row r="13" spans="1:9" ht="126" x14ac:dyDescent="0.25">
      <c r="A13" s="234"/>
      <c r="B13" s="175" t="s">
        <v>80</v>
      </c>
      <c r="C13" s="175" t="s">
        <v>81</v>
      </c>
      <c r="D13" s="235" t="s">
        <v>82</v>
      </c>
      <c r="E13" s="236"/>
      <c r="F13" s="236"/>
      <c r="G13" s="237"/>
      <c r="H13" s="175" t="s">
        <v>83</v>
      </c>
      <c r="I13" s="234"/>
    </row>
    <row r="14" spans="1:9" x14ac:dyDescent="0.25">
      <c r="A14" s="64" t="s">
        <v>84</v>
      </c>
      <c r="B14" s="65">
        <v>1</v>
      </c>
      <c r="C14" s="65"/>
      <c r="D14" s="66"/>
      <c r="E14" s="67"/>
      <c r="F14" s="68"/>
      <c r="G14" s="69"/>
      <c r="H14" s="67"/>
      <c r="I14" s="153">
        <f>I15+I23+I48+I53+I57+I62</f>
        <v>28315627.810000002</v>
      </c>
    </row>
    <row r="15" spans="1:9" ht="47.25" x14ac:dyDescent="0.25">
      <c r="A15" s="70" t="s">
        <v>91</v>
      </c>
      <c r="B15" s="170" t="s">
        <v>85</v>
      </c>
      <c r="C15" s="170" t="s">
        <v>92</v>
      </c>
      <c r="D15" s="170" t="s">
        <v>156</v>
      </c>
      <c r="E15" s="171"/>
      <c r="F15" s="170"/>
      <c r="G15" s="170"/>
      <c r="H15" s="171" t="s">
        <v>157</v>
      </c>
      <c r="I15" s="154">
        <f>I16</f>
        <v>1200385.32</v>
      </c>
    </row>
    <row r="16" spans="1:9" x14ac:dyDescent="0.25">
      <c r="A16" s="73" t="s">
        <v>158</v>
      </c>
      <c r="B16" s="170" t="s">
        <v>85</v>
      </c>
      <c r="C16" s="170" t="s">
        <v>92</v>
      </c>
      <c r="D16" s="170">
        <v>91</v>
      </c>
      <c r="E16" s="171">
        <v>0</v>
      </c>
      <c r="F16" s="170" t="s">
        <v>87</v>
      </c>
      <c r="G16" s="170" t="s">
        <v>89</v>
      </c>
      <c r="H16" s="171" t="s">
        <v>157</v>
      </c>
      <c r="I16" s="154">
        <f>I17</f>
        <v>1200385.32</v>
      </c>
    </row>
    <row r="17" spans="1:9" ht="22.5" customHeight="1" x14ac:dyDescent="0.25">
      <c r="A17" s="73" t="s">
        <v>159</v>
      </c>
      <c r="B17" s="170" t="s">
        <v>85</v>
      </c>
      <c r="C17" s="170" t="s">
        <v>92</v>
      </c>
      <c r="D17" s="170">
        <v>91</v>
      </c>
      <c r="E17" s="171">
        <v>1</v>
      </c>
      <c r="F17" s="170" t="s">
        <v>88</v>
      </c>
      <c r="G17" s="170" t="s">
        <v>89</v>
      </c>
      <c r="H17" s="171"/>
      <c r="I17" s="154">
        <f>I18</f>
        <v>1200385.32</v>
      </c>
    </row>
    <row r="18" spans="1:9" ht="47.25" x14ac:dyDescent="0.25">
      <c r="A18" s="73" t="s">
        <v>160</v>
      </c>
      <c r="B18" s="170" t="s">
        <v>85</v>
      </c>
      <c r="C18" s="170" t="s">
        <v>92</v>
      </c>
      <c r="D18" s="170">
        <v>91</v>
      </c>
      <c r="E18" s="171">
        <v>1</v>
      </c>
      <c r="F18" s="170" t="s">
        <v>88</v>
      </c>
      <c r="G18" s="170" t="s">
        <v>161</v>
      </c>
      <c r="H18" s="171"/>
      <c r="I18" s="154">
        <f>I19+I20</f>
        <v>1200385.32</v>
      </c>
    </row>
    <row r="19" spans="1:9" x14ac:dyDescent="0.25">
      <c r="A19" s="73" t="s">
        <v>162</v>
      </c>
      <c r="B19" s="170" t="s">
        <v>85</v>
      </c>
      <c r="C19" s="170" t="s">
        <v>92</v>
      </c>
      <c r="D19" s="170">
        <v>91</v>
      </c>
      <c r="E19" s="171">
        <v>1</v>
      </c>
      <c r="F19" s="170" t="s">
        <v>88</v>
      </c>
      <c r="G19" s="170" t="s">
        <v>161</v>
      </c>
      <c r="H19" s="171">
        <v>120</v>
      </c>
      <c r="I19" s="155">
        <f>'Прил 7'!J334</f>
        <v>1200385.32</v>
      </c>
    </row>
    <row r="20" spans="1:9" ht="47.25" hidden="1" x14ac:dyDescent="0.25">
      <c r="A20" s="73" t="s">
        <v>163</v>
      </c>
      <c r="B20" s="170" t="s">
        <v>85</v>
      </c>
      <c r="C20" s="170" t="s">
        <v>92</v>
      </c>
      <c r="D20" s="170">
        <v>91</v>
      </c>
      <c r="E20" s="171">
        <v>1</v>
      </c>
      <c r="F20" s="170" t="s">
        <v>88</v>
      </c>
      <c r="G20" s="170" t="s">
        <v>164</v>
      </c>
      <c r="H20" s="171"/>
      <c r="I20" s="155">
        <f>SUM(I21:I22)</f>
        <v>0</v>
      </c>
    </row>
    <row r="21" spans="1:9" ht="31.5" hidden="1" x14ac:dyDescent="0.25">
      <c r="A21" s="74" t="s">
        <v>95</v>
      </c>
      <c r="B21" s="170" t="s">
        <v>85</v>
      </c>
      <c r="C21" s="170" t="s">
        <v>92</v>
      </c>
      <c r="D21" s="170">
        <v>91</v>
      </c>
      <c r="E21" s="171">
        <v>1</v>
      </c>
      <c r="F21" s="170" t="s">
        <v>88</v>
      </c>
      <c r="G21" s="170" t="s">
        <v>164</v>
      </c>
      <c r="H21" s="171">
        <v>240</v>
      </c>
      <c r="I21" s="155"/>
    </row>
    <row r="22" spans="1:9" hidden="1" x14ac:dyDescent="0.25">
      <c r="A22" s="74" t="s">
        <v>97</v>
      </c>
      <c r="B22" s="170" t="s">
        <v>85</v>
      </c>
      <c r="C22" s="170" t="s">
        <v>92</v>
      </c>
      <c r="D22" s="170">
        <v>91</v>
      </c>
      <c r="E22" s="171">
        <v>1</v>
      </c>
      <c r="F22" s="170" t="s">
        <v>88</v>
      </c>
      <c r="G22" s="170" t="s">
        <v>164</v>
      </c>
      <c r="H22" s="171">
        <v>850</v>
      </c>
      <c r="I22" s="155"/>
    </row>
    <row r="23" spans="1:9" ht="47.25" x14ac:dyDescent="0.25">
      <c r="A23" s="73" t="s">
        <v>102</v>
      </c>
      <c r="B23" s="170" t="s">
        <v>85</v>
      </c>
      <c r="C23" s="171" t="s">
        <v>103</v>
      </c>
      <c r="D23" s="170" t="s">
        <v>156</v>
      </c>
      <c r="E23" s="171"/>
      <c r="F23" s="170"/>
      <c r="G23" s="170"/>
      <c r="H23" s="171" t="s">
        <v>157</v>
      </c>
      <c r="I23" s="155">
        <f>I24+I37</f>
        <v>14499766.740000002</v>
      </c>
    </row>
    <row r="24" spans="1:9" x14ac:dyDescent="0.25">
      <c r="A24" s="73" t="s">
        <v>168</v>
      </c>
      <c r="B24" s="170" t="s">
        <v>85</v>
      </c>
      <c r="C24" s="171" t="s">
        <v>103</v>
      </c>
      <c r="D24" s="170">
        <v>92</v>
      </c>
      <c r="E24" s="171">
        <v>0</v>
      </c>
      <c r="F24" s="170" t="s">
        <v>88</v>
      </c>
      <c r="G24" s="170" t="s">
        <v>89</v>
      </c>
      <c r="H24" s="171"/>
      <c r="I24" s="155">
        <f>I25+I28</f>
        <v>13628866.740000002</v>
      </c>
    </row>
    <row r="25" spans="1:9" x14ac:dyDescent="0.25">
      <c r="A25" s="75" t="s">
        <v>169</v>
      </c>
      <c r="B25" s="170" t="s">
        <v>85</v>
      </c>
      <c r="C25" s="171" t="s">
        <v>103</v>
      </c>
      <c r="D25" s="170">
        <v>92</v>
      </c>
      <c r="E25" s="171">
        <v>1</v>
      </c>
      <c r="F25" s="170" t="s">
        <v>88</v>
      </c>
      <c r="G25" s="170" t="s">
        <v>89</v>
      </c>
      <c r="H25" s="171"/>
      <c r="I25" s="155">
        <f>I26</f>
        <v>1378787.8</v>
      </c>
    </row>
    <row r="26" spans="1:9" ht="63" x14ac:dyDescent="0.25">
      <c r="A26" s="75" t="s">
        <v>170</v>
      </c>
      <c r="B26" s="170" t="s">
        <v>85</v>
      </c>
      <c r="C26" s="171" t="s">
        <v>103</v>
      </c>
      <c r="D26" s="170">
        <v>92</v>
      </c>
      <c r="E26" s="171">
        <v>1</v>
      </c>
      <c r="F26" s="170" t="s">
        <v>88</v>
      </c>
      <c r="G26" s="170" t="s">
        <v>161</v>
      </c>
      <c r="H26" s="171"/>
      <c r="I26" s="155">
        <f>I27</f>
        <v>1378787.8</v>
      </c>
    </row>
    <row r="27" spans="1:9" x14ac:dyDescent="0.25">
      <c r="A27" s="73" t="s">
        <v>162</v>
      </c>
      <c r="B27" s="170" t="s">
        <v>85</v>
      </c>
      <c r="C27" s="171" t="s">
        <v>103</v>
      </c>
      <c r="D27" s="170">
        <v>92</v>
      </c>
      <c r="E27" s="171">
        <v>1</v>
      </c>
      <c r="F27" s="170" t="s">
        <v>88</v>
      </c>
      <c r="G27" s="170" t="s">
        <v>161</v>
      </c>
      <c r="H27" s="171">
        <v>120</v>
      </c>
      <c r="I27" s="155">
        <f>'Прил 7'!J18</f>
        <v>1378787.8</v>
      </c>
    </row>
    <row r="28" spans="1:9" x14ac:dyDescent="0.25">
      <c r="A28" s="74" t="s">
        <v>171</v>
      </c>
      <c r="B28" s="170" t="s">
        <v>85</v>
      </c>
      <c r="C28" s="171" t="s">
        <v>103</v>
      </c>
      <c r="D28" s="170">
        <v>92</v>
      </c>
      <c r="E28" s="171">
        <v>2</v>
      </c>
      <c r="F28" s="170" t="s">
        <v>88</v>
      </c>
      <c r="G28" s="170" t="s">
        <v>89</v>
      </c>
      <c r="H28" s="171"/>
      <c r="I28" s="155">
        <f>I29+I31+I34</f>
        <v>12250078.940000001</v>
      </c>
    </row>
    <row r="29" spans="1:9" ht="63" x14ac:dyDescent="0.25">
      <c r="A29" s="74" t="s">
        <v>170</v>
      </c>
      <c r="B29" s="170" t="s">
        <v>85</v>
      </c>
      <c r="C29" s="171" t="s">
        <v>103</v>
      </c>
      <c r="D29" s="170">
        <v>92</v>
      </c>
      <c r="E29" s="171">
        <v>2</v>
      </c>
      <c r="F29" s="170" t="s">
        <v>88</v>
      </c>
      <c r="G29" s="170" t="s">
        <v>161</v>
      </c>
      <c r="H29" s="171"/>
      <c r="I29" s="155">
        <f>I30</f>
        <v>10936955.9</v>
      </c>
    </row>
    <row r="30" spans="1:9" x14ac:dyDescent="0.25">
      <c r="A30" s="73" t="s">
        <v>162</v>
      </c>
      <c r="B30" s="170" t="s">
        <v>85</v>
      </c>
      <c r="C30" s="171" t="s">
        <v>103</v>
      </c>
      <c r="D30" s="170">
        <v>92</v>
      </c>
      <c r="E30" s="171">
        <v>2</v>
      </c>
      <c r="F30" s="170" t="s">
        <v>88</v>
      </c>
      <c r="G30" s="170" t="s">
        <v>161</v>
      </c>
      <c r="H30" s="171">
        <v>120</v>
      </c>
      <c r="I30" s="155">
        <f>'Прил 7'!J21</f>
        <v>10936955.9</v>
      </c>
    </row>
    <row r="31" spans="1:9" ht="47.25" x14ac:dyDescent="0.25">
      <c r="A31" s="74" t="s">
        <v>172</v>
      </c>
      <c r="B31" s="170" t="s">
        <v>85</v>
      </c>
      <c r="C31" s="171" t="s">
        <v>103</v>
      </c>
      <c r="D31" s="170">
        <v>92</v>
      </c>
      <c r="E31" s="171">
        <v>2</v>
      </c>
      <c r="F31" s="170" t="s">
        <v>88</v>
      </c>
      <c r="G31" s="170" t="s">
        <v>164</v>
      </c>
      <c r="H31" s="171"/>
      <c r="I31" s="155">
        <f>SUM(I32:I33)</f>
        <v>1313123.04</v>
      </c>
    </row>
    <row r="32" spans="1:9" ht="31.5" x14ac:dyDescent="0.25">
      <c r="A32" s="74" t="s">
        <v>95</v>
      </c>
      <c r="B32" s="170" t="s">
        <v>85</v>
      </c>
      <c r="C32" s="171" t="s">
        <v>103</v>
      </c>
      <c r="D32" s="170">
        <v>92</v>
      </c>
      <c r="E32" s="171">
        <v>2</v>
      </c>
      <c r="F32" s="170" t="s">
        <v>88</v>
      </c>
      <c r="G32" s="170" t="s">
        <v>164</v>
      </c>
      <c r="H32" s="171">
        <v>240</v>
      </c>
      <c r="I32" s="155">
        <f>'Прил 7'!J23</f>
        <v>1299123.04</v>
      </c>
    </row>
    <row r="33" spans="1:9" x14ac:dyDescent="0.25">
      <c r="A33" s="74" t="s">
        <v>97</v>
      </c>
      <c r="B33" s="170" t="s">
        <v>85</v>
      </c>
      <c r="C33" s="171" t="s">
        <v>103</v>
      </c>
      <c r="D33" s="170">
        <v>92</v>
      </c>
      <c r="E33" s="171">
        <v>2</v>
      </c>
      <c r="F33" s="170" t="s">
        <v>88</v>
      </c>
      <c r="G33" s="170" t="s">
        <v>164</v>
      </c>
      <c r="H33" s="171">
        <v>850</v>
      </c>
      <c r="I33" s="155">
        <f>'Прил 7'!J24</f>
        <v>14000</v>
      </c>
    </row>
    <row r="34" spans="1:9" ht="47.25" hidden="1" x14ac:dyDescent="0.25">
      <c r="A34" s="74" t="s">
        <v>441</v>
      </c>
      <c r="B34" s="170" t="s">
        <v>85</v>
      </c>
      <c r="C34" s="171" t="s">
        <v>103</v>
      </c>
      <c r="D34" s="170">
        <v>92</v>
      </c>
      <c r="E34" s="171">
        <v>2</v>
      </c>
      <c r="F34" s="170" t="s">
        <v>88</v>
      </c>
      <c r="G34" s="170" t="s">
        <v>442</v>
      </c>
      <c r="H34" s="171"/>
      <c r="I34" s="155">
        <f>SUM(I35:I36)</f>
        <v>0</v>
      </c>
    </row>
    <row r="35" spans="1:9" hidden="1" x14ac:dyDescent="0.25">
      <c r="A35" s="73" t="s">
        <v>162</v>
      </c>
      <c r="B35" s="170" t="s">
        <v>85</v>
      </c>
      <c r="C35" s="171" t="s">
        <v>103</v>
      </c>
      <c r="D35" s="170">
        <v>92</v>
      </c>
      <c r="E35" s="171">
        <v>2</v>
      </c>
      <c r="F35" s="170" t="s">
        <v>88</v>
      </c>
      <c r="G35" s="170" t="s">
        <v>442</v>
      </c>
      <c r="H35" s="171">
        <v>120</v>
      </c>
      <c r="I35" s="155">
        <f>'Прил 7'!J26</f>
        <v>0</v>
      </c>
    </row>
    <row r="36" spans="1:9" ht="31.5" hidden="1" x14ac:dyDescent="0.25">
      <c r="A36" s="74" t="s">
        <v>95</v>
      </c>
      <c r="B36" s="170" t="s">
        <v>85</v>
      </c>
      <c r="C36" s="171" t="s">
        <v>103</v>
      </c>
      <c r="D36" s="170">
        <v>92</v>
      </c>
      <c r="E36" s="171">
        <v>2</v>
      </c>
      <c r="F36" s="170" t="s">
        <v>88</v>
      </c>
      <c r="G36" s="170" t="s">
        <v>442</v>
      </c>
      <c r="H36" s="171">
        <v>240</v>
      </c>
      <c r="I36" s="155">
        <f>'Прил 7'!J27</f>
        <v>0</v>
      </c>
    </row>
    <row r="37" spans="1:9" x14ac:dyDescent="0.25">
      <c r="A37" s="74" t="s">
        <v>173</v>
      </c>
      <c r="B37" s="170" t="s">
        <v>85</v>
      </c>
      <c r="C37" s="171" t="s">
        <v>103</v>
      </c>
      <c r="D37" s="170">
        <v>97</v>
      </c>
      <c r="E37" s="171">
        <v>0</v>
      </c>
      <c r="F37" s="170" t="s">
        <v>88</v>
      </c>
      <c r="G37" s="170" t="s">
        <v>89</v>
      </c>
      <c r="H37" s="171"/>
      <c r="I37" s="155">
        <f>I38</f>
        <v>870900</v>
      </c>
    </row>
    <row r="38" spans="1:9" ht="47.25" x14ac:dyDescent="0.25">
      <c r="A38" s="74" t="s">
        <v>174</v>
      </c>
      <c r="B38" s="170" t="s">
        <v>85</v>
      </c>
      <c r="C38" s="171" t="s">
        <v>103</v>
      </c>
      <c r="D38" s="170">
        <v>97</v>
      </c>
      <c r="E38" s="171">
        <v>2</v>
      </c>
      <c r="F38" s="170" t="s">
        <v>88</v>
      </c>
      <c r="G38" s="170" t="s">
        <v>89</v>
      </c>
      <c r="H38" s="171"/>
      <c r="I38" s="155">
        <f>I40+I42+I44+I46</f>
        <v>870900</v>
      </c>
    </row>
    <row r="39" spans="1:9" ht="213" customHeight="1" x14ac:dyDescent="0.25">
      <c r="A39" s="76" t="s">
        <v>175</v>
      </c>
      <c r="B39" s="240" t="s">
        <v>85</v>
      </c>
      <c r="C39" s="240" t="s">
        <v>103</v>
      </c>
      <c r="D39" s="240" t="s">
        <v>176</v>
      </c>
      <c r="E39" s="241">
        <v>2</v>
      </c>
      <c r="F39" s="240" t="s">
        <v>88</v>
      </c>
      <c r="G39" s="240" t="s">
        <v>177</v>
      </c>
      <c r="H39" s="171"/>
      <c r="I39" s="155"/>
    </row>
    <row r="40" spans="1:9" ht="144.75" customHeight="1" x14ac:dyDescent="0.25">
      <c r="A40" s="76" t="s">
        <v>178</v>
      </c>
      <c r="B40" s="240"/>
      <c r="C40" s="240"/>
      <c r="D40" s="240"/>
      <c r="E40" s="241"/>
      <c r="F40" s="240"/>
      <c r="G40" s="240"/>
      <c r="H40" s="171"/>
      <c r="I40" s="155">
        <f>I41</f>
        <v>426300</v>
      </c>
    </row>
    <row r="41" spans="1:9" x14ac:dyDescent="0.25">
      <c r="A41" s="77" t="s">
        <v>179</v>
      </c>
      <c r="B41" s="170" t="s">
        <v>85</v>
      </c>
      <c r="C41" s="170" t="s">
        <v>103</v>
      </c>
      <c r="D41" s="170" t="s">
        <v>176</v>
      </c>
      <c r="E41" s="171">
        <v>2</v>
      </c>
      <c r="F41" s="170" t="s">
        <v>88</v>
      </c>
      <c r="G41" s="170" t="s">
        <v>177</v>
      </c>
      <c r="H41" s="171">
        <v>540</v>
      </c>
      <c r="I41" s="155">
        <f>'Прил 7'!J34</f>
        <v>426300</v>
      </c>
    </row>
    <row r="42" spans="1:9" ht="31.5" x14ac:dyDescent="0.25">
      <c r="A42" s="74" t="s">
        <v>180</v>
      </c>
      <c r="B42" s="170" t="s">
        <v>85</v>
      </c>
      <c r="C42" s="171" t="s">
        <v>103</v>
      </c>
      <c r="D42" s="170">
        <v>97</v>
      </c>
      <c r="E42" s="171">
        <v>2</v>
      </c>
      <c r="F42" s="170" t="s">
        <v>88</v>
      </c>
      <c r="G42" s="170" t="s">
        <v>181</v>
      </c>
      <c r="H42" s="171"/>
      <c r="I42" s="155">
        <f>I43</f>
        <v>135100</v>
      </c>
    </row>
    <row r="43" spans="1:9" x14ac:dyDescent="0.25">
      <c r="A43" s="77" t="s">
        <v>179</v>
      </c>
      <c r="B43" s="170" t="s">
        <v>85</v>
      </c>
      <c r="C43" s="171" t="s">
        <v>103</v>
      </c>
      <c r="D43" s="170">
        <v>97</v>
      </c>
      <c r="E43" s="171">
        <v>2</v>
      </c>
      <c r="F43" s="170" t="s">
        <v>88</v>
      </c>
      <c r="G43" s="170" t="s">
        <v>181</v>
      </c>
      <c r="H43" s="171">
        <v>540</v>
      </c>
      <c r="I43" s="155">
        <f>'Прил 7'!J36</f>
        <v>135100</v>
      </c>
    </row>
    <row r="44" spans="1:9" ht="31.5" x14ac:dyDescent="0.25">
      <c r="A44" s="74" t="s">
        <v>182</v>
      </c>
      <c r="B44" s="170" t="s">
        <v>85</v>
      </c>
      <c r="C44" s="171" t="s">
        <v>103</v>
      </c>
      <c r="D44" s="170">
        <v>97</v>
      </c>
      <c r="E44" s="171">
        <v>2</v>
      </c>
      <c r="F44" s="170" t="s">
        <v>88</v>
      </c>
      <c r="G44" s="170" t="s">
        <v>183</v>
      </c>
      <c r="H44" s="171"/>
      <c r="I44" s="155">
        <f>I45</f>
        <v>116300</v>
      </c>
    </row>
    <row r="45" spans="1:9" x14ac:dyDescent="0.25">
      <c r="A45" s="77" t="s">
        <v>179</v>
      </c>
      <c r="B45" s="170" t="s">
        <v>85</v>
      </c>
      <c r="C45" s="171" t="s">
        <v>103</v>
      </c>
      <c r="D45" s="170">
        <v>97</v>
      </c>
      <c r="E45" s="171">
        <v>2</v>
      </c>
      <c r="F45" s="170" t="s">
        <v>88</v>
      </c>
      <c r="G45" s="170" t="s">
        <v>183</v>
      </c>
      <c r="H45" s="171">
        <v>540</v>
      </c>
      <c r="I45" s="155">
        <f>'Прил 7'!J38</f>
        <v>116300</v>
      </c>
    </row>
    <row r="46" spans="1:9" ht="47.25" x14ac:dyDescent="0.25">
      <c r="A46" s="74" t="s">
        <v>184</v>
      </c>
      <c r="B46" s="170" t="s">
        <v>85</v>
      </c>
      <c r="C46" s="171" t="s">
        <v>103</v>
      </c>
      <c r="D46" s="170">
        <v>97</v>
      </c>
      <c r="E46" s="171">
        <v>2</v>
      </c>
      <c r="F46" s="170" t="s">
        <v>88</v>
      </c>
      <c r="G46" s="170" t="s">
        <v>185</v>
      </c>
      <c r="H46" s="171"/>
      <c r="I46" s="155">
        <f>I47</f>
        <v>193200</v>
      </c>
    </row>
    <row r="47" spans="1:9" x14ac:dyDescent="0.25">
      <c r="A47" s="77" t="s">
        <v>179</v>
      </c>
      <c r="B47" s="170" t="s">
        <v>85</v>
      </c>
      <c r="C47" s="171" t="s">
        <v>103</v>
      </c>
      <c r="D47" s="170">
        <v>97</v>
      </c>
      <c r="E47" s="171">
        <v>2</v>
      </c>
      <c r="F47" s="170" t="s">
        <v>88</v>
      </c>
      <c r="G47" s="170" t="s">
        <v>185</v>
      </c>
      <c r="H47" s="171">
        <v>540</v>
      </c>
      <c r="I47" s="155">
        <f>'Прил 7'!J40</f>
        <v>193200</v>
      </c>
    </row>
    <row r="48" spans="1:9" ht="31.5" x14ac:dyDescent="0.25">
      <c r="A48" s="74" t="s">
        <v>105</v>
      </c>
      <c r="B48" s="170" t="s">
        <v>85</v>
      </c>
      <c r="C48" s="170" t="s">
        <v>106</v>
      </c>
      <c r="D48" s="170"/>
      <c r="E48" s="170"/>
      <c r="F48" s="170"/>
      <c r="G48" s="170"/>
      <c r="H48" s="170"/>
      <c r="I48" s="155">
        <f>I49</f>
        <v>522600</v>
      </c>
    </row>
    <row r="49" spans="1:9" x14ac:dyDescent="0.25">
      <c r="A49" s="74" t="s">
        <v>179</v>
      </c>
      <c r="B49" s="170" t="s">
        <v>85</v>
      </c>
      <c r="C49" s="170" t="s">
        <v>106</v>
      </c>
      <c r="D49" s="170" t="s">
        <v>176</v>
      </c>
      <c r="E49" s="170" t="s">
        <v>87</v>
      </c>
      <c r="F49" s="170" t="s">
        <v>88</v>
      </c>
      <c r="G49" s="170" t="s">
        <v>89</v>
      </c>
      <c r="H49" s="170"/>
      <c r="I49" s="155">
        <f>I50</f>
        <v>522600</v>
      </c>
    </row>
    <row r="50" spans="1:9" ht="47.25" x14ac:dyDescent="0.25">
      <c r="A50" s="74" t="s">
        <v>174</v>
      </c>
      <c r="B50" s="170" t="s">
        <v>85</v>
      </c>
      <c r="C50" s="170" t="s">
        <v>106</v>
      </c>
      <c r="D50" s="170" t="s">
        <v>176</v>
      </c>
      <c r="E50" s="170" t="s">
        <v>93</v>
      </c>
      <c r="F50" s="170" t="s">
        <v>88</v>
      </c>
      <c r="G50" s="170" t="s">
        <v>89</v>
      </c>
      <c r="H50" s="170"/>
      <c r="I50" s="155">
        <f>I51</f>
        <v>522600</v>
      </c>
    </row>
    <row r="51" spans="1:9" ht="31.5" x14ac:dyDescent="0.25">
      <c r="A51" s="74" t="s">
        <v>186</v>
      </c>
      <c r="B51" s="170" t="s">
        <v>85</v>
      </c>
      <c r="C51" s="170" t="s">
        <v>106</v>
      </c>
      <c r="D51" s="170">
        <v>97</v>
      </c>
      <c r="E51" s="171">
        <v>2</v>
      </c>
      <c r="F51" s="170" t="s">
        <v>88</v>
      </c>
      <c r="G51" s="170" t="s">
        <v>187</v>
      </c>
      <c r="H51" s="171"/>
      <c r="I51" s="155">
        <f>I52</f>
        <v>522600</v>
      </c>
    </row>
    <row r="52" spans="1:9" x14ac:dyDescent="0.25">
      <c r="A52" s="77" t="s">
        <v>179</v>
      </c>
      <c r="B52" s="170" t="s">
        <v>85</v>
      </c>
      <c r="C52" s="170" t="s">
        <v>106</v>
      </c>
      <c r="D52" s="170">
        <v>97</v>
      </c>
      <c r="E52" s="171">
        <v>2</v>
      </c>
      <c r="F52" s="170" t="s">
        <v>88</v>
      </c>
      <c r="G52" s="170" t="s">
        <v>187</v>
      </c>
      <c r="H52" s="171">
        <v>540</v>
      </c>
      <c r="I52" s="155">
        <f>'Прил 7'!J45</f>
        <v>522600</v>
      </c>
    </row>
    <row r="53" spans="1:9" x14ac:dyDescent="0.25">
      <c r="A53" s="74" t="s">
        <v>107</v>
      </c>
      <c r="B53" s="170" t="s">
        <v>85</v>
      </c>
      <c r="C53" s="170" t="s">
        <v>108</v>
      </c>
      <c r="D53" s="170"/>
      <c r="E53" s="171"/>
      <c r="F53" s="170"/>
      <c r="G53" s="170"/>
      <c r="H53" s="171"/>
      <c r="I53" s="155">
        <f>I54</f>
        <v>450900</v>
      </c>
    </row>
    <row r="54" spans="1:9" ht="31.5" x14ac:dyDescent="0.25">
      <c r="A54" s="78" t="s">
        <v>188</v>
      </c>
      <c r="B54" s="170" t="s">
        <v>85</v>
      </c>
      <c r="C54" s="170" t="s">
        <v>108</v>
      </c>
      <c r="D54" s="171">
        <v>93</v>
      </c>
      <c r="E54" s="170" t="s">
        <v>90</v>
      </c>
      <c r="F54" s="170" t="s">
        <v>88</v>
      </c>
      <c r="G54" s="170" t="s">
        <v>89</v>
      </c>
      <c r="H54" s="171"/>
      <c r="I54" s="155">
        <f>I55</f>
        <v>450900</v>
      </c>
    </row>
    <row r="55" spans="1:9" ht="63" x14ac:dyDescent="0.25">
      <c r="A55" s="78" t="s">
        <v>189</v>
      </c>
      <c r="B55" s="170" t="s">
        <v>85</v>
      </c>
      <c r="C55" s="170" t="s">
        <v>108</v>
      </c>
      <c r="D55" s="171">
        <v>93</v>
      </c>
      <c r="E55" s="170" t="s">
        <v>90</v>
      </c>
      <c r="F55" s="170" t="s">
        <v>88</v>
      </c>
      <c r="G55" s="170" t="s">
        <v>190</v>
      </c>
      <c r="H55" s="171"/>
      <c r="I55" s="155">
        <f>I56</f>
        <v>450900</v>
      </c>
    </row>
    <row r="56" spans="1:9" x14ac:dyDescent="0.25">
      <c r="A56" s="74" t="s">
        <v>109</v>
      </c>
      <c r="B56" s="170" t="s">
        <v>85</v>
      </c>
      <c r="C56" s="170" t="s">
        <v>108</v>
      </c>
      <c r="D56" s="171">
        <v>93</v>
      </c>
      <c r="E56" s="170" t="s">
        <v>90</v>
      </c>
      <c r="F56" s="170" t="s">
        <v>88</v>
      </c>
      <c r="G56" s="170" t="s">
        <v>190</v>
      </c>
      <c r="H56" s="171">
        <v>880</v>
      </c>
      <c r="I56" s="155">
        <f>'Прил 7'!J49</f>
        <v>450900</v>
      </c>
    </row>
    <row r="57" spans="1:9" x14ac:dyDescent="0.25">
      <c r="A57" s="73" t="s">
        <v>113</v>
      </c>
      <c r="B57" s="170" t="s">
        <v>85</v>
      </c>
      <c r="C57" s="171">
        <v>11</v>
      </c>
      <c r="D57" s="170"/>
      <c r="E57" s="171"/>
      <c r="F57" s="170"/>
      <c r="G57" s="170"/>
      <c r="H57" s="171" t="s">
        <v>157</v>
      </c>
      <c r="I57" s="154">
        <f>I58</f>
        <v>4635000</v>
      </c>
    </row>
    <row r="58" spans="1:9" x14ac:dyDescent="0.25">
      <c r="A58" s="73" t="s">
        <v>113</v>
      </c>
      <c r="B58" s="170" t="s">
        <v>85</v>
      </c>
      <c r="C58" s="171">
        <v>11</v>
      </c>
      <c r="D58" s="170">
        <v>94</v>
      </c>
      <c r="E58" s="171">
        <v>0</v>
      </c>
      <c r="F58" s="170" t="s">
        <v>88</v>
      </c>
      <c r="G58" s="170" t="s">
        <v>89</v>
      </c>
      <c r="H58" s="171"/>
      <c r="I58" s="154">
        <f>I59</f>
        <v>4635000</v>
      </c>
    </row>
    <row r="59" spans="1:9" x14ac:dyDescent="0.25">
      <c r="A59" s="73" t="s">
        <v>191</v>
      </c>
      <c r="B59" s="170" t="s">
        <v>85</v>
      </c>
      <c r="C59" s="171">
        <v>11</v>
      </c>
      <c r="D59" s="170">
        <v>94</v>
      </c>
      <c r="E59" s="171">
        <v>1</v>
      </c>
      <c r="F59" s="170" t="s">
        <v>88</v>
      </c>
      <c r="G59" s="170" t="s">
        <v>89</v>
      </c>
      <c r="H59" s="171" t="s">
        <v>157</v>
      </c>
      <c r="I59" s="154">
        <f>I60</f>
        <v>4635000</v>
      </c>
    </row>
    <row r="60" spans="1:9" x14ac:dyDescent="0.25">
      <c r="A60" s="73" t="s">
        <v>191</v>
      </c>
      <c r="B60" s="170" t="s">
        <v>85</v>
      </c>
      <c r="C60" s="171">
        <v>11</v>
      </c>
      <c r="D60" s="170">
        <v>94</v>
      </c>
      <c r="E60" s="171">
        <v>1</v>
      </c>
      <c r="F60" s="170" t="s">
        <v>88</v>
      </c>
      <c r="G60" s="170" t="s">
        <v>192</v>
      </c>
      <c r="H60" s="171"/>
      <c r="I60" s="154">
        <f>I61</f>
        <v>4635000</v>
      </c>
    </row>
    <row r="61" spans="1:9" x14ac:dyDescent="0.25">
      <c r="A61" s="73" t="s">
        <v>115</v>
      </c>
      <c r="B61" s="170" t="s">
        <v>85</v>
      </c>
      <c r="C61" s="171">
        <v>11</v>
      </c>
      <c r="D61" s="170">
        <v>94</v>
      </c>
      <c r="E61" s="171">
        <v>1</v>
      </c>
      <c r="F61" s="170" t="s">
        <v>88</v>
      </c>
      <c r="G61" s="170" t="s">
        <v>192</v>
      </c>
      <c r="H61" s="170" t="s">
        <v>116</v>
      </c>
      <c r="I61" s="154">
        <f>'Прил 7'!J54</f>
        <v>4635000</v>
      </c>
    </row>
    <row r="62" spans="1:9" x14ac:dyDescent="0.25">
      <c r="A62" s="73" t="s">
        <v>118</v>
      </c>
      <c r="B62" s="170" t="s">
        <v>85</v>
      </c>
      <c r="C62" s="171">
        <v>13</v>
      </c>
      <c r="D62" s="170"/>
      <c r="E62" s="171"/>
      <c r="F62" s="170"/>
      <c r="G62" s="170"/>
      <c r="H62" s="171"/>
      <c r="I62" s="155">
        <f>I63+I76+I93+I99+I103+I110+I114+I118+I124</f>
        <v>7006975.75</v>
      </c>
    </row>
    <row r="63" spans="1:9" ht="47.25" x14ac:dyDescent="0.25">
      <c r="A63" s="73" t="s">
        <v>193</v>
      </c>
      <c r="B63" s="170" t="s">
        <v>85</v>
      </c>
      <c r="C63" s="171">
        <v>13</v>
      </c>
      <c r="D63" s="170" t="s">
        <v>85</v>
      </c>
      <c r="E63" s="171">
        <v>0</v>
      </c>
      <c r="F63" s="170" t="s">
        <v>88</v>
      </c>
      <c r="G63" s="170" t="s">
        <v>89</v>
      </c>
      <c r="H63" s="171"/>
      <c r="I63" s="155">
        <f>I64+I73</f>
        <v>4793239.75</v>
      </c>
    </row>
    <row r="64" spans="1:9" x14ac:dyDescent="0.25">
      <c r="A64" s="73" t="s">
        <v>194</v>
      </c>
      <c r="B64" s="170" t="s">
        <v>85</v>
      </c>
      <c r="C64" s="171">
        <v>13</v>
      </c>
      <c r="D64" s="170" t="s">
        <v>85</v>
      </c>
      <c r="E64" s="171">
        <v>1</v>
      </c>
      <c r="F64" s="170" t="s">
        <v>88</v>
      </c>
      <c r="G64" s="170" t="s">
        <v>89</v>
      </c>
      <c r="H64" s="171"/>
      <c r="I64" s="155">
        <f>I65+I67+I69+I71</f>
        <v>4483239.75</v>
      </c>
    </row>
    <row r="65" spans="1:9" hidden="1" x14ac:dyDescent="0.25">
      <c r="A65" s="74" t="s">
        <v>443</v>
      </c>
      <c r="B65" s="170" t="s">
        <v>85</v>
      </c>
      <c r="C65" s="171">
        <v>13</v>
      </c>
      <c r="D65" s="170" t="s">
        <v>85</v>
      </c>
      <c r="E65" s="171">
        <v>1</v>
      </c>
      <c r="F65" s="170" t="s">
        <v>88</v>
      </c>
      <c r="G65" s="170" t="s">
        <v>444</v>
      </c>
      <c r="H65" s="171"/>
      <c r="I65" s="155">
        <f>I66</f>
        <v>0</v>
      </c>
    </row>
    <row r="66" spans="1:9" ht="31.5" hidden="1" x14ac:dyDescent="0.25">
      <c r="A66" s="74" t="s">
        <v>95</v>
      </c>
      <c r="B66" s="170" t="s">
        <v>85</v>
      </c>
      <c r="C66" s="171">
        <v>13</v>
      </c>
      <c r="D66" s="170" t="s">
        <v>85</v>
      </c>
      <c r="E66" s="171">
        <v>1</v>
      </c>
      <c r="F66" s="170" t="s">
        <v>88</v>
      </c>
      <c r="G66" s="170" t="s">
        <v>444</v>
      </c>
      <c r="H66" s="171">
        <v>240</v>
      </c>
      <c r="I66" s="155">
        <f>'Прил 7'!J59</f>
        <v>0</v>
      </c>
    </row>
    <row r="67" spans="1:9" x14ac:dyDescent="0.25">
      <c r="A67" s="74" t="s">
        <v>195</v>
      </c>
      <c r="B67" s="170" t="s">
        <v>85</v>
      </c>
      <c r="C67" s="171">
        <v>13</v>
      </c>
      <c r="D67" s="170" t="s">
        <v>85</v>
      </c>
      <c r="E67" s="171">
        <v>1</v>
      </c>
      <c r="F67" s="170" t="s">
        <v>88</v>
      </c>
      <c r="G67" s="170" t="s">
        <v>196</v>
      </c>
      <c r="H67" s="171"/>
      <c r="I67" s="155">
        <f>I68</f>
        <v>2608797.85</v>
      </c>
    </row>
    <row r="68" spans="1:9" ht="31.5" x14ac:dyDescent="0.25">
      <c r="A68" s="74" t="s">
        <v>95</v>
      </c>
      <c r="B68" s="170" t="s">
        <v>85</v>
      </c>
      <c r="C68" s="171">
        <v>13</v>
      </c>
      <c r="D68" s="170" t="s">
        <v>85</v>
      </c>
      <c r="E68" s="171">
        <v>1</v>
      </c>
      <c r="F68" s="170" t="s">
        <v>88</v>
      </c>
      <c r="G68" s="170" t="s">
        <v>196</v>
      </c>
      <c r="H68" s="171">
        <v>240</v>
      </c>
      <c r="I68" s="155">
        <f>'Прил 7'!J61</f>
        <v>2608797.85</v>
      </c>
    </row>
    <row r="69" spans="1:9" x14ac:dyDescent="0.25">
      <c r="A69" s="74" t="s">
        <v>197</v>
      </c>
      <c r="B69" s="170" t="s">
        <v>85</v>
      </c>
      <c r="C69" s="171">
        <v>13</v>
      </c>
      <c r="D69" s="170" t="s">
        <v>85</v>
      </c>
      <c r="E69" s="171">
        <v>1</v>
      </c>
      <c r="F69" s="170" t="s">
        <v>88</v>
      </c>
      <c r="G69" s="170" t="s">
        <v>198</v>
      </c>
      <c r="H69" s="171"/>
      <c r="I69" s="155">
        <f>I70</f>
        <v>1640000</v>
      </c>
    </row>
    <row r="70" spans="1:9" ht="31.5" x14ac:dyDescent="0.25">
      <c r="A70" s="74" t="s">
        <v>95</v>
      </c>
      <c r="B70" s="170" t="s">
        <v>85</v>
      </c>
      <c r="C70" s="171">
        <v>13</v>
      </c>
      <c r="D70" s="170" t="s">
        <v>85</v>
      </c>
      <c r="E70" s="171">
        <v>1</v>
      </c>
      <c r="F70" s="170" t="s">
        <v>88</v>
      </c>
      <c r="G70" s="170" t="s">
        <v>198</v>
      </c>
      <c r="H70" s="171">
        <v>240</v>
      </c>
      <c r="I70" s="155">
        <f>'Прил 7'!J63</f>
        <v>1640000</v>
      </c>
    </row>
    <row r="71" spans="1:9" x14ac:dyDescent="0.25">
      <c r="A71" s="74" t="s">
        <v>199</v>
      </c>
      <c r="B71" s="170" t="s">
        <v>85</v>
      </c>
      <c r="C71" s="171">
        <v>13</v>
      </c>
      <c r="D71" s="170" t="s">
        <v>85</v>
      </c>
      <c r="E71" s="171">
        <v>1</v>
      </c>
      <c r="F71" s="170" t="s">
        <v>88</v>
      </c>
      <c r="G71" s="170" t="s">
        <v>200</v>
      </c>
      <c r="H71" s="171"/>
      <c r="I71" s="155">
        <f>I72</f>
        <v>234441.9</v>
      </c>
    </row>
    <row r="72" spans="1:9" ht="31.5" x14ac:dyDescent="0.25">
      <c r="A72" s="74" t="s">
        <v>95</v>
      </c>
      <c r="B72" s="170" t="s">
        <v>85</v>
      </c>
      <c r="C72" s="171">
        <v>13</v>
      </c>
      <c r="D72" s="170" t="s">
        <v>85</v>
      </c>
      <c r="E72" s="171">
        <v>1</v>
      </c>
      <c r="F72" s="170" t="s">
        <v>88</v>
      </c>
      <c r="G72" s="170" t="s">
        <v>200</v>
      </c>
      <c r="H72" s="171">
        <v>240</v>
      </c>
      <c r="I72" s="155">
        <f>'Прил 7'!J65</f>
        <v>234441.9</v>
      </c>
    </row>
    <row r="73" spans="1:9" ht="31.5" x14ac:dyDescent="0.25">
      <c r="A73" s="74" t="s">
        <v>201</v>
      </c>
      <c r="B73" s="170" t="s">
        <v>85</v>
      </c>
      <c r="C73" s="171">
        <v>13</v>
      </c>
      <c r="D73" s="170" t="s">
        <v>85</v>
      </c>
      <c r="E73" s="171">
        <v>2</v>
      </c>
      <c r="F73" s="170" t="s">
        <v>88</v>
      </c>
      <c r="G73" s="170" t="s">
        <v>89</v>
      </c>
      <c r="H73" s="171"/>
      <c r="I73" s="155">
        <f>I74</f>
        <v>310000</v>
      </c>
    </row>
    <row r="74" spans="1:9" ht="31.5" x14ac:dyDescent="0.25">
      <c r="A74" s="74" t="s">
        <v>202</v>
      </c>
      <c r="B74" s="170" t="s">
        <v>85</v>
      </c>
      <c r="C74" s="171">
        <v>13</v>
      </c>
      <c r="D74" s="170" t="s">
        <v>85</v>
      </c>
      <c r="E74" s="171">
        <v>2</v>
      </c>
      <c r="F74" s="170" t="s">
        <v>88</v>
      </c>
      <c r="G74" s="170" t="s">
        <v>203</v>
      </c>
      <c r="H74" s="171"/>
      <c r="I74" s="155">
        <f>I75</f>
        <v>310000</v>
      </c>
    </row>
    <row r="75" spans="1:9" ht="31.5" x14ac:dyDescent="0.25">
      <c r="A75" s="74" t="s">
        <v>95</v>
      </c>
      <c r="B75" s="170" t="s">
        <v>85</v>
      </c>
      <c r="C75" s="171">
        <v>13</v>
      </c>
      <c r="D75" s="170" t="s">
        <v>85</v>
      </c>
      <c r="E75" s="171">
        <v>2</v>
      </c>
      <c r="F75" s="170" t="s">
        <v>88</v>
      </c>
      <c r="G75" s="170" t="s">
        <v>203</v>
      </c>
      <c r="H75" s="171">
        <v>240</v>
      </c>
      <c r="I75" s="155">
        <f>'Прил 7'!J68</f>
        <v>310000</v>
      </c>
    </row>
    <row r="76" spans="1:9" ht="47.25" x14ac:dyDescent="0.25">
      <c r="A76" s="73" t="s">
        <v>204</v>
      </c>
      <c r="B76" s="170" t="s">
        <v>85</v>
      </c>
      <c r="C76" s="171">
        <v>13</v>
      </c>
      <c r="D76" s="170" t="s">
        <v>108</v>
      </c>
      <c r="E76" s="171">
        <v>0</v>
      </c>
      <c r="F76" s="170" t="s">
        <v>88</v>
      </c>
      <c r="G76" s="170" t="s">
        <v>89</v>
      </c>
      <c r="H76" s="171"/>
      <c r="I76" s="155">
        <f>I77</f>
        <v>1312736</v>
      </c>
    </row>
    <row r="77" spans="1:9" ht="31.5" x14ac:dyDescent="0.25">
      <c r="A77" s="73" t="s">
        <v>205</v>
      </c>
      <c r="B77" s="170" t="s">
        <v>85</v>
      </c>
      <c r="C77" s="171">
        <v>13</v>
      </c>
      <c r="D77" s="170" t="s">
        <v>108</v>
      </c>
      <c r="E77" s="171">
        <v>1</v>
      </c>
      <c r="F77" s="170" t="s">
        <v>88</v>
      </c>
      <c r="G77" s="170" t="s">
        <v>89</v>
      </c>
      <c r="H77" s="171"/>
      <c r="I77" s="155">
        <f>I78+I81+I84+I87+I90</f>
        <v>1312736</v>
      </c>
    </row>
    <row r="78" spans="1:9" x14ac:dyDescent="0.25">
      <c r="A78" s="73" t="s">
        <v>206</v>
      </c>
      <c r="B78" s="170" t="s">
        <v>85</v>
      </c>
      <c r="C78" s="171">
        <v>13</v>
      </c>
      <c r="D78" s="170" t="s">
        <v>108</v>
      </c>
      <c r="E78" s="171">
        <v>1</v>
      </c>
      <c r="F78" s="170" t="s">
        <v>85</v>
      </c>
      <c r="G78" s="170" t="s">
        <v>89</v>
      </c>
      <c r="H78" s="171"/>
      <c r="I78" s="155">
        <f>I79</f>
        <v>266500</v>
      </c>
    </row>
    <row r="79" spans="1:9" ht="31.5" x14ac:dyDescent="0.25">
      <c r="A79" s="74" t="s">
        <v>207</v>
      </c>
      <c r="B79" s="170" t="s">
        <v>85</v>
      </c>
      <c r="C79" s="170" t="s">
        <v>119</v>
      </c>
      <c r="D79" s="170" t="s">
        <v>108</v>
      </c>
      <c r="E79" s="170" t="s">
        <v>90</v>
      </c>
      <c r="F79" s="170" t="s">
        <v>85</v>
      </c>
      <c r="G79" s="170" t="s">
        <v>208</v>
      </c>
      <c r="H79" s="170"/>
      <c r="I79" s="155">
        <f>I80</f>
        <v>266500</v>
      </c>
    </row>
    <row r="80" spans="1:9" ht="31.5" x14ac:dyDescent="0.25">
      <c r="A80" s="74" t="s">
        <v>95</v>
      </c>
      <c r="B80" s="170" t="s">
        <v>85</v>
      </c>
      <c r="C80" s="170" t="s">
        <v>119</v>
      </c>
      <c r="D80" s="170" t="s">
        <v>108</v>
      </c>
      <c r="E80" s="170" t="s">
        <v>90</v>
      </c>
      <c r="F80" s="170" t="s">
        <v>85</v>
      </c>
      <c r="G80" s="170" t="s">
        <v>208</v>
      </c>
      <c r="H80" s="170" t="s">
        <v>96</v>
      </c>
      <c r="I80" s="155">
        <f>'Прил 7'!J73</f>
        <v>266500</v>
      </c>
    </row>
    <row r="81" spans="1:9" ht="31.5" x14ac:dyDescent="0.25">
      <c r="A81" s="73" t="s">
        <v>209</v>
      </c>
      <c r="B81" s="170" t="s">
        <v>85</v>
      </c>
      <c r="C81" s="171">
        <v>13</v>
      </c>
      <c r="D81" s="170" t="s">
        <v>108</v>
      </c>
      <c r="E81" s="171">
        <v>1</v>
      </c>
      <c r="F81" s="170" t="s">
        <v>86</v>
      </c>
      <c r="G81" s="170" t="s">
        <v>89</v>
      </c>
      <c r="H81" s="171"/>
      <c r="I81" s="155">
        <f>I82</f>
        <v>40000</v>
      </c>
    </row>
    <row r="82" spans="1:9" ht="31.5" x14ac:dyDescent="0.25">
      <c r="A82" s="74" t="s">
        <v>207</v>
      </c>
      <c r="B82" s="170" t="s">
        <v>85</v>
      </c>
      <c r="C82" s="170" t="s">
        <v>119</v>
      </c>
      <c r="D82" s="170" t="s">
        <v>108</v>
      </c>
      <c r="E82" s="170" t="s">
        <v>90</v>
      </c>
      <c r="F82" s="170" t="s">
        <v>86</v>
      </c>
      <c r="G82" s="170" t="s">
        <v>208</v>
      </c>
      <c r="H82" s="170"/>
      <c r="I82" s="155">
        <f>I83</f>
        <v>40000</v>
      </c>
    </row>
    <row r="83" spans="1:9" ht="31.5" x14ac:dyDescent="0.25">
      <c r="A83" s="74" t="s">
        <v>95</v>
      </c>
      <c r="B83" s="170" t="s">
        <v>85</v>
      </c>
      <c r="C83" s="170" t="s">
        <v>119</v>
      </c>
      <c r="D83" s="170" t="s">
        <v>108</v>
      </c>
      <c r="E83" s="170" t="s">
        <v>90</v>
      </c>
      <c r="F83" s="170" t="s">
        <v>86</v>
      </c>
      <c r="G83" s="170" t="s">
        <v>208</v>
      </c>
      <c r="H83" s="170" t="s">
        <v>96</v>
      </c>
      <c r="I83" s="155">
        <f>'Прил 7'!J76</f>
        <v>40000</v>
      </c>
    </row>
    <row r="84" spans="1:9" x14ac:dyDescent="0.25">
      <c r="A84" s="73" t="s">
        <v>210</v>
      </c>
      <c r="B84" s="170" t="s">
        <v>85</v>
      </c>
      <c r="C84" s="171">
        <v>13</v>
      </c>
      <c r="D84" s="170" t="s">
        <v>108</v>
      </c>
      <c r="E84" s="171">
        <v>1</v>
      </c>
      <c r="F84" s="170" t="s">
        <v>92</v>
      </c>
      <c r="G84" s="170" t="s">
        <v>89</v>
      </c>
      <c r="H84" s="171"/>
      <c r="I84" s="155">
        <f>I85</f>
        <v>922036</v>
      </c>
    </row>
    <row r="85" spans="1:9" ht="31.5" x14ac:dyDescent="0.25">
      <c r="A85" s="74" t="s">
        <v>207</v>
      </c>
      <c r="B85" s="170" t="s">
        <v>85</v>
      </c>
      <c r="C85" s="170" t="s">
        <v>119</v>
      </c>
      <c r="D85" s="170" t="s">
        <v>108</v>
      </c>
      <c r="E85" s="170" t="s">
        <v>90</v>
      </c>
      <c r="F85" s="170" t="s">
        <v>92</v>
      </c>
      <c r="G85" s="170" t="s">
        <v>208</v>
      </c>
      <c r="H85" s="170"/>
      <c r="I85" s="155">
        <f>I86</f>
        <v>922036</v>
      </c>
    </row>
    <row r="86" spans="1:9" ht="31.5" x14ac:dyDescent="0.25">
      <c r="A86" s="74" t="s">
        <v>95</v>
      </c>
      <c r="B86" s="170" t="s">
        <v>85</v>
      </c>
      <c r="C86" s="170" t="s">
        <v>119</v>
      </c>
      <c r="D86" s="170" t="s">
        <v>108</v>
      </c>
      <c r="E86" s="170" t="s">
        <v>90</v>
      </c>
      <c r="F86" s="170" t="s">
        <v>92</v>
      </c>
      <c r="G86" s="170" t="s">
        <v>208</v>
      </c>
      <c r="H86" s="170" t="s">
        <v>96</v>
      </c>
      <c r="I86" s="155">
        <f>'Прил 7'!J79</f>
        <v>922036</v>
      </c>
    </row>
    <row r="87" spans="1:9" x14ac:dyDescent="0.25">
      <c r="A87" s="73" t="s">
        <v>211</v>
      </c>
      <c r="B87" s="170" t="s">
        <v>85</v>
      </c>
      <c r="C87" s="171">
        <v>13</v>
      </c>
      <c r="D87" s="170" t="s">
        <v>108</v>
      </c>
      <c r="E87" s="171">
        <v>1</v>
      </c>
      <c r="F87" s="170" t="s">
        <v>103</v>
      </c>
      <c r="G87" s="170" t="s">
        <v>89</v>
      </c>
      <c r="H87" s="171"/>
      <c r="I87" s="155">
        <f>I88</f>
        <v>64200</v>
      </c>
    </row>
    <row r="88" spans="1:9" ht="31.5" x14ac:dyDescent="0.25">
      <c r="A88" s="74" t="s">
        <v>207</v>
      </c>
      <c r="B88" s="170" t="s">
        <v>85</v>
      </c>
      <c r="C88" s="170" t="s">
        <v>119</v>
      </c>
      <c r="D88" s="170" t="s">
        <v>108</v>
      </c>
      <c r="E88" s="170" t="s">
        <v>90</v>
      </c>
      <c r="F88" s="170" t="s">
        <v>103</v>
      </c>
      <c r="G88" s="170" t="s">
        <v>208</v>
      </c>
      <c r="H88" s="170"/>
      <c r="I88" s="155">
        <f>I89</f>
        <v>64200</v>
      </c>
    </row>
    <row r="89" spans="1:9" ht="31.5" x14ac:dyDescent="0.25">
      <c r="A89" s="74" t="s">
        <v>95</v>
      </c>
      <c r="B89" s="170" t="s">
        <v>85</v>
      </c>
      <c r="C89" s="170" t="s">
        <v>119</v>
      </c>
      <c r="D89" s="170" t="s">
        <v>108</v>
      </c>
      <c r="E89" s="170" t="s">
        <v>90</v>
      </c>
      <c r="F89" s="170" t="s">
        <v>103</v>
      </c>
      <c r="G89" s="170" t="s">
        <v>208</v>
      </c>
      <c r="H89" s="170" t="s">
        <v>96</v>
      </c>
      <c r="I89" s="155">
        <f>'Прил 7'!J82</f>
        <v>64200</v>
      </c>
    </row>
    <row r="90" spans="1:9" ht="47.25" x14ac:dyDescent="0.25">
      <c r="A90" s="73" t="s">
        <v>212</v>
      </c>
      <c r="B90" s="170" t="s">
        <v>85</v>
      </c>
      <c r="C90" s="171">
        <v>13</v>
      </c>
      <c r="D90" s="170" t="s">
        <v>108</v>
      </c>
      <c r="E90" s="171">
        <v>1</v>
      </c>
      <c r="F90" s="170" t="s">
        <v>104</v>
      </c>
      <c r="G90" s="170" t="s">
        <v>89</v>
      </c>
      <c r="H90" s="171"/>
      <c r="I90" s="155">
        <f>I91</f>
        <v>20000</v>
      </c>
    </row>
    <row r="91" spans="1:9" ht="31.5" x14ac:dyDescent="0.25">
      <c r="A91" s="74" t="s">
        <v>207</v>
      </c>
      <c r="B91" s="170" t="s">
        <v>85</v>
      </c>
      <c r="C91" s="170" t="s">
        <v>119</v>
      </c>
      <c r="D91" s="170" t="s">
        <v>108</v>
      </c>
      <c r="E91" s="170" t="s">
        <v>90</v>
      </c>
      <c r="F91" s="170" t="s">
        <v>104</v>
      </c>
      <c r="G91" s="170" t="s">
        <v>208</v>
      </c>
      <c r="H91" s="170"/>
      <c r="I91" s="155">
        <f>I92</f>
        <v>20000</v>
      </c>
    </row>
    <row r="92" spans="1:9" ht="31.5" x14ac:dyDescent="0.25">
      <c r="A92" s="74" t="s">
        <v>95</v>
      </c>
      <c r="B92" s="170" t="s">
        <v>85</v>
      </c>
      <c r="C92" s="170" t="s">
        <v>119</v>
      </c>
      <c r="D92" s="170" t="s">
        <v>108</v>
      </c>
      <c r="E92" s="170" t="s">
        <v>90</v>
      </c>
      <c r="F92" s="170" t="s">
        <v>104</v>
      </c>
      <c r="G92" s="170" t="s">
        <v>208</v>
      </c>
      <c r="H92" s="170" t="s">
        <v>96</v>
      </c>
      <c r="I92" s="155">
        <f>'Прил 7'!J85</f>
        <v>20000</v>
      </c>
    </row>
    <row r="93" spans="1:9" ht="47.25" x14ac:dyDescent="0.25">
      <c r="A93" s="73" t="s">
        <v>214</v>
      </c>
      <c r="B93" s="170" t="s">
        <v>85</v>
      </c>
      <c r="C93" s="171">
        <v>13</v>
      </c>
      <c r="D93" s="170" t="s">
        <v>133</v>
      </c>
      <c r="E93" s="171">
        <v>0</v>
      </c>
      <c r="F93" s="170" t="s">
        <v>88</v>
      </c>
      <c r="G93" s="170" t="s">
        <v>89</v>
      </c>
      <c r="H93" s="171"/>
      <c r="I93" s="155">
        <f>I94</f>
        <v>6000</v>
      </c>
    </row>
    <row r="94" spans="1:9" ht="31.5" x14ac:dyDescent="0.25">
      <c r="A94" s="73" t="s">
        <v>215</v>
      </c>
      <c r="B94" s="170" t="s">
        <v>85</v>
      </c>
      <c r="C94" s="171">
        <v>13</v>
      </c>
      <c r="D94" s="170" t="s">
        <v>133</v>
      </c>
      <c r="E94" s="171">
        <v>0</v>
      </c>
      <c r="F94" s="170" t="s">
        <v>88</v>
      </c>
      <c r="G94" s="170" t="s">
        <v>89</v>
      </c>
      <c r="H94" s="171"/>
      <c r="I94" s="155">
        <f>I95+I97</f>
        <v>6000</v>
      </c>
    </row>
    <row r="95" spans="1:9" ht="31.5" x14ac:dyDescent="0.25">
      <c r="A95" s="74" t="s">
        <v>445</v>
      </c>
      <c r="B95" s="170" t="s">
        <v>85</v>
      </c>
      <c r="C95" s="170" t="s">
        <v>119</v>
      </c>
      <c r="D95" s="170" t="s">
        <v>133</v>
      </c>
      <c r="E95" s="170" t="s">
        <v>87</v>
      </c>
      <c r="F95" s="170" t="s">
        <v>88</v>
      </c>
      <c r="G95" s="170" t="s">
        <v>446</v>
      </c>
      <c r="H95" s="170"/>
      <c r="I95" s="155">
        <f>I96</f>
        <v>6000</v>
      </c>
    </row>
    <row r="96" spans="1:9" x14ac:dyDescent="0.25">
      <c r="A96" s="74" t="s">
        <v>111</v>
      </c>
      <c r="B96" s="170" t="s">
        <v>85</v>
      </c>
      <c r="C96" s="170" t="s">
        <v>119</v>
      </c>
      <c r="D96" s="170" t="s">
        <v>133</v>
      </c>
      <c r="E96" s="170" t="s">
        <v>87</v>
      </c>
      <c r="F96" s="170" t="s">
        <v>88</v>
      </c>
      <c r="G96" s="170" t="s">
        <v>446</v>
      </c>
      <c r="H96" s="170" t="s">
        <v>112</v>
      </c>
      <c r="I96" s="155">
        <f>'Прил 7'!J92</f>
        <v>6000</v>
      </c>
    </row>
    <row r="97" spans="1:9" ht="63" hidden="1" x14ac:dyDescent="0.25">
      <c r="A97" s="74" t="s">
        <v>460</v>
      </c>
      <c r="B97" s="170" t="s">
        <v>85</v>
      </c>
      <c r="C97" s="170" t="s">
        <v>119</v>
      </c>
      <c r="D97" s="170" t="s">
        <v>133</v>
      </c>
      <c r="E97" s="170" t="s">
        <v>87</v>
      </c>
      <c r="F97" s="170" t="s">
        <v>88</v>
      </c>
      <c r="G97" s="170" t="s">
        <v>448</v>
      </c>
      <c r="H97" s="170"/>
      <c r="I97" s="155">
        <f>I98</f>
        <v>0</v>
      </c>
    </row>
    <row r="98" spans="1:9" hidden="1" x14ac:dyDescent="0.25">
      <c r="A98" s="74" t="s">
        <v>111</v>
      </c>
      <c r="B98" s="170" t="s">
        <v>85</v>
      </c>
      <c r="C98" s="170" t="s">
        <v>119</v>
      </c>
      <c r="D98" s="170" t="s">
        <v>133</v>
      </c>
      <c r="E98" s="170" t="s">
        <v>87</v>
      </c>
      <c r="F98" s="170" t="s">
        <v>88</v>
      </c>
      <c r="G98" s="170" t="s">
        <v>448</v>
      </c>
      <c r="H98" s="170" t="s">
        <v>112</v>
      </c>
      <c r="I98" s="155">
        <f>'Прил 7'!J94</f>
        <v>0</v>
      </c>
    </row>
    <row r="99" spans="1:9" ht="47.25" x14ac:dyDescent="0.25">
      <c r="A99" s="73" t="s">
        <v>216</v>
      </c>
      <c r="B99" s="170" t="s">
        <v>85</v>
      </c>
      <c r="C99" s="170" t="s">
        <v>119</v>
      </c>
      <c r="D99" s="170" t="s">
        <v>110</v>
      </c>
      <c r="E99" s="171">
        <v>0</v>
      </c>
      <c r="F99" s="170" t="s">
        <v>88</v>
      </c>
      <c r="G99" s="170" t="s">
        <v>89</v>
      </c>
      <c r="H99" s="171"/>
      <c r="I99" s="155">
        <f>I100</f>
        <v>10000</v>
      </c>
    </row>
    <row r="100" spans="1:9" x14ac:dyDescent="0.25">
      <c r="A100" s="74" t="s">
        <v>217</v>
      </c>
      <c r="B100" s="170" t="s">
        <v>85</v>
      </c>
      <c r="C100" s="170" t="s">
        <v>119</v>
      </c>
      <c r="D100" s="170" t="s">
        <v>110</v>
      </c>
      <c r="E100" s="170" t="s">
        <v>87</v>
      </c>
      <c r="F100" s="170" t="s">
        <v>85</v>
      </c>
      <c r="G100" s="170" t="s">
        <v>89</v>
      </c>
      <c r="H100" s="170"/>
      <c r="I100" s="155">
        <f>I101</f>
        <v>10000</v>
      </c>
    </row>
    <row r="101" spans="1:9" x14ac:dyDescent="0.25">
      <c r="A101" s="74" t="s">
        <v>218</v>
      </c>
      <c r="B101" s="170" t="s">
        <v>85</v>
      </c>
      <c r="C101" s="170" t="s">
        <v>119</v>
      </c>
      <c r="D101" s="170" t="s">
        <v>110</v>
      </c>
      <c r="E101" s="170" t="s">
        <v>87</v>
      </c>
      <c r="F101" s="170" t="s">
        <v>85</v>
      </c>
      <c r="G101" s="170" t="s">
        <v>219</v>
      </c>
      <c r="H101" s="170"/>
      <c r="I101" s="155">
        <f>I102</f>
        <v>10000</v>
      </c>
    </row>
    <row r="102" spans="1:9" ht="31.5" x14ac:dyDescent="0.25">
      <c r="A102" s="74" t="s">
        <v>95</v>
      </c>
      <c r="B102" s="170" t="s">
        <v>85</v>
      </c>
      <c r="C102" s="170" t="s">
        <v>119</v>
      </c>
      <c r="D102" s="170" t="s">
        <v>110</v>
      </c>
      <c r="E102" s="170" t="s">
        <v>87</v>
      </c>
      <c r="F102" s="170" t="s">
        <v>85</v>
      </c>
      <c r="G102" s="170" t="s">
        <v>219</v>
      </c>
      <c r="H102" s="170" t="s">
        <v>96</v>
      </c>
      <c r="I102" s="155">
        <f>'Прил 7'!J98</f>
        <v>10000</v>
      </c>
    </row>
    <row r="103" spans="1:9" ht="47.25" x14ac:dyDescent="0.25">
      <c r="A103" s="73" t="s">
        <v>165</v>
      </c>
      <c r="B103" s="170" t="s">
        <v>85</v>
      </c>
      <c r="C103" s="171">
        <v>13</v>
      </c>
      <c r="D103" s="170" t="s">
        <v>114</v>
      </c>
      <c r="E103" s="171">
        <v>0</v>
      </c>
      <c r="F103" s="170" t="s">
        <v>88</v>
      </c>
      <c r="G103" s="170" t="s">
        <v>89</v>
      </c>
      <c r="H103" s="171"/>
      <c r="I103" s="155">
        <f>I104+I107</f>
        <v>635000</v>
      </c>
    </row>
    <row r="104" spans="1:9" ht="31.5" x14ac:dyDescent="0.25">
      <c r="A104" s="74" t="s">
        <v>166</v>
      </c>
      <c r="B104" s="170" t="s">
        <v>85</v>
      </c>
      <c r="C104" s="170" t="s">
        <v>119</v>
      </c>
      <c r="D104" s="170" t="s">
        <v>114</v>
      </c>
      <c r="E104" s="170" t="s">
        <v>87</v>
      </c>
      <c r="F104" s="170" t="s">
        <v>85</v>
      </c>
      <c r="G104" s="170" t="s">
        <v>89</v>
      </c>
      <c r="H104" s="170"/>
      <c r="I104" s="155">
        <f>I105</f>
        <v>135000</v>
      </c>
    </row>
    <row r="105" spans="1:9" ht="31.5" x14ac:dyDescent="0.25">
      <c r="A105" s="74" t="s">
        <v>166</v>
      </c>
      <c r="B105" s="170" t="s">
        <v>85</v>
      </c>
      <c r="C105" s="170" t="s">
        <v>119</v>
      </c>
      <c r="D105" s="170" t="s">
        <v>114</v>
      </c>
      <c r="E105" s="170" t="s">
        <v>87</v>
      </c>
      <c r="F105" s="170" t="s">
        <v>85</v>
      </c>
      <c r="G105" s="170" t="s">
        <v>167</v>
      </c>
      <c r="H105" s="170"/>
      <c r="I105" s="155">
        <f>I106</f>
        <v>135000</v>
      </c>
    </row>
    <row r="106" spans="1:9" ht="31.5" x14ac:dyDescent="0.25">
      <c r="A106" s="74" t="s">
        <v>95</v>
      </c>
      <c r="B106" s="170" t="s">
        <v>85</v>
      </c>
      <c r="C106" s="170" t="s">
        <v>119</v>
      </c>
      <c r="D106" s="170" t="s">
        <v>114</v>
      </c>
      <c r="E106" s="170" t="s">
        <v>87</v>
      </c>
      <c r="F106" s="170" t="s">
        <v>85</v>
      </c>
      <c r="G106" s="170" t="s">
        <v>167</v>
      </c>
      <c r="H106" s="170" t="s">
        <v>96</v>
      </c>
      <c r="I106" s="155">
        <f>'Прил 7'!J102</f>
        <v>135000</v>
      </c>
    </row>
    <row r="107" spans="1:9" x14ac:dyDescent="0.25">
      <c r="A107" s="74" t="s">
        <v>455</v>
      </c>
      <c r="B107" s="172" t="s">
        <v>85</v>
      </c>
      <c r="C107" s="172" t="s">
        <v>119</v>
      </c>
      <c r="D107" s="172" t="s">
        <v>114</v>
      </c>
      <c r="E107" s="172" t="s">
        <v>87</v>
      </c>
      <c r="F107" s="172" t="s">
        <v>86</v>
      </c>
      <c r="G107" s="172" t="s">
        <v>89</v>
      </c>
      <c r="H107" s="172"/>
      <c r="I107" s="155">
        <f>I108</f>
        <v>500000</v>
      </c>
    </row>
    <row r="108" spans="1:9" ht="31.5" x14ac:dyDescent="0.25">
      <c r="A108" s="74" t="s">
        <v>166</v>
      </c>
      <c r="B108" s="172" t="s">
        <v>85</v>
      </c>
      <c r="C108" s="172" t="s">
        <v>119</v>
      </c>
      <c r="D108" s="172" t="s">
        <v>114</v>
      </c>
      <c r="E108" s="172" t="s">
        <v>87</v>
      </c>
      <c r="F108" s="172" t="s">
        <v>86</v>
      </c>
      <c r="G108" s="172" t="s">
        <v>167</v>
      </c>
      <c r="H108" s="172"/>
      <c r="I108" s="155">
        <f>I109</f>
        <v>500000</v>
      </c>
    </row>
    <row r="109" spans="1:9" ht="31.5" x14ac:dyDescent="0.25">
      <c r="A109" s="74" t="s">
        <v>95</v>
      </c>
      <c r="B109" s="172" t="s">
        <v>85</v>
      </c>
      <c r="C109" s="172" t="s">
        <v>119</v>
      </c>
      <c r="D109" s="172" t="s">
        <v>114</v>
      </c>
      <c r="E109" s="172" t="s">
        <v>87</v>
      </c>
      <c r="F109" s="172" t="s">
        <v>86</v>
      </c>
      <c r="G109" s="172" t="s">
        <v>167</v>
      </c>
      <c r="H109" s="172" t="s">
        <v>96</v>
      </c>
      <c r="I109" s="155">
        <f>'Прил 7'!J105</f>
        <v>500000</v>
      </c>
    </row>
    <row r="110" spans="1:9" ht="47.25" x14ac:dyDescent="0.25">
      <c r="A110" s="73" t="s">
        <v>220</v>
      </c>
      <c r="B110" s="170" t="s">
        <v>85</v>
      </c>
      <c r="C110" s="171">
        <v>13</v>
      </c>
      <c r="D110" s="170" t="s">
        <v>119</v>
      </c>
      <c r="E110" s="171">
        <v>0</v>
      </c>
      <c r="F110" s="170" t="s">
        <v>88</v>
      </c>
      <c r="G110" s="170" t="s">
        <v>89</v>
      </c>
      <c r="H110" s="171"/>
      <c r="I110" s="155">
        <f>I111</f>
        <v>160000</v>
      </c>
    </row>
    <row r="111" spans="1:9" ht="31.5" x14ac:dyDescent="0.25">
      <c r="A111" s="74" t="s">
        <v>221</v>
      </c>
      <c r="B111" s="170" t="s">
        <v>85</v>
      </c>
      <c r="C111" s="170" t="s">
        <v>119</v>
      </c>
      <c r="D111" s="170" t="s">
        <v>119</v>
      </c>
      <c r="E111" s="170" t="s">
        <v>87</v>
      </c>
      <c r="F111" s="170" t="s">
        <v>86</v>
      </c>
      <c r="G111" s="170"/>
      <c r="H111" s="170"/>
      <c r="I111" s="155">
        <f>I112</f>
        <v>160000</v>
      </c>
    </row>
    <row r="112" spans="1:9" x14ac:dyDescent="0.25">
      <c r="A112" s="74" t="s">
        <v>222</v>
      </c>
      <c r="B112" s="170" t="s">
        <v>85</v>
      </c>
      <c r="C112" s="170" t="s">
        <v>119</v>
      </c>
      <c r="D112" s="170" t="s">
        <v>119</v>
      </c>
      <c r="E112" s="170" t="s">
        <v>87</v>
      </c>
      <c r="F112" s="170" t="s">
        <v>86</v>
      </c>
      <c r="G112" s="170" t="s">
        <v>223</v>
      </c>
      <c r="H112" s="170"/>
      <c r="I112" s="155">
        <f>I113</f>
        <v>160000</v>
      </c>
    </row>
    <row r="113" spans="1:9" ht="31.5" x14ac:dyDescent="0.25">
      <c r="A113" s="74" t="s">
        <v>95</v>
      </c>
      <c r="B113" s="170" t="s">
        <v>85</v>
      </c>
      <c r="C113" s="170" t="s">
        <v>119</v>
      </c>
      <c r="D113" s="170" t="s">
        <v>119</v>
      </c>
      <c r="E113" s="170" t="s">
        <v>87</v>
      </c>
      <c r="F113" s="170" t="s">
        <v>86</v>
      </c>
      <c r="G113" s="170" t="s">
        <v>223</v>
      </c>
      <c r="H113" s="170" t="s">
        <v>96</v>
      </c>
      <c r="I113" s="155">
        <f>'Прил 7'!J109</f>
        <v>160000</v>
      </c>
    </row>
    <row r="114" spans="1:9" x14ac:dyDescent="0.25">
      <c r="A114" s="73" t="s">
        <v>158</v>
      </c>
      <c r="B114" s="170" t="s">
        <v>85</v>
      </c>
      <c r="C114" s="171">
        <v>13</v>
      </c>
      <c r="D114" s="170" t="s">
        <v>224</v>
      </c>
      <c r="E114" s="171">
        <v>0</v>
      </c>
      <c r="F114" s="170" t="s">
        <v>88</v>
      </c>
      <c r="G114" s="170" t="s">
        <v>89</v>
      </c>
      <c r="H114" s="171"/>
      <c r="I114" s="155">
        <f>I115</f>
        <v>20000</v>
      </c>
    </row>
    <row r="115" spans="1:9" ht="31.5" x14ac:dyDescent="0.25">
      <c r="A115" s="73" t="s">
        <v>159</v>
      </c>
      <c r="B115" s="170" t="s">
        <v>85</v>
      </c>
      <c r="C115" s="171">
        <v>13</v>
      </c>
      <c r="D115" s="171">
        <v>91</v>
      </c>
      <c r="E115" s="171">
        <v>1</v>
      </c>
      <c r="F115" s="170" t="s">
        <v>88</v>
      </c>
      <c r="G115" s="170" t="s">
        <v>89</v>
      </c>
      <c r="H115" s="171"/>
      <c r="I115" s="155">
        <f>I116</f>
        <v>20000</v>
      </c>
    </row>
    <row r="116" spans="1:9" ht="31.5" x14ac:dyDescent="0.25">
      <c r="A116" s="73" t="s">
        <v>225</v>
      </c>
      <c r="B116" s="170" t="s">
        <v>85</v>
      </c>
      <c r="C116" s="171">
        <v>13</v>
      </c>
      <c r="D116" s="171">
        <v>91</v>
      </c>
      <c r="E116" s="171">
        <v>1</v>
      </c>
      <c r="F116" s="170" t="s">
        <v>88</v>
      </c>
      <c r="G116" s="170" t="s">
        <v>226</v>
      </c>
      <c r="H116" s="171"/>
      <c r="I116" s="155">
        <f>I117</f>
        <v>20000</v>
      </c>
    </row>
    <row r="117" spans="1:9" ht="31.5" x14ac:dyDescent="0.25">
      <c r="A117" s="73" t="s">
        <v>95</v>
      </c>
      <c r="B117" s="170" t="s">
        <v>85</v>
      </c>
      <c r="C117" s="171">
        <v>13</v>
      </c>
      <c r="D117" s="171">
        <v>91</v>
      </c>
      <c r="E117" s="171">
        <v>1</v>
      </c>
      <c r="F117" s="170" t="s">
        <v>88</v>
      </c>
      <c r="G117" s="170" t="s">
        <v>226</v>
      </c>
      <c r="H117" s="171">
        <v>240</v>
      </c>
      <c r="I117" s="155">
        <f>'Прил 7'!J342</f>
        <v>20000</v>
      </c>
    </row>
    <row r="118" spans="1:9" hidden="1" x14ac:dyDescent="0.25">
      <c r="A118" s="74" t="s">
        <v>168</v>
      </c>
      <c r="B118" s="170" t="s">
        <v>85</v>
      </c>
      <c r="C118" s="170" t="s">
        <v>119</v>
      </c>
      <c r="D118" s="171">
        <v>92</v>
      </c>
      <c r="E118" s="170"/>
      <c r="F118" s="170"/>
      <c r="G118" s="171"/>
      <c r="H118" s="170"/>
      <c r="I118" s="155">
        <f>I119</f>
        <v>0</v>
      </c>
    </row>
    <row r="119" spans="1:9" hidden="1" x14ac:dyDescent="0.25">
      <c r="A119" s="74" t="s">
        <v>227</v>
      </c>
      <c r="B119" s="170" t="s">
        <v>85</v>
      </c>
      <c r="C119" s="170" t="s">
        <v>119</v>
      </c>
      <c r="D119" s="171">
        <v>92</v>
      </c>
      <c r="E119" s="170" t="s">
        <v>93</v>
      </c>
      <c r="F119" s="170"/>
      <c r="G119" s="171"/>
      <c r="H119" s="170"/>
      <c r="I119" s="155">
        <f>I120</f>
        <v>0</v>
      </c>
    </row>
    <row r="120" spans="1:9" ht="47.25" hidden="1" x14ac:dyDescent="0.25">
      <c r="A120" s="74" t="s">
        <v>228</v>
      </c>
      <c r="B120" s="170" t="s">
        <v>85</v>
      </c>
      <c r="C120" s="170" t="s">
        <v>119</v>
      </c>
      <c r="D120" s="171">
        <v>92</v>
      </c>
      <c r="E120" s="170" t="s">
        <v>93</v>
      </c>
      <c r="F120" s="170" t="s">
        <v>88</v>
      </c>
      <c r="G120" s="171"/>
      <c r="H120" s="170"/>
      <c r="I120" s="155">
        <f>SUM(I121:I123)</f>
        <v>0</v>
      </c>
    </row>
    <row r="121" spans="1:9" ht="31.5" hidden="1" x14ac:dyDescent="0.25">
      <c r="A121" s="74" t="s">
        <v>95</v>
      </c>
      <c r="B121" s="170" t="s">
        <v>85</v>
      </c>
      <c r="C121" s="170" t="s">
        <v>119</v>
      </c>
      <c r="D121" s="171">
        <v>92</v>
      </c>
      <c r="E121" s="170" t="s">
        <v>93</v>
      </c>
      <c r="F121" s="170" t="s">
        <v>88</v>
      </c>
      <c r="G121" s="171">
        <v>26390</v>
      </c>
      <c r="H121" s="170" t="s">
        <v>96</v>
      </c>
      <c r="I121" s="155">
        <f>'Прил 7'!J113</f>
        <v>0</v>
      </c>
    </row>
    <row r="122" spans="1:9" hidden="1" x14ac:dyDescent="0.25">
      <c r="A122" s="74" t="s">
        <v>123</v>
      </c>
      <c r="B122" s="170" t="s">
        <v>85</v>
      </c>
      <c r="C122" s="170" t="s">
        <v>119</v>
      </c>
      <c r="D122" s="171">
        <v>92</v>
      </c>
      <c r="E122" s="170" t="s">
        <v>93</v>
      </c>
      <c r="F122" s="170" t="s">
        <v>88</v>
      </c>
      <c r="G122" s="171">
        <v>26390</v>
      </c>
      <c r="H122" s="170" t="s">
        <v>124</v>
      </c>
      <c r="I122" s="155">
        <f>'Прил 7'!J114</f>
        <v>0</v>
      </c>
    </row>
    <row r="123" spans="1:9" hidden="1" x14ac:dyDescent="0.25">
      <c r="A123" s="74" t="s">
        <v>97</v>
      </c>
      <c r="B123" s="170" t="s">
        <v>85</v>
      </c>
      <c r="C123" s="170" t="s">
        <v>119</v>
      </c>
      <c r="D123" s="171">
        <v>92</v>
      </c>
      <c r="E123" s="170" t="s">
        <v>93</v>
      </c>
      <c r="F123" s="170" t="s">
        <v>88</v>
      </c>
      <c r="G123" s="171">
        <v>26390</v>
      </c>
      <c r="H123" s="170" t="s">
        <v>98</v>
      </c>
      <c r="I123" s="155">
        <f>'Прил 7'!J115</f>
        <v>0</v>
      </c>
    </row>
    <row r="124" spans="1:9" x14ac:dyDescent="0.25">
      <c r="A124" s="74" t="s">
        <v>100</v>
      </c>
      <c r="B124" s="170" t="s">
        <v>85</v>
      </c>
      <c r="C124" s="170" t="s">
        <v>119</v>
      </c>
      <c r="D124" s="170" t="s">
        <v>101</v>
      </c>
      <c r="E124" s="171">
        <v>0</v>
      </c>
      <c r="F124" s="170" t="s">
        <v>88</v>
      </c>
      <c r="G124" s="170" t="s">
        <v>89</v>
      </c>
      <c r="H124" s="171"/>
      <c r="I124" s="155">
        <f>I125</f>
        <v>70000</v>
      </c>
    </row>
    <row r="125" spans="1:9" x14ac:dyDescent="0.25">
      <c r="A125" s="74" t="s">
        <v>229</v>
      </c>
      <c r="B125" s="170" t="s">
        <v>85</v>
      </c>
      <c r="C125" s="170" t="s">
        <v>119</v>
      </c>
      <c r="D125" s="170" t="s">
        <v>101</v>
      </c>
      <c r="E125" s="171">
        <v>9</v>
      </c>
      <c r="F125" s="170" t="s">
        <v>88</v>
      </c>
      <c r="G125" s="170" t="s">
        <v>89</v>
      </c>
      <c r="H125" s="171"/>
      <c r="I125" s="155">
        <f>I126+I128</f>
        <v>70000</v>
      </c>
    </row>
    <row r="126" spans="1:9" ht="31.5" x14ac:dyDescent="0.25">
      <c r="A126" s="74" t="s">
        <v>230</v>
      </c>
      <c r="B126" s="170" t="s">
        <v>85</v>
      </c>
      <c r="C126" s="170" t="s">
        <v>119</v>
      </c>
      <c r="D126" s="170" t="s">
        <v>101</v>
      </c>
      <c r="E126" s="171">
        <v>9</v>
      </c>
      <c r="F126" s="170" t="s">
        <v>88</v>
      </c>
      <c r="G126" s="170" t="s">
        <v>231</v>
      </c>
      <c r="H126" s="171"/>
      <c r="I126" s="155">
        <f>I127</f>
        <v>50000</v>
      </c>
    </row>
    <row r="127" spans="1:9" ht="31.5" x14ac:dyDescent="0.25">
      <c r="A127" s="74" t="s">
        <v>95</v>
      </c>
      <c r="B127" s="170" t="s">
        <v>85</v>
      </c>
      <c r="C127" s="170" t="s">
        <v>119</v>
      </c>
      <c r="D127" s="170" t="s">
        <v>101</v>
      </c>
      <c r="E127" s="171">
        <v>9</v>
      </c>
      <c r="F127" s="170" t="s">
        <v>88</v>
      </c>
      <c r="G127" s="170" t="s">
        <v>231</v>
      </c>
      <c r="H127" s="171">
        <v>240</v>
      </c>
      <c r="I127" s="155">
        <f>'Прил 7'!J119</f>
        <v>50000</v>
      </c>
    </row>
    <row r="128" spans="1:9" x14ac:dyDescent="0.25">
      <c r="A128" s="74" t="s">
        <v>232</v>
      </c>
      <c r="B128" s="170" t="s">
        <v>85</v>
      </c>
      <c r="C128" s="170" t="s">
        <v>119</v>
      </c>
      <c r="D128" s="170" t="s">
        <v>101</v>
      </c>
      <c r="E128" s="171">
        <v>9</v>
      </c>
      <c r="F128" s="170" t="s">
        <v>88</v>
      </c>
      <c r="G128" s="171">
        <v>29090</v>
      </c>
      <c r="H128" s="170"/>
      <c r="I128" s="155">
        <f>I129</f>
        <v>20000</v>
      </c>
    </row>
    <row r="129" spans="1:9" x14ac:dyDescent="0.25">
      <c r="A129" s="74" t="s">
        <v>97</v>
      </c>
      <c r="B129" s="170" t="s">
        <v>85</v>
      </c>
      <c r="C129" s="170" t="s">
        <v>119</v>
      </c>
      <c r="D129" s="170" t="s">
        <v>101</v>
      </c>
      <c r="E129" s="171">
        <v>9</v>
      </c>
      <c r="F129" s="170" t="s">
        <v>88</v>
      </c>
      <c r="G129" s="171">
        <v>29090</v>
      </c>
      <c r="H129" s="170" t="s">
        <v>98</v>
      </c>
      <c r="I129" s="155">
        <f>'Прил 7'!J121</f>
        <v>20000</v>
      </c>
    </row>
    <row r="130" spans="1:9" x14ac:dyDescent="0.25">
      <c r="A130" s="79" t="s">
        <v>126</v>
      </c>
      <c r="B130" s="170" t="s">
        <v>86</v>
      </c>
      <c r="C130" s="171" t="s">
        <v>24</v>
      </c>
      <c r="D130" s="170" t="s">
        <v>156</v>
      </c>
      <c r="E130" s="171"/>
      <c r="F130" s="170"/>
      <c r="G130" s="170"/>
      <c r="H130" s="171" t="s">
        <v>157</v>
      </c>
      <c r="I130" s="154">
        <f>I131</f>
        <v>521892.11</v>
      </c>
    </row>
    <row r="131" spans="1:9" x14ac:dyDescent="0.25">
      <c r="A131" s="80" t="s">
        <v>127</v>
      </c>
      <c r="B131" s="170" t="s">
        <v>86</v>
      </c>
      <c r="C131" s="170" t="s">
        <v>92</v>
      </c>
      <c r="D131" s="170" t="s">
        <v>156</v>
      </c>
      <c r="E131" s="171"/>
      <c r="F131" s="170"/>
      <c r="G131" s="170"/>
      <c r="H131" s="171" t="s">
        <v>157</v>
      </c>
      <c r="I131" s="155">
        <f>I132</f>
        <v>521892.11</v>
      </c>
    </row>
    <row r="132" spans="1:9" x14ac:dyDescent="0.25">
      <c r="A132" s="74" t="s">
        <v>100</v>
      </c>
      <c r="B132" s="170" t="s">
        <v>86</v>
      </c>
      <c r="C132" s="170" t="s">
        <v>92</v>
      </c>
      <c r="D132" s="170" t="s">
        <v>101</v>
      </c>
      <c r="E132" s="171">
        <v>0</v>
      </c>
      <c r="F132" s="170" t="s">
        <v>88</v>
      </c>
      <c r="G132" s="170" t="s">
        <v>89</v>
      </c>
      <c r="H132" s="171"/>
      <c r="I132" s="155">
        <f>I133</f>
        <v>521892.11</v>
      </c>
    </row>
    <row r="133" spans="1:9" x14ac:dyDescent="0.25">
      <c r="A133" s="74" t="s">
        <v>229</v>
      </c>
      <c r="B133" s="170" t="s">
        <v>86</v>
      </c>
      <c r="C133" s="170" t="s">
        <v>92</v>
      </c>
      <c r="D133" s="170" t="s">
        <v>101</v>
      </c>
      <c r="E133" s="171">
        <v>9</v>
      </c>
      <c r="F133" s="170" t="s">
        <v>88</v>
      </c>
      <c r="G133" s="170" t="s">
        <v>89</v>
      </c>
      <c r="H133" s="171"/>
      <c r="I133" s="155">
        <f>I134</f>
        <v>521892.11</v>
      </c>
    </row>
    <row r="134" spans="1:9" ht="47.25" x14ac:dyDescent="0.25">
      <c r="A134" s="73" t="s">
        <v>233</v>
      </c>
      <c r="B134" s="170" t="s">
        <v>86</v>
      </c>
      <c r="C134" s="170" t="s">
        <v>92</v>
      </c>
      <c r="D134" s="170" t="s">
        <v>101</v>
      </c>
      <c r="E134" s="171">
        <v>9</v>
      </c>
      <c r="F134" s="170" t="s">
        <v>88</v>
      </c>
      <c r="G134" s="170" t="s">
        <v>128</v>
      </c>
      <c r="H134" s="171"/>
      <c r="I134" s="155">
        <f>SUM(I135:I136)</f>
        <v>521892.11</v>
      </c>
    </row>
    <row r="135" spans="1:9" x14ac:dyDescent="0.25">
      <c r="A135" s="73" t="s">
        <v>162</v>
      </c>
      <c r="B135" s="170" t="s">
        <v>86</v>
      </c>
      <c r="C135" s="170" t="s">
        <v>92</v>
      </c>
      <c r="D135" s="170" t="s">
        <v>101</v>
      </c>
      <c r="E135" s="171">
        <v>9</v>
      </c>
      <c r="F135" s="170" t="s">
        <v>88</v>
      </c>
      <c r="G135" s="170" t="s">
        <v>128</v>
      </c>
      <c r="H135" s="171">
        <v>120</v>
      </c>
      <c r="I135" s="155">
        <f>'Прил 7'!J127</f>
        <v>521892.11</v>
      </c>
    </row>
    <row r="136" spans="1:9" ht="31.5" hidden="1" x14ac:dyDescent="0.25">
      <c r="A136" s="74" t="s">
        <v>95</v>
      </c>
      <c r="B136" s="170" t="s">
        <v>86</v>
      </c>
      <c r="C136" s="170" t="s">
        <v>92</v>
      </c>
      <c r="D136" s="170" t="s">
        <v>101</v>
      </c>
      <c r="E136" s="171">
        <v>9</v>
      </c>
      <c r="F136" s="170" t="s">
        <v>88</v>
      </c>
      <c r="G136" s="170" t="s">
        <v>128</v>
      </c>
      <c r="H136" s="171">
        <v>240</v>
      </c>
      <c r="I136" s="155">
        <f>'Прил 7'!J128</f>
        <v>0</v>
      </c>
    </row>
    <row r="137" spans="1:9" x14ac:dyDescent="0.25">
      <c r="A137" s="79" t="s">
        <v>129</v>
      </c>
      <c r="B137" s="170" t="s">
        <v>92</v>
      </c>
      <c r="C137" s="170"/>
      <c r="D137" s="170"/>
      <c r="E137" s="171"/>
      <c r="F137" s="170"/>
      <c r="G137" s="170"/>
      <c r="H137" s="171"/>
      <c r="I137" s="155">
        <f>I138+I147</f>
        <v>1696678.6</v>
      </c>
    </row>
    <row r="138" spans="1:9" x14ac:dyDescent="0.25">
      <c r="A138" s="73" t="s">
        <v>449</v>
      </c>
      <c r="B138" s="170" t="s">
        <v>92</v>
      </c>
      <c r="C138" s="170" t="s">
        <v>122</v>
      </c>
      <c r="D138" s="170"/>
      <c r="E138" s="171"/>
      <c r="F138" s="170"/>
      <c r="G138" s="170"/>
      <c r="H138" s="171"/>
      <c r="I138" s="155">
        <f>I139</f>
        <v>380000</v>
      </c>
    </row>
    <row r="139" spans="1:9" ht="78.75" x14ac:dyDescent="0.25">
      <c r="A139" s="73" t="s">
        <v>234</v>
      </c>
      <c r="B139" s="170" t="s">
        <v>92</v>
      </c>
      <c r="C139" s="170" t="s">
        <v>122</v>
      </c>
      <c r="D139" s="170" t="s">
        <v>86</v>
      </c>
      <c r="E139" s="171">
        <v>0</v>
      </c>
      <c r="F139" s="170" t="s">
        <v>88</v>
      </c>
      <c r="G139" s="170" t="s">
        <v>89</v>
      </c>
      <c r="H139" s="171"/>
      <c r="I139" s="155">
        <f>I140</f>
        <v>380000</v>
      </c>
    </row>
    <row r="140" spans="1:9" ht="31.5" x14ac:dyDescent="0.25">
      <c r="A140" s="74" t="s">
        <v>235</v>
      </c>
      <c r="B140" s="170" t="s">
        <v>92</v>
      </c>
      <c r="C140" s="170" t="s">
        <v>122</v>
      </c>
      <c r="D140" s="170" t="s">
        <v>86</v>
      </c>
      <c r="E140" s="171">
        <v>1</v>
      </c>
      <c r="F140" s="170" t="s">
        <v>88</v>
      </c>
      <c r="G140" s="170" t="s">
        <v>89</v>
      </c>
      <c r="H140" s="171"/>
      <c r="I140" s="155">
        <f>I141+I143+I145</f>
        <v>380000</v>
      </c>
    </row>
    <row r="141" spans="1:9" x14ac:dyDescent="0.25">
      <c r="A141" s="74" t="s">
        <v>236</v>
      </c>
      <c r="B141" s="170" t="s">
        <v>92</v>
      </c>
      <c r="C141" s="170" t="s">
        <v>122</v>
      </c>
      <c r="D141" s="170" t="s">
        <v>86</v>
      </c>
      <c r="E141" s="171">
        <v>1</v>
      </c>
      <c r="F141" s="170" t="s">
        <v>88</v>
      </c>
      <c r="G141" s="170" t="s">
        <v>237</v>
      </c>
      <c r="H141" s="171"/>
      <c r="I141" s="155">
        <f>I142</f>
        <v>70000</v>
      </c>
    </row>
    <row r="142" spans="1:9" ht="31.5" x14ac:dyDescent="0.25">
      <c r="A142" s="74" t="s">
        <v>95</v>
      </c>
      <c r="B142" s="170" t="s">
        <v>92</v>
      </c>
      <c r="C142" s="170" t="s">
        <v>122</v>
      </c>
      <c r="D142" s="170" t="s">
        <v>86</v>
      </c>
      <c r="E142" s="171">
        <v>1</v>
      </c>
      <c r="F142" s="170" t="s">
        <v>88</v>
      </c>
      <c r="G142" s="170" t="s">
        <v>237</v>
      </c>
      <c r="H142" s="171">
        <v>240</v>
      </c>
      <c r="I142" s="155">
        <f>'Прил 7'!J134</f>
        <v>70000</v>
      </c>
    </row>
    <row r="143" spans="1:9" ht="31.5" x14ac:dyDescent="0.25">
      <c r="A143" s="74" t="s">
        <v>487</v>
      </c>
      <c r="B143" s="170" t="s">
        <v>92</v>
      </c>
      <c r="C143" s="170" t="s">
        <v>122</v>
      </c>
      <c r="D143" s="170" t="s">
        <v>86</v>
      </c>
      <c r="E143" s="171">
        <v>1</v>
      </c>
      <c r="F143" s="170" t="s">
        <v>88</v>
      </c>
      <c r="G143" s="170" t="s">
        <v>238</v>
      </c>
      <c r="H143" s="171"/>
      <c r="I143" s="155">
        <f>I144</f>
        <v>10000</v>
      </c>
    </row>
    <row r="144" spans="1:9" ht="31.5" x14ac:dyDescent="0.25">
      <c r="A144" s="74" t="s">
        <v>95</v>
      </c>
      <c r="B144" s="170" t="s">
        <v>92</v>
      </c>
      <c r="C144" s="170" t="s">
        <v>122</v>
      </c>
      <c r="D144" s="170" t="s">
        <v>86</v>
      </c>
      <c r="E144" s="171">
        <v>1</v>
      </c>
      <c r="F144" s="170" t="s">
        <v>88</v>
      </c>
      <c r="G144" s="170" t="s">
        <v>238</v>
      </c>
      <c r="H144" s="171">
        <v>240</v>
      </c>
      <c r="I144" s="155">
        <f>'Прил 7'!J136</f>
        <v>10000</v>
      </c>
    </row>
    <row r="145" spans="1:9" x14ac:dyDescent="0.25">
      <c r="A145" s="74" t="s">
        <v>239</v>
      </c>
      <c r="B145" s="170" t="s">
        <v>92</v>
      </c>
      <c r="C145" s="170" t="s">
        <v>122</v>
      </c>
      <c r="D145" s="170" t="s">
        <v>86</v>
      </c>
      <c r="E145" s="171">
        <v>1</v>
      </c>
      <c r="F145" s="170" t="s">
        <v>88</v>
      </c>
      <c r="G145" s="170" t="s">
        <v>240</v>
      </c>
      <c r="H145" s="171"/>
      <c r="I145" s="155">
        <f>I146</f>
        <v>300000</v>
      </c>
    </row>
    <row r="146" spans="1:9" ht="31.5" x14ac:dyDescent="0.25">
      <c r="A146" s="74" t="s">
        <v>95</v>
      </c>
      <c r="B146" s="170" t="s">
        <v>92</v>
      </c>
      <c r="C146" s="170" t="s">
        <v>122</v>
      </c>
      <c r="D146" s="170" t="s">
        <v>86</v>
      </c>
      <c r="E146" s="171">
        <v>1</v>
      </c>
      <c r="F146" s="170" t="s">
        <v>88</v>
      </c>
      <c r="G146" s="170" t="s">
        <v>240</v>
      </c>
      <c r="H146" s="171">
        <v>240</v>
      </c>
      <c r="I146" s="155">
        <f>'Прил 7'!J138</f>
        <v>300000</v>
      </c>
    </row>
    <row r="147" spans="1:9" ht="31.5" x14ac:dyDescent="0.25">
      <c r="A147" s="74" t="s">
        <v>450</v>
      </c>
      <c r="B147" s="170" t="s">
        <v>92</v>
      </c>
      <c r="C147" s="170" t="s">
        <v>110</v>
      </c>
      <c r="D147" s="170"/>
      <c r="E147" s="171"/>
      <c r="F147" s="170"/>
      <c r="G147" s="170"/>
      <c r="H147" s="171"/>
      <c r="I147" s="155">
        <f>I148+I158</f>
        <v>1316678.6000000001</v>
      </c>
    </row>
    <row r="148" spans="1:9" ht="78.75" x14ac:dyDescent="0.25">
      <c r="A148" s="74" t="s">
        <v>234</v>
      </c>
      <c r="B148" s="170" t="s">
        <v>92</v>
      </c>
      <c r="C148" s="170" t="s">
        <v>110</v>
      </c>
      <c r="D148" s="170" t="s">
        <v>86</v>
      </c>
      <c r="E148" s="171">
        <v>0</v>
      </c>
      <c r="F148" s="170" t="s">
        <v>88</v>
      </c>
      <c r="G148" s="170" t="s">
        <v>89</v>
      </c>
      <c r="H148" s="171"/>
      <c r="I148" s="155">
        <f>I149+I152+I155</f>
        <v>692678.6</v>
      </c>
    </row>
    <row r="149" spans="1:9" ht="47.25" x14ac:dyDescent="0.25">
      <c r="A149" s="81" t="s">
        <v>241</v>
      </c>
      <c r="B149" s="170" t="s">
        <v>92</v>
      </c>
      <c r="C149" s="170" t="s">
        <v>110</v>
      </c>
      <c r="D149" s="170" t="s">
        <v>86</v>
      </c>
      <c r="E149" s="171">
        <v>2</v>
      </c>
      <c r="F149" s="170" t="s">
        <v>88</v>
      </c>
      <c r="G149" s="170" t="s">
        <v>89</v>
      </c>
      <c r="H149" s="171"/>
      <c r="I149" s="155">
        <f>I150</f>
        <v>5000</v>
      </c>
    </row>
    <row r="150" spans="1:9" x14ac:dyDescent="0.25">
      <c r="A150" s="81" t="s">
        <v>242</v>
      </c>
      <c r="B150" s="170" t="s">
        <v>92</v>
      </c>
      <c r="C150" s="170" t="s">
        <v>110</v>
      </c>
      <c r="D150" s="170" t="s">
        <v>86</v>
      </c>
      <c r="E150" s="171">
        <v>2</v>
      </c>
      <c r="F150" s="170" t="s">
        <v>88</v>
      </c>
      <c r="G150" s="170" t="s">
        <v>243</v>
      </c>
      <c r="H150" s="171"/>
      <c r="I150" s="155">
        <f>I151</f>
        <v>5000</v>
      </c>
    </row>
    <row r="151" spans="1:9" ht="31.5" x14ac:dyDescent="0.25">
      <c r="A151" s="74" t="s">
        <v>95</v>
      </c>
      <c r="B151" s="170" t="s">
        <v>92</v>
      </c>
      <c r="C151" s="170" t="s">
        <v>110</v>
      </c>
      <c r="D151" s="170" t="s">
        <v>86</v>
      </c>
      <c r="E151" s="171">
        <v>2</v>
      </c>
      <c r="F151" s="170" t="s">
        <v>88</v>
      </c>
      <c r="G151" s="170" t="s">
        <v>243</v>
      </c>
      <c r="H151" s="171">
        <v>240</v>
      </c>
      <c r="I151" s="155">
        <f>'Прил 7'!J143</f>
        <v>5000</v>
      </c>
    </row>
    <row r="152" spans="1:9" ht="47.25" x14ac:dyDescent="0.25">
      <c r="A152" s="74" t="s">
        <v>244</v>
      </c>
      <c r="B152" s="170" t="s">
        <v>92</v>
      </c>
      <c r="C152" s="170" t="s">
        <v>110</v>
      </c>
      <c r="D152" s="170" t="s">
        <v>86</v>
      </c>
      <c r="E152" s="171">
        <v>3</v>
      </c>
      <c r="F152" s="170" t="s">
        <v>88</v>
      </c>
      <c r="G152" s="170" t="s">
        <v>89</v>
      </c>
      <c r="H152" s="171"/>
      <c r="I152" s="155">
        <f>I153</f>
        <v>387678.6</v>
      </c>
    </row>
    <row r="153" spans="1:9" ht="31.5" x14ac:dyDescent="0.25">
      <c r="A153" s="74" t="s">
        <v>245</v>
      </c>
      <c r="B153" s="170" t="s">
        <v>92</v>
      </c>
      <c r="C153" s="170" t="s">
        <v>110</v>
      </c>
      <c r="D153" s="170" t="s">
        <v>86</v>
      </c>
      <c r="E153" s="171">
        <v>3</v>
      </c>
      <c r="F153" s="170" t="s">
        <v>88</v>
      </c>
      <c r="G153" s="170" t="s">
        <v>246</v>
      </c>
      <c r="H153" s="171"/>
      <c r="I153" s="155">
        <f>I154</f>
        <v>387678.6</v>
      </c>
    </row>
    <row r="154" spans="1:9" ht="31.5" x14ac:dyDescent="0.25">
      <c r="A154" s="74" t="s">
        <v>95</v>
      </c>
      <c r="B154" s="170" t="s">
        <v>92</v>
      </c>
      <c r="C154" s="170" t="s">
        <v>110</v>
      </c>
      <c r="D154" s="170" t="s">
        <v>86</v>
      </c>
      <c r="E154" s="171">
        <v>3</v>
      </c>
      <c r="F154" s="170" t="s">
        <v>88</v>
      </c>
      <c r="G154" s="170" t="s">
        <v>246</v>
      </c>
      <c r="H154" s="171">
        <v>240</v>
      </c>
      <c r="I154" s="155">
        <f>'Прил 7'!J146</f>
        <v>387678.6</v>
      </c>
    </row>
    <row r="155" spans="1:9" x14ac:dyDescent="0.25">
      <c r="A155" s="74" t="s">
        <v>250</v>
      </c>
      <c r="B155" s="170" t="s">
        <v>92</v>
      </c>
      <c r="C155" s="170" t="s">
        <v>110</v>
      </c>
      <c r="D155" s="170" t="s">
        <v>86</v>
      </c>
      <c r="E155" s="171">
        <v>4</v>
      </c>
      <c r="F155" s="170" t="s">
        <v>88</v>
      </c>
      <c r="G155" s="170" t="s">
        <v>89</v>
      </c>
      <c r="H155" s="171"/>
      <c r="I155" s="155">
        <f>I156</f>
        <v>300000</v>
      </c>
    </row>
    <row r="156" spans="1:9" x14ac:dyDescent="0.25">
      <c r="A156" s="74" t="s">
        <v>250</v>
      </c>
      <c r="B156" s="170" t="s">
        <v>92</v>
      </c>
      <c r="C156" s="170" t="s">
        <v>110</v>
      </c>
      <c r="D156" s="170" t="s">
        <v>86</v>
      </c>
      <c r="E156" s="171">
        <v>4</v>
      </c>
      <c r="F156" s="170" t="s">
        <v>88</v>
      </c>
      <c r="G156" s="170" t="s">
        <v>251</v>
      </c>
      <c r="H156" s="171"/>
      <c r="I156" s="155">
        <f>I157</f>
        <v>300000</v>
      </c>
    </row>
    <row r="157" spans="1:9" ht="31.5" x14ac:dyDescent="0.25">
      <c r="A157" s="74" t="s">
        <v>95</v>
      </c>
      <c r="B157" s="170" t="s">
        <v>92</v>
      </c>
      <c r="C157" s="170" t="s">
        <v>110</v>
      </c>
      <c r="D157" s="170" t="s">
        <v>86</v>
      </c>
      <c r="E157" s="171">
        <v>4</v>
      </c>
      <c r="F157" s="170" t="s">
        <v>88</v>
      </c>
      <c r="G157" s="170" t="s">
        <v>251</v>
      </c>
      <c r="H157" s="171">
        <v>240</v>
      </c>
      <c r="I157" s="155">
        <f>'Прил 7'!J149</f>
        <v>300000</v>
      </c>
    </row>
    <row r="158" spans="1:9" ht="31.5" x14ac:dyDescent="0.25">
      <c r="A158" s="74" t="s">
        <v>247</v>
      </c>
      <c r="B158" s="170" t="s">
        <v>92</v>
      </c>
      <c r="C158" s="170" t="s">
        <v>110</v>
      </c>
      <c r="D158" s="170">
        <v>97</v>
      </c>
      <c r="E158" s="171">
        <v>0</v>
      </c>
      <c r="F158" s="170" t="s">
        <v>88</v>
      </c>
      <c r="G158" s="170" t="s">
        <v>89</v>
      </c>
      <c r="H158" s="171"/>
      <c r="I158" s="155">
        <f>I159</f>
        <v>624000</v>
      </c>
    </row>
    <row r="159" spans="1:9" ht="47.25" x14ac:dyDescent="0.25">
      <c r="A159" s="74" t="s">
        <v>174</v>
      </c>
      <c r="B159" s="170" t="s">
        <v>92</v>
      </c>
      <c r="C159" s="170" t="s">
        <v>110</v>
      </c>
      <c r="D159" s="170">
        <v>97</v>
      </c>
      <c r="E159" s="171">
        <v>2</v>
      </c>
      <c r="F159" s="170" t="s">
        <v>88</v>
      </c>
      <c r="G159" s="170" t="s">
        <v>89</v>
      </c>
      <c r="H159" s="171"/>
      <c r="I159" s="155">
        <f>I160+I162</f>
        <v>624000</v>
      </c>
    </row>
    <row r="160" spans="1:9" ht="47.25" x14ac:dyDescent="0.25">
      <c r="A160" s="74" t="s">
        <v>248</v>
      </c>
      <c r="B160" s="170" t="s">
        <v>92</v>
      </c>
      <c r="C160" s="170" t="s">
        <v>110</v>
      </c>
      <c r="D160" s="170" t="s">
        <v>176</v>
      </c>
      <c r="E160" s="171">
        <v>2</v>
      </c>
      <c r="F160" s="170" t="s">
        <v>88</v>
      </c>
      <c r="G160" s="170" t="s">
        <v>249</v>
      </c>
      <c r="H160" s="171"/>
      <c r="I160" s="155">
        <f>I161</f>
        <v>34100</v>
      </c>
    </row>
    <row r="161" spans="1:9" x14ac:dyDescent="0.25">
      <c r="A161" s="77" t="s">
        <v>179</v>
      </c>
      <c r="B161" s="170" t="s">
        <v>92</v>
      </c>
      <c r="C161" s="170" t="s">
        <v>110</v>
      </c>
      <c r="D161" s="170" t="s">
        <v>176</v>
      </c>
      <c r="E161" s="171">
        <v>2</v>
      </c>
      <c r="F161" s="170" t="s">
        <v>88</v>
      </c>
      <c r="G161" s="170" t="s">
        <v>249</v>
      </c>
      <c r="H161" s="171">
        <v>540</v>
      </c>
      <c r="I161" s="155">
        <f>'Прил 7'!J153</f>
        <v>34100</v>
      </c>
    </row>
    <row r="162" spans="1:9" ht="110.25" x14ac:dyDescent="0.25">
      <c r="A162" s="74" t="s">
        <v>451</v>
      </c>
      <c r="B162" s="170" t="s">
        <v>92</v>
      </c>
      <c r="C162" s="170" t="s">
        <v>110</v>
      </c>
      <c r="D162" s="170" t="s">
        <v>176</v>
      </c>
      <c r="E162" s="171">
        <v>2</v>
      </c>
      <c r="F162" s="170" t="s">
        <v>88</v>
      </c>
      <c r="G162" s="170" t="s">
        <v>452</v>
      </c>
      <c r="H162" s="171"/>
      <c r="I162" s="155">
        <f>I163</f>
        <v>589900</v>
      </c>
    </row>
    <row r="163" spans="1:9" x14ac:dyDescent="0.25">
      <c r="A163" s="77" t="s">
        <v>179</v>
      </c>
      <c r="B163" s="170" t="s">
        <v>92</v>
      </c>
      <c r="C163" s="170" t="s">
        <v>110</v>
      </c>
      <c r="D163" s="170" t="s">
        <v>176</v>
      </c>
      <c r="E163" s="171">
        <v>2</v>
      </c>
      <c r="F163" s="170" t="s">
        <v>88</v>
      </c>
      <c r="G163" s="170" t="s">
        <v>452</v>
      </c>
      <c r="H163" s="171">
        <v>540</v>
      </c>
      <c r="I163" s="155">
        <f>'Прил 7'!J155</f>
        <v>589900</v>
      </c>
    </row>
    <row r="164" spans="1:9" x14ac:dyDescent="0.25">
      <c r="A164" s="79" t="s">
        <v>132</v>
      </c>
      <c r="B164" s="170" t="s">
        <v>103</v>
      </c>
      <c r="C164" s="171" t="s">
        <v>24</v>
      </c>
      <c r="D164" s="170"/>
      <c r="E164" s="171"/>
      <c r="F164" s="170"/>
      <c r="G164" s="170"/>
      <c r="H164" s="171"/>
      <c r="I164" s="155">
        <f>I165+I185+I190</f>
        <v>31850339.699999999</v>
      </c>
    </row>
    <row r="165" spans="1:9" x14ac:dyDescent="0.25">
      <c r="A165" s="73" t="s">
        <v>135</v>
      </c>
      <c r="B165" s="170" t="s">
        <v>103</v>
      </c>
      <c r="C165" s="170" t="s">
        <v>122</v>
      </c>
      <c r="D165" s="170"/>
      <c r="E165" s="171"/>
      <c r="F165" s="170"/>
      <c r="G165" s="170"/>
      <c r="H165" s="171"/>
      <c r="I165" s="155">
        <f>I166</f>
        <v>31738403.699999999</v>
      </c>
    </row>
    <row r="166" spans="1:9" ht="47.25" x14ac:dyDescent="0.25">
      <c r="A166" s="73" t="s">
        <v>252</v>
      </c>
      <c r="B166" s="170" t="s">
        <v>103</v>
      </c>
      <c r="C166" s="170" t="s">
        <v>122</v>
      </c>
      <c r="D166" s="170" t="s">
        <v>92</v>
      </c>
      <c r="E166" s="171">
        <v>0</v>
      </c>
      <c r="F166" s="170" t="s">
        <v>88</v>
      </c>
      <c r="G166" s="170" t="s">
        <v>89</v>
      </c>
      <c r="H166" s="171"/>
      <c r="I166" s="155">
        <f>I167</f>
        <v>31738403.699999999</v>
      </c>
    </row>
    <row r="167" spans="1:9" ht="47.25" x14ac:dyDescent="0.25">
      <c r="A167" s="74" t="s">
        <v>253</v>
      </c>
      <c r="B167" s="170" t="s">
        <v>103</v>
      </c>
      <c r="C167" s="170" t="s">
        <v>122</v>
      </c>
      <c r="D167" s="170" t="s">
        <v>92</v>
      </c>
      <c r="E167" s="171">
        <v>1</v>
      </c>
      <c r="F167" s="170" t="s">
        <v>88</v>
      </c>
      <c r="G167" s="170" t="s">
        <v>89</v>
      </c>
      <c r="H167" s="171"/>
      <c r="I167" s="155">
        <f>I168+I171+I173+I175+I177+I181+I183+I179</f>
        <v>31738403.699999999</v>
      </c>
    </row>
    <row r="168" spans="1:9" x14ac:dyDescent="0.25">
      <c r="A168" s="74" t="s">
        <v>254</v>
      </c>
      <c r="B168" s="170" t="s">
        <v>103</v>
      </c>
      <c r="C168" s="170" t="s">
        <v>122</v>
      </c>
      <c r="D168" s="170" t="s">
        <v>92</v>
      </c>
      <c r="E168" s="171">
        <v>1</v>
      </c>
      <c r="F168" s="170" t="s">
        <v>88</v>
      </c>
      <c r="G168" s="170" t="s">
        <v>255</v>
      </c>
      <c r="H168" s="171"/>
      <c r="I168" s="155">
        <f>SUM(I169:I170)</f>
        <v>21123156.960000001</v>
      </c>
    </row>
    <row r="169" spans="1:9" ht="31.5" x14ac:dyDescent="0.25">
      <c r="A169" s="74" t="s">
        <v>95</v>
      </c>
      <c r="B169" s="170" t="s">
        <v>103</v>
      </c>
      <c r="C169" s="170" t="s">
        <v>122</v>
      </c>
      <c r="D169" s="170" t="s">
        <v>92</v>
      </c>
      <c r="E169" s="171">
        <v>1</v>
      </c>
      <c r="F169" s="170" t="s">
        <v>88</v>
      </c>
      <c r="G169" s="170" t="s">
        <v>255</v>
      </c>
      <c r="H169" s="171">
        <v>240</v>
      </c>
      <c r="I169" s="155">
        <f>'Прил 7'!J161</f>
        <v>21123156.960000001</v>
      </c>
    </row>
    <row r="170" spans="1:9" hidden="1" x14ac:dyDescent="0.25">
      <c r="A170" s="74" t="s">
        <v>121</v>
      </c>
      <c r="B170" s="170" t="s">
        <v>103</v>
      </c>
      <c r="C170" s="170" t="s">
        <v>122</v>
      </c>
      <c r="D170" s="170" t="s">
        <v>92</v>
      </c>
      <c r="E170" s="171">
        <v>1</v>
      </c>
      <c r="F170" s="170" t="s">
        <v>88</v>
      </c>
      <c r="G170" s="170" t="s">
        <v>255</v>
      </c>
      <c r="H170" s="171">
        <v>410</v>
      </c>
      <c r="I170" s="155">
        <f>'Прил 7'!J162</f>
        <v>0</v>
      </c>
    </row>
    <row r="171" spans="1:9" hidden="1" x14ac:dyDescent="0.25">
      <c r="A171" s="74" t="s">
        <v>256</v>
      </c>
      <c r="B171" s="170" t="s">
        <v>103</v>
      </c>
      <c r="C171" s="170" t="s">
        <v>122</v>
      </c>
      <c r="D171" s="170" t="s">
        <v>92</v>
      </c>
      <c r="E171" s="171">
        <v>1</v>
      </c>
      <c r="F171" s="170" t="s">
        <v>88</v>
      </c>
      <c r="G171" s="170" t="s">
        <v>257</v>
      </c>
      <c r="H171" s="171"/>
      <c r="I171" s="155">
        <f>I172</f>
        <v>0</v>
      </c>
    </row>
    <row r="172" spans="1:9" ht="31.5" hidden="1" x14ac:dyDescent="0.25">
      <c r="A172" s="74" t="s">
        <v>95</v>
      </c>
      <c r="B172" s="170" t="s">
        <v>103</v>
      </c>
      <c r="C172" s="170" t="s">
        <v>122</v>
      </c>
      <c r="D172" s="170" t="s">
        <v>92</v>
      </c>
      <c r="E172" s="171">
        <v>1</v>
      </c>
      <c r="F172" s="170" t="s">
        <v>88</v>
      </c>
      <c r="G172" s="170" t="s">
        <v>257</v>
      </c>
      <c r="H172" s="171">
        <v>240</v>
      </c>
      <c r="I172" s="155">
        <f>'Прил 7'!J164</f>
        <v>0</v>
      </c>
    </row>
    <row r="173" spans="1:9" hidden="1" x14ac:dyDescent="0.25">
      <c r="A173" s="74" t="s">
        <v>258</v>
      </c>
      <c r="B173" s="170" t="s">
        <v>103</v>
      </c>
      <c r="C173" s="170" t="s">
        <v>122</v>
      </c>
      <c r="D173" s="170" t="s">
        <v>92</v>
      </c>
      <c r="E173" s="171">
        <v>1</v>
      </c>
      <c r="F173" s="170" t="s">
        <v>88</v>
      </c>
      <c r="G173" s="170" t="s">
        <v>259</v>
      </c>
      <c r="H173" s="171"/>
      <c r="I173" s="155">
        <f>I174</f>
        <v>0</v>
      </c>
    </row>
    <row r="174" spans="1:9" hidden="1" x14ac:dyDescent="0.25">
      <c r="A174" s="74" t="s">
        <v>121</v>
      </c>
      <c r="B174" s="170" t="s">
        <v>103</v>
      </c>
      <c r="C174" s="170" t="s">
        <v>122</v>
      </c>
      <c r="D174" s="170" t="s">
        <v>92</v>
      </c>
      <c r="E174" s="171">
        <v>1</v>
      </c>
      <c r="F174" s="170" t="s">
        <v>88</v>
      </c>
      <c r="G174" s="170" t="s">
        <v>259</v>
      </c>
      <c r="H174" s="171">
        <v>410</v>
      </c>
      <c r="I174" s="155">
        <f>'Прил 7'!J166</f>
        <v>0</v>
      </c>
    </row>
    <row r="175" spans="1:9" ht="31.5" x14ac:dyDescent="0.25">
      <c r="A175" s="74" t="s">
        <v>260</v>
      </c>
      <c r="B175" s="170" t="s">
        <v>103</v>
      </c>
      <c r="C175" s="170" t="s">
        <v>122</v>
      </c>
      <c r="D175" s="170" t="s">
        <v>92</v>
      </c>
      <c r="E175" s="171">
        <v>1</v>
      </c>
      <c r="F175" s="170" t="s">
        <v>88</v>
      </c>
      <c r="G175" s="170" t="s">
        <v>261</v>
      </c>
      <c r="H175" s="171"/>
      <c r="I175" s="155">
        <f>I176</f>
        <v>50000</v>
      </c>
    </row>
    <row r="176" spans="1:9" ht="31.5" x14ac:dyDescent="0.25">
      <c r="A176" s="74" t="s">
        <v>95</v>
      </c>
      <c r="B176" s="170" t="s">
        <v>103</v>
      </c>
      <c r="C176" s="170" t="s">
        <v>122</v>
      </c>
      <c r="D176" s="170" t="s">
        <v>92</v>
      </c>
      <c r="E176" s="171">
        <v>1</v>
      </c>
      <c r="F176" s="170" t="s">
        <v>88</v>
      </c>
      <c r="G176" s="170" t="s">
        <v>261</v>
      </c>
      <c r="H176" s="171">
        <v>240</v>
      </c>
      <c r="I176" s="155">
        <f>'Прил 7'!J168</f>
        <v>50000</v>
      </c>
    </row>
    <row r="177" spans="1:9" hidden="1" x14ac:dyDescent="0.25">
      <c r="A177" s="74" t="s">
        <v>453</v>
      </c>
      <c r="B177" s="170" t="s">
        <v>103</v>
      </c>
      <c r="C177" s="170" t="s">
        <v>122</v>
      </c>
      <c r="D177" s="170" t="s">
        <v>92</v>
      </c>
      <c r="E177" s="171">
        <v>1</v>
      </c>
      <c r="F177" s="170" t="s">
        <v>88</v>
      </c>
      <c r="G177" s="170" t="s">
        <v>454</v>
      </c>
      <c r="H177" s="171"/>
      <c r="I177" s="155">
        <f>I178</f>
        <v>0</v>
      </c>
    </row>
    <row r="178" spans="1:9" hidden="1" x14ac:dyDescent="0.25">
      <c r="A178" s="74" t="s">
        <v>121</v>
      </c>
      <c r="B178" s="170" t="s">
        <v>103</v>
      </c>
      <c r="C178" s="170" t="s">
        <v>122</v>
      </c>
      <c r="D178" s="170" t="s">
        <v>92</v>
      </c>
      <c r="E178" s="171">
        <v>1</v>
      </c>
      <c r="F178" s="170" t="s">
        <v>88</v>
      </c>
      <c r="G178" s="170" t="s">
        <v>454</v>
      </c>
      <c r="H178" s="171">
        <v>410</v>
      </c>
      <c r="I178" s="155">
        <f>'Прил 7'!J170</f>
        <v>0</v>
      </c>
    </row>
    <row r="179" spans="1:9" x14ac:dyDescent="0.25">
      <c r="A179" s="74" t="s">
        <v>262</v>
      </c>
      <c r="B179" s="170" t="s">
        <v>103</v>
      </c>
      <c r="C179" s="170" t="s">
        <v>122</v>
      </c>
      <c r="D179" s="170" t="s">
        <v>92</v>
      </c>
      <c r="E179" s="171">
        <v>1</v>
      </c>
      <c r="F179" s="170" t="s">
        <v>88</v>
      </c>
      <c r="G179" s="170" t="s">
        <v>263</v>
      </c>
      <c r="H179" s="171"/>
      <c r="I179" s="155">
        <f>I180</f>
        <v>7450443.7300000004</v>
      </c>
    </row>
    <row r="180" spans="1:9" ht="31.5" x14ac:dyDescent="0.25">
      <c r="A180" s="74" t="s">
        <v>95</v>
      </c>
      <c r="B180" s="170" t="s">
        <v>103</v>
      </c>
      <c r="C180" s="170" t="s">
        <v>122</v>
      </c>
      <c r="D180" s="170" t="s">
        <v>92</v>
      </c>
      <c r="E180" s="171">
        <v>1</v>
      </c>
      <c r="F180" s="170" t="s">
        <v>88</v>
      </c>
      <c r="G180" s="170" t="s">
        <v>263</v>
      </c>
      <c r="H180" s="171">
        <v>240</v>
      </c>
      <c r="I180" s="155">
        <f>'Прил 7'!J172</f>
        <v>7450443.7300000004</v>
      </c>
    </row>
    <row r="181" spans="1:9" hidden="1" x14ac:dyDescent="0.25">
      <c r="A181" s="74" t="s">
        <v>264</v>
      </c>
      <c r="B181" s="170" t="s">
        <v>103</v>
      </c>
      <c r="C181" s="170" t="s">
        <v>122</v>
      </c>
      <c r="D181" s="170" t="s">
        <v>92</v>
      </c>
      <c r="E181" s="171">
        <v>1</v>
      </c>
      <c r="F181" s="170" t="s">
        <v>88</v>
      </c>
      <c r="G181" s="170" t="s">
        <v>265</v>
      </c>
      <c r="H181" s="171"/>
      <c r="I181" s="155">
        <f>I182</f>
        <v>0</v>
      </c>
    </row>
    <row r="182" spans="1:9" hidden="1" x14ac:dyDescent="0.25">
      <c r="A182" s="74" t="s">
        <v>121</v>
      </c>
      <c r="B182" s="170" t="s">
        <v>103</v>
      </c>
      <c r="C182" s="170" t="s">
        <v>122</v>
      </c>
      <c r="D182" s="170" t="s">
        <v>92</v>
      </c>
      <c r="E182" s="171">
        <v>1</v>
      </c>
      <c r="F182" s="170" t="s">
        <v>88</v>
      </c>
      <c r="G182" s="170" t="s">
        <v>265</v>
      </c>
      <c r="H182" s="171">
        <v>410</v>
      </c>
      <c r="I182" s="155">
        <f>'Прил 7'!J174</f>
        <v>0</v>
      </c>
    </row>
    <row r="183" spans="1:9" x14ac:dyDescent="0.25">
      <c r="A183" s="74" t="s">
        <v>266</v>
      </c>
      <c r="B183" s="170" t="s">
        <v>103</v>
      </c>
      <c r="C183" s="170" t="s">
        <v>122</v>
      </c>
      <c r="D183" s="170" t="s">
        <v>92</v>
      </c>
      <c r="E183" s="171">
        <v>1</v>
      </c>
      <c r="F183" s="170" t="s">
        <v>88</v>
      </c>
      <c r="G183" s="170" t="s">
        <v>267</v>
      </c>
      <c r="H183" s="171"/>
      <c r="I183" s="155">
        <f>I184</f>
        <v>3114803.01</v>
      </c>
    </row>
    <row r="184" spans="1:9" ht="31.5" x14ac:dyDescent="0.25">
      <c r="A184" s="74" t="s">
        <v>95</v>
      </c>
      <c r="B184" s="170" t="s">
        <v>103</v>
      </c>
      <c r="C184" s="170" t="s">
        <v>122</v>
      </c>
      <c r="D184" s="170" t="s">
        <v>92</v>
      </c>
      <c r="E184" s="171">
        <v>1</v>
      </c>
      <c r="F184" s="170" t="s">
        <v>88</v>
      </c>
      <c r="G184" s="170" t="s">
        <v>267</v>
      </c>
      <c r="H184" s="171">
        <v>240</v>
      </c>
      <c r="I184" s="155">
        <f>'Прил 7'!J176</f>
        <v>3114803.01</v>
      </c>
    </row>
    <row r="185" spans="1:9" x14ac:dyDescent="0.25">
      <c r="A185" s="74" t="s">
        <v>136</v>
      </c>
      <c r="B185" s="170" t="s">
        <v>103</v>
      </c>
      <c r="C185" s="170" t="s">
        <v>110</v>
      </c>
      <c r="D185" s="170"/>
      <c r="E185" s="170"/>
      <c r="F185" s="170"/>
      <c r="G185" s="170"/>
      <c r="H185" s="171" t="s">
        <v>157</v>
      </c>
      <c r="I185" s="155">
        <f>I186</f>
        <v>81936</v>
      </c>
    </row>
    <row r="186" spans="1:9" x14ac:dyDescent="0.25">
      <c r="A186" s="74" t="s">
        <v>100</v>
      </c>
      <c r="B186" s="170" t="s">
        <v>103</v>
      </c>
      <c r="C186" s="170" t="s">
        <v>110</v>
      </c>
      <c r="D186" s="170" t="s">
        <v>101</v>
      </c>
      <c r="E186" s="171">
        <v>0</v>
      </c>
      <c r="F186" s="170" t="s">
        <v>88</v>
      </c>
      <c r="G186" s="170" t="s">
        <v>89</v>
      </c>
      <c r="H186" s="171"/>
      <c r="I186" s="155">
        <f>I187</f>
        <v>81936</v>
      </c>
    </row>
    <row r="187" spans="1:9" x14ac:dyDescent="0.25">
      <c r="A187" s="74" t="s">
        <v>229</v>
      </c>
      <c r="B187" s="170" t="s">
        <v>103</v>
      </c>
      <c r="C187" s="170" t="s">
        <v>110</v>
      </c>
      <c r="D187" s="170" t="s">
        <v>101</v>
      </c>
      <c r="E187" s="171">
        <v>9</v>
      </c>
      <c r="F187" s="170" t="s">
        <v>88</v>
      </c>
      <c r="G187" s="170" t="s">
        <v>89</v>
      </c>
      <c r="H187" s="171"/>
      <c r="I187" s="155">
        <f>I188</f>
        <v>81936</v>
      </c>
    </row>
    <row r="188" spans="1:9" ht="31.5" x14ac:dyDescent="0.25">
      <c r="A188" s="74" t="s">
        <v>268</v>
      </c>
      <c r="B188" s="170" t="s">
        <v>103</v>
      </c>
      <c r="C188" s="170" t="s">
        <v>110</v>
      </c>
      <c r="D188" s="170" t="s">
        <v>101</v>
      </c>
      <c r="E188" s="171">
        <v>9</v>
      </c>
      <c r="F188" s="170" t="s">
        <v>88</v>
      </c>
      <c r="G188" s="170" t="s">
        <v>137</v>
      </c>
      <c r="H188" s="171"/>
      <c r="I188" s="155">
        <f>I189</f>
        <v>81936</v>
      </c>
    </row>
    <row r="189" spans="1:9" ht="31.5" x14ac:dyDescent="0.25">
      <c r="A189" s="74" t="s">
        <v>95</v>
      </c>
      <c r="B189" s="170" t="s">
        <v>103</v>
      </c>
      <c r="C189" s="170" t="s">
        <v>110</v>
      </c>
      <c r="D189" s="170" t="s">
        <v>101</v>
      </c>
      <c r="E189" s="171">
        <v>9</v>
      </c>
      <c r="F189" s="170" t="s">
        <v>88</v>
      </c>
      <c r="G189" s="170" t="s">
        <v>137</v>
      </c>
      <c r="H189" s="171">
        <v>240</v>
      </c>
      <c r="I189" s="155">
        <f>'Прил 7'!J181</f>
        <v>81936</v>
      </c>
    </row>
    <row r="190" spans="1:9" x14ac:dyDescent="0.25">
      <c r="A190" s="73" t="s">
        <v>138</v>
      </c>
      <c r="B190" s="170" t="s">
        <v>103</v>
      </c>
      <c r="C190" s="170" t="s">
        <v>117</v>
      </c>
      <c r="D190" s="170"/>
      <c r="E190" s="170"/>
      <c r="F190" s="170"/>
      <c r="G190" s="170"/>
      <c r="H190" s="171" t="s">
        <v>157</v>
      </c>
      <c r="I190" s="154">
        <f>I191</f>
        <v>30000</v>
      </c>
    </row>
    <row r="191" spans="1:9" ht="47.25" x14ac:dyDescent="0.25">
      <c r="A191" s="74" t="s">
        <v>269</v>
      </c>
      <c r="B191" s="170" t="s">
        <v>103</v>
      </c>
      <c r="C191" s="170" t="s">
        <v>117</v>
      </c>
      <c r="D191" s="170" t="s">
        <v>103</v>
      </c>
      <c r="E191" s="171">
        <v>0</v>
      </c>
      <c r="F191" s="170" t="s">
        <v>88</v>
      </c>
      <c r="G191" s="170" t="s">
        <v>89</v>
      </c>
      <c r="H191" s="171"/>
      <c r="I191" s="155">
        <f>I192</f>
        <v>30000</v>
      </c>
    </row>
    <row r="192" spans="1:9" x14ac:dyDescent="0.25">
      <c r="A192" s="74" t="s">
        <v>271</v>
      </c>
      <c r="B192" s="170" t="s">
        <v>103</v>
      </c>
      <c r="C192" s="170" t="s">
        <v>117</v>
      </c>
      <c r="D192" s="170" t="s">
        <v>103</v>
      </c>
      <c r="E192" s="171">
        <v>0</v>
      </c>
      <c r="F192" s="170" t="s">
        <v>88</v>
      </c>
      <c r="G192" s="170" t="s">
        <v>272</v>
      </c>
      <c r="H192" s="171"/>
      <c r="I192" s="155">
        <f>I193</f>
        <v>30000</v>
      </c>
    </row>
    <row r="193" spans="1:9" ht="31.5" x14ac:dyDescent="0.25">
      <c r="A193" s="74" t="s">
        <v>270</v>
      </c>
      <c r="B193" s="170" t="s">
        <v>103</v>
      </c>
      <c r="C193" s="170" t="s">
        <v>117</v>
      </c>
      <c r="D193" s="170" t="s">
        <v>103</v>
      </c>
      <c r="E193" s="171">
        <v>0</v>
      </c>
      <c r="F193" s="170" t="s">
        <v>88</v>
      </c>
      <c r="G193" s="170" t="s">
        <v>272</v>
      </c>
      <c r="H193" s="171">
        <v>810</v>
      </c>
      <c r="I193" s="155">
        <f>'Прил 7'!J185</f>
        <v>30000</v>
      </c>
    </row>
    <row r="194" spans="1:9" x14ac:dyDescent="0.25">
      <c r="A194" s="79" t="s">
        <v>498</v>
      </c>
      <c r="B194" s="170" t="s">
        <v>104</v>
      </c>
      <c r="C194" s="171" t="s">
        <v>24</v>
      </c>
      <c r="D194" s="170"/>
      <c r="E194" s="171"/>
      <c r="F194" s="170"/>
      <c r="G194" s="170"/>
      <c r="H194" s="171"/>
      <c r="I194" s="155">
        <f>I195+I207+I248</f>
        <v>58691798.470000006</v>
      </c>
    </row>
    <row r="195" spans="1:9" x14ac:dyDescent="0.25">
      <c r="A195" s="73" t="s">
        <v>139</v>
      </c>
      <c r="B195" s="170" t="s">
        <v>104</v>
      </c>
      <c r="C195" s="171" t="s">
        <v>85</v>
      </c>
      <c r="D195" s="170" t="s">
        <v>88</v>
      </c>
      <c r="E195" s="171">
        <v>0</v>
      </c>
      <c r="F195" s="170" t="s">
        <v>88</v>
      </c>
      <c r="G195" s="170" t="s">
        <v>89</v>
      </c>
      <c r="H195" s="171"/>
      <c r="I195" s="155">
        <f>I196+I203</f>
        <v>1255202.0900000001</v>
      </c>
    </row>
    <row r="196" spans="1:9" ht="47.25" x14ac:dyDescent="0.25">
      <c r="A196" s="74" t="s">
        <v>273</v>
      </c>
      <c r="B196" s="170" t="s">
        <v>104</v>
      </c>
      <c r="C196" s="170" t="s">
        <v>85</v>
      </c>
      <c r="D196" s="170" t="s">
        <v>104</v>
      </c>
      <c r="E196" s="171">
        <v>0</v>
      </c>
      <c r="F196" s="170" t="s">
        <v>88</v>
      </c>
      <c r="G196" s="170" t="s">
        <v>89</v>
      </c>
      <c r="H196" s="171"/>
      <c r="I196" s="155">
        <f>I197+I200</f>
        <v>50000</v>
      </c>
    </row>
    <row r="197" spans="1:9" x14ac:dyDescent="0.25">
      <c r="A197" s="74" t="s">
        <v>274</v>
      </c>
      <c r="B197" s="170" t="s">
        <v>104</v>
      </c>
      <c r="C197" s="170" t="s">
        <v>85</v>
      </c>
      <c r="D197" s="170" t="s">
        <v>104</v>
      </c>
      <c r="E197" s="171">
        <v>1</v>
      </c>
      <c r="F197" s="170" t="s">
        <v>88</v>
      </c>
      <c r="G197" s="170" t="s">
        <v>89</v>
      </c>
      <c r="H197" s="171"/>
      <c r="I197" s="155">
        <f>I198</f>
        <v>50000</v>
      </c>
    </row>
    <row r="198" spans="1:9" x14ac:dyDescent="0.25">
      <c r="A198" s="74" t="s">
        <v>275</v>
      </c>
      <c r="B198" s="170" t="s">
        <v>104</v>
      </c>
      <c r="C198" s="170" t="s">
        <v>85</v>
      </c>
      <c r="D198" s="170" t="s">
        <v>104</v>
      </c>
      <c r="E198" s="171">
        <v>1</v>
      </c>
      <c r="F198" s="170" t="s">
        <v>88</v>
      </c>
      <c r="G198" s="170" t="s">
        <v>276</v>
      </c>
      <c r="H198" s="171"/>
      <c r="I198" s="155">
        <f>I199</f>
        <v>50000</v>
      </c>
    </row>
    <row r="199" spans="1:9" ht="31.5" x14ac:dyDescent="0.25">
      <c r="A199" s="74" t="s">
        <v>95</v>
      </c>
      <c r="B199" s="170" t="s">
        <v>104</v>
      </c>
      <c r="C199" s="170" t="s">
        <v>85</v>
      </c>
      <c r="D199" s="170" t="s">
        <v>104</v>
      </c>
      <c r="E199" s="171">
        <v>1</v>
      </c>
      <c r="F199" s="170" t="s">
        <v>88</v>
      </c>
      <c r="G199" s="170" t="s">
        <v>276</v>
      </c>
      <c r="H199" s="171">
        <v>240</v>
      </c>
      <c r="I199" s="155">
        <f>'Прил 7'!J191</f>
        <v>50000</v>
      </c>
    </row>
    <row r="200" spans="1:9" ht="31.5" hidden="1" x14ac:dyDescent="0.25">
      <c r="A200" s="74" t="s">
        <v>278</v>
      </c>
      <c r="B200" s="170" t="s">
        <v>104</v>
      </c>
      <c r="C200" s="170" t="s">
        <v>85</v>
      </c>
      <c r="D200" s="170" t="s">
        <v>104</v>
      </c>
      <c r="E200" s="171">
        <v>6</v>
      </c>
      <c r="F200" s="170" t="s">
        <v>88</v>
      </c>
      <c r="G200" s="170" t="s">
        <v>89</v>
      </c>
      <c r="H200" s="171"/>
      <c r="I200" s="155">
        <f>I201</f>
        <v>0</v>
      </c>
    </row>
    <row r="201" spans="1:9" hidden="1" x14ac:dyDescent="0.25">
      <c r="A201" s="74" t="s">
        <v>279</v>
      </c>
      <c r="B201" s="170" t="s">
        <v>104</v>
      </c>
      <c r="C201" s="170" t="s">
        <v>85</v>
      </c>
      <c r="D201" s="170" t="s">
        <v>104</v>
      </c>
      <c r="E201" s="171">
        <v>6</v>
      </c>
      <c r="F201" s="170" t="s">
        <v>88</v>
      </c>
      <c r="G201" s="170" t="s">
        <v>280</v>
      </c>
      <c r="H201" s="171"/>
      <c r="I201" s="155">
        <f>I202</f>
        <v>0</v>
      </c>
    </row>
    <row r="202" spans="1:9" hidden="1" x14ac:dyDescent="0.25">
      <c r="A202" s="74" t="s">
        <v>121</v>
      </c>
      <c r="B202" s="170" t="s">
        <v>104</v>
      </c>
      <c r="C202" s="170" t="s">
        <v>85</v>
      </c>
      <c r="D202" s="170" t="s">
        <v>104</v>
      </c>
      <c r="E202" s="171">
        <v>6</v>
      </c>
      <c r="F202" s="170" t="s">
        <v>88</v>
      </c>
      <c r="G202" s="170" t="s">
        <v>280</v>
      </c>
      <c r="H202" s="171">
        <v>410</v>
      </c>
      <c r="I202" s="155">
        <f>'Прил 7'!J194</f>
        <v>0</v>
      </c>
    </row>
    <row r="203" spans="1:9" x14ac:dyDescent="0.25">
      <c r="A203" s="74" t="s">
        <v>100</v>
      </c>
      <c r="B203" s="170" t="s">
        <v>104</v>
      </c>
      <c r="C203" s="171" t="s">
        <v>85</v>
      </c>
      <c r="D203" s="170" t="s">
        <v>101</v>
      </c>
      <c r="E203" s="171">
        <v>0</v>
      </c>
      <c r="F203" s="170" t="s">
        <v>88</v>
      </c>
      <c r="G203" s="170" t="s">
        <v>89</v>
      </c>
      <c r="H203" s="171"/>
      <c r="I203" s="155">
        <f>I204</f>
        <v>1205202.0900000001</v>
      </c>
    </row>
    <row r="204" spans="1:9" x14ac:dyDescent="0.25">
      <c r="A204" s="74" t="s">
        <v>229</v>
      </c>
      <c r="B204" s="170" t="s">
        <v>104</v>
      </c>
      <c r="C204" s="171" t="s">
        <v>85</v>
      </c>
      <c r="D204" s="170" t="s">
        <v>101</v>
      </c>
      <c r="E204" s="171">
        <v>9</v>
      </c>
      <c r="F204" s="170" t="s">
        <v>88</v>
      </c>
      <c r="G204" s="170" t="s">
        <v>89</v>
      </c>
      <c r="H204" s="171"/>
      <c r="I204" s="155">
        <f>I205</f>
        <v>1205202.0900000001</v>
      </c>
    </row>
    <row r="205" spans="1:9" ht="31.5" x14ac:dyDescent="0.25">
      <c r="A205" s="74" t="s">
        <v>281</v>
      </c>
      <c r="B205" s="170" t="s">
        <v>104</v>
      </c>
      <c r="C205" s="171" t="s">
        <v>85</v>
      </c>
      <c r="D205" s="170" t="s">
        <v>101</v>
      </c>
      <c r="E205" s="171">
        <v>9</v>
      </c>
      <c r="F205" s="170" t="s">
        <v>88</v>
      </c>
      <c r="G205" s="170" t="s">
        <v>282</v>
      </c>
      <c r="H205" s="171"/>
      <c r="I205" s="155">
        <f>I206</f>
        <v>1205202.0900000001</v>
      </c>
    </row>
    <row r="206" spans="1:9" ht="31.5" x14ac:dyDescent="0.25">
      <c r="A206" s="74" t="s">
        <v>95</v>
      </c>
      <c r="B206" s="170" t="s">
        <v>104</v>
      </c>
      <c r="C206" s="171" t="s">
        <v>85</v>
      </c>
      <c r="D206" s="170" t="s">
        <v>101</v>
      </c>
      <c r="E206" s="171">
        <v>9</v>
      </c>
      <c r="F206" s="170" t="s">
        <v>88</v>
      </c>
      <c r="G206" s="170" t="s">
        <v>282</v>
      </c>
      <c r="H206" s="171">
        <v>240</v>
      </c>
      <c r="I206" s="155">
        <f>'Прил 7'!J198</f>
        <v>1205202.0900000001</v>
      </c>
    </row>
    <row r="207" spans="1:9" x14ac:dyDescent="0.25">
      <c r="A207" s="73" t="s">
        <v>140</v>
      </c>
      <c r="B207" s="170" t="s">
        <v>104</v>
      </c>
      <c r="C207" s="171" t="s">
        <v>92</v>
      </c>
      <c r="D207" s="170" t="s">
        <v>156</v>
      </c>
      <c r="E207" s="171"/>
      <c r="F207" s="170"/>
      <c r="G207" s="170"/>
      <c r="H207" s="171"/>
      <c r="I207" s="154">
        <f>I208+I233+I244</f>
        <v>37261499.990000002</v>
      </c>
    </row>
    <row r="208" spans="1:9" ht="47.25" x14ac:dyDescent="0.25">
      <c r="A208" s="73" t="s">
        <v>252</v>
      </c>
      <c r="B208" s="170" t="s">
        <v>104</v>
      </c>
      <c r="C208" s="170" t="s">
        <v>92</v>
      </c>
      <c r="D208" s="170" t="s">
        <v>92</v>
      </c>
      <c r="E208" s="171">
        <v>0</v>
      </c>
      <c r="F208" s="170" t="s">
        <v>88</v>
      </c>
      <c r="G208" s="170" t="s">
        <v>89</v>
      </c>
      <c r="H208" s="171"/>
      <c r="I208" s="155">
        <f>I209+I216</f>
        <v>36716606.75</v>
      </c>
    </row>
    <row r="209" spans="1:9" ht="31.5" x14ac:dyDescent="0.25">
      <c r="A209" s="74" t="s">
        <v>283</v>
      </c>
      <c r="B209" s="170" t="s">
        <v>104</v>
      </c>
      <c r="C209" s="170" t="s">
        <v>92</v>
      </c>
      <c r="D209" s="170" t="s">
        <v>92</v>
      </c>
      <c r="E209" s="171">
        <v>2</v>
      </c>
      <c r="F209" s="170" t="s">
        <v>88</v>
      </c>
      <c r="G209" s="170" t="s">
        <v>89</v>
      </c>
      <c r="H209" s="171"/>
      <c r="I209" s="155">
        <f>I210+I212+I214</f>
        <v>10038304.280000001</v>
      </c>
    </row>
    <row r="210" spans="1:9" x14ac:dyDescent="0.25">
      <c r="A210" s="74" t="s">
        <v>284</v>
      </c>
      <c r="B210" s="170" t="s">
        <v>104</v>
      </c>
      <c r="C210" s="170" t="s">
        <v>92</v>
      </c>
      <c r="D210" s="170" t="s">
        <v>92</v>
      </c>
      <c r="E210" s="171">
        <v>2</v>
      </c>
      <c r="F210" s="170" t="s">
        <v>88</v>
      </c>
      <c r="G210" s="170" t="s">
        <v>277</v>
      </c>
      <c r="H210" s="171"/>
      <c r="I210" s="155">
        <f>I211</f>
        <v>720000</v>
      </c>
    </row>
    <row r="211" spans="1:9" x14ac:dyDescent="0.25">
      <c r="A211" s="74" t="s">
        <v>121</v>
      </c>
      <c r="B211" s="170" t="s">
        <v>104</v>
      </c>
      <c r="C211" s="170" t="s">
        <v>92</v>
      </c>
      <c r="D211" s="170" t="s">
        <v>92</v>
      </c>
      <c r="E211" s="171">
        <v>2</v>
      </c>
      <c r="F211" s="170" t="s">
        <v>88</v>
      </c>
      <c r="G211" s="170" t="s">
        <v>277</v>
      </c>
      <c r="H211" s="171">
        <v>410</v>
      </c>
      <c r="I211" s="155">
        <f>'Прил 7'!J203</f>
        <v>720000</v>
      </c>
    </row>
    <row r="212" spans="1:9" x14ac:dyDescent="0.25">
      <c r="A212" s="74" t="s">
        <v>285</v>
      </c>
      <c r="B212" s="170" t="s">
        <v>104</v>
      </c>
      <c r="C212" s="170" t="s">
        <v>92</v>
      </c>
      <c r="D212" s="170" t="s">
        <v>92</v>
      </c>
      <c r="E212" s="171">
        <v>2</v>
      </c>
      <c r="F212" s="170" t="s">
        <v>88</v>
      </c>
      <c r="G212" s="170" t="s">
        <v>286</v>
      </c>
      <c r="H212" s="171"/>
      <c r="I212" s="155">
        <f>I213</f>
        <v>7318304.2800000003</v>
      </c>
    </row>
    <row r="213" spans="1:9" ht="31.5" x14ac:dyDescent="0.25">
      <c r="A213" s="74" t="s">
        <v>95</v>
      </c>
      <c r="B213" s="170" t="s">
        <v>104</v>
      </c>
      <c r="C213" s="170" t="s">
        <v>92</v>
      </c>
      <c r="D213" s="170" t="s">
        <v>92</v>
      </c>
      <c r="E213" s="171">
        <v>2</v>
      </c>
      <c r="F213" s="170" t="s">
        <v>88</v>
      </c>
      <c r="G213" s="170" t="s">
        <v>286</v>
      </c>
      <c r="H213" s="171">
        <v>240</v>
      </c>
      <c r="I213" s="155">
        <f>'Прил 7'!J205</f>
        <v>7318304.2800000003</v>
      </c>
    </row>
    <row r="214" spans="1:9" x14ac:dyDescent="0.25">
      <c r="A214" s="74" t="s">
        <v>287</v>
      </c>
      <c r="B214" s="170" t="s">
        <v>104</v>
      </c>
      <c r="C214" s="170" t="s">
        <v>92</v>
      </c>
      <c r="D214" s="170" t="s">
        <v>92</v>
      </c>
      <c r="E214" s="171">
        <v>2</v>
      </c>
      <c r="F214" s="170" t="s">
        <v>88</v>
      </c>
      <c r="G214" s="170" t="s">
        <v>288</v>
      </c>
      <c r="H214" s="171"/>
      <c r="I214" s="155">
        <f>I215</f>
        <v>2000000</v>
      </c>
    </row>
    <row r="215" spans="1:9" ht="31.5" x14ac:dyDescent="0.25">
      <c r="A215" s="74" t="s">
        <v>95</v>
      </c>
      <c r="B215" s="170" t="s">
        <v>104</v>
      </c>
      <c r="C215" s="170" t="s">
        <v>92</v>
      </c>
      <c r="D215" s="170" t="s">
        <v>92</v>
      </c>
      <c r="E215" s="171">
        <v>2</v>
      </c>
      <c r="F215" s="170" t="s">
        <v>88</v>
      </c>
      <c r="G215" s="170" t="s">
        <v>288</v>
      </c>
      <c r="H215" s="171">
        <v>240</v>
      </c>
      <c r="I215" s="155">
        <f>'Прил 7'!J207</f>
        <v>2000000</v>
      </c>
    </row>
    <row r="216" spans="1:9" ht="31.5" x14ac:dyDescent="0.25">
      <c r="A216" s="74" t="s">
        <v>289</v>
      </c>
      <c r="B216" s="170" t="s">
        <v>104</v>
      </c>
      <c r="C216" s="170" t="s">
        <v>92</v>
      </c>
      <c r="D216" s="170" t="s">
        <v>92</v>
      </c>
      <c r="E216" s="171">
        <v>3</v>
      </c>
      <c r="F216" s="170" t="s">
        <v>88</v>
      </c>
      <c r="G216" s="170" t="s">
        <v>89</v>
      </c>
      <c r="H216" s="171"/>
      <c r="I216" s="155">
        <f>I217+I219+I221+I223+I225+I227+I229+I231</f>
        <v>26678302.469999999</v>
      </c>
    </row>
    <row r="217" spans="1:9" x14ac:dyDescent="0.25">
      <c r="A217" s="74" t="s">
        <v>290</v>
      </c>
      <c r="B217" s="170" t="s">
        <v>104</v>
      </c>
      <c r="C217" s="170" t="s">
        <v>92</v>
      </c>
      <c r="D217" s="170" t="s">
        <v>92</v>
      </c>
      <c r="E217" s="171">
        <v>3</v>
      </c>
      <c r="F217" s="170" t="s">
        <v>88</v>
      </c>
      <c r="G217" s="170" t="s">
        <v>291</v>
      </c>
      <c r="H217" s="171"/>
      <c r="I217" s="155">
        <f>SUM(I218:I218)</f>
        <v>520000</v>
      </c>
    </row>
    <row r="218" spans="1:9" ht="31.5" x14ac:dyDescent="0.25">
      <c r="A218" s="74" t="s">
        <v>95</v>
      </c>
      <c r="B218" s="170" t="s">
        <v>104</v>
      </c>
      <c r="C218" s="170" t="s">
        <v>92</v>
      </c>
      <c r="D218" s="170" t="s">
        <v>92</v>
      </c>
      <c r="E218" s="171">
        <v>3</v>
      </c>
      <c r="F218" s="170" t="s">
        <v>88</v>
      </c>
      <c r="G218" s="170" t="s">
        <v>291</v>
      </c>
      <c r="H218" s="171">
        <v>240</v>
      </c>
      <c r="I218" s="155">
        <f>'Прил 7'!J210</f>
        <v>520000</v>
      </c>
    </row>
    <row r="219" spans="1:9" x14ac:dyDescent="0.25">
      <c r="A219" s="74" t="s">
        <v>292</v>
      </c>
      <c r="B219" s="170" t="s">
        <v>104</v>
      </c>
      <c r="C219" s="170" t="s">
        <v>92</v>
      </c>
      <c r="D219" s="170" t="s">
        <v>92</v>
      </c>
      <c r="E219" s="171">
        <v>3</v>
      </c>
      <c r="F219" s="170" t="s">
        <v>88</v>
      </c>
      <c r="G219" s="170" t="s">
        <v>293</v>
      </c>
      <c r="H219" s="171"/>
      <c r="I219" s="155">
        <f>I220</f>
        <v>600000</v>
      </c>
    </row>
    <row r="220" spans="1:9" ht="31.5" x14ac:dyDescent="0.25">
      <c r="A220" s="74" t="s">
        <v>95</v>
      </c>
      <c r="B220" s="170" t="s">
        <v>104</v>
      </c>
      <c r="C220" s="170" t="s">
        <v>92</v>
      </c>
      <c r="D220" s="170" t="s">
        <v>92</v>
      </c>
      <c r="E220" s="171">
        <v>3</v>
      </c>
      <c r="F220" s="170" t="s">
        <v>88</v>
      </c>
      <c r="G220" s="170" t="s">
        <v>293</v>
      </c>
      <c r="H220" s="171">
        <v>240</v>
      </c>
      <c r="I220" s="155">
        <f>'Прил 7'!J212</f>
        <v>600000</v>
      </c>
    </row>
    <row r="221" spans="1:9" x14ac:dyDescent="0.25">
      <c r="A221" s="74" t="s">
        <v>294</v>
      </c>
      <c r="B221" s="170" t="s">
        <v>104</v>
      </c>
      <c r="C221" s="170" t="s">
        <v>92</v>
      </c>
      <c r="D221" s="170" t="s">
        <v>92</v>
      </c>
      <c r="E221" s="171">
        <v>3</v>
      </c>
      <c r="F221" s="170" t="s">
        <v>88</v>
      </c>
      <c r="G221" s="171">
        <v>29220</v>
      </c>
      <c r="H221" s="171"/>
      <c r="I221" s="155">
        <f>I222</f>
        <v>1528409.6</v>
      </c>
    </row>
    <row r="222" spans="1:9" ht="31.5" x14ac:dyDescent="0.25">
      <c r="A222" s="74" t="s">
        <v>95</v>
      </c>
      <c r="B222" s="170" t="s">
        <v>104</v>
      </c>
      <c r="C222" s="170" t="s">
        <v>92</v>
      </c>
      <c r="D222" s="170" t="s">
        <v>92</v>
      </c>
      <c r="E222" s="171">
        <v>3</v>
      </c>
      <c r="F222" s="170" t="s">
        <v>88</v>
      </c>
      <c r="G222" s="171">
        <v>29220</v>
      </c>
      <c r="H222" s="171">
        <v>240</v>
      </c>
      <c r="I222" s="155">
        <f>'Прил 7'!J214</f>
        <v>1528409.6</v>
      </c>
    </row>
    <row r="223" spans="1:9" x14ac:dyDescent="0.25">
      <c r="A223" s="74" t="s">
        <v>295</v>
      </c>
      <c r="B223" s="170" t="s">
        <v>104</v>
      </c>
      <c r="C223" s="170" t="s">
        <v>92</v>
      </c>
      <c r="D223" s="170" t="s">
        <v>92</v>
      </c>
      <c r="E223" s="171">
        <v>3</v>
      </c>
      <c r="F223" s="170" t="s">
        <v>88</v>
      </c>
      <c r="G223" s="170" t="s">
        <v>296</v>
      </c>
      <c r="H223" s="171"/>
      <c r="I223" s="155">
        <f>SUM(I224:I224)</f>
        <v>11858923.390000001</v>
      </c>
    </row>
    <row r="224" spans="1:9" ht="31.5" x14ac:dyDescent="0.25">
      <c r="A224" s="74" t="s">
        <v>95</v>
      </c>
      <c r="B224" s="170" t="s">
        <v>104</v>
      </c>
      <c r="C224" s="170" t="s">
        <v>92</v>
      </c>
      <c r="D224" s="170" t="s">
        <v>92</v>
      </c>
      <c r="E224" s="171">
        <v>3</v>
      </c>
      <c r="F224" s="170" t="s">
        <v>88</v>
      </c>
      <c r="G224" s="170" t="s">
        <v>296</v>
      </c>
      <c r="H224" s="171">
        <v>240</v>
      </c>
      <c r="I224" s="155">
        <f>'Прил 7'!J216</f>
        <v>11858923.390000001</v>
      </c>
    </row>
    <row r="225" spans="1:9" x14ac:dyDescent="0.25">
      <c r="A225" s="74" t="s">
        <v>297</v>
      </c>
      <c r="B225" s="170" t="s">
        <v>104</v>
      </c>
      <c r="C225" s="170" t="s">
        <v>92</v>
      </c>
      <c r="D225" s="170" t="s">
        <v>92</v>
      </c>
      <c r="E225" s="171">
        <v>3</v>
      </c>
      <c r="F225" s="170" t="s">
        <v>88</v>
      </c>
      <c r="G225" s="171">
        <v>29490</v>
      </c>
      <c r="H225" s="171"/>
      <c r="I225" s="155">
        <f>I226</f>
        <v>1500000</v>
      </c>
    </row>
    <row r="226" spans="1:9" ht="31.5" x14ac:dyDescent="0.25">
      <c r="A226" s="74" t="s">
        <v>95</v>
      </c>
      <c r="B226" s="170" t="s">
        <v>104</v>
      </c>
      <c r="C226" s="170" t="s">
        <v>92</v>
      </c>
      <c r="D226" s="170" t="s">
        <v>92</v>
      </c>
      <c r="E226" s="171">
        <v>3</v>
      </c>
      <c r="F226" s="170" t="s">
        <v>88</v>
      </c>
      <c r="G226" s="171">
        <v>29490</v>
      </c>
      <c r="H226" s="171">
        <v>240</v>
      </c>
      <c r="I226" s="155">
        <f>'Прил 7'!J218</f>
        <v>1500000</v>
      </c>
    </row>
    <row r="227" spans="1:9" x14ac:dyDescent="0.25">
      <c r="A227" s="74" t="s">
        <v>298</v>
      </c>
      <c r="B227" s="170" t="s">
        <v>104</v>
      </c>
      <c r="C227" s="170" t="s">
        <v>92</v>
      </c>
      <c r="D227" s="170" t="s">
        <v>92</v>
      </c>
      <c r="E227" s="171">
        <v>3</v>
      </c>
      <c r="F227" s="170" t="s">
        <v>88</v>
      </c>
      <c r="G227" s="170" t="s">
        <v>299</v>
      </c>
      <c r="H227" s="171"/>
      <c r="I227" s="155">
        <f>I228</f>
        <v>9470969.4800000004</v>
      </c>
    </row>
    <row r="228" spans="1:9" ht="31.5" x14ac:dyDescent="0.25">
      <c r="A228" s="74" t="s">
        <v>95</v>
      </c>
      <c r="B228" s="170" t="s">
        <v>104</v>
      </c>
      <c r="C228" s="170" t="s">
        <v>92</v>
      </c>
      <c r="D228" s="170" t="s">
        <v>92</v>
      </c>
      <c r="E228" s="171">
        <v>3</v>
      </c>
      <c r="F228" s="170" t="s">
        <v>88</v>
      </c>
      <c r="G228" s="170" t="s">
        <v>299</v>
      </c>
      <c r="H228" s="171">
        <v>240</v>
      </c>
      <c r="I228" s="155">
        <f>'Прил 7'!J220</f>
        <v>9470969.4800000004</v>
      </c>
    </row>
    <row r="229" spans="1:9" hidden="1" x14ac:dyDescent="0.25">
      <c r="A229" s="74" t="s">
        <v>300</v>
      </c>
      <c r="B229" s="170" t="s">
        <v>104</v>
      </c>
      <c r="C229" s="170" t="s">
        <v>92</v>
      </c>
      <c r="D229" s="170" t="s">
        <v>92</v>
      </c>
      <c r="E229" s="171">
        <v>3</v>
      </c>
      <c r="F229" s="170" t="s">
        <v>88</v>
      </c>
      <c r="G229" s="170" t="s">
        <v>301</v>
      </c>
      <c r="H229" s="171"/>
      <c r="I229" s="155">
        <f>I230</f>
        <v>0</v>
      </c>
    </row>
    <row r="230" spans="1:9" ht="31.5" hidden="1" x14ac:dyDescent="0.25">
      <c r="A230" s="74" t="s">
        <v>95</v>
      </c>
      <c r="B230" s="170" t="s">
        <v>104</v>
      </c>
      <c r="C230" s="170" t="s">
        <v>92</v>
      </c>
      <c r="D230" s="170" t="s">
        <v>92</v>
      </c>
      <c r="E230" s="171">
        <v>3</v>
      </c>
      <c r="F230" s="170" t="s">
        <v>88</v>
      </c>
      <c r="G230" s="170" t="s">
        <v>301</v>
      </c>
      <c r="H230" s="171">
        <v>240</v>
      </c>
      <c r="I230" s="155">
        <f>'Прил 7'!J222</f>
        <v>0</v>
      </c>
    </row>
    <row r="231" spans="1:9" x14ac:dyDescent="0.25">
      <c r="A231" s="74" t="s">
        <v>302</v>
      </c>
      <c r="B231" s="170" t="s">
        <v>104</v>
      </c>
      <c r="C231" s="170" t="s">
        <v>92</v>
      </c>
      <c r="D231" s="170" t="s">
        <v>92</v>
      </c>
      <c r="E231" s="171">
        <v>3</v>
      </c>
      <c r="F231" s="170" t="s">
        <v>88</v>
      </c>
      <c r="G231" s="170" t="s">
        <v>303</v>
      </c>
      <c r="H231" s="171"/>
      <c r="I231" s="155">
        <f>I232</f>
        <v>1200000</v>
      </c>
    </row>
    <row r="232" spans="1:9" ht="31.5" x14ac:dyDescent="0.25">
      <c r="A232" s="74" t="s">
        <v>95</v>
      </c>
      <c r="B232" s="170" t="s">
        <v>104</v>
      </c>
      <c r="C232" s="170" t="s">
        <v>92</v>
      </c>
      <c r="D232" s="170" t="s">
        <v>92</v>
      </c>
      <c r="E232" s="171">
        <v>3</v>
      </c>
      <c r="F232" s="170" t="s">
        <v>88</v>
      </c>
      <c r="G232" s="170" t="s">
        <v>303</v>
      </c>
      <c r="H232" s="171">
        <v>240</v>
      </c>
      <c r="I232" s="155">
        <f>'Прил 7'!J224</f>
        <v>1200000</v>
      </c>
    </row>
    <row r="233" spans="1:9" ht="47.25" x14ac:dyDescent="0.25">
      <c r="A233" s="74" t="s">
        <v>304</v>
      </c>
      <c r="B233" s="170" t="s">
        <v>104</v>
      </c>
      <c r="C233" s="170" t="s">
        <v>92</v>
      </c>
      <c r="D233" s="170" t="s">
        <v>131</v>
      </c>
      <c r="E233" s="171">
        <v>0</v>
      </c>
      <c r="F233" s="170" t="s">
        <v>88</v>
      </c>
      <c r="G233" s="170" t="s">
        <v>89</v>
      </c>
      <c r="H233" s="171"/>
      <c r="I233" s="155">
        <f>I234</f>
        <v>2393.2399999999998</v>
      </c>
    </row>
    <row r="234" spans="1:9" ht="31.5" x14ac:dyDescent="0.25">
      <c r="A234" s="74" t="s">
        <v>305</v>
      </c>
      <c r="B234" s="170" t="s">
        <v>104</v>
      </c>
      <c r="C234" s="170" t="s">
        <v>92</v>
      </c>
      <c r="D234" s="170" t="s">
        <v>131</v>
      </c>
      <c r="E234" s="171">
        <v>1</v>
      </c>
      <c r="F234" s="170" t="s">
        <v>88</v>
      </c>
      <c r="G234" s="170" t="s">
        <v>89</v>
      </c>
      <c r="H234" s="171"/>
      <c r="I234" s="155">
        <f>I235+I238+I241</f>
        <v>2393.2399999999998</v>
      </c>
    </row>
    <row r="235" spans="1:9" hidden="1" x14ac:dyDescent="0.25">
      <c r="A235" s="74" t="s">
        <v>306</v>
      </c>
      <c r="B235" s="170" t="s">
        <v>104</v>
      </c>
      <c r="C235" s="170" t="s">
        <v>92</v>
      </c>
      <c r="D235" s="170" t="s">
        <v>131</v>
      </c>
      <c r="E235" s="171">
        <v>1</v>
      </c>
      <c r="F235" s="170" t="s">
        <v>85</v>
      </c>
      <c r="G235" s="170" t="s">
        <v>89</v>
      </c>
      <c r="H235" s="171"/>
      <c r="I235" s="155">
        <f>I236</f>
        <v>0</v>
      </c>
    </row>
    <row r="236" spans="1:9" ht="78.75" hidden="1" x14ac:dyDescent="0.25">
      <c r="A236" s="74" t="s">
        <v>307</v>
      </c>
      <c r="B236" s="170" t="s">
        <v>104</v>
      </c>
      <c r="C236" s="170" t="s">
        <v>92</v>
      </c>
      <c r="D236" s="170" t="s">
        <v>131</v>
      </c>
      <c r="E236" s="171">
        <v>1</v>
      </c>
      <c r="F236" s="170" t="s">
        <v>85</v>
      </c>
      <c r="G236" s="170" t="s">
        <v>308</v>
      </c>
      <c r="H236" s="171"/>
      <c r="I236" s="155">
        <f>I237</f>
        <v>0</v>
      </c>
    </row>
    <row r="237" spans="1:9" ht="31.5" hidden="1" x14ac:dyDescent="0.25">
      <c r="A237" s="74" t="s">
        <v>95</v>
      </c>
      <c r="B237" s="170" t="s">
        <v>104</v>
      </c>
      <c r="C237" s="170" t="s">
        <v>92</v>
      </c>
      <c r="D237" s="170" t="s">
        <v>131</v>
      </c>
      <c r="E237" s="171">
        <v>1</v>
      </c>
      <c r="F237" s="170" t="s">
        <v>85</v>
      </c>
      <c r="G237" s="170" t="s">
        <v>308</v>
      </c>
      <c r="H237" s="171">
        <v>240</v>
      </c>
      <c r="I237" s="155">
        <f>'Прил 7'!J229</f>
        <v>0</v>
      </c>
    </row>
    <row r="238" spans="1:9" hidden="1" x14ac:dyDescent="0.25">
      <c r="A238" s="74" t="s">
        <v>309</v>
      </c>
      <c r="B238" s="170" t="s">
        <v>104</v>
      </c>
      <c r="C238" s="170" t="s">
        <v>92</v>
      </c>
      <c r="D238" s="170" t="s">
        <v>131</v>
      </c>
      <c r="E238" s="171">
        <v>1</v>
      </c>
      <c r="F238" s="170" t="s">
        <v>86</v>
      </c>
      <c r="G238" s="170" t="s">
        <v>89</v>
      </c>
      <c r="H238" s="171"/>
      <c r="I238" s="155">
        <f>I239</f>
        <v>0</v>
      </c>
    </row>
    <row r="239" spans="1:9" ht="78.75" hidden="1" x14ac:dyDescent="0.25">
      <c r="A239" s="74" t="s">
        <v>307</v>
      </c>
      <c r="B239" s="170" t="s">
        <v>104</v>
      </c>
      <c r="C239" s="170" t="s">
        <v>92</v>
      </c>
      <c r="D239" s="170" t="s">
        <v>131</v>
      </c>
      <c r="E239" s="171">
        <v>1</v>
      </c>
      <c r="F239" s="170" t="s">
        <v>86</v>
      </c>
      <c r="G239" s="170" t="s">
        <v>308</v>
      </c>
      <c r="H239" s="171"/>
      <c r="I239" s="155">
        <f>I240</f>
        <v>0</v>
      </c>
    </row>
    <row r="240" spans="1:9" ht="31.5" hidden="1" x14ac:dyDescent="0.25">
      <c r="A240" s="74" t="s">
        <v>95</v>
      </c>
      <c r="B240" s="170" t="s">
        <v>104</v>
      </c>
      <c r="C240" s="170" t="s">
        <v>92</v>
      </c>
      <c r="D240" s="170" t="s">
        <v>131</v>
      </c>
      <c r="E240" s="171">
        <v>1</v>
      </c>
      <c r="F240" s="170" t="s">
        <v>86</v>
      </c>
      <c r="G240" s="170" t="s">
        <v>308</v>
      </c>
      <c r="H240" s="171">
        <v>240</v>
      </c>
      <c r="I240" s="155"/>
    </row>
    <row r="241" spans="1:9" ht="78.75" x14ac:dyDescent="0.25">
      <c r="A241" s="74" t="s">
        <v>310</v>
      </c>
      <c r="B241" s="170" t="s">
        <v>104</v>
      </c>
      <c r="C241" s="170" t="s">
        <v>92</v>
      </c>
      <c r="D241" s="170" t="s">
        <v>131</v>
      </c>
      <c r="E241" s="171">
        <v>1</v>
      </c>
      <c r="F241" s="170" t="s">
        <v>141</v>
      </c>
      <c r="G241" s="170" t="s">
        <v>89</v>
      </c>
      <c r="H241" s="171"/>
      <c r="I241" s="155">
        <f>I242</f>
        <v>2393.2399999999998</v>
      </c>
    </row>
    <row r="242" spans="1:9" ht="78.75" x14ac:dyDescent="0.25">
      <c r="A242" s="74" t="s">
        <v>307</v>
      </c>
      <c r="B242" s="170" t="s">
        <v>104</v>
      </c>
      <c r="C242" s="170" t="s">
        <v>92</v>
      </c>
      <c r="D242" s="170" t="s">
        <v>131</v>
      </c>
      <c r="E242" s="171">
        <v>1</v>
      </c>
      <c r="F242" s="170" t="s">
        <v>141</v>
      </c>
      <c r="G242" s="170" t="s">
        <v>142</v>
      </c>
      <c r="H242" s="171"/>
      <c r="I242" s="155">
        <f>I243</f>
        <v>2393.2399999999998</v>
      </c>
    </row>
    <row r="243" spans="1:9" x14ac:dyDescent="0.25">
      <c r="A243" s="78" t="s">
        <v>179</v>
      </c>
      <c r="B243" s="170" t="s">
        <v>104</v>
      </c>
      <c r="C243" s="170" t="s">
        <v>92</v>
      </c>
      <c r="D243" s="170" t="s">
        <v>131</v>
      </c>
      <c r="E243" s="171">
        <v>1</v>
      </c>
      <c r="F243" s="170" t="s">
        <v>141</v>
      </c>
      <c r="G243" s="170" t="s">
        <v>142</v>
      </c>
      <c r="H243" s="171">
        <v>540</v>
      </c>
      <c r="I243" s="155">
        <f>'Прил 7'!J235</f>
        <v>2393.2399999999998</v>
      </c>
    </row>
    <row r="244" spans="1:9" x14ac:dyDescent="0.25">
      <c r="A244" s="74" t="s">
        <v>179</v>
      </c>
      <c r="B244" s="216" t="s">
        <v>104</v>
      </c>
      <c r="C244" s="216" t="s">
        <v>92</v>
      </c>
      <c r="D244" s="216" t="s">
        <v>176</v>
      </c>
      <c r="E244" s="216" t="s">
        <v>87</v>
      </c>
      <c r="F244" s="216" t="s">
        <v>88</v>
      </c>
      <c r="G244" s="216" t="s">
        <v>89</v>
      </c>
      <c r="H244" s="217"/>
      <c r="I244" s="155">
        <f>I245</f>
        <v>542500</v>
      </c>
    </row>
    <row r="245" spans="1:9" ht="47.25" x14ac:dyDescent="0.25">
      <c r="A245" s="74" t="s">
        <v>174</v>
      </c>
      <c r="B245" s="216" t="s">
        <v>104</v>
      </c>
      <c r="C245" s="216" t="s">
        <v>92</v>
      </c>
      <c r="D245" s="216" t="s">
        <v>176</v>
      </c>
      <c r="E245" s="216" t="s">
        <v>93</v>
      </c>
      <c r="F245" s="216" t="s">
        <v>88</v>
      </c>
      <c r="G245" s="216" t="s">
        <v>89</v>
      </c>
      <c r="H245" s="217"/>
      <c r="I245" s="155">
        <f>I246</f>
        <v>542500</v>
      </c>
    </row>
    <row r="246" spans="1:9" ht="31.5" x14ac:dyDescent="0.25">
      <c r="A246" s="74" t="s">
        <v>495</v>
      </c>
      <c r="B246" s="216" t="s">
        <v>104</v>
      </c>
      <c r="C246" s="216" t="s">
        <v>92</v>
      </c>
      <c r="D246" s="216">
        <v>97</v>
      </c>
      <c r="E246" s="217">
        <v>2</v>
      </c>
      <c r="F246" s="216" t="s">
        <v>88</v>
      </c>
      <c r="G246" s="217">
        <v>85200</v>
      </c>
      <c r="H246" s="216"/>
      <c r="I246" s="155">
        <f>I247</f>
        <v>542500</v>
      </c>
    </row>
    <row r="247" spans="1:9" x14ac:dyDescent="0.25">
      <c r="A247" s="77" t="s">
        <v>179</v>
      </c>
      <c r="B247" s="216" t="s">
        <v>104</v>
      </c>
      <c r="C247" s="216" t="s">
        <v>92</v>
      </c>
      <c r="D247" s="216">
        <v>97</v>
      </c>
      <c r="E247" s="217">
        <v>2</v>
      </c>
      <c r="F247" s="216" t="s">
        <v>88</v>
      </c>
      <c r="G247" s="217">
        <v>85200</v>
      </c>
      <c r="H247" s="216" t="s">
        <v>496</v>
      </c>
      <c r="I247" s="155">
        <f>'Прил 7'!J239</f>
        <v>542500</v>
      </c>
    </row>
    <row r="248" spans="1:9" x14ac:dyDescent="0.25">
      <c r="A248" s="74" t="s">
        <v>311</v>
      </c>
      <c r="B248" s="170" t="s">
        <v>104</v>
      </c>
      <c r="C248" s="170" t="s">
        <v>104</v>
      </c>
      <c r="D248" s="170" t="s">
        <v>88</v>
      </c>
      <c r="E248" s="171">
        <v>0</v>
      </c>
      <c r="F248" s="170" t="s">
        <v>88</v>
      </c>
      <c r="G248" s="170" t="s">
        <v>89</v>
      </c>
      <c r="H248" s="171"/>
      <c r="I248" s="155">
        <f>I249+I255</f>
        <v>20175096.390000001</v>
      </c>
    </row>
    <row r="249" spans="1:9" ht="47.25" x14ac:dyDescent="0.25">
      <c r="A249" s="73" t="s">
        <v>252</v>
      </c>
      <c r="B249" s="170" t="s">
        <v>104</v>
      </c>
      <c r="C249" s="170" t="s">
        <v>104</v>
      </c>
      <c r="D249" s="170" t="s">
        <v>92</v>
      </c>
      <c r="E249" s="171">
        <v>0</v>
      </c>
      <c r="F249" s="170" t="s">
        <v>88</v>
      </c>
      <c r="G249" s="170" t="s">
        <v>89</v>
      </c>
      <c r="H249" s="171"/>
      <c r="I249" s="155">
        <f>I250</f>
        <v>19512096.390000001</v>
      </c>
    </row>
    <row r="250" spans="1:9" x14ac:dyDescent="0.25">
      <c r="A250" s="74" t="s">
        <v>312</v>
      </c>
      <c r="B250" s="170" t="s">
        <v>104</v>
      </c>
      <c r="C250" s="170" t="s">
        <v>104</v>
      </c>
      <c r="D250" s="170" t="s">
        <v>92</v>
      </c>
      <c r="E250" s="171">
        <v>4</v>
      </c>
      <c r="F250" s="170" t="s">
        <v>88</v>
      </c>
      <c r="G250" s="170" t="s">
        <v>89</v>
      </c>
      <c r="H250" s="171"/>
      <c r="I250" s="155">
        <f>I251</f>
        <v>19512096.390000001</v>
      </c>
    </row>
    <row r="251" spans="1:9" ht="31.5" x14ac:dyDescent="0.25">
      <c r="A251" s="74" t="s">
        <v>313</v>
      </c>
      <c r="B251" s="170" t="s">
        <v>104</v>
      </c>
      <c r="C251" s="170" t="s">
        <v>104</v>
      </c>
      <c r="D251" s="170" t="s">
        <v>92</v>
      </c>
      <c r="E251" s="171">
        <v>4</v>
      </c>
      <c r="F251" s="170" t="s">
        <v>88</v>
      </c>
      <c r="G251" s="170" t="s">
        <v>314</v>
      </c>
      <c r="H251" s="171"/>
      <c r="I251" s="155">
        <f>SUM(I252:I254)</f>
        <v>19512096.390000001</v>
      </c>
    </row>
    <row r="252" spans="1:9" x14ac:dyDescent="0.25">
      <c r="A252" s="73" t="s">
        <v>315</v>
      </c>
      <c r="B252" s="170" t="s">
        <v>104</v>
      </c>
      <c r="C252" s="170" t="s">
        <v>104</v>
      </c>
      <c r="D252" s="170" t="s">
        <v>92</v>
      </c>
      <c r="E252" s="171">
        <v>4</v>
      </c>
      <c r="F252" s="170" t="s">
        <v>88</v>
      </c>
      <c r="G252" s="170" t="s">
        <v>314</v>
      </c>
      <c r="H252" s="171">
        <v>110</v>
      </c>
      <c r="I252" s="155">
        <f>'Прил 7'!J244</f>
        <v>15554155.99</v>
      </c>
    </row>
    <row r="253" spans="1:9" ht="31.5" x14ac:dyDescent="0.25">
      <c r="A253" s="74" t="s">
        <v>95</v>
      </c>
      <c r="B253" s="170" t="s">
        <v>104</v>
      </c>
      <c r="C253" s="170" t="s">
        <v>104</v>
      </c>
      <c r="D253" s="170" t="s">
        <v>92</v>
      </c>
      <c r="E253" s="171">
        <v>4</v>
      </c>
      <c r="F253" s="170" t="s">
        <v>88</v>
      </c>
      <c r="G253" s="170" t="s">
        <v>314</v>
      </c>
      <c r="H253" s="171">
        <v>240</v>
      </c>
      <c r="I253" s="155">
        <f>'Прил 7'!J245</f>
        <v>3907940.4</v>
      </c>
    </row>
    <row r="254" spans="1:9" x14ac:dyDescent="0.25">
      <c r="A254" s="73" t="s">
        <v>97</v>
      </c>
      <c r="B254" s="170" t="s">
        <v>104</v>
      </c>
      <c r="C254" s="170" t="s">
        <v>104</v>
      </c>
      <c r="D254" s="170" t="s">
        <v>92</v>
      </c>
      <c r="E254" s="171">
        <v>4</v>
      </c>
      <c r="F254" s="170" t="s">
        <v>88</v>
      </c>
      <c r="G254" s="170" t="s">
        <v>314</v>
      </c>
      <c r="H254" s="171">
        <v>850</v>
      </c>
      <c r="I254" s="155">
        <f>'Прил 7'!J246</f>
        <v>50000</v>
      </c>
    </row>
    <row r="255" spans="1:9" ht="47.25" x14ac:dyDescent="0.25">
      <c r="A255" s="73" t="s">
        <v>204</v>
      </c>
      <c r="B255" s="170" t="s">
        <v>104</v>
      </c>
      <c r="C255" s="170" t="s">
        <v>104</v>
      </c>
      <c r="D255" s="170" t="s">
        <v>108</v>
      </c>
      <c r="E255" s="171">
        <v>0</v>
      </c>
      <c r="F255" s="170" t="s">
        <v>88</v>
      </c>
      <c r="G255" s="170" t="s">
        <v>89</v>
      </c>
      <c r="H255" s="171"/>
      <c r="I255" s="155">
        <f>I256</f>
        <v>663000</v>
      </c>
    </row>
    <row r="256" spans="1:9" x14ac:dyDescent="0.25">
      <c r="A256" s="73" t="s">
        <v>316</v>
      </c>
      <c r="B256" s="170" t="s">
        <v>104</v>
      </c>
      <c r="C256" s="170" t="s">
        <v>104</v>
      </c>
      <c r="D256" s="170" t="s">
        <v>108</v>
      </c>
      <c r="E256" s="171">
        <v>2</v>
      </c>
      <c r="F256" s="170" t="s">
        <v>88</v>
      </c>
      <c r="G256" s="170" t="s">
        <v>89</v>
      </c>
      <c r="H256" s="171"/>
      <c r="I256" s="155">
        <f>I257+I260</f>
        <v>663000</v>
      </c>
    </row>
    <row r="257" spans="1:9" x14ac:dyDescent="0.25">
      <c r="A257" s="73" t="s">
        <v>206</v>
      </c>
      <c r="B257" s="170" t="s">
        <v>104</v>
      </c>
      <c r="C257" s="170" t="s">
        <v>104</v>
      </c>
      <c r="D257" s="170" t="s">
        <v>108</v>
      </c>
      <c r="E257" s="171">
        <v>2</v>
      </c>
      <c r="F257" s="170" t="s">
        <v>85</v>
      </c>
      <c r="G257" s="170" t="s">
        <v>89</v>
      </c>
      <c r="H257" s="171"/>
      <c r="I257" s="155">
        <f>I258</f>
        <v>150000</v>
      </c>
    </row>
    <row r="258" spans="1:9" ht="31.5" x14ac:dyDescent="0.25">
      <c r="A258" s="74" t="s">
        <v>207</v>
      </c>
      <c r="B258" s="170" t="s">
        <v>104</v>
      </c>
      <c r="C258" s="170" t="s">
        <v>104</v>
      </c>
      <c r="D258" s="170" t="s">
        <v>108</v>
      </c>
      <c r="E258" s="170" t="s">
        <v>93</v>
      </c>
      <c r="F258" s="170" t="s">
        <v>85</v>
      </c>
      <c r="G258" s="170" t="s">
        <v>208</v>
      </c>
      <c r="H258" s="170"/>
      <c r="I258" s="155">
        <f>I259</f>
        <v>150000</v>
      </c>
    </row>
    <row r="259" spans="1:9" ht="31.5" x14ac:dyDescent="0.25">
      <c r="A259" s="74" t="s">
        <v>95</v>
      </c>
      <c r="B259" s="170" t="s">
        <v>104</v>
      </c>
      <c r="C259" s="170" t="s">
        <v>104</v>
      </c>
      <c r="D259" s="170" t="s">
        <v>108</v>
      </c>
      <c r="E259" s="170" t="s">
        <v>93</v>
      </c>
      <c r="F259" s="170" t="s">
        <v>85</v>
      </c>
      <c r="G259" s="170" t="s">
        <v>208</v>
      </c>
      <c r="H259" s="170" t="s">
        <v>96</v>
      </c>
      <c r="I259" s="155">
        <f>'Прил 7'!J251</f>
        <v>150000</v>
      </c>
    </row>
    <row r="260" spans="1:9" x14ac:dyDescent="0.25">
      <c r="A260" s="73" t="s">
        <v>317</v>
      </c>
      <c r="B260" s="170" t="s">
        <v>104</v>
      </c>
      <c r="C260" s="170" t="s">
        <v>104</v>
      </c>
      <c r="D260" s="170" t="s">
        <v>108</v>
      </c>
      <c r="E260" s="171">
        <v>2</v>
      </c>
      <c r="F260" s="170" t="s">
        <v>86</v>
      </c>
      <c r="G260" s="170"/>
      <c r="H260" s="171"/>
      <c r="I260" s="155">
        <f>I261</f>
        <v>513000</v>
      </c>
    </row>
    <row r="261" spans="1:9" ht="31.5" x14ac:dyDescent="0.25">
      <c r="A261" s="74" t="s">
        <v>207</v>
      </c>
      <c r="B261" s="170" t="s">
        <v>104</v>
      </c>
      <c r="C261" s="170" t="s">
        <v>104</v>
      </c>
      <c r="D261" s="170" t="s">
        <v>108</v>
      </c>
      <c r="E261" s="170" t="s">
        <v>93</v>
      </c>
      <c r="F261" s="170" t="s">
        <v>86</v>
      </c>
      <c r="G261" s="170" t="s">
        <v>208</v>
      </c>
      <c r="H261" s="170"/>
      <c r="I261" s="155">
        <f>I262</f>
        <v>513000</v>
      </c>
    </row>
    <row r="262" spans="1:9" ht="31.5" x14ac:dyDescent="0.25">
      <c r="A262" s="74" t="s">
        <v>95</v>
      </c>
      <c r="B262" s="170" t="s">
        <v>104</v>
      </c>
      <c r="C262" s="170" t="s">
        <v>104</v>
      </c>
      <c r="D262" s="170" t="s">
        <v>108</v>
      </c>
      <c r="E262" s="170" t="s">
        <v>93</v>
      </c>
      <c r="F262" s="170" t="s">
        <v>86</v>
      </c>
      <c r="G262" s="170" t="s">
        <v>208</v>
      </c>
      <c r="H262" s="170" t="s">
        <v>96</v>
      </c>
      <c r="I262" s="155">
        <f>'Прил 7'!J254</f>
        <v>513000</v>
      </c>
    </row>
    <row r="263" spans="1:9" x14ac:dyDescent="0.25">
      <c r="A263" s="79" t="s">
        <v>143</v>
      </c>
      <c r="B263" s="170" t="s">
        <v>108</v>
      </c>
      <c r="C263" s="170"/>
      <c r="D263" s="170"/>
      <c r="E263" s="171"/>
      <c r="F263" s="170"/>
      <c r="G263" s="170"/>
      <c r="H263" s="171"/>
      <c r="I263" s="154">
        <f>I264+I268</f>
        <v>3233093.6</v>
      </c>
    </row>
    <row r="264" spans="1:9" x14ac:dyDescent="0.25">
      <c r="A264" s="80" t="s">
        <v>144</v>
      </c>
      <c r="B264" s="170" t="s">
        <v>108</v>
      </c>
      <c r="C264" s="170" t="s">
        <v>104</v>
      </c>
      <c r="D264" s="170"/>
      <c r="E264" s="171"/>
      <c r="F264" s="170"/>
      <c r="G264" s="170"/>
      <c r="H264" s="171"/>
      <c r="I264" s="155">
        <f>I265</f>
        <v>30000</v>
      </c>
    </row>
    <row r="265" spans="1:9" ht="78.75" x14ac:dyDescent="0.25">
      <c r="A265" s="73" t="s">
        <v>318</v>
      </c>
      <c r="B265" s="170" t="s">
        <v>108</v>
      </c>
      <c r="C265" s="170" t="s">
        <v>104</v>
      </c>
      <c r="D265" s="170" t="s">
        <v>122</v>
      </c>
      <c r="E265" s="171">
        <v>0</v>
      </c>
      <c r="F265" s="170" t="s">
        <v>88</v>
      </c>
      <c r="G265" s="170" t="s">
        <v>89</v>
      </c>
      <c r="H265" s="171"/>
      <c r="I265" s="155">
        <f>I266</f>
        <v>30000</v>
      </c>
    </row>
    <row r="266" spans="1:9" x14ac:dyDescent="0.25">
      <c r="A266" s="74" t="s">
        <v>319</v>
      </c>
      <c r="B266" s="170" t="s">
        <v>108</v>
      </c>
      <c r="C266" s="170" t="s">
        <v>104</v>
      </c>
      <c r="D266" s="170" t="s">
        <v>122</v>
      </c>
      <c r="E266" s="171">
        <v>0</v>
      </c>
      <c r="F266" s="170" t="s">
        <v>88</v>
      </c>
      <c r="G266" s="170" t="s">
        <v>320</v>
      </c>
      <c r="H266" s="171"/>
      <c r="I266" s="155">
        <f>I267</f>
        <v>30000</v>
      </c>
    </row>
    <row r="267" spans="1:9" ht="31.5" x14ac:dyDescent="0.25">
      <c r="A267" s="74" t="s">
        <v>95</v>
      </c>
      <c r="B267" s="170" t="s">
        <v>108</v>
      </c>
      <c r="C267" s="170" t="s">
        <v>104</v>
      </c>
      <c r="D267" s="170" t="s">
        <v>122</v>
      </c>
      <c r="E267" s="171">
        <v>0</v>
      </c>
      <c r="F267" s="170" t="s">
        <v>88</v>
      </c>
      <c r="G267" s="170" t="s">
        <v>320</v>
      </c>
      <c r="H267" s="171">
        <v>240</v>
      </c>
      <c r="I267" s="155">
        <f>'Прил 7'!J259</f>
        <v>30000</v>
      </c>
    </row>
    <row r="268" spans="1:9" x14ac:dyDescent="0.25">
      <c r="A268" s="73" t="s">
        <v>145</v>
      </c>
      <c r="B268" s="170" t="s">
        <v>108</v>
      </c>
      <c r="C268" s="170" t="s">
        <v>108</v>
      </c>
      <c r="D268" s="170"/>
      <c r="E268" s="171"/>
      <c r="F268" s="170"/>
      <c r="G268" s="170"/>
      <c r="H268" s="171"/>
      <c r="I268" s="154">
        <f>I269</f>
        <v>3203093.6</v>
      </c>
    </row>
    <row r="269" spans="1:9" ht="47.25" x14ac:dyDescent="0.25">
      <c r="A269" s="74" t="s">
        <v>321</v>
      </c>
      <c r="B269" s="170" t="s">
        <v>108</v>
      </c>
      <c r="C269" s="170" t="s">
        <v>108</v>
      </c>
      <c r="D269" s="170" t="s">
        <v>106</v>
      </c>
      <c r="E269" s="171">
        <v>0</v>
      </c>
      <c r="F269" s="170" t="s">
        <v>88</v>
      </c>
      <c r="G269" s="170" t="s">
        <v>89</v>
      </c>
      <c r="H269" s="171"/>
      <c r="I269" s="154">
        <f>I270</f>
        <v>3203093.6</v>
      </c>
    </row>
    <row r="270" spans="1:9" x14ac:dyDescent="0.25">
      <c r="A270" s="73" t="s">
        <v>145</v>
      </c>
      <c r="B270" s="170" t="s">
        <v>108</v>
      </c>
      <c r="C270" s="170" t="s">
        <v>108</v>
      </c>
      <c r="D270" s="170" t="s">
        <v>106</v>
      </c>
      <c r="E270" s="171">
        <v>1</v>
      </c>
      <c r="F270" s="170" t="s">
        <v>88</v>
      </c>
      <c r="G270" s="170" t="s">
        <v>89</v>
      </c>
      <c r="H270" s="171"/>
      <c r="I270" s="154">
        <f>I271+I273</f>
        <v>3203093.6</v>
      </c>
    </row>
    <row r="271" spans="1:9" x14ac:dyDescent="0.25">
      <c r="A271" s="73" t="s">
        <v>322</v>
      </c>
      <c r="B271" s="170" t="s">
        <v>108</v>
      </c>
      <c r="C271" s="170" t="s">
        <v>108</v>
      </c>
      <c r="D271" s="170" t="s">
        <v>106</v>
      </c>
      <c r="E271" s="171">
        <v>1</v>
      </c>
      <c r="F271" s="170" t="s">
        <v>88</v>
      </c>
      <c r="G271" s="170" t="s">
        <v>323</v>
      </c>
      <c r="H271" s="171"/>
      <c r="I271" s="154">
        <f>I272</f>
        <v>99993.600000000006</v>
      </c>
    </row>
    <row r="272" spans="1:9" x14ac:dyDescent="0.25">
      <c r="A272" s="73" t="s">
        <v>315</v>
      </c>
      <c r="B272" s="170" t="s">
        <v>108</v>
      </c>
      <c r="C272" s="170" t="s">
        <v>108</v>
      </c>
      <c r="D272" s="170" t="s">
        <v>106</v>
      </c>
      <c r="E272" s="171">
        <v>1</v>
      </c>
      <c r="F272" s="170" t="s">
        <v>88</v>
      </c>
      <c r="G272" s="170" t="s">
        <v>323</v>
      </c>
      <c r="H272" s="171">
        <v>110</v>
      </c>
      <c r="I272" s="154">
        <f>'Прил 7'!J264</f>
        <v>99993.600000000006</v>
      </c>
    </row>
    <row r="273" spans="1:9" x14ac:dyDescent="0.25">
      <c r="A273" s="73" t="s">
        <v>324</v>
      </c>
      <c r="B273" s="170" t="s">
        <v>108</v>
      </c>
      <c r="C273" s="170" t="s">
        <v>108</v>
      </c>
      <c r="D273" s="170" t="s">
        <v>106</v>
      </c>
      <c r="E273" s="171">
        <v>1</v>
      </c>
      <c r="F273" s="170" t="s">
        <v>88</v>
      </c>
      <c r="G273" s="170" t="s">
        <v>325</v>
      </c>
      <c r="H273" s="171"/>
      <c r="I273" s="154">
        <f>I274</f>
        <v>3103100</v>
      </c>
    </row>
    <row r="274" spans="1:9" x14ac:dyDescent="0.25">
      <c r="A274" s="74" t="s">
        <v>125</v>
      </c>
      <c r="B274" s="170" t="s">
        <v>108</v>
      </c>
      <c r="C274" s="170" t="s">
        <v>108</v>
      </c>
      <c r="D274" s="170" t="s">
        <v>106</v>
      </c>
      <c r="E274" s="171">
        <v>1</v>
      </c>
      <c r="F274" s="170" t="s">
        <v>88</v>
      </c>
      <c r="G274" s="170" t="s">
        <v>325</v>
      </c>
      <c r="H274" s="171">
        <v>520</v>
      </c>
      <c r="I274" s="154">
        <f>'Прил 7'!J266</f>
        <v>3103100</v>
      </c>
    </row>
    <row r="275" spans="1:9" x14ac:dyDescent="0.25">
      <c r="A275" s="79" t="s">
        <v>326</v>
      </c>
      <c r="B275" s="170" t="s">
        <v>133</v>
      </c>
      <c r="C275" s="170"/>
      <c r="D275" s="170"/>
      <c r="E275" s="171"/>
      <c r="F275" s="170"/>
      <c r="G275" s="170"/>
      <c r="H275" s="171"/>
      <c r="I275" s="154">
        <f>I276+I303</f>
        <v>25870179.699999999</v>
      </c>
    </row>
    <row r="276" spans="1:9" x14ac:dyDescent="0.25">
      <c r="A276" s="73" t="s">
        <v>146</v>
      </c>
      <c r="B276" s="170" t="s">
        <v>133</v>
      </c>
      <c r="C276" s="171" t="s">
        <v>85</v>
      </c>
      <c r="D276" s="170" t="s">
        <v>156</v>
      </c>
      <c r="E276" s="171"/>
      <c r="F276" s="170"/>
      <c r="G276" s="170"/>
      <c r="H276" s="171" t="s">
        <v>157</v>
      </c>
      <c r="I276" s="154">
        <f>I277+I288+I296</f>
        <v>24798179.699999999</v>
      </c>
    </row>
    <row r="277" spans="1:9" ht="47.25" x14ac:dyDescent="0.25">
      <c r="A277" s="74" t="s">
        <v>321</v>
      </c>
      <c r="B277" s="170" t="s">
        <v>133</v>
      </c>
      <c r="C277" s="170" t="s">
        <v>85</v>
      </c>
      <c r="D277" s="170" t="s">
        <v>106</v>
      </c>
      <c r="E277" s="171">
        <v>0</v>
      </c>
      <c r="F277" s="170" t="s">
        <v>88</v>
      </c>
      <c r="G277" s="170" t="s">
        <v>89</v>
      </c>
      <c r="H277" s="171"/>
      <c r="I277" s="154">
        <f>I278+I283</f>
        <v>23201223.050000001</v>
      </c>
    </row>
    <row r="278" spans="1:9" x14ac:dyDescent="0.25">
      <c r="A278" s="74" t="s">
        <v>327</v>
      </c>
      <c r="B278" s="170" t="s">
        <v>133</v>
      </c>
      <c r="C278" s="170" t="s">
        <v>85</v>
      </c>
      <c r="D278" s="170" t="s">
        <v>106</v>
      </c>
      <c r="E278" s="171">
        <v>2</v>
      </c>
      <c r="F278" s="170" t="s">
        <v>88</v>
      </c>
      <c r="G278" s="170" t="s">
        <v>89</v>
      </c>
      <c r="H278" s="171"/>
      <c r="I278" s="154">
        <f>I279</f>
        <v>7267784.4299999997</v>
      </c>
    </row>
    <row r="279" spans="1:9" ht="31.5" x14ac:dyDescent="0.25">
      <c r="A279" s="74" t="s">
        <v>313</v>
      </c>
      <c r="B279" s="170" t="s">
        <v>133</v>
      </c>
      <c r="C279" s="170" t="s">
        <v>85</v>
      </c>
      <c r="D279" s="170" t="s">
        <v>106</v>
      </c>
      <c r="E279" s="171">
        <v>2</v>
      </c>
      <c r="F279" s="170" t="s">
        <v>88</v>
      </c>
      <c r="G279" s="170" t="s">
        <v>314</v>
      </c>
      <c r="H279" s="171"/>
      <c r="I279" s="154">
        <f>SUM(I280:I282)</f>
        <v>7267784.4299999997</v>
      </c>
    </row>
    <row r="280" spans="1:9" x14ac:dyDescent="0.25">
      <c r="A280" s="73" t="s">
        <v>315</v>
      </c>
      <c r="B280" s="170" t="s">
        <v>133</v>
      </c>
      <c r="C280" s="170" t="s">
        <v>85</v>
      </c>
      <c r="D280" s="170" t="s">
        <v>106</v>
      </c>
      <c r="E280" s="171">
        <v>2</v>
      </c>
      <c r="F280" s="170" t="s">
        <v>88</v>
      </c>
      <c r="G280" s="170" t="s">
        <v>314</v>
      </c>
      <c r="H280" s="171">
        <v>110</v>
      </c>
      <c r="I280" s="154">
        <f>'Прил 7'!J272</f>
        <v>4232408.33</v>
      </c>
    </row>
    <row r="281" spans="1:9" ht="31.5" x14ac:dyDescent="0.25">
      <c r="A281" s="74" t="s">
        <v>95</v>
      </c>
      <c r="B281" s="170" t="s">
        <v>133</v>
      </c>
      <c r="C281" s="170" t="s">
        <v>85</v>
      </c>
      <c r="D281" s="170" t="s">
        <v>106</v>
      </c>
      <c r="E281" s="171">
        <v>2</v>
      </c>
      <c r="F281" s="170" t="s">
        <v>88</v>
      </c>
      <c r="G281" s="170" t="s">
        <v>314</v>
      </c>
      <c r="H281" s="171">
        <v>240</v>
      </c>
      <c r="I281" s="154">
        <f>'Прил 7'!J273</f>
        <v>3015376.1</v>
      </c>
    </row>
    <row r="282" spans="1:9" x14ac:dyDescent="0.25">
      <c r="A282" s="73" t="s">
        <v>97</v>
      </c>
      <c r="B282" s="170" t="s">
        <v>133</v>
      </c>
      <c r="C282" s="170" t="s">
        <v>85</v>
      </c>
      <c r="D282" s="170" t="s">
        <v>106</v>
      </c>
      <c r="E282" s="171">
        <v>2</v>
      </c>
      <c r="F282" s="170" t="s">
        <v>88</v>
      </c>
      <c r="G282" s="170" t="s">
        <v>314</v>
      </c>
      <c r="H282" s="171">
        <v>850</v>
      </c>
      <c r="I282" s="154">
        <f>'Прил 7'!J274</f>
        <v>20000</v>
      </c>
    </row>
    <row r="283" spans="1:9" x14ac:dyDescent="0.25">
      <c r="A283" s="74" t="s">
        <v>328</v>
      </c>
      <c r="B283" s="170" t="s">
        <v>133</v>
      </c>
      <c r="C283" s="170" t="s">
        <v>85</v>
      </c>
      <c r="D283" s="170" t="s">
        <v>106</v>
      </c>
      <c r="E283" s="171">
        <v>5</v>
      </c>
      <c r="F283" s="170" t="s">
        <v>88</v>
      </c>
      <c r="G283" s="170" t="s">
        <v>89</v>
      </c>
      <c r="H283" s="171"/>
      <c r="I283" s="154">
        <f>I284+I286</f>
        <v>15933438.620000001</v>
      </c>
    </row>
    <row r="284" spans="1:9" ht="31.5" x14ac:dyDescent="0.25">
      <c r="A284" s="74" t="s">
        <v>313</v>
      </c>
      <c r="B284" s="170" t="s">
        <v>133</v>
      </c>
      <c r="C284" s="170" t="s">
        <v>85</v>
      </c>
      <c r="D284" s="170" t="s">
        <v>106</v>
      </c>
      <c r="E284" s="171">
        <v>5</v>
      </c>
      <c r="F284" s="170" t="s">
        <v>88</v>
      </c>
      <c r="G284" s="170" t="s">
        <v>314</v>
      </c>
      <c r="H284" s="171"/>
      <c r="I284" s="154">
        <f>I285</f>
        <v>14431687.73</v>
      </c>
    </row>
    <row r="285" spans="1:9" x14ac:dyDescent="0.25">
      <c r="A285" s="73" t="s">
        <v>134</v>
      </c>
      <c r="B285" s="170" t="s">
        <v>133</v>
      </c>
      <c r="C285" s="170" t="s">
        <v>85</v>
      </c>
      <c r="D285" s="170" t="s">
        <v>106</v>
      </c>
      <c r="E285" s="171">
        <v>5</v>
      </c>
      <c r="F285" s="170" t="s">
        <v>88</v>
      </c>
      <c r="G285" s="170" t="s">
        <v>314</v>
      </c>
      <c r="H285" s="171">
        <v>620</v>
      </c>
      <c r="I285" s="154">
        <f>'Прил 7'!J277</f>
        <v>14431687.73</v>
      </c>
    </row>
    <row r="286" spans="1:9" ht="63" x14ac:dyDescent="0.25">
      <c r="A286" s="73" t="s">
        <v>527</v>
      </c>
      <c r="B286" s="170" t="s">
        <v>133</v>
      </c>
      <c r="C286" s="170" t="s">
        <v>85</v>
      </c>
      <c r="D286" s="170" t="s">
        <v>106</v>
      </c>
      <c r="E286" s="171">
        <v>5</v>
      </c>
      <c r="F286" s="170" t="s">
        <v>88</v>
      </c>
      <c r="G286" s="170" t="s">
        <v>329</v>
      </c>
      <c r="H286" s="171"/>
      <c r="I286" s="154">
        <f>I287</f>
        <v>1501750.89</v>
      </c>
    </row>
    <row r="287" spans="1:9" x14ac:dyDescent="0.25">
      <c r="A287" s="73" t="s">
        <v>134</v>
      </c>
      <c r="B287" s="170" t="s">
        <v>133</v>
      </c>
      <c r="C287" s="170" t="s">
        <v>85</v>
      </c>
      <c r="D287" s="170" t="s">
        <v>106</v>
      </c>
      <c r="E287" s="171">
        <v>5</v>
      </c>
      <c r="F287" s="170" t="s">
        <v>88</v>
      </c>
      <c r="G287" s="170" t="s">
        <v>329</v>
      </c>
      <c r="H287" s="171">
        <v>620</v>
      </c>
      <c r="I287" s="154">
        <f>'Прил 7'!J279</f>
        <v>1501750.89</v>
      </c>
    </row>
    <row r="288" spans="1:9" ht="47.25" x14ac:dyDescent="0.25">
      <c r="A288" s="73" t="s">
        <v>204</v>
      </c>
      <c r="B288" s="170" t="s">
        <v>133</v>
      </c>
      <c r="C288" s="170" t="s">
        <v>85</v>
      </c>
      <c r="D288" s="170" t="s">
        <v>108</v>
      </c>
      <c r="E288" s="171">
        <v>0</v>
      </c>
      <c r="F288" s="170" t="s">
        <v>88</v>
      </c>
      <c r="G288" s="170" t="s">
        <v>89</v>
      </c>
      <c r="H288" s="171"/>
      <c r="I288" s="155">
        <f>I289</f>
        <v>28000</v>
      </c>
    </row>
    <row r="289" spans="1:9" x14ac:dyDescent="0.25">
      <c r="A289" s="73" t="s">
        <v>330</v>
      </c>
      <c r="B289" s="170" t="s">
        <v>133</v>
      </c>
      <c r="C289" s="170" t="s">
        <v>85</v>
      </c>
      <c r="D289" s="170" t="s">
        <v>108</v>
      </c>
      <c r="E289" s="171">
        <v>3</v>
      </c>
      <c r="F289" s="170" t="s">
        <v>88</v>
      </c>
      <c r="G289" s="170" t="s">
        <v>89</v>
      </c>
      <c r="H289" s="171"/>
      <c r="I289" s="155">
        <f>I291+I293</f>
        <v>28000</v>
      </c>
    </row>
    <row r="290" spans="1:9" hidden="1" x14ac:dyDescent="0.25">
      <c r="A290" s="73" t="s">
        <v>206</v>
      </c>
      <c r="B290" s="170" t="s">
        <v>133</v>
      </c>
      <c r="C290" s="170" t="s">
        <v>85</v>
      </c>
      <c r="D290" s="170" t="s">
        <v>108</v>
      </c>
      <c r="E290" s="171">
        <v>3</v>
      </c>
      <c r="F290" s="170" t="s">
        <v>85</v>
      </c>
      <c r="G290" s="170" t="s">
        <v>89</v>
      </c>
      <c r="H290" s="171"/>
      <c r="I290" s="155">
        <f>I291</f>
        <v>0</v>
      </c>
    </row>
    <row r="291" spans="1:9" ht="31.5" hidden="1" x14ac:dyDescent="0.25">
      <c r="A291" s="74" t="s">
        <v>207</v>
      </c>
      <c r="B291" s="170" t="s">
        <v>133</v>
      </c>
      <c r="C291" s="170" t="s">
        <v>85</v>
      </c>
      <c r="D291" s="170" t="s">
        <v>108</v>
      </c>
      <c r="E291" s="170" t="s">
        <v>94</v>
      </c>
      <c r="F291" s="170" t="s">
        <v>85</v>
      </c>
      <c r="G291" s="170" t="s">
        <v>208</v>
      </c>
      <c r="H291" s="170"/>
      <c r="I291" s="155">
        <f>I292</f>
        <v>0</v>
      </c>
    </row>
    <row r="292" spans="1:9" ht="31.5" hidden="1" x14ac:dyDescent="0.25">
      <c r="A292" s="74" t="s">
        <v>95</v>
      </c>
      <c r="B292" s="170" t="s">
        <v>133</v>
      </c>
      <c r="C292" s="170" t="s">
        <v>85</v>
      </c>
      <c r="D292" s="170" t="s">
        <v>108</v>
      </c>
      <c r="E292" s="170" t="s">
        <v>94</v>
      </c>
      <c r="F292" s="170" t="s">
        <v>85</v>
      </c>
      <c r="G292" s="170" t="s">
        <v>208</v>
      </c>
      <c r="H292" s="170" t="s">
        <v>96</v>
      </c>
      <c r="I292" s="155">
        <f>'Прил 7'!J284</f>
        <v>0</v>
      </c>
    </row>
    <row r="293" spans="1:9" ht="47.25" x14ac:dyDescent="0.25">
      <c r="A293" s="73" t="s">
        <v>529</v>
      </c>
      <c r="B293" s="170" t="s">
        <v>133</v>
      </c>
      <c r="C293" s="170" t="s">
        <v>85</v>
      </c>
      <c r="D293" s="170" t="s">
        <v>108</v>
      </c>
      <c r="E293" s="171">
        <v>3</v>
      </c>
      <c r="F293" s="170" t="s">
        <v>86</v>
      </c>
      <c r="G293" s="170" t="s">
        <v>89</v>
      </c>
      <c r="H293" s="171"/>
      <c r="I293" s="155">
        <f>I294</f>
        <v>28000</v>
      </c>
    </row>
    <row r="294" spans="1:9" ht="31.5" x14ac:dyDescent="0.25">
      <c r="A294" s="74" t="s">
        <v>207</v>
      </c>
      <c r="B294" s="170" t="s">
        <v>133</v>
      </c>
      <c r="C294" s="170" t="s">
        <v>85</v>
      </c>
      <c r="D294" s="170" t="s">
        <v>108</v>
      </c>
      <c r="E294" s="170" t="s">
        <v>94</v>
      </c>
      <c r="F294" s="170" t="s">
        <v>86</v>
      </c>
      <c r="G294" s="170" t="s">
        <v>208</v>
      </c>
      <c r="H294" s="170"/>
      <c r="I294" s="155">
        <f>I295</f>
        <v>28000</v>
      </c>
    </row>
    <row r="295" spans="1:9" ht="31.5" x14ac:dyDescent="0.25">
      <c r="A295" s="74" t="s">
        <v>95</v>
      </c>
      <c r="B295" s="170" t="s">
        <v>133</v>
      </c>
      <c r="C295" s="170" t="s">
        <v>85</v>
      </c>
      <c r="D295" s="170" t="s">
        <v>108</v>
      </c>
      <c r="E295" s="170" t="s">
        <v>94</v>
      </c>
      <c r="F295" s="170" t="s">
        <v>86</v>
      </c>
      <c r="G295" s="170" t="s">
        <v>208</v>
      </c>
      <c r="H295" s="170" t="s">
        <v>96</v>
      </c>
      <c r="I295" s="155">
        <f>'Прил 7'!J287</f>
        <v>28000</v>
      </c>
    </row>
    <row r="296" spans="1:9" x14ac:dyDescent="0.25">
      <c r="A296" s="74" t="s">
        <v>100</v>
      </c>
      <c r="B296" s="216" t="s">
        <v>133</v>
      </c>
      <c r="C296" s="216" t="s">
        <v>85</v>
      </c>
      <c r="D296" s="216" t="s">
        <v>101</v>
      </c>
      <c r="E296" s="217">
        <v>0</v>
      </c>
      <c r="F296" s="216" t="s">
        <v>87</v>
      </c>
      <c r="G296" s="216" t="s">
        <v>89</v>
      </c>
      <c r="H296" s="216"/>
      <c r="I296" s="155">
        <f>I297</f>
        <v>1568956.65</v>
      </c>
    </row>
    <row r="297" spans="1:9" x14ac:dyDescent="0.25">
      <c r="A297" s="74" t="s">
        <v>229</v>
      </c>
      <c r="B297" s="216" t="s">
        <v>133</v>
      </c>
      <c r="C297" s="216" t="s">
        <v>85</v>
      </c>
      <c r="D297" s="216" t="s">
        <v>101</v>
      </c>
      <c r="E297" s="217">
        <v>9</v>
      </c>
      <c r="F297" s="216" t="s">
        <v>87</v>
      </c>
      <c r="G297" s="216" t="s">
        <v>89</v>
      </c>
      <c r="H297" s="216"/>
      <c r="I297" s="155">
        <f>I298+I300</f>
        <v>1568956.65</v>
      </c>
    </row>
    <row r="298" spans="1:9" ht="63" x14ac:dyDescent="0.25">
      <c r="A298" s="74" t="s">
        <v>331</v>
      </c>
      <c r="B298" s="170" t="s">
        <v>133</v>
      </c>
      <c r="C298" s="170" t="s">
        <v>85</v>
      </c>
      <c r="D298" s="170" t="s">
        <v>101</v>
      </c>
      <c r="E298" s="171">
        <v>9</v>
      </c>
      <c r="F298" s="170" t="s">
        <v>88</v>
      </c>
      <c r="G298" s="170" t="s">
        <v>147</v>
      </c>
      <c r="H298" s="171"/>
      <c r="I298" s="154">
        <f>I299</f>
        <v>52918.98</v>
      </c>
    </row>
    <row r="299" spans="1:9" ht="31.5" x14ac:dyDescent="0.25">
      <c r="A299" s="74" t="s">
        <v>130</v>
      </c>
      <c r="B299" s="170" t="s">
        <v>133</v>
      </c>
      <c r="C299" s="170" t="s">
        <v>85</v>
      </c>
      <c r="D299" s="170" t="s">
        <v>101</v>
      </c>
      <c r="E299" s="171">
        <v>9</v>
      </c>
      <c r="F299" s="170" t="s">
        <v>88</v>
      </c>
      <c r="G299" s="170" t="s">
        <v>147</v>
      </c>
      <c r="H299" s="171">
        <v>110</v>
      </c>
      <c r="I299" s="154">
        <f>'Прил 7'!J295</f>
        <v>52918.98</v>
      </c>
    </row>
    <row r="300" spans="1:9" ht="31.5" x14ac:dyDescent="0.25">
      <c r="A300" s="74" t="s">
        <v>435</v>
      </c>
      <c r="B300" s="170" t="s">
        <v>133</v>
      </c>
      <c r="C300" s="170" t="s">
        <v>85</v>
      </c>
      <c r="D300" s="170" t="s">
        <v>101</v>
      </c>
      <c r="E300" s="171">
        <v>9</v>
      </c>
      <c r="F300" s="170" t="s">
        <v>88</v>
      </c>
      <c r="G300" s="170" t="s">
        <v>434</v>
      </c>
      <c r="H300" s="171"/>
      <c r="I300" s="154">
        <f>SUM(I301:I302)</f>
        <v>1516037.67</v>
      </c>
    </row>
    <row r="301" spans="1:9" x14ac:dyDescent="0.25">
      <c r="A301" s="73" t="s">
        <v>315</v>
      </c>
      <c r="B301" s="170" t="s">
        <v>133</v>
      </c>
      <c r="C301" s="170" t="s">
        <v>85</v>
      </c>
      <c r="D301" s="170" t="s">
        <v>101</v>
      </c>
      <c r="E301" s="171">
        <v>9</v>
      </c>
      <c r="F301" s="170" t="s">
        <v>88</v>
      </c>
      <c r="G301" s="170" t="s">
        <v>434</v>
      </c>
      <c r="H301" s="171">
        <v>110</v>
      </c>
      <c r="I301" s="154">
        <f>'Прил 7'!J297</f>
        <v>310819.44</v>
      </c>
    </row>
    <row r="302" spans="1:9" x14ac:dyDescent="0.25">
      <c r="A302" s="73" t="s">
        <v>134</v>
      </c>
      <c r="B302" s="170" t="s">
        <v>133</v>
      </c>
      <c r="C302" s="170" t="s">
        <v>85</v>
      </c>
      <c r="D302" s="170" t="s">
        <v>101</v>
      </c>
      <c r="E302" s="171">
        <v>9</v>
      </c>
      <c r="F302" s="170" t="s">
        <v>88</v>
      </c>
      <c r="G302" s="170" t="s">
        <v>434</v>
      </c>
      <c r="H302" s="171">
        <v>620</v>
      </c>
      <c r="I302" s="154">
        <f>'Прил 7'!J298</f>
        <v>1205218.23</v>
      </c>
    </row>
    <row r="303" spans="1:9" x14ac:dyDescent="0.25">
      <c r="A303" s="73" t="s">
        <v>148</v>
      </c>
      <c r="B303" s="170" t="s">
        <v>133</v>
      </c>
      <c r="C303" s="170" t="s">
        <v>103</v>
      </c>
      <c r="D303" s="170"/>
      <c r="E303" s="171"/>
      <c r="F303" s="170"/>
      <c r="G303" s="170"/>
      <c r="H303" s="171"/>
      <c r="I303" s="155">
        <f>I304</f>
        <v>1072000</v>
      </c>
    </row>
    <row r="304" spans="1:9" ht="47.25" x14ac:dyDescent="0.25">
      <c r="A304" s="74" t="s">
        <v>321</v>
      </c>
      <c r="B304" s="170" t="s">
        <v>133</v>
      </c>
      <c r="C304" s="170" t="s">
        <v>103</v>
      </c>
      <c r="D304" s="170" t="s">
        <v>106</v>
      </c>
      <c r="E304" s="171">
        <v>0</v>
      </c>
      <c r="F304" s="170" t="s">
        <v>88</v>
      </c>
      <c r="G304" s="170" t="s">
        <v>89</v>
      </c>
      <c r="H304" s="171"/>
      <c r="I304" s="155">
        <f>I305</f>
        <v>1072000</v>
      </c>
    </row>
    <row r="305" spans="1:9" x14ac:dyDescent="0.25">
      <c r="A305" s="74" t="s">
        <v>332</v>
      </c>
      <c r="B305" s="170" t="s">
        <v>133</v>
      </c>
      <c r="C305" s="170" t="s">
        <v>103</v>
      </c>
      <c r="D305" s="170" t="s">
        <v>106</v>
      </c>
      <c r="E305" s="171">
        <v>3</v>
      </c>
      <c r="F305" s="170" t="s">
        <v>88</v>
      </c>
      <c r="G305" s="170" t="s">
        <v>89</v>
      </c>
      <c r="H305" s="171"/>
      <c r="I305" s="155">
        <f>I306+I308+I310</f>
        <v>1072000</v>
      </c>
    </row>
    <row r="306" spans="1:9" x14ac:dyDescent="0.25">
      <c r="A306" s="74" t="s">
        <v>333</v>
      </c>
      <c r="B306" s="170" t="s">
        <v>133</v>
      </c>
      <c r="C306" s="170" t="s">
        <v>103</v>
      </c>
      <c r="D306" s="170" t="s">
        <v>106</v>
      </c>
      <c r="E306" s="171">
        <v>3</v>
      </c>
      <c r="F306" s="170" t="s">
        <v>88</v>
      </c>
      <c r="G306" s="170" t="s">
        <v>334</v>
      </c>
      <c r="H306" s="171"/>
      <c r="I306" s="155">
        <f>I307</f>
        <v>100000</v>
      </c>
    </row>
    <row r="307" spans="1:9" x14ac:dyDescent="0.25">
      <c r="A307" s="74" t="s">
        <v>111</v>
      </c>
      <c r="B307" s="170" t="s">
        <v>133</v>
      </c>
      <c r="C307" s="170" t="s">
        <v>103</v>
      </c>
      <c r="D307" s="170" t="s">
        <v>106</v>
      </c>
      <c r="E307" s="171">
        <v>3</v>
      </c>
      <c r="F307" s="170" t="s">
        <v>88</v>
      </c>
      <c r="G307" s="170" t="s">
        <v>334</v>
      </c>
      <c r="H307" s="171">
        <v>350</v>
      </c>
      <c r="I307" s="155">
        <f>'Прил 7'!J303</f>
        <v>100000</v>
      </c>
    </row>
    <row r="308" spans="1:9" x14ac:dyDescent="0.25">
      <c r="A308" s="74" t="s">
        <v>335</v>
      </c>
      <c r="B308" s="170" t="s">
        <v>133</v>
      </c>
      <c r="C308" s="170" t="s">
        <v>103</v>
      </c>
      <c r="D308" s="170" t="s">
        <v>106</v>
      </c>
      <c r="E308" s="171">
        <v>3</v>
      </c>
      <c r="F308" s="170" t="s">
        <v>88</v>
      </c>
      <c r="G308" s="170" t="s">
        <v>336</v>
      </c>
      <c r="H308" s="171"/>
      <c r="I308" s="155">
        <f>I309</f>
        <v>410000</v>
      </c>
    </row>
    <row r="309" spans="1:9" ht="31.5" x14ac:dyDescent="0.25">
      <c r="A309" s="74" t="s">
        <v>95</v>
      </c>
      <c r="B309" s="170" t="s">
        <v>133</v>
      </c>
      <c r="C309" s="170" t="s">
        <v>103</v>
      </c>
      <c r="D309" s="170" t="s">
        <v>106</v>
      </c>
      <c r="E309" s="171">
        <v>3</v>
      </c>
      <c r="F309" s="170" t="s">
        <v>88</v>
      </c>
      <c r="G309" s="170" t="s">
        <v>336</v>
      </c>
      <c r="H309" s="171">
        <v>240</v>
      </c>
      <c r="I309" s="155">
        <f>'Прил 7'!J305</f>
        <v>410000</v>
      </c>
    </row>
    <row r="310" spans="1:9" x14ac:dyDescent="0.25">
      <c r="A310" s="74" t="s">
        <v>337</v>
      </c>
      <c r="B310" s="170" t="s">
        <v>133</v>
      </c>
      <c r="C310" s="170" t="s">
        <v>103</v>
      </c>
      <c r="D310" s="170" t="s">
        <v>106</v>
      </c>
      <c r="E310" s="171">
        <v>3</v>
      </c>
      <c r="F310" s="170" t="s">
        <v>88</v>
      </c>
      <c r="G310" s="170" t="s">
        <v>338</v>
      </c>
      <c r="H310" s="171"/>
      <c r="I310" s="155">
        <f>I311</f>
        <v>562000</v>
      </c>
    </row>
    <row r="311" spans="1:9" ht="31.5" x14ac:dyDescent="0.25">
      <c r="A311" s="74" t="s">
        <v>95</v>
      </c>
      <c r="B311" s="170" t="s">
        <v>133</v>
      </c>
      <c r="C311" s="170" t="s">
        <v>103</v>
      </c>
      <c r="D311" s="170" t="s">
        <v>106</v>
      </c>
      <c r="E311" s="171">
        <v>3</v>
      </c>
      <c r="F311" s="170" t="s">
        <v>88</v>
      </c>
      <c r="G311" s="170" t="s">
        <v>338</v>
      </c>
      <c r="H311" s="171">
        <v>240</v>
      </c>
      <c r="I311" s="155">
        <f>'Прил 7'!J307</f>
        <v>562000</v>
      </c>
    </row>
    <row r="312" spans="1:9" x14ac:dyDescent="0.25">
      <c r="A312" s="79" t="s">
        <v>149</v>
      </c>
      <c r="B312" s="170">
        <v>10</v>
      </c>
      <c r="C312" s="170"/>
      <c r="D312" s="170"/>
      <c r="E312" s="171"/>
      <c r="F312" s="170"/>
      <c r="G312" s="170"/>
      <c r="H312" s="171"/>
      <c r="I312" s="155">
        <f>I313</f>
        <v>763240</v>
      </c>
    </row>
    <row r="313" spans="1:9" x14ac:dyDescent="0.25">
      <c r="A313" s="73" t="s">
        <v>150</v>
      </c>
      <c r="B313" s="170" t="s">
        <v>110</v>
      </c>
      <c r="C313" s="170" t="s">
        <v>92</v>
      </c>
      <c r="D313" s="170"/>
      <c r="E313" s="170"/>
      <c r="F313" s="170"/>
      <c r="G313" s="170"/>
      <c r="H313" s="171"/>
      <c r="I313" s="155">
        <f>I314+I318</f>
        <v>763240</v>
      </c>
    </row>
    <row r="314" spans="1:9" x14ac:dyDescent="0.25">
      <c r="A314" s="74" t="s">
        <v>339</v>
      </c>
      <c r="B314" s="170" t="s">
        <v>110</v>
      </c>
      <c r="C314" s="170" t="s">
        <v>92</v>
      </c>
      <c r="D314" s="170" t="s">
        <v>340</v>
      </c>
      <c r="E314" s="171">
        <v>0</v>
      </c>
      <c r="F314" s="170" t="s">
        <v>88</v>
      </c>
      <c r="G314" s="170" t="s">
        <v>89</v>
      </c>
      <c r="H314" s="171"/>
      <c r="I314" s="155">
        <f>I315</f>
        <v>723240</v>
      </c>
    </row>
    <row r="315" spans="1:9" x14ac:dyDescent="0.25">
      <c r="A315" s="74" t="s">
        <v>341</v>
      </c>
      <c r="B315" s="170" t="s">
        <v>110</v>
      </c>
      <c r="C315" s="170" t="s">
        <v>92</v>
      </c>
      <c r="D315" s="170" t="s">
        <v>340</v>
      </c>
      <c r="E315" s="171">
        <v>3</v>
      </c>
      <c r="F315" s="170" t="s">
        <v>88</v>
      </c>
      <c r="G315" s="170" t="s">
        <v>89</v>
      </c>
      <c r="H315" s="171"/>
      <c r="I315" s="155">
        <f>I316</f>
        <v>723240</v>
      </c>
    </row>
    <row r="316" spans="1:9" ht="31.5" x14ac:dyDescent="0.25">
      <c r="A316" s="74" t="s">
        <v>342</v>
      </c>
      <c r="B316" s="170" t="s">
        <v>110</v>
      </c>
      <c r="C316" s="170" t="s">
        <v>92</v>
      </c>
      <c r="D316" s="170" t="s">
        <v>340</v>
      </c>
      <c r="E316" s="171">
        <v>3</v>
      </c>
      <c r="F316" s="170" t="s">
        <v>88</v>
      </c>
      <c r="G316" s="170" t="s">
        <v>343</v>
      </c>
      <c r="H316" s="171"/>
      <c r="I316" s="155">
        <f>I317</f>
        <v>723240</v>
      </c>
    </row>
    <row r="317" spans="1:9" ht="31.5" x14ac:dyDescent="0.25">
      <c r="A317" s="74" t="s">
        <v>270</v>
      </c>
      <c r="B317" s="170" t="s">
        <v>110</v>
      </c>
      <c r="C317" s="170" t="s">
        <v>92</v>
      </c>
      <c r="D317" s="170" t="s">
        <v>340</v>
      </c>
      <c r="E317" s="171">
        <v>3</v>
      </c>
      <c r="F317" s="170" t="s">
        <v>88</v>
      </c>
      <c r="G317" s="170" t="s">
        <v>343</v>
      </c>
      <c r="H317" s="171">
        <v>810</v>
      </c>
      <c r="I317" s="155">
        <f>'Прил 7'!J313</f>
        <v>723240</v>
      </c>
    </row>
    <row r="318" spans="1:9" x14ac:dyDescent="0.25">
      <c r="A318" s="74" t="s">
        <v>100</v>
      </c>
      <c r="B318" s="170" t="s">
        <v>110</v>
      </c>
      <c r="C318" s="170" t="s">
        <v>92</v>
      </c>
      <c r="D318" s="170" t="s">
        <v>101</v>
      </c>
      <c r="E318" s="171">
        <v>0</v>
      </c>
      <c r="F318" s="170" t="s">
        <v>88</v>
      </c>
      <c r="G318" s="170" t="s">
        <v>89</v>
      </c>
      <c r="H318" s="171"/>
      <c r="I318" s="155">
        <f>I319</f>
        <v>40000</v>
      </c>
    </row>
    <row r="319" spans="1:9" x14ac:dyDescent="0.25">
      <c r="A319" s="74" t="s">
        <v>229</v>
      </c>
      <c r="B319" s="170" t="s">
        <v>110</v>
      </c>
      <c r="C319" s="170" t="s">
        <v>92</v>
      </c>
      <c r="D319" s="170" t="s">
        <v>101</v>
      </c>
      <c r="E319" s="171">
        <v>9</v>
      </c>
      <c r="F319" s="170" t="s">
        <v>88</v>
      </c>
      <c r="G319" s="170" t="s">
        <v>89</v>
      </c>
      <c r="H319" s="171"/>
      <c r="I319" s="155">
        <f>I320</f>
        <v>40000</v>
      </c>
    </row>
    <row r="320" spans="1:9" x14ac:dyDescent="0.25">
      <c r="A320" s="74" t="s">
        <v>344</v>
      </c>
      <c r="B320" s="170" t="s">
        <v>110</v>
      </c>
      <c r="C320" s="170" t="s">
        <v>92</v>
      </c>
      <c r="D320" s="170" t="s">
        <v>101</v>
      </c>
      <c r="E320" s="171">
        <v>9</v>
      </c>
      <c r="F320" s="170" t="s">
        <v>88</v>
      </c>
      <c r="G320" s="170" t="s">
        <v>345</v>
      </c>
      <c r="H320" s="171"/>
      <c r="I320" s="154">
        <f>I321</f>
        <v>40000</v>
      </c>
    </row>
    <row r="321" spans="1:9" x14ac:dyDescent="0.25">
      <c r="A321" s="74" t="s">
        <v>151</v>
      </c>
      <c r="B321" s="170" t="s">
        <v>110</v>
      </c>
      <c r="C321" s="170" t="s">
        <v>92</v>
      </c>
      <c r="D321" s="170" t="s">
        <v>101</v>
      </c>
      <c r="E321" s="171">
        <v>9</v>
      </c>
      <c r="F321" s="170" t="s">
        <v>88</v>
      </c>
      <c r="G321" s="170" t="s">
        <v>345</v>
      </c>
      <c r="H321" s="171">
        <v>310</v>
      </c>
      <c r="I321" s="154">
        <f>'Прил 7'!J317</f>
        <v>40000</v>
      </c>
    </row>
    <row r="322" spans="1:9" x14ac:dyDescent="0.25">
      <c r="A322" s="79" t="s">
        <v>152</v>
      </c>
      <c r="B322" s="170">
        <v>11</v>
      </c>
      <c r="C322" s="170"/>
      <c r="D322" s="170"/>
      <c r="E322" s="171"/>
      <c r="F322" s="170"/>
      <c r="G322" s="170"/>
      <c r="H322" s="171"/>
      <c r="I322" s="155">
        <f>I323</f>
        <v>3557156.83</v>
      </c>
    </row>
    <row r="323" spans="1:9" x14ac:dyDescent="0.25">
      <c r="A323" s="73" t="s">
        <v>153</v>
      </c>
      <c r="B323" s="170">
        <v>11</v>
      </c>
      <c r="C323" s="170" t="s">
        <v>104</v>
      </c>
      <c r="D323" s="170"/>
      <c r="E323" s="171"/>
      <c r="F323" s="170"/>
      <c r="G323" s="170"/>
      <c r="H323" s="171"/>
      <c r="I323" s="155">
        <f>I324</f>
        <v>3557156.83</v>
      </c>
    </row>
    <row r="324" spans="1:9" ht="47.25" x14ac:dyDescent="0.25">
      <c r="A324" s="74" t="s">
        <v>321</v>
      </c>
      <c r="B324" s="170" t="s">
        <v>114</v>
      </c>
      <c r="C324" s="170" t="s">
        <v>104</v>
      </c>
      <c r="D324" s="170" t="s">
        <v>106</v>
      </c>
      <c r="E324" s="171">
        <v>0</v>
      </c>
      <c r="F324" s="170" t="s">
        <v>88</v>
      </c>
      <c r="G324" s="170" t="s">
        <v>89</v>
      </c>
      <c r="H324" s="171"/>
      <c r="I324" s="155">
        <f>I325</f>
        <v>3557156.83</v>
      </c>
    </row>
    <row r="325" spans="1:9" ht="47.25" x14ac:dyDescent="0.25">
      <c r="A325" s="74" t="s">
        <v>346</v>
      </c>
      <c r="B325" s="170" t="s">
        <v>114</v>
      </c>
      <c r="C325" s="170" t="s">
        <v>104</v>
      </c>
      <c r="D325" s="170" t="s">
        <v>106</v>
      </c>
      <c r="E325" s="171">
        <v>4</v>
      </c>
      <c r="F325" s="170" t="s">
        <v>88</v>
      </c>
      <c r="G325" s="170" t="s">
        <v>89</v>
      </c>
      <c r="H325" s="171"/>
      <c r="I325" s="155">
        <f>I326+I328+I330</f>
        <v>3557156.83</v>
      </c>
    </row>
    <row r="326" spans="1:9" x14ac:dyDescent="0.25">
      <c r="A326" s="74" t="s">
        <v>347</v>
      </c>
      <c r="B326" s="170" t="s">
        <v>114</v>
      </c>
      <c r="C326" s="170" t="s">
        <v>104</v>
      </c>
      <c r="D326" s="170" t="s">
        <v>106</v>
      </c>
      <c r="E326" s="171">
        <v>4</v>
      </c>
      <c r="F326" s="170" t="s">
        <v>88</v>
      </c>
      <c r="G326" s="170" t="s">
        <v>348</v>
      </c>
      <c r="H326" s="171"/>
      <c r="I326" s="155">
        <f>I327</f>
        <v>625000</v>
      </c>
    </row>
    <row r="327" spans="1:9" ht="31.5" x14ac:dyDescent="0.25">
      <c r="A327" s="74" t="s">
        <v>95</v>
      </c>
      <c r="B327" s="170" t="s">
        <v>114</v>
      </c>
      <c r="C327" s="170" t="s">
        <v>104</v>
      </c>
      <c r="D327" s="170" t="s">
        <v>106</v>
      </c>
      <c r="E327" s="171">
        <v>4</v>
      </c>
      <c r="F327" s="170" t="s">
        <v>88</v>
      </c>
      <c r="G327" s="170" t="s">
        <v>348</v>
      </c>
      <c r="H327" s="171">
        <v>240</v>
      </c>
      <c r="I327" s="155">
        <f>'Прил 7'!J323</f>
        <v>625000</v>
      </c>
    </row>
    <row r="328" spans="1:9" x14ac:dyDescent="0.25">
      <c r="A328" s="74" t="s">
        <v>295</v>
      </c>
      <c r="B328" s="170" t="s">
        <v>114</v>
      </c>
      <c r="C328" s="170" t="s">
        <v>104</v>
      </c>
      <c r="D328" s="170" t="s">
        <v>106</v>
      </c>
      <c r="E328" s="171">
        <v>4</v>
      </c>
      <c r="F328" s="170" t="s">
        <v>88</v>
      </c>
      <c r="G328" s="170" t="s">
        <v>296</v>
      </c>
      <c r="H328" s="171"/>
      <c r="I328" s="155">
        <f>I329</f>
        <v>1432156.83</v>
      </c>
    </row>
    <row r="329" spans="1:9" ht="31.5" x14ac:dyDescent="0.25">
      <c r="A329" s="74" t="s">
        <v>95</v>
      </c>
      <c r="B329" s="170" t="s">
        <v>114</v>
      </c>
      <c r="C329" s="170" t="s">
        <v>104</v>
      </c>
      <c r="D329" s="170" t="s">
        <v>106</v>
      </c>
      <c r="E329" s="171">
        <v>4</v>
      </c>
      <c r="F329" s="170" t="s">
        <v>88</v>
      </c>
      <c r="G329" s="170" t="s">
        <v>296</v>
      </c>
      <c r="H329" s="171">
        <v>240</v>
      </c>
      <c r="I329" s="155">
        <f>'Прил 7'!J325</f>
        <v>1432156.83</v>
      </c>
    </row>
    <row r="330" spans="1:9" x14ac:dyDescent="0.25">
      <c r="A330" s="74" t="s">
        <v>349</v>
      </c>
      <c r="B330" s="170" t="s">
        <v>114</v>
      </c>
      <c r="C330" s="170" t="s">
        <v>104</v>
      </c>
      <c r="D330" s="170" t="s">
        <v>106</v>
      </c>
      <c r="E330" s="171">
        <v>4</v>
      </c>
      <c r="F330" s="170" t="s">
        <v>88</v>
      </c>
      <c r="G330" s="170" t="s">
        <v>350</v>
      </c>
      <c r="H330" s="171"/>
      <c r="I330" s="155">
        <f>I331</f>
        <v>1500000</v>
      </c>
    </row>
    <row r="331" spans="1:9" ht="31.5" x14ac:dyDescent="0.25">
      <c r="A331" s="74" t="s">
        <v>95</v>
      </c>
      <c r="B331" s="170" t="s">
        <v>114</v>
      </c>
      <c r="C331" s="170" t="s">
        <v>104</v>
      </c>
      <c r="D331" s="170" t="s">
        <v>106</v>
      </c>
      <c r="E331" s="171">
        <v>4</v>
      </c>
      <c r="F331" s="170" t="s">
        <v>88</v>
      </c>
      <c r="G331" s="170" t="s">
        <v>350</v>
      </c>
      <c r="H331" s="171">
        <v>240</v>
      </c>
      <c r="I331" s="155">
        <f>'Прил 7'!J327</f>
        <v>1500000</v>
      </c>
    </row>
    <row r="332" spans="1:9" x14ac:dyDescent="0.25">
      <c r="A332" s="83" t="s">
        <v>154</v>
      </c>
      <c r="B332" s="84"/>
      <c r="C332" s="85"/>
      <c r="D332" s="84"/>
      <c r="E332" s="85"/>
      <c r="F332" s="84"/>
      <c r="G332" s="86"/>
      <c r="H332" s="86"/>
      <c r="I332" s="156">
        <f>I14+I130+I137+I164+I194+I263+I275+I312+I322</f>
        <v>154500006.81999999</v>
      </c>
    </row>
    <row r="333" spans="1:9" x14ac:dyDescent="0.25">
      <c r="A333" s="176"/>
      <c r="B333" s="177"/>
      <c r="C333" s="177"/>
      <c r="D333" s="177"/>
      <c r="E333" s="177"/>
      <c r="F333" s="177"/>
      <c r="G333" s="177"/>
      <c r="H333" s="177"/>
      <c r="I333" s="178">
        <f>'Прил 1'!C39</f>
        <v>154500006.82000002</v>
      </c>
    </row>
    <row r="334" spans="1:9" x14ac:dyDescent="0.25">
      <c r="A334" s="176"/>
      <c r="B334" s="177"/>
      <c r="C334" s="177"/>
      <c r="D334" s="177"/>
      <c r="E334" s="177"/>
      <c r="F334" s="177"/>
      <c r="G334" s="177"/>
      <c r="H334" s="177"/>
      <c r="I334" s="178">
        <f>I333-I332</f>
        <v>0</v>
      </c>
    </row>
    <row r="335" spans="1:9" x14ac:dyDescent="0.25">
      <c r="A335" s="176"/>
      <c r="B335" s="177"/>
      <c r="C335" s="177"/>
      <c r="D335" s="177"/>
      <c r="E335" s="177"/>
      <c r="F335" s="177"/>
      <c r="G335" s="177"/>
      <c r="H335" s="177"/>
      <c r="I335" s="179"/>
    </row>
  </sheetData>
  <mergeCells count="18">
    <mergeCell ref="G39:G40"/>
    <mergeCell ref="B39:B40"/>
    <mergeCell ref="C39:C40"/>
    <mergeCell ref="D39:D40"/>
    <mergeCell ref="E39:E40"/>
    <mergeCell ref="F39:F40"/>
    <mergeCell ref="A12:A13"/>
    <mergeCell ref="B12:H12"/>
    <mergeCell ref="I12:I13"/>
    <mergeCell ref="D13:G13"/>
    <mergeCell ref="A9:I9"/>
    <mergeCell ref="A11:I11"/>
    <mergeCell ref="B1:I1"/>
    <mergeCell ref="B6:I6"/>
    <mergeCell ref="B5:I5"/>
    <mergeCell ref="B4:I4"/>
    <mergeCell ref="B3:I3"/>
    <mergeCell ref="B2:I2"/>
  </mergeCells>
  <pageMargins left="0.78740157480314965" right="0.19685039370078741" top="0.39370078740157483" bottom="0.39370078740157483" header="0.19685039370078741" footer="0.19685039370078741"/>
  <pageSetup paperSize="9" fitToHeight="37" orientation="landscape" r:id="rId1"/>
  <headerFooter differentFirst="1">
    <oddHeader>&amp;C&amp;"PT Astra Serif,обычный"&amp;8&amp;K000000&amp;P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J307"/>
  <sheetViews>
    <sheetView view="pageBreakPreview" topLeftCell="A210" zoomScaleNormal="100" zoomScaleSheetLayoutView="100" workbookViewId="0">
      <selection activeCell="A211" sqref="A211:XFD216"/>
    </sheetView>
  </sheetViews>
  <sheetFormatPr defaultColWidth="8.85546875" defaultRowHeight="15.75" x14ac:dyDescent="0.25"/>
  <cols>
    <col min="1" max="1" width="60.5703125" style="46" customWidth="1"/>
    <col min="2" max="2" width="6.7109375" style="47" customWidth="1"/>
    <col min="3" max="3" width="6.5703125" style="47" customWidth="1"/>
    <col min="4" max="4" width="5.28515625" style="47" customWidth="1"/>
    <col min="5" max="5" width="4.28515625" style="47" customWidth="1"/>
    <col min="6" max="6" width="5.28515625" style="47" customWidth="1"/>
    <col min="7" max="7" width="6.85546875" style="47" customWidth="1"/>
    <col min="8" max="8" width="7.85546875" style="47" customWidth="1"/>
    <col min="9" max="10" width="16.7109375" style="48" customWidth="1"/>
    <col min="11" max="16384" width="8.85546875" style="40"/>
  </cols>
  <sheetData>
    <row r="1" spans="1:10" x14ac:dyDescent="0.25">
      <c r="A1" s="38"/>
      <c r="B1" s="39"/>
      <c r="C1" s="39"/>
      <c r="D1" s="39"/>
      <c r="E1" s="231" t="s">
        <v>155</v>
      </c>
      <c r="F1" s="231"/>
      <c r="G1" s="231"/>
      <c r="H1" s="231"/>
      <c r="I1" s="231"/>
      <c r="J1" s="231"/>
    </row>
    <row r="2" spans="1:10" x14ac:dyDescent="0.25">
      <c r="A2" s="38"/>
      <c r="B2" s="39"/>
      <c r="C2" s="39"/>
      <c r="D2" s="39"/>
      <c r="E2" s="231" t="s">
        <v>40</v>
      </c>
      <c r="F2" s="231"/>
      <c r="G2" s="231"/>
      <c r="H2" s="231"/>
      <c r="I2" s="231"/>
      <c r="J2" s="231"/>
    </row>
    <row r="3" spans="1:10" x14ac:dyDescent="0.25">
      <c r="A3" s="38"/>
      <c r="B3" s="39"/>
      <c r="C3" s="39"/>
      <c r="D3" s="39"/>
      <c r="E3" s="231" t="s">
        <v>42</v>
      </c>
      <c r="F3" s="231"/>
      <c r="G3" s="231"/>
      <c r="H3" s="231"/>
      <c r="I3" s="231"/>
      <c r="J3" s="231"/>
    </row>
    <row r="4" spans="1:10" x14ac:dyDescent="0.25">
      <c r="A4" s="38"/>
      <c r="B4" s="39"/>
      <c r="C4" s="39"/>
      <c r="D4" s="39"/>
      <c r="E4" s="231" t="s">
        <v>43</v>
      </c>
      <c r="F4" s="231"/>
      <c r="G4" s="231"/>
      <c r="H4" s="231"/>
      <c r="I4" s="231"/>
      <c r="J4" s="231"/>
    </row>
    <row r="5" spans="1:10" x14ac:dyDescent="0.25">
      <c r="A5" s="38"/>
      <c r="B5" s="39"/>
      <c r="C5" s="39"/>
      <c r="D5" s="39"/>
      <c r="E5" s="231" t="s">
        <v>490</v>
      </c>
      <c r="F5" s="231"/>
      <c r="G5" s="231"/>
      <c r="H5" s="231"/>
      <c r="I5" s="231"/>
      <c r="J5" s="231"/>
    </row>
    <row r="6" spans="1:10" x14ac:dyDescent="0.25">
      <c r="A6" s="38"/>
      <c r="B6" s="39"/>
      <c r="C6" s="39"/>
      <c r="D6" s="39"/>
      <c r="E6" s="242" t="s">
        <v>489</v>
      </c>
      <c r="F6" s="242"/>
      <c r="G6" s="242"/>
      <c r="H6" s="242"/>
      <c r="I6" s="242"/>
      <c r="J6" s="242"/>
    </row>
    <row r="7" spans="1:10" x14ac:dyDescent="0.25">
      <c r="A7" s="38"/>
      <c r="B7" s="39"/>
      <c r="C7" s="39"/>
      <c r="D7" s="39"/>
      <c r="E7" s="39"/>
      <c r="F7" s="39"/>
      <c r="G7" s="39"/>
      <c r="H7" s="39"/>
      <c r="I7" s="41"/>
      <c r="J7" s="41"/>
    </row>
    <row r="8" spans="1:10" x14ac:dyDescent="0.25">
      <c r="A8" s="38"/>
      <c r="B8" s="39"/>
      <c r="C8" s="39"/>
      <c r="D8" s="39"/>
      <c r="E8" s="39"/>
      <c r="F8" s="39"/>
      <c r="G8" s="39"/>
      <c r="H8" s="39"/>
      <c r="I8" s="41"/>
      <c r="J8" s="41"/>
    </row>
    <row r="9" spans="1:10" ht="96.75" customHeight="1" x14ac:dyDescent="0.25">
      <c r="A9" s="238" t="s">
        <v>499</v>
      </c>
      <c r="B9" s="238"/>
      <c r="C9" s="238"/>
      <c r="D9" s="238"/>
      <c r="E9" s="238"/>
      <c r="F9" s="238"/>
      <c r="G9" s="238"/>
      <c r="H9" s="238"/>
      <c r="I9" s="238"/>
      <c r="J9" s="238"/>
    </row>
    <row r="10" spans="1:10" x14ac:dyDescent="0.25">
      <c r="A10" s="42"/>
      <c r="B10" s="43"/>
      <c r="C10" s="43"/>
      <c r="D10" s="43"/>
      <c r="E10" s="43"/>
      <c r="F10" s="43"/>
      <c r="G10" s="43"/>
      <c r="H10" s="43"/>
      <c r="I10" s="44"/>
      <c r="J10" s="44"/>
    </row>
    <row r="11" spans="1:10" x14ac:dyDescent="0.25">
      <c r="A11" s="248" t="s">
        <v>39</v>
      </c>
      <c r="B11" s="248"/>
      <c r="C11" s="248"/>
      <c r="D11" s="248"/>
      <c r="E11" s="248"/>
      <c r="F11" s="248"/>
      <c r="G11" s="248"/>
      <c r="H11" s="248"/>
      <c r="I11" s="248"/>
      <c r="J11" s="248"/>
    </row>
    <row r="12" spans="1:10" x14ac:dyDescent="0.25">
      <c r="A12" s="243" t="s">
        <v>79</v>
      </c>
      <c r="B12" s="245" t="s">
        <v>1</v>
      </c>
      <c r="C12" s="246"/>
      <c r="D12" s="246"/>
      <c r="E12" s="246"/>
      <c r="F12" s="246"/>
      <c r="G12" s="246"/>
      <c r="H12" s="247"/>
      <c r="I12" s="243" t="s">
        <v>439</v>
      </c>
      <c r="J12" s="243" t="s">
        <v>492</v>
      </c>
    </row>
    <row r="13" spans="1:10" ht="126" x14ac:dyDescent="0.25">
      <c r="A13" s="244"/>
      <c r="B13" s="45" t="s">
        <v>80</v>
      </c>
      <c r="C13" s="45" t="s">
        <v>81</v>
      </c>
      <c r="D13" s="245" t="s">
        <v>82</v>
      </c>
      <c r="E13" s="246"/>
      <c r="F13" s="246"/>
      <c r="G13" s="246"/>
      <c r="H13" s="45" t="s">
        <v>83</v>
      </c>
      <c r="I13" s="244"/>
      <c r="J13" s="244"/>
    </row>
    <row r="14" spans="1:10" x14ac:dyDescent="0.25">
      <c r="A14" s="50" t="s">
        <v>84</v>
      </c>
      <c r="B14" s="51">
        <v>1</v>
      </c>
      <c r="C14" s="87"/>
      <c r="D14" s="88"/>
      <c r="E14" s="89"/>
      <c r="F14" s="90"/>
      <c r="G14" s="91"/>
      <c r="H14" s="89"/>
      <c r="I14" s="119">
        <f>I15+I23+I44+I49+I54</f>
        <v>26791441.169999998</v>
      </c>
      <c r="J14" s="119">
        <f>J15+J23+J44+J49+J54</f>
        <v>26117315.379999999</v>
      </c>
    </row>
    <row r="15" spans="1:10" ht="47.25" x14ac:dyDescent="0.25">
      <c r="A15" s="53" t="s">
        <v>91</v>
      </c>
      <c r="B15" s="54" t="s">
        <v>85</v>
      </c>
      <c r="C15" s="54" t="s">
        <v>92</v>
      </c>
      <c r="D15" s="54" t="s">
        <v>156</v>
      </c>
      <c r="E15" s="55"/>
      <c r="F15" s="54"/>
      <c r="G15" s="54"/>
      <c r="H15" s="55" t="s">
        <v>157</v>
      </c>
      <c r="I15" s="157">
        <f>I16</f>
        <v>1235930.67</v>
      </c>
      <c r="J15" s="157">
        <f>J16</f>
        <v>1263731.8600000001</v>
      </c>
    </row>
    <row r="16" spans="1:10" x14ac:dyDescent="0.25">
      <c r="A16" s="56" t="s">
        <v>158</v>
      </c>
      <c r="B16" s="54" t="s">
        <v>85</v>
      </c>
      <c r="C16" s="54" t="s">
        <v>92</v>
      </c>
      <c r="D16" s="54">
        <v>91</v>
      </c>
      <c r="E16" s="55">
        <v>0</v>
      </c>
      <c r="F16" s="54" t="s">
        <v>87</v>
      </c>
      <c r="G16" s="54" t="s">
        <v>89</v>
      </c>
      <c r="H16" s="55" t="s">
        <v>157</v>
      </c>
      <c r="I16" s="157">
        <f>I17</f>
        <v>1235930.67</v>
      </c>
      <c r="J16" s="157">
        <f>J17</f>
        <v>1263731.8600000001</v>
      </c>
    </row>
    <row r="17" spans="1:10" ht="31.5" x14ac:dyDescent="0.25">
      <c r="A17" s="56" t="s">
        <v>159</v>
      </c>
      <c r="B17" s="54" t="s">
        <v>85</v>
      </c>
      <c r="C17" s="54" t="s">
        <v>92</v>
      </c>
      <c r="D17" s="54">
        <v>91</v>
      </c>
      <c r="E17" s="55">
        <v>1</v>
      </c>
      <c r="F17" s="54" t="s">
        <v>88</v>
      </c>
      <c r="G17" s="54" t="s">
        <v>89</v>
      </c>
      <c r="H17" s="55"/>
      <c r="I17" s="157">
        <f>I18+I20</f>
        <v>1235930.67</v>
      </c>
      <c r="J17" s="157">
        <f>J18+J20</f>
        <v>1263731.8600000001</v>
      </c>
    </row>
    <row r="18" spans="1:10" ht="63" x14ac:dyDescent="0.25">
      <c r="A18" s="56" t="s">
        <v>160</v>
      </c>
      <c r="B18" s="54" t="s">
        <v>85</v>
      </c>
      <c r="C18" s="54" t="s">
        <v>92</v>
      </c>
      <c r="D18" s="54">
        <v>91</v>
      </c>
      <c r="E18" s="55">
        <v>1</v>
      </c>
      <c r="F18" s="54" t="s">
        <v>88</v>
      </c>
      <c r="G18" s="54" t="s">
        <v>161</v>
      </c>
      <c r="H18" s="55"/>
      <c r="I18" s="157">
        <f>I19</f>
        <v>1235930.67</v>
      </c>
      <c r="J18" s="157">
        <f>J19</f>
        <v>1263731.8600000001</v>
      </c>
    </row>
    <row r="19" spans="1:10" x14ac:dyDescent="0.25">
      <c r="A19" s="56" t="s">
        <v>162</v>
      </c>
      <c r="B19" s="54" t="s">
        <v>85</v>
      </c>
      <c r="C19" s="54" t="s">
        <v>92</v>
      </c>
      <c r="D19" s="54">
        <v>91</v>
      </c>
      <c r="E19" s="55">
        <v>1</v>
      </c>
      <c r="F19" s="54" t="s">
        <v>88</v>
      </c>
      <c r="G19" s="54" t="s">
        <v>161</v>
      </c>
      <c r="H19" s="55">
        <v>120</v>
      </c>
      <c r="I19" s="158">
        <f>'Прил 8'!J296</f>
        <v>1235930.67</v>
      </c>
      <c r="J19" s="158">
        <f>'Прил 8'!K296</f>
        <v>1263731.8600000001</v>
      </c>
    </row>
    <row r="20" spans="1:10" ht="63" hidden="1" x14ac:dyDescent="0.25">
      <c r="A20" s="56" t="s">
        <v>163</v>
      </c>
      <c r="B20" s="54" t="s">
        <v>85</v>
      </c>
      <c r="C20" s="54" t="s">
        <v>92</v>
      </c>
      <c r="D20" s="54">
        <v>91</v>
      </c>
      <c r="E20" s="55">
        <v>1</v>
      </c>
      <c r="F20" s="54" t="s">
        <v>88</v>
      </c>
      <c r="G20" s="54" t="s">
        <v>164</v>
      </c>
      <c r="H20" s="55"/>
      <c r="I20" s="158">
        <f>I21+I22</f>
        <v>0</v>
      </c>
      <c r="J20" s="158">
        <f>J21+J22</f>
        <v>0</v>
      </c>
    </row>
    <row r="21" spans="1:10" ht="31.5" hidden="1" x14ac:dyDescent="0.25">
      <c r="A21" s="57" t="s">
        <v>95</v>
      </c>
      <c r="B21" s="54" t="s">
        <v>85</v>
      </c>
      <c r="C21" s="54" t="s">
        <v>92</v>
      </c>
      <c r="D21" s="54">
        <v>91</v>
      </c>
      <c r="E21" s="55">
        <v>1</v>
      </c>
      <c r="F21" s="54" t="s">
        <v>88</v>
      </c>
      <c r="G21" s="54" t="s">
        <v>164</v>
      </c>
      <c r="H21" s="55">
        <v>240</v>
      </c>
      <c r="I21" s="158">
        <f>'Прил 8'!J298</f>
        <v>0</v>
      </c>
      <c r="J21" s="158">
        <f>'Прил 8'!K298</f>
        <v>0</v>
      </c>
    </row>
    <row r="22" spans="1:10" hidden="1" x14ac:dyDescent="0.25">
      <c r="A22" s="57" t="s">
        <v>97</v>
      </c>
      <c r="B22" s="54" t="s">
        <v>85</v>
      </c>
      <c r="C22" s="54" t="s">
        <v>92</v>
      </c>
      <c r="D22" s="54">
        <v>91</v>
      </c>
      <c r="E22" s="55">
        <v>1</v>
      </c>
      <c r="F22" s="54" t="s">
        <v>88</v>
      </c>
      <c r="G22" s="54" t="s">
        <v>164</v>
      </c>
      <c r="H22" s="55">
        <v>850</v>
      </c>
      <c r="I22" s="158">
        <f>'Прил 8'!J299</f>
        <v>0</v>
      </c>
      <c r="J22" s="158">
        <f>'Прил 8'!K299</f>
        <v>0</v>
      </c>
    </row>
    <row r="23" spans="1:10" ht="63" x14ac:dyDescent="0.25">
      <c r="A23" s="73" t="s">
        <v>102</v>
      </c>
      <c r="B23" s="54" t="s">
        <v>85</v>
      </c>
      <c r="C23" s="54" t="s">
        <v>103</v>
      </c>
      <c r="D23" s="54"/>
      <c r="E23" s="55"/>
      <c r="F23" s="54"/>
      <c r="G23" s="54"/>
      <c r="H23" s="55"/>
      <c r="I23" s="158">
        <f>I24+I34</f>
        <v>15293265.91</v>
      </c>
      <c r="J23" s="158">
        <f>J24+J34</f>
        <v>14933069.84</v>
      </c>
    </row>
    <row r="24" spans="1:10" x14ac:dyDescent="0.25">
      <c r="A24" s="56" t="s">
        <v>168</v>
      </c>
      <c r="B24" s="54" t="s">
        <v>85</v>
      </c>
      <c r="C24" s="55" t="s">
        <v>103</v>
      </c>
      <c r="D24" s="54">
        <v>92</v>
      </c>
      <c r="E24" s="55">
        <v>0</v>
      </c>
      <c r="F24" s="54" t="s">
        <v>88</v>
      </c>
      <c r="G24" s="54" t="s">
        <v>89</v>
      </c>
      <c r="H24" s="55"/>
      <c r="I24" s="158">
        <f>I25+I28</f>
        <v>14367765.91</v>
      </c>
      <c r="J24" s="158">
        <f>J25+J28</f>
        <v>14933069.84</v>
      </c>
    </row>
    <row r="25" spans="1:10" x14ac:dyDescent="0.25">
      <c r="A25" s="58" t="s">
        <v>169</v>
      </c>
      <c r="B25" s="54" t="s">
        <v>85</v>
      </c>
      <c r="C25" s="55" t="s">
        <v>103</v>
      </c>
      <c r="D25" s="54">
        <v>92</v>
      </c>
      <c r="E25" s="55">
        <v>1</v>
      </c>
      <c r="F25" s="54" t="s">
        <v>88</v>
      </c>
      <c r="G25" s="54" t="s">
        <v>89</v>
      </c>
      <c r="H25" s="55"/>
      <c r="I25" s="158">
        <f>I26</f>
        <v>1454389.57</v>
      </c>
      <c r="J25" s="158">
        <f>J26</f>
        <v>1512590.84</v>
      </c>
    </row>
    <row r="26" spans="1:10" ht="78.75" x14ac:dyDescent="0.25">
      <c r="A26" s="58" t="s">
        <v>170</v>
      </c>
      <c r="B26" s="54" t="s">
        <v>85</v>
      </c>
      <c r="C26" s="55" t="s">
        <v>103</v>
      </c>
      <c r="D26" s="54">
        <v>92</v>
      </c>
      <c r="E26" s="55">
        <v>1</v>
      </c>
      <c r="F26" s="54" t="s">
        <v>88</v>
      </c>
      <c r="G26" s="54" t="s">
        <v>161</v>
      </c>
      <c r="H26" s="55"/>
      <c r="I26" s="158">
        <f>I27</f>
        <v>1454389.57</v>
      </c>
      <c r="J26" s="158">
        <f>J27</f>
        <v>1512590.84</v>
      </c>
    </row>
    <row r="27" spans="1:10" x14ac:dyDescent="0.25">
      <c r="A27" s="56" t="s">
        <v>162</v>
      </c>
      <c r="B27" s="54" t="s">
        <v>85</v>
      </c>
      <c r="C27" s="55" t="s">
        <v>103</v>
      </c>
      <c r="D27" s="54">
        <v>92</v>
      </c>
      <c r="E27" s="55">
        <v>1</v>
      </c>
      <c r="F27" s="54" t="s">
        <v>88</v>
      </c>
      <c r="G27" s="54" t="s">
        <v>161</v>
      </c>
      <c r="H27" s="55">
        <v>120</v>
      </c>
      <c r="I27" s="158">
        <f>'Прил 8'!J18</f>
        <v>1454389.57</v>
      </c>
      <c r="J27" s="158">
        <f>'Прил 8'!K18</f>
        <v>1512590.84</v>
      </c>
    </row>
    <row r="28" spans="1:10" x14ac:dyDescent="0.25">
      <c r="A28" s="57" t="s">
        <v>171</v>
      </c>
      <c r="B28" s="54" t="s">
        <v>85</v>
      </c>
      <c r="C28" s="55" t="s">
        <v>103</v>
      </c>
      <c r="D28" s="54">
        <v>92</v>
      </c>
      <c r="E28" s="55">
        <v>2</v>
      </c>
      <c r="F28" s="54" t="s">
        <v>88</v>
      </c>
      <c r="G28" s="54" t="s">
        <v>89</v>
      </c>
      <c r="H28" s="55"/>
      <c r="I28" s="158">
        <f>I29+I31</f>
        <v>12913376.34</v>
      </c>
      <c r="J28" s="158">
        <f>J29+J31</f>
        <v>13420479</v>
      </c>
    </row>
    <row r="29" spans="1:10" ht="78.75" x14ac:dyDescent="0.25">
      <c r="A29" s="57" t="s">
        <v>170</v>
      </c>
      <c r="B29" s="54" t="s">
        <v>85</v>
      </c>
      <c r="C29" s="55" t="s">
        <v>103</v>
      </c>
      <c r="D29" s="54">
        <v>92</v>
      </c>
      <c r="E29" s="55">
        <v>2</v>
      </c>
      <c r="F29" s="54" t="s">
        <v>88</v>
      </c>
      <c r="G29" s="54" t="s">
        <v>161</v>
      </c>
      <c r="H29" s="55"/>
      <c r="I29" s="158">
        <f>I30</f>
        <v>11535836.34</v>
      </c>
      <c r="J29" s="158">
        <f>J30</f>
        <v>11997237.439999999</v>
      </c>
    </row>
    <row r="30" spans="1:10" x14ac:dyDescent="0.25">
      <c r="A30" s="56" t="s">
        <v>162</v>
      </c>
      <c r="B30" s="54" t="s">
        <v>85</v>
      </c>
      <c r="C30" s="55" t="s">
        <v>103</v>
      </c>
      <c r="D30" s="54">
        <v>92</v>
      </c>
      <c r="E30" s="55">
        <v>2</v>
      </c>
      <c r="F30" s="54" t="s">
        <v>88</v>
      </c>
      <c r="G30" s="54" t="s">
        <v>161</v>
      </c>
      <c r="H30" s="55">
        <v>120</v>
      </c>
      <c r="I30" s="158">
        <f>'Прил 8'!J21</f>
        <v>11535836.34</v>
      </c>
      <c r="J30" s="158">
        <f>'Прил 8'!K21</f>
        <v>11997237.439999999</v>
      </c>
    </row>
    <row r="31" spans="1:10" ht="63" x14ac:dyDescent="0.25">
      <c r="A31" s="57" t="s">
        <v>172</v>
      </c>
      <c r="B31" s="54" t="s">
        <v>85</v>
      </c>
      <c r="C31" s="55" t="s">
        <v>103</v>
      </c>
      <c r="D31" s="54">
        <v>92</v>
      </c>
      <c r="E31" s="55">
        <v>2</v>
      </c>
      <c r="F31" s="54" t="s">
        <v>88</v>
      </c>
      <c r="G31" s="54" t="s">
        <v>164</v>
      </c>
      <c r="H31" s="55"/>
      <c r="I31" s="158">
        <f>SUM(I32:I33)</f>
        <v>1377540</v>
      </c>
      <c r="J31" s="158">
        <f>SUM(J32:J33)</f>
        <v>1423241.56</v>
      </c>
    </row>
    <row r="32" spans="1:10" ht="31.5" x14ac:dyDescent="0.25">
      <c r="A32" s="57" t="s">
        <v>95</v>
      </c>
      <c r="B32" s="54" t="s">
        <v>85</v>
      </c>
      <c r="C32" s="55" t="s">
        <v>103</v>
      </c>
      <c r="D32" s="54">
        <v>92</v>
      </c>
      <c r="E32" s="55">
        <v>2</v>
      </c>
      <c r="F32" s="54" t="s">
        <v>88</v>
      </c>
      <c r="G32" s="54" t="s">
        <v>164</v>
      </c>
      <c r="H32" s="55">
        <v>240</v>
      </c>
      <c r="I32" s="158">
        <f>'Прил 8'!J23</f>
        <v>1363540</v>
      </c>
      <c r="J32" s="158">
        <f>'Прил 8'!K23</f>
        <v>1409241.56</v>
      </c>
    </row>
    <row r="33" spans="1:10" x14ac:dyDescent="0.25">
      <c r="A33" s="57" t="s">
        <v>97</v>
      </c>
      <c r="B33" s="54" t="s">
        <v>85</v>
      </c>
      <c r="C33" s="55" t="s">
        <v>103</v>
      </c>
      <c r="D33" s="54">
        <v>92</v>
      </c>
      <c r="E33" s="55">
        <v>2</v>
      </c>
      <c r="F33" s="54" t="s">
        <v>88</v>
      </c>
      <c r="G33" s="54" t="s">
        <v>164</v>
      </c>
      <c r="H33" s="55">
        <v>850</v>
      </c>
      <c r="I33" s="158">
        <f>'Прил 8'!J24</f>
        <v>14000</v>
      </c>
      <c r="J33" s="158">
        <f>'Прил 8'!K24</f>
        <v>14000</v>
      </c>
    </row>
    <row r="34" spans="1:10" x14ac:dyDescent="0.25">
      <c r="A34" s="57" t="s">
        <v>173</v>
      </c>
      <c r="B34" s="54" t="s">
        <v>85</v>
      </c>
      <c r="C34" s="55" t="s">
        <v>103</v>
      </c>
      <c r="D34" s="54">
        <v>97</v>
      </c>
      <c r="E34" s="55">
        <v>0</v>
      </c>
      <c r="F34" s="54" t="s">
        <v>88</v>
      </c>
      <c r="G34" s="54" t="s">
        <v>89</v>
      </c>
      <c r="H34" s="55"/>
      <c r="I34" s="158">
        <f>I35</f>
        <v>925500</v>
      </c>
      <c r="J34" s="158">
        <f>J35</f>
        <v>0</v>
      </c>
    </row>
    <row r="35" spans="1:10" ht="63" x14ac:dyDescent="0.25">
      <c r="A35" s="57" t="s">
        <v>174</v>
      </c>
      <c r="B35" s="54" t="s">
        <v>85</v>
      </c>
      <c r="C35" s="55" t="s">
        <v>103</v>
      </c>
      <c r="D35" s="54">
        <v>97</v>
      </c>
      <c r="E35" s="55">
        <v>2</v>
      </c>
      <c r="F35" s="54" t="s">
        <v>88</v>
      </c>
      <c r="G35" s="54" t="s">
        <v>89</v>
      </c>
      <c r="H35" s="55"/>
      <c r="I35" s="158">
        <f>I36+I38+I40+I42</f>
        <v>925500</v>
      </c>
      <c r="J35" s="158">
        <f>J36+J38+J40+J42</f>
        <v>0</v>
      </c>
    </row>
    <row r="36" spans="1:10" ht="409.5" x14ac:dyDescent="0.25">
      <c r="A36" s="57" t="s">
        <v>353</v>
      </c>
      <c r="B36" s="54" t="s">
        <v>85</v>
      </c>
      <c r="C36" s="54" t="s">
        <v>103</v>
      </c>
      <c r="D36" s="54" t="s">
        <v>176</v>
      </c>
      <c r="E36" s="55">
        <v>2</v>
      </c>
      <c r="F36" s="54" t="s">
        <v>88</v>
      </c>
      <c r="G36" s="54" t="s">
        <v>177</v>
      </c>
      <c r="H36" s="55"/>
      <c r="I36" s="158">
        <f>I37</f>
        <v>447500</v>
      </c>
      <c r="J36" s="158">
        <f>J37</f>
        <v>0</v>
      </c>
    </row>
    <row r="37" spans="1:10" x14ac:dyDescent="0.25">
      <c r="A37" s="59" t="s">
        <v>179</v>
      </c>
      <c r="B37" s="54" t="s">
        <v>85</v>
      </c>
      <c r="C37" s="54" t="s">
        <v>103</v>
      </c>
      <c r="D37" s="54" t="s">
        <v>176</v>
      </c>
      <c r="E37" s="55">
        <v>2</v>
      </c>
      <c r="F37" s="54" t="s">
        <v>88</v>
      </c>
      <c r="G37" s="54" t="s">
        <v>177</v>
      </c>
      <c r="H37" s="55">
        <v>500</v>
      </c>
      <c r="I37" s="158">
        <f>'Прил 8'!J28</f>
        <v>447500</v>
      </c>
      <c r="J37" s="158">
        <f>'Прил 8'!K28</f>
        <v>0</v>
      </c>
    </row>
    <row r="38" spans="1:10" ht="47.25" x14ac:dyDescent="0.25">
      <c r="A38" s="57" t="s">
        <v>180</v>
      </c>
      <c r="B38" s="54" t="s">
        <v>85</v>
      </c>
      <c r="C38" s="55" t="s">
        <v>103</v>
      </c>
      <c r="D38" s="54">
        <v>97</v>
      </c>
      <c r="E38" s="55">
        <v>2</v>
      </c>
      <c r="F38" s="54" t="s">
        <v>88</v>
      </c>
      <c r="G38" s="54" t="s">
        <v>181</v>
      </c>
      <c r="H38" s="55"/>
      <c r="I38" s="158">
        <f>I39</f>
        <v>141200</v>
      </c>
      <c r="J38" s="158">
        <f>J39</f>
        <v>0</v>
      </c>
    </row>
    <row r="39" spans="1:10" x14ac:dyDescent="0.25">
      <c r="A39" s="59" t="s">
        <v>179</v>
      </c>
      <c r="B39" s="54" t="s">
        <v>85</v>
      </c>
      <c r="C39" s="55" t="s">
        <v>103</v>
      </c>
      <c r="D39" s="54">
        <v>97</v>
      </c>
      <c r="E39" s="55">
        <v>2</v>
      </c>
      <c r="F39" s="54" t="s">
        <v>88</v>
      </c>
      <c r="G39" s="54" t="s">
        <v>181</v>
      </c>
      <c r="H39" s="55">
        <v>500</v>
      </c>
      <c r="I39" s="158">
        <f>'Прил 8'!J30</f>
        <v>141200</v>
      </c>
      <c r="J39" s="158">
        <f>'Прил 8'!K30</f>
        <v>0</v>
      </c>
    </row>
    <row r="40" spans="1:10" ht="47.25" x14ac:dyDescent="0.25">
      <c r="A40" s="57" t="s">
        <v>182</v>
      </c>
      <c r="B40" s="54" t="s">
        <v>85</v>
      </c>
      <c r="C40" s="55" t="s">
        <v>103</v>
      </c>
      <c r="D40" s="54">
        <v>97</v>
      </c>
      <c r="E40" s="55">
        <v>2</v>
      </c>
      <c r="F40" s="54" t="s">
        <v>88</v>
      </c>
      <c r="G40" s="54" t="s">
        <v>183</v>
      </c>
      <c r="H40" s="55"/>
      <c r="I40" s="158">
        <f>I41</f>
        <v>122200</v>
      </c>
      <c r="J40" s="158">
        <f>J41</f>
        <v>0</v>
      </c>
    </row>
    <row r="41" spans="1:10" x14ac:dyDescent="0.25">
      <c r="A41" s="59" t="s">
        <v>179</v>
      </c>
      <c r="B41" s="54" t="s">
        <v>85</v>
      </c>
      <c r="C41" s="55" t="s">
        <v>103</v>
      </c>
      <c r="D41" s="54">
        <v>97</v>
      </c>
      <c r="E41" s="55">
        <v>2</v>
      </c>
      <c r="F41" s="54" t="s">
        <v>88</v>
      </c>
      <c r="G41" s="54" t="s">
        <v>183</v>
      </c>
      <c r="H41" s="55">
        <v>500</v>
      </c>
      <c r="I41" s="158">
        <f>'Прил 8'!J32</f>
        <v>122200</v>
      </c>
      <c r="J41" s="158">
        <f>'Прил 8'!K32</f>
        <v>0</v>
      </c>
    </row>
    <row r="42" spans="1:10" ht="63" x14ac:dyDescent="0.25">
      <c r="A42" s="57" t="s">
        <v>184</v>
      </c>
      <c r="B42" s="54" t="s">
        <v>85</v>
      </c>
      <c r="C42" s="55" t="s">
        <v>103</v>
      </c>
      <c r="D42" s="54">
        <v>97</v>
      </c>
      <c r="E42" s="55">
        <v>2</v>
      </c>
      <c r="F42" s="54" t="s">
        <v>88</v>
      </c>
      <c r="G42" s="54" t="s">
        <v>185</v>
      </c>
      <c r="H42" s="55"/>
      <c r="I42" s="158">
        <f>I43</f>
        <v>214600</v>
      </c>
      <c r="J42" s="158">
        <f>J43</f>
        <v>0</v>
      </c>
    </row>
    <row r="43" spans="1:10" x14ac:dyDescent="0.25">
      <c r="A43" s="59" t="s">
        <v>179</v>
      </c>
      <c r="B43" s="54" t="s">
        <v>85</v>
      </c>
      <c r="C43" s="55" t="s">
        <v>103</v>
      </c>
      <c r="D43" s="54">
        <v>97</v>
      </c>
      <c r="E43" s="55">
        <v>2</v>
      </c>
      <c r="F43" s="54" t="s">
        <v>88</v>
      </c>
      <c r="G43" s="54" t="s">
        <v>185</v>
      </c>
      <c r="H43" s="55">
        <v>500</v>
      </c>
      <c r="I43" s="158">
        <f>'Прил 8'!J34</f>
        <v>214600</v>
      </c>
      <c r="J43" s="158">
        <f>'Прил 8'!K34</f>
        <v>0</v>
      </c>
    </row>
    <row r="44" spans="1:10" ht="47.25" x14ac:dyDescent="0.25">
      <c r="A44" s="57" t="s">
        <v>105</v>
      </c>
      <c r="B44" s="54" t="s">
        <v>85</v>
      </c>
      <c r="C44" s="54" t="s">
        <v>106</v>
      </c>
      <c r="D44" s="54"/>
      <c r="E44" s="54"/>
      <c r="F44" s="54"/>
      <c r="G44" s="54"/>
      <c r="H44" s="54"/>
      <c r="I44" s="158">
        <f t="shared" ref="I44:J47" si="0">I45</f>
        <v>580800</v>
      </c>
      <c r="J44" s="158">
        <f t="shared" si="0"/>
        <v>0</v>
      </c>
    </row>
    <row r="45" spans="1:10" x14ac:dyDescent="0.25">
      <c r="A45" s="57" t="s">
        <v>179</v>
      </c>
      <c r="B45" s="54" t="s">
        <v>85</v>
      </c>
      <c r="C45" s="54" t="s">
        <v>106</v>
      </c>
      <c r="D45" s="54" t="s">
        <v>176</v>
      </c>
      <c r="E45" s="54" t="s">
        <v>87</v>
      </c>
      <c r="F45" s="54" t="s">
        <v>88</v>
      </c>
      <c r="G45" s="54" t="s">
        <v>89</v>
      </c>
      <c r="H45" s="54"/>
      <c r="I45" s="158">
        <f>I46</f>
        <v>580800</v>
      </c>
      <c r="J45" s="158">
        <f>J46</f>
        <v>0</v>
      </c>
    </row>
    <row r="46" spans="1:10" ht="63" x14ac:dyDescent="0.25">
      <c r="A46" s="57" t="s">
        <v>174</v>
      </c>
      <c r="B46" s="54" t="s">
        <v>85</v>
      </c>
      <c r="C46" s="54" t="s">
        <v>106</v>
      </c>
      <c r="D46" s="54" t="s">
        <v>176</v>
      </c>
      <c r="E46" s="54" t="s">
        <v>93</v>
      </c>
      <c r="F46" s="54" t="s">
        <v>88</v>
      </c>
      <c r="G46" s="54" t="s">
        <v>89</v>
      </c>
      <c r="H46" s="54"/>
      <c r="I46" s="158">
        <f t="shared" si="0"/>
        <v>580800</v>
      </c>
      <c r="J46" s="158">
        <f t="shared" si="0"/>
        <v>0</v>
      </c>
    </row>
    <row r="47" spans="1:10" ht="47.25" x14ac:dyDescent="0.25">
      <c r="A47" s="57" t="s">
        <v>186</v>
      </c>
      <c r="B47" s="54" t="s">
        <v>85</v>
      </c>
      <c r="C47" s="54" t="s">
        <v>106</v>
      </c>
      <c r="D47" s="54">
        <v>97</v>
      </c>
      <c r="E47" s="55">
        <v>2</v>
      </c>
      <c r="F47" s="54" t="s">
        <v>88</v>
      </c>
      <c r="G47" s="54" t="s">
        <v>187</v>
      </c>
      <c r="H47" s="55"/>
      <c r="I47" s="158">
        <f t="shared" si="0"/>
        <v>580800</v>
      </c>
      <c r="J47" s="158">
        <f t="shared" si="0"/>
        <v>0</v>
      </c>
    </row>
    <row r="48" spans="1:10" x14ac:dyDescent="0.25">
      <c r="A48" s="59" t="s">
        <v>179</v>
      </c>
      <c r="B48" s="54" t="s">
        <v>85</v>
      </c>
      <c r="C48" s="54" t="s">
        <v>106</v>
      </c>
      <c r="D48" s="54">
        <v>97</v>
      </c>
      <c r="E48" s="55">
        <v>2</v>
      </c>
      <c r="F48" s="54" t="s">
        <v>88</v>
      </c>
      <c r="G48" s="54" t="s">
        <v>187</v>
      </c>
      <c r="H48" s="55">
        <v>500</v>
      </c>
      <c r="I48" s="158">
        <f>'Прил 8'!J39</f>
        <v>580800</v>
      </c>
      <c r="J48" s="158">
        <f>'Прил 8'!K39</f>
        <v>0</v>
      </c>
    </row>
    <row r="49" spans="1:10" x14ac:dyDescent="0.25">
      <c r="A49" s="56" t="s">
        <v>113</v>
      </c>
      <c r="B49" s="54" t="s">
        <v>85</v>
      </c>
      <c r="C49" s="55">
        <v>11</v>
      </c>
      <c r="D49" s="54"/>
      <c r="E49" s="55"/>
      <c r="F49" s="54"/>
      <c r="G49" s="54"/>
      <c r="H49" s="55" t="s">
        <v>157</v>
      </c>
      <c r="I49" s="157">
        <f t="shared" ref="I49:J52" si="1">I50</f>
        <v>4957000</v>
      </c>
      <c r="J49" s="157">
        <f t="shared" si="1"/>
        <v>5166000</v>
      </c>
    </row>
    <row r="50" spans="1:10" x14ac:dyDescent="0.25">
      <c r="A50" s="56" t="s">
        <v>113</v>
      </c>
      <c r="B50" s="54" t="s">
        <v>85</v>
      </c>
      <c r="C50" s="55">
        <v>11</v>
      </c>
      <c r="D50" s="54">
        <v>94</v>
      </c>
      <c r="E50" s="55">
        <v>0</v>
      </c>
      <c r="F50" s="54" t="s">
        <v>88</v>
      </c>
      <c r="G50" s="54" t="s">
        <v>89</v>
      </c>
      <c r="H50" s="55"/>
      <c r="I50" s="157">
        <f t="shared" si="1"/>
        <v>4957000</v>
      </c>
      <c r="J50" s="157">
        <f t="shared" si="1"/>
        <v>5166000</v>
      </c>
    </row>
    <row r="51" spans="1:10" x14ac:dyDescent="0.25">
      <c r="A51" s="56" t="s">
        <v>191</v>
      </c>
      <c r="B51" s="54" t="s">
        <v>85</v>
      </c>
      <c r="C51" s="55">
        <v>11</v>
      </c>
      <c r="D51" s="54">
        <v>94</v>
      </c>
      <c r="E51" s="55">
        <v>1</v>
      </c>
      <c r="F51" s="54" t="s">
        <v>88</v>
      </c>
      <c r="G51" s="54" t="s">
        <v>89</v>
      </c>
      <c r="H51" s="55" t="s">
        <v>157</v>
      </c>
      <c r="I51" s="157">
        <f t="shared" si="1"/>
        <v>4957000</v>
      </c>
      <c r="J51" s="157">
        <f t="shared" si="1"/>
        <v>5166000</v>
      </c>
    </row>
    <row r="52" spans="1:10" x14ac:dyDescent="0.25">
      <c r="A52" s="56" t="s">
        <v>191</v>
      </c>
      <c r="B52" s="54" t="s">
        <v>85</v>
      </c>
      <c r="C52" s="55">
        <v>11</v>
      </c>
      <c r="D52" s="54">
        <v>94</v>
      </c>
      <c r="E52" s="55">
        <v>1</v>
      </c>
      <c r="F52" s="54" t="s">
        <v>88</v>
      </c>
      <c r="G52" s="54" t="s">
        <v>192</v>
      </c>
      <c r="H52" s="55"/>
      <c r="I52" s="157">
        <f t="shared" si="1"/>
        <v>4957000</v>
      </c>
      <c r="J52" s="157">
        <f t="shared" si="1"/>
        <v>5166000</v>
      </c>
    </row>
    <row r="53" spans="1:10" x14ac:dyDescent="0.25">
      <c r="A53" s="56" t="s">
        <v>115</v>
      </c>
      <c r="B53" s="54" t="s">
        <v>85</v>
      </c>
      <c r="C53" s="55">
        <v>11</v>
      </c>
      <c r="D53" s="54">
        <v>94</v>
      </c>
      <c r="E53" s="55">
        <v>1</v>
      </c>
      <c r="F53" s="54" t="s">
        <v>88</v>
      </c>
      <c r="G53" s="54" t="s">
        <v>192</v>
      </c>
      <c r="H53" s="54" t="s">
        <v>116</v>
      </c>
      <c r="I53" s="157">
        <f>'Прил 8'!J44</f>
        <v>4957000</v>
      </c>
      <c r="J53" s="157">
        <f>'Прил 8'!K44</f>
        <v>5166000</v>
      </c>
    </row>
    <row r="54" spans="1:10" x14ac:dyDescent="0.25">
      <c r="A54" s="56" t="s">
        <v>118</v>
      </c>
      <c r="B54" s="54" t="s">
        <v>85</v>
      </c>
      <c r="C54" s="55">
        <v>13</v>
      </c>
      <c r="D54" s="54"/>
      <c r="E54" s="55"/>
      <c r="F54" s="54"/>
      <c r="G54" s="54"/>
      <c r="H54" s="55"/>
      <c r="I54" s="158">
        <f>I55+I66+I89+I83+I93+I100+I104+I108</f>
        <v>4724444.59</v>
      </c>
      <c r="J54" s="158">
        <f>J55+J66+J89+J83+J93+J100+J104+J108</f>
        <v>4754513.68</v>
      </c>
    </row>
    <row r="55" spans="1:10" ht="47.25" x14ac:dyDescent="0.25">
      <c r="A55" s="56" t="s">
        <v>193</v>
      </c>
      <c r="B55" s="54" t="s">
        <v>85</v>
      </c>
      <c r="C55" s="55">
        <v>13</v>
      </c>
      <c r="D55" s="54" t="s">
        <v>85</v>
      </c>
      <c r="E55" s="55">
        <v>0</v>
      </c>
      <c r="F55" s="54" t="s">
        <v>88</v>
      </c>
      <c r="G55" s="54" t="s">
        <v>89</v>
      </c>
      <c r="H55" s="55"/>
      <c r="I55" s="158">
        <f>I56+I63</f>
        <v>2380424.59</v>
      </c>
      <c r="J55" s="158">
        <f>J56+J63</f>
        <v>2408103.6800000002</v>
      </c>
    </row>
    <row r="56" spans="1:10" x14ac:dyDescent="0.25">
      <c r="A56" s="56" t="s">
        <v>194</v>
      </c>
      <c r="B56" s="54" t="s">
        <v>85</v>
      </c>
      <c r="C56" s="55">
        <v>13</v>
      </c>
      <c r="D56" s="54" t="s">
        <v>85</v>
      </c>
      <c r="E56" s="55">
        <v>1</v>
      </c>
      <c r="F56" s="54" t="s">
        <v>88</v>
      </c>
      <c r="G56" s="54" t="s">
        <v>89</v>
      </c>
      <c r="H56" s="55"/>
      <c r="I56" s="158">
        <f>I57+I59+I61</f>
        <v>2160424.59</v>
      </c>
      <c r="J56" s="158">
        <f>J57+J59+J61</f>
        <v>2188103.6800000002</v>
      </c>
    </row>
    <row r="57" spans="1:10" x14ac:dyDescent="0.25">
      <c r="A57" s="57" t="s">
        <v>195</v>
      </c>
      <c r="B57" s="54" t="s">
        <v>85</v>
      </c>
      <c r="C57" s="55">
        <v>13</v>
      </c>
      <c r="D57" s="54" t="s">
        <v>85</v>
      </c>
      <c r="E57" s="55">
        <v>1</v>
      </c>
      <c r="F57" s="54" t="s">
        <v>88</v>
      </c>
      <c r="G57" s="54" t="s">
        <v>196</v>
      </c>
      <c r="H57" s="55"/>
      <c r="I57" s="158">
        <f>I58</f>
        <v>1721293.85</v>
      </c>
      <c r="J57" s="158">
        <f>J58</f>
        <v>1744190.32</v>
      </c>
    </row>
    <row r="58" spans="1:10" ht="31.5" x14ac:dyDescent="0.25">
      <c r="A58" s="57" t="s">
        <v>95</v>
      </c>
      <c r="B58" s="54" t="s">
        <v>85</v>
      </c>
      <c r="C58" s="55">
        <v>13</v>
      </c>
      <c r="D58" s="54" t="s">
        <v>85</v>
      </c>
      <c r="E58" s="55">
        <v>1</v>
      </c>
      <c r="F58" s="54" t="s">
        <v>88</v>
      </c>
      <c r="G58" s="54" t="s">
        <v>196</v>
      </c>
      <c r="H58" s="55">
        <v>240</v>
      </c>
      <c r="I58" s="158">
        <f>'Прил 8'!J49</f>
        <v>1721293.85</v>
      </c>
      <c r="J58" s="158">
        <f>'Прил 8'!K49</f>
        <v>1744190.32</v>
      </c>
    </row>
    <row r="59" spans="1:10" ht="31.5" x14ac:dyDescent="0.25">
      <c r="A59" s="57" t="s">
        <v>197</v>
      </c>
      <c r="B59" s="54" t="s">
        <v>85</v>
      </c>
      <c r="C59" s="55">
        <v>13</v>
      </c>
      <c r="D59" s="54" t="s">
        <v>85</v>
      </c>
      <c r="E59" s="55">
        <v>1</v>
      </c>
      <c r="F59" s="54" t="s">
        <v>88</v>
      </c>
      <c r="G59" s="54" t="s">
        <v>198</v>
      </c>
      <c r="H59" s="55"/>
      <c r="I59" s="158">
        <f>I60</f>
        <v>200000</v>
      </c>
      <c r="J59" s="158">
        <f>J60</f>
        <v>200000</v>
      </c>
    </row>
    <row r="60" spans="1:10" ht="31.5" x14ac:dyDescent="0.25">
      <c r="A60" s="57" t="s">
        <v>95</v>
      </c>
      <c r="B60" s="54" t="s">
        <v>85</v>
      </c>
      <c r="C60" s="55">
        <v>13</v>
      </c>
      <c r="D60" s="54" t="s">
        <v>85</v>
      </c>
      <c r="E60" s="55">
        <v>1</v>
      </c>
      <c r="F60" s="54" t="s">
        <v>88</v>
      </c>
      <c r="G60" s="54" t="s">
        <v>198</v>
      </c>
      <c r="H60" s="55">
        <v>240</v>
      </c>
      <c r="I60" s="158">
        <f>'Прил 8'!J51</f>
        <v>200000</v>
      </c>
      <c r="J60" s="158">
        <f>'Прил 8'!K51</f>
        <v>200000</v>
      </c>
    </row>
    <row r="61" spans="1:10" x14ac:dyDescent="0.25">
      <c r="A61" s="57" t="s">
        <v>199</v>
      </c>
      <c r="B61" s="54" t="s">
        <v>85</v>
      </c>
      <c r="C61" s="55">
        <v>13</v>
      </c>
      <c r="D61" s="54" t="s">
        <v>85</v>
      </c>
      <c r="E61" s="55">
        <v>1</v>
      </c>
      <c r="F61" s="54" t="s">
        <v>88</v>
      </c>
      <c r="G61" s="54" t="s">
        <v>200</v>
      </c>
      <c r="H61" s="55"/>
      <c r="I61" s="158">
        <f>I62</f>
        <v>239130.74</v>
      </c>
      <c r="J61" s="158">
        <f>J62</f>
        <v>243913.36</v>
      </c>
    </row>
    <row r="62" spans="1:10" ht="31.5" x14ac:dyDescent="0.25">
      <c r="A62" s="57" t="s">
        <v>95</v>
      </c>
      <c r="B62" s="54" t="s">
        <v>85</v>
      </c>
      <c r="C62" s="55">
        <v>13</v>
      </c>
      <c r="D62" s="54" t="s">
        <v>85</v>
      </c>
      <c r="E62" s="55">
        <v>1</v>
      </c>
      <c r="F62" s="54" t="s">
        <v>88</v>
      </c>
      <c r="G62" s="54" t="s">
        <v>200</v>
      </c>
      <c r="H62" s="55">
        <v>240</v>
      </c>
      <c r="I62" s="158">
        <f>'Прил 8'!J53</f>
        <v>239130.74</v>
      </c>
      <c r="J62" s="158">
        <f>'Прил 8'!K53</f>
        <v>243913.36</v>
      </c>
    </row>
    <row r="63" spans="1:10" ht="31.5" x14ac:dyDescent="0.25">
      <c r="A63" s="57" t="s">
        <v>201</v>
      </c>
      <c r="B63" s="54" t="s">
        <v>85</v>
      </c>
      <c r="C63" s="55">
        <v>13</v>
      </c>
      <c r="D63" s="54" t="s">
        <v>85</v>
      </c>
      <c r="E63" s="55">
        <v>2</v>
      </c>
      <c r="F63" s="54" t="s">
        <v>88</v>
      </c>
      <c r="G63" s="54" t="s">
        <v>89</v>
      </c>
      <c r="H63" s="55"/>
      <c r="I63" s="158">
        <f>I64</f>
        <v>220000</v>
      </c>
      <c r="J63" s="158">
        <f>J64</f>
        <v>220000</v>
      </c>
    </row>
    <row r="64" spans="1:10" ht="31.5" x14ac:dyDescent="0.25">
      <c r="A64" s="57" t="s">
        <v>202</v>
      </c>
      <c r="B64" s="54" t="s">
        <v>85</v>
      </c>
      <c r="C64" s="55">
        <v>13</v>
      </c>
      <c r="D64" s="54" t="s">
        <v>85</v>
      </c>
      <c r="E64" s="55">
        <v>2</v>
      </c>
      <c r="F64" s="54" t="s">
        <v>88</v>
      </c>
      <c r="G64" s="54" t="s">
        <v>203</v>
      </c>
      <c r="H64" s="55"/>
      <c r="I64" s="158">
        <f>I65</f>
        <v>220000</v>
      </c>
      <c r="J64" s="158">
        <f>J65</f>
        <v>220000</v>
      </c>
    </row>
    <row r="65" spans="1:10" ht="31.5" x14ac:dyDescent="0.25">
      <c r="A65" s="57" t="s">
        <v>95</v>
      </c>
      <c r="B65" s="54" t="s">
        <v>85</v>
      </c>
      <c r="C65" s="55">
        <v>13</v>
      </c>
      <c r="D65" s="54" t="s">
        <v>85</v>
      </c>
      <c r="E65" s="55">
        <v>2</v>
      </c>
      <c r="F65" s="54" t="s">
        <v>88</v>
      </c>
      <c r="G65" s="54" t="s">
        <v>203</v>
      </c>
      <c r="H65" s="55">
        <v>240</v>
      </c>
      <c r="I65" s="158">
        <f>'Прил 8'!J56</f>
        <v>220000</v>
      </c>
      <c r="J65" s="158">
        <f>'Прил 8'!K56</f>
        <v>220000</v>
      </c>
    </row>
    <row r="66" spans="1:10" ht="47.25" x14ac:dyDescent="0.25">
      <c r="A66" s="56" t="s">
        <v>204</v>
      </c>
      <c r="B66" s="54" t="s">
        <v>85</v>
      </c>
      <c r="C66" s="55">
        <v>13</v>
      </c>
      <c r="D66" s="54" t="s">
        <v>108</v>
      </c>
      <c r="E66" s="55">
        <v>0</v>
      </c>
      <c r="F66" s="54" t="s">
        <v>88</v>
      </c>
      <c r="G66" s="54" t="s">
        <v>89</v>
      </c>
      <c r="H66" s="55"/>
      <c r="I66" s="158">
        <f>I67</f>
        <v>1143020</v>
      </c>
      <c r="J66" s="158">
        <f>J67</f>
        <v>1145410</v>
      </c>
    </row>
    <row r="67" spans="1:10" ht="47.25" x14ac:dyDescent="0.25">
      <c r="A67" s="56" t="s">
        <v>205</v>
      </c>
      <c r="B67" s="54" t="s">
        <v>85</v>
      </c>
      <c r="C67" s="55">
        <v>13</v>
      </c>
      <c r="D67" s="54" t="s">
        <v>108</v>
      </c>
      <c r="E67" s="55">
        <v>1</v>
      </c>
      <c r="F67" s="54" t="s">
        <v>88</v>
      </c>
      <c r="G67" s="54" t="s">
        <v>89</v>
      </c>
      <c r="H67" s="55"/>
      <c r="I67" s="158">
        <f>I68+I71+I74+I77+I80</f>
        <v>1143020</v>
      </c>
      <c r="J67" s="158">
        <f>J68+J71+J74+J77+J80</f>
        <v>1145410</v>
      </c>
    </row>
    <row r="68" spans="1:10" x14ac:dyDescent="0.25">
      <c r="A68" s="56" t="s">
        <v>206</v>
      </c>
      <c r="B68" s="54" t="s">
        <v>85</v>
      </c>
      <c r="C68" s="55">
        <v>13</v>
      </c>
      <c r="D68" s="54" t="s">
        <v>108</v>
      </c>
      <c r="E68" s="55">
        <v>1</v>
      </c>
      <c r="F68" s="54" t="s">
        <v>85</v>
      </c>
      <c r="G68" s="54" t="s">
        <v>89</v>
      </c>
      <c r="H68" s="55"/>
      <c r="I68" s="158">
        <f>I69</f>
        <v>100000</v>
      </c>
      <c r="J68" s="158">
        <f>J69</f>
        <v>100000</v>
      </c>
    </row>
    <row r="69" spans="1:10" ht="47.25" x14ac:dyDescent="0.25">
      <c r="A69" s="57" t="s">
        <v>207</v>
      </c>
      <c r="B69" s="54" t="s">
        <v>85</v>
      </c>
      <c r="C69" s="54" t="s">
        <v>119</v>
      </c>
      <c r="D69" s="54" t="s">
        <v>108</v>
      </c>
      <c r="E69" s="54" t="s">
        <v>90</v>
      </c>
      <c r="F69" s="54" t="s">
        <v>85</v>
      </c>
      <c r="G69" s="54" t="s">
        <v>208</v>
      </c>
      <c r="H69" s="54"/>
      <c r="I69" s="158">
        <f>I70</f>
        <v>100000</v>
      </c>
      <c r="J69" s="158">
        <f>J70</f>
        <v>100000</v>
      </c>
    </row>
    <row r="70" spans="1:10" ht="31.5" x14ac:dyDescent="0.25">
      <c r="A70" s="57" t="s">
        <v>95</v>
      </c>
      <c r="B70" s="54" t="s">
        <v>85</v>
      </c>
      <c r="C70" s="54" t="s">
        <v>119</v>
      </c>
      <c r="D70" s="54" t="s">
        <v>108</v>
      </c>
      <c r="E70" s="54" t="s">
        <v>90</v>
      </c>
      <c r="F70" s="54" t="s">
        <v>85</v>
      </c>
      <c r="G70" s="54" t="s">
        <v>208</v>
      </c>
      <c r="H70" s="54" t="s">
        <v>96</v>
      </c>
      <c r="I70" s="158">
        <f>'Прил 8'!J61</f>
        <v>100000</v>
      </c>
      <c r="J70" s="158">
        <f>'Прил 8'!K61</f>
        <v>100000</v>
      </c>
    </row>
    <row r="71" spans="1:10" ht="31.5" x14ac:dyDescent="0.25">
      <c r="A71" s="56" t="s">
        <v>209</v>
      </c>
      <c r="B71" s="54" t="s">
        <v>85</v>
      </c>
      <c r="C71" s="55">
        <v>13</v>
      </c>
      <c r="D71" s="54" t="s">
        <v>108</v>
      </c>
      <c r="E71" s="55">
        <v>1</v>
      </c>
      <c r="F71" s="54" t="s">
        <v>86</v>
      </c>
      <c r="G71" s="54" t="s">
        <v>89</v>
      </c>
      <c r="H71" s="55"/>
      <c r="I71" s="158">
        <f>I72</f>
        <v>40000</v>
      </c>
      <c r="J71" s="158">
        <f>J72</f>
        <v>40000</v>
      </c>
    </row>
    <row r="72" spans="1:10" ht="47.25" x14ac:dyDescent="0.25">
      <c r="A72" s="57" t="s">
        <v>207</v>
      </c>
      <c r="B72" s="54" t="s">
        <v>85</v>
      </c>
      <c r="C72" s="54" t="s">
        <v>119</v>
      </c>
      <c r="D72" s="54" t="s">
        <v>108</v>
      </c>
      <c r="E72" s="54" t="s">
        <v>90</v>
      </c>
      <c r="F72" s="54" t="s">
        <v>86</v>
      </c>
      <c r="G72" s="54" t="s">
        <v>208</v>
      </c>
      <c r="H72" s="54"/>
      <c r="I72" s="158">
        <f>I73</f>
        <v>40000</v>
      </c>
      <c r="J72" s="158">
        <f>J73</f>
        <v>40000</v>
      </c>
    </row>
    <row r="73" spans="1:10" ht="31.5" x14ac:dyDescent="0.25">
      <c r="A73" s="57" t="s">
        <v>95</v>
      </c>
      <c r="B73" s="54" t="s">
        <v>85</v>
      </c>
      <c r="C73" s="54" t="s">
        <v>119</v>
      </c>
      <c r="D73" s="54" t="s">
        <v>108</v>
      </c>
      <c r="E73" s="54" t="s">
        <v>90</v>
      </c>
      <c r="F73" s="54" t="s">
        <v>86</v>
      </c>
      <c r="G73" s="54" t="s">
        <v>208</v>
      </c>
      <c r="H73" s="54" t="s">
        <v>96</v>
      </c>
      <c r="I73" s="158">
        <f>'Прил 8'!J64</f>
        <v>40000</v>
      </c>
      <c r="J73" s="158">
        <f>'Прил 8'!K64</f>
        <v>40000</v>
      </c>
    </row>
    <row r="74" spans="1:10" x14ac:dyDescent="0.25">
      <c r="A74" s="56" t="s">
        <v>210</v>
      </c>
      <c r="B74" s="54" t="s">
        <v>85</v>
      </c>
      <c r="C74" s="55">
        <v>13</v>
      </c>
      <c r="D74" s="54" t="s">
        <v>108</v>
      </c>
      <c r="E74" s="55">
        <v>1</v>
      </c>
      <c r="F74" s="54" t="s">
        <v>92</v>
      </c>
      <c r="G74" s="54" t="s">
        <v>89</v>
      </c>
      <c r="H74" s="55"/>
      <c r="I74" s="158">
        <f>I75</f>
        <v>929326</v>
      </c>
      <c r="J74" s="158">
        <f>J75</f>
        <v>926907</v>
      </c>
    </row>
    <row r="75" spans="1:10" ht="47.25" x14ac:dyDescent="0.25">
      <c r="A75" s="57" t="s">
        <v>207</v>
      </c>
      <c r="B75" s="54" t="s">
        <v>85</v>
      </c>
      <c r="C75" s="54" t="s">
        <v>119</v>
      </c>
      <c r="D75" s="54" t="s">
        <v>108</v>
      </c>
      <c r="E75" s="54" t="s">
        <v>90</v>
      </c>
      <c r="F75" s="54" t="s">
        <v>92</v>
      </c>
      <c r="G75" s="54" t="s">
        <v>208</v>
      </c>
      <c r="H75" s="54"/>
      <c r="I75" s="158">
        <f>I76</f>
        <v>929326</v>
      </c>
      <c r="J75" s="158">
        <f>J76</f>
        <v>926907</v>
      </c>
    </row>
    <row r="76" spans="1:10" ht="31.5" x14ac:dyDescent="0.25">
      <c r="A76" s="57" t="s">
        <v>95</v>
      </c>
      <c r="B76" s="54" t="s">
        <v>85</v>
      </c>
      <c r="C76" s="54" t="s">
        <v>119</v>
      </c>
      <c r="D76" s="54" t="s">
        <v>108</v>
      </c>
      <c r="E76" s="54" t="s">
        <v>90</v>
      </c>
      <c r="F76" s="54" t="s">
        <v>92</v>
      </c>
      <c r="G76" s="54" t="s">
        <v>208</v>
      </c>
      <c r="H76" s="54" t="s">
        <v>96</v>
      </c>
      <c r="I76" s="158">
        <f>'Прил 8'!J67</f>
        <v>929326</v>
      </c>
      <c r="J76" s="158">
        <f>'Прил 8'!K67</f>
        <v>926907</v>
      </c>
    </row>
    <row r="77" spans="1:10" x14ac:dyDescent="0.25">
      <c r="A77" s="56" t="s">
        <v>211</v>
      </c>
      <c r="B77" s="54" t="s">
        <v>85</v>
      </c>
      <c r="C77" s="55">
        <v>13</v>
      </c>
      <c r="D77" s="54" t="s">
        <v>108</v>
      </c>
      <c r="E77" s="55">
        <v>1</v>
      </c>
      <c r="F77" s="54" t="s">
        <v>103</v>
      </c>
      <c r="G77" s="54" t="s">
        <v>89</v>
      </c>
      <c r="H77" s="55"/>
      <c r="I77" s="158">
        <f>I78</f>
        <v>68694</v>
      </c>
      <c r="J77" s="158">
        <f>J78</f>
        <v>73503</v>
      </c>
    </row>
    <row r="78" spans="1:10" ht="47.25" x14ac:dyDescent="0.25">
      <c r="A78" s="57" t="s">
        <v>207</v>
      </c>
      <c r="B78" s="54" t="s">
        <v>85</v>
      </c>
      <c r="C78" s="54" t="s">
        <v>119</v>
      </c>
      <c r="D78" s="54" t="s">
        <v>108</v>
      </c>
      <c r="E78" s="54" t="s">
        <v>90</v>
      </c>
      <c r="F78" s="54" t="s">
        <v>103</v>
      </c>
      <c r="G78" s="54" t="s">
        <v>208</v>
      </c>
      <c r="H78" s="54"/>
      <c r="I78" s="158">
        <f>I79</f>
        <v>68694</v>
      </c>
      <c r="J78" s="158">
        <f>J79</f>
        <v>73503</v>
      </c>
    </row>
    <row r="79" spans="1:10" ht="31.5" x14ac:dyDescent="0.25">
      <c r="A79" s="57" t="s">
        <v>95</v>
      </c>
      <c r="B79" s="54" t="s">
        <v>85</v>
      </c>
      <c r="C79" s="54" t="s">
        <v>119</v>
      </c>
      <c r="D79" s="54" t="s">
        <v>108</v>
      </c>
      <c r="E79" s="54" t="s">
        <v>90</v>
      </c>
      <c r="F79" s="54" t="s">
        <v>103</v>
      </c>
      <c r="G79" s="54" t="s">
        <v>208</v>
      </c>
      <c r="H79" s="54" t="s">
        <v>96</v>
      </c>
      <c r="I79" s="158">
        <f>'Прил 8'!J70</f>
        <v>68694</v>
      </c>
      <c r="J79" s="158">
        <f>'Прил 8'!K70</f>
        <v>73503</v>
      </c>
    </row>
    <row r="80" spans="1:10" ht="47.25" x14ac:dyDescent="0.25">
      <c r="A80" s="56" t="s">
        <v>212</v>
      </c>
      <c r="B80" s="54" t="s">
        <v>85</v>
      </c>
      <c r="C80" s="55">
        <v>13</v>
      </c>
      <c r="D80" s="54" t="s">
        <v>108</v>
      </c>
      <c r="E80" s="55">
        <v>1</v>
      </c>
      <c r="F80" s="54" t="s">
        <v>104</v>
      </c>
      <c r="G80" s="54" t="s">
        <v>89</v>
      </c>
      <c r="H80" s="55"/>
      <c r="I80" s="158">
        <f>I81</f>
        <v>5000</v>
      </c>
      <c r="J80" s="158">
        <f>J81</f>
        <v>5000</v>
      </c>
    </row>
    <row r="81" spans="1:10" ht="47.25" x14ac:dyDescent="0.25">
      <c r="A81" s="57" t="s">
        <v>207</v>
      </c>
      <c r="B81" s="54" t="s">
        <v>85</v>
      </c>
      <c r="C81" s="54" t="s">
        <v>119</v>
      </c>
      <c r="D81" s="54" t="s">
        <v>108</v>
      </c>
      <c r="E81" s="54" t="s">
        <v>90</v>
      </c>
      <c r="F81" s="54" t="s">
        <v>104</v>
      </c>
      <c r="G81" s="54" t="s">
        <v>208</v>
      </c>
      <c r="H81" s="54"/>
      <c r="I81" s="158">
        <f>I82</f>
        <v>5000</v>
      </c>
      <c r="J81" s="158">
        <f>J82</f>
        <v>5000</v>
      </c>
    </row>
    <row r="82" spans="1:10" ht="31.5" x14ac:dyDescent="0.25">
      <c r="A82" s="57" t="s">
        <v>95</v>
      </c>
      <c r="B82" s="54" t="s">
        <v>85</v>
      </c>
      <c r="C82" s="54" t="s">
        <v>119</v>
      </c>
      <c r="D82" s="54" t="s">
        <v>108</v>
      </c>
      <c r="E82" s="54" t="s">
        <v>90</v>
      </c>
      <c r="F82" s="54" t="s">
        <v>104</v>
      </c>
      <c r="G82" s="54" t="s">
        <v>208</v>
      </c>
      <c r="H82" s="54" t="s">
        <v>96</v>
      </c>
      <c r="I82" s="158">
        <f>'Прил 8'!J73</f>
        <v>5000</v>
      </c>
      <c r="J82" s="158">
        <f>'Прил 8'!K73</f>
        <v>5000</v>
      </c>
    </row>
    <row r="83" spans="1:10" ht="47.25" x14ac:dyDescent="0.25">
      <c r="A83" s="73" t="s">
        <v>214</v>
      </c>
      <c r="B83" s="172" t="s">
        <v>85</v>
      </c>
      <c r="C83" s="173">
        <v>13</v>
      </c>
      <c r="D83" s="172" t="s">
        <v>133</v>
      </c>
      <c r="E83" s="173">
        <v>0</v>
      </c>
      <c r="F83" s="172" t="s">
        <v>88</v>
      </c>
      <c r="G83" s="172" t="s">
        <v>89</v>
      </c>
      <c r="H83" s="173"/>
      <c r="I83" s="158">
        <f>I84</f>
        <v>6000</v>
      </c>
      <c r="J83" s="158">
        <f>J84</f>
        <v>6000</v>
      </c>
    </row>
    <row r="84" spans="1:10" ht="47.25" x14ac:dyDescent="0.25">
      <c r="A84" s="73" t="s">
        <v>215</v>
      </c>
      <c r="B84" s="172" t="s">
        <v>85</v>
      </c>
      <c r="C84" s="173">
        <v>13</v>
      </c>
      <c r="D84" s="172" t="s">
        <v>133</v>
      </c>
      <c r="E84" s="173">
        <v>0</v>
      </c>
      <c r="F84" s="172" t="s">
        <v>88</v>
      </c>
      <c r="G84" s="172" t="s">
        <v>89</v>
      </c>
      <c r="H84" s="173"/>
      <c r="I84" s="158">
        <f>I85+I87</f>
        <v>6000</v>
      </c>
      <c r="J84" s="158">
        <f>J85+J87</f>
        <v>6000</v>
      </c>
    </row>
    <row r="85" spans="1:10" ht="31.5" x14ac:dyDescent="0.25">
      <c r="A85" s="74" t="s">
        <v>445</v>
      </c>
      <c r="B85" s="172" t="s">
        <v>85</v>
      </c>
      <c r="C85" s="172" t="s">
        <v>119</v>
      </c>
      <c r="D85" s="172" t="s">
        <v>133</v>
      </c>
      <c r="E85" s="172" t="s">
        <v>87</v>
      </c>
      <c r="F85" s="172" t="s">
        <v>88</v>
      </c>
      <c r="G85" s="172" t="s">
        <v>446</v>
      </c>
      <c r="H85" s="172"/>
      <c r="I85" s="158">
        <f>SUM(I86:I87)</f>
        <v>6000</v>
      </c>
      <c r="J85" s="158">
        <f>SUM(J86:J87)</f>
        <v>6000</v>
      </c>
    </row>
    <row r="86" spans="1:10" x14ac:dyDescent="0.25">
      <c r="A86" s="74" t="s">
        <v>111</v>
      </c>
      <c r="B86" s="172" t="s">
        <v>85</v>
      </c>
      <c r="C86" s="172" t="s">
        <v>119</v>
      </c>
      <c r="D86" s="172" t="s">
        <v>133</v>
      </c>
      <c r="E86" s="172" t="s">
        <v>87</v>
      </c>
      <c r="F86" s="172" t="s">
        <v>88</v>
      </c>
      <c r="G86" s="172" t="s">
        <v>446</v>
      </c>
      <c r="H86" s="172" t="s">
        <v>112</v>
      </c>
      <c r="I86" s="158">
        <f>'Прил 8'!J77</f>
        <v>6000</v>
      </c>
      <c r="J86" s="158">
        <f>'Прил 8'!K77</f>
        <v>6000</v>
      </c>
    </row>
    <row r="87" spans="1:10" ht="63" hidden="1" x14ac:dyDescent="0.25">
      <c r="A87" s="74" t="s">
        <v>447</v>
      </c>
      <c r="B87" s="172" t="s">
        <v>85</v>
      </c>
      <c r="C87" s="172" t="s">
        <v>119</v>
      </c>
      <c r="D87" s="172" t="s">
        <v>133</v>
      </c>
      <c r="E87" s="172" t="s">
        <v>87</v>
      </c>
      <c r="F87" s="172" t="s">
        <v>88</v>
      </c>
      <c r="G87" s="172" t="s">
        <v>448</v>
      </c>
      <c r="H87" s="172"/>
      <c r="I87" s="158">
        <f>I88</f>
        <v>0</v>
      </c>
      <c r="J87" s="158">
        <f>J88</f>
        <v>0</v>
      </c>
    </row>
    <row r="88" spans="1:10" hidden="1" x14ac:dyDescent="0.25">
      <c r="A88" s="74" t="s">
        <v>111</v>
      </c>
      <c r="B88" s="172" t="s">
        <v>85</v>
      </c>
      <c r="C88" s="172" t="s">
        <v>119</v>
      </c>
      <c r="D88" s="172" t="s">
        <v>133</v>
      </c>
      <c r="E88" s="172" t="s">
        <v>87</v>
      </c>
      <c r="F88" s="172" t="s">
        <v>88</v>
      </c>
      <c r="G88" s="172" t="s">
        <v>448</v>
      </c>
      <c r="H88" s="172" t="s">
        <v>112</v>
      </c>
      <c r="I88" s="158">
        <f>'Прил 8'!J79</f>
        <v>0</v>
      </c>
      <c r="J88" s="158">
        <f>'Прил 8'!K79</f>
        <v>0</v>
      </c>
    </row>
    <row r="89" spans="1:10" ht="63" x14ac:dyDescent="0.25">
      <c r="A89" s="56" t="s">
        <v>216</v>
      </c>
      <c r="B89" s="54" t="s">
        <v>85</v>
      </c>
      <c r="C89" s="54" t="s">
        <v>119</v>
      </c>
      <c r="D89" s="54" t="s">
        <v>110</v>
      </c>
      <c r="E89" s="55">
        <v>0</v>
      </c>
      <c r="F89" s="54" t="s">
        <v>88</v>
      </c>
      <c r="G89" s="54" t="s">
        <v>89</v>
      </c>
      <c r="H89" s="55"/>
      <c r="I89" s="158">
        <f t="shared" ref="I89:J91" si="2">I90</f>
        <v>10000</v>
      </c>
      <c r="J89" s="158">
        <f t="shared" si="2"/>
        <v>10000</v>
      </c>
    </row>
    <row r="90" spans="1:10" x14ac:dyDescent="0.25">
      <c r="A90" s="57" t="s">
        <v>217</v>
      </c>
      <c r="B90" s="54" t="s">
        <v>85</v>
      </c>
      <c r="C90" s="54" t="s">
        <v>119</v>
      </c>
      <c r="D90" s="54" t="s">
        <v>110</v>
      </c>
      <c r="E90" s="54" t="s">
        <v>87</v>
      </c>
      <c r="F90" s="54" t="s">
        <v>85</v>
      </c>
      <c r="G90" s="54" t="s">
        <v>89</v>
      </c>
      <c r="H90" s="54"/>
      <c r="I90" s="158">
        <f t="shared" si="2"/>
        <v>10000</v>
      </c>
      <c r="J90" s="158">
        <f t="shared" si="2"/>
        <v>10000</v>
      </c>
    </row>
    <row r="91" spans="1:10" ht="31.5" x14ac:dyDescent="0.25">
      <c r="A91" s="57" t="s">
        <v>218</v>
      </c>
      <c r="B91" s="54" t="s">
        <v>85</v>
      </c>
      <c r="C91" s="54" t="s">
        <v>119</v>
      </c>
      <c r="D91" s="54" t="s">
        <v>110</v>
      </c>
      <c r="E91" s="54" t="s">
        <v>87</v>
      </c>
      <c r="F91" s="54" t="s">
        <v>85</v>
      </c>
      <c r="G91" s="54" t="s">
        <v>219</v>
      </c>
      <c r="H91" s="54"/>
      <c r="I91" s="158">
        <f t="shared" si="2"/>
        <v>10000</v>
      </c>
      <c r="J91" s="158">
        <f t="shared" si="2"/>
        <v>10000</v>
      </c>
    </row>
    <row r="92" spans="1:10" ht="31.5" x14ac:dyDescent="0.25">
      <c r="A92" s="57" t="s">
        <v>95</v>
      </c>
      <c r="B92" s="54" t="s">
        <v>85</v>
      </c>
      <c r="C92" s="54" t="s">
        <v>119</v>
      </c>
      <c r="D92" s="54" t="s">
        <v>110</v>
      </c>
      <c r="E92" s="54" t="s">
        <v>87</v>
      </c>
      <c r="F92" s="54" t="s">
        <v>85</v>
      </c>
      <c r="G92" s="54" t="s">
        <v>219</v>
      </c>
      <c r="H92" s="54" t="s">
        <v>96</v>
      </c>
      <c r="I92" s="158">
        <f>'Прил 8'!J83</f>
        <v>10000</v>
      </c>
      <c r="J92" s="158">
        <f>'Прил 8'!K83</f>
        <v>10000</v>
      </c>
    </row>
    <row r="93" spans="1:10" ht="63" x14ac:dyDescent="0.25">
      <c r="A93" s="56" t="s">
        <v>165</v>
      </c>
      <c r="B93" s="54" t="s">
        <v>85</v>
      </c>
      <c r="C93" s="55">
        <v>13</v>
      </c>
      <c r="D93" s="54" t="s">
        <v>114</v>
      </c>
      <c r="E93" s="55">
        <v>0</v>
      </c>
      <c r="F93" s="54" t="s">
        <v>88</v>
      </c>
      <c r="G93" s="54" t="s">
        <v>89</v>
      </c>
      <c r="H93" s="55"/>
      <c r="I93" s="158">
        <f>I94+I97</f>
        <v>1135000</v>
      </c>
      <c r="J93" s="158">
        <f>J94+J97</f>
        <v>1135000</v>
      </c>
    </row>
    <row r="94" spans="1:10" ht="31.5" x14ac:dyDescent="0.25">
      <c r="A94" s="57" t="s">
        <v>166</v>
      </c>
      <c r="B94" s="54" t="s">
        <v>85</v>
      </c>
      <c r="C94" s="54" t="s">
        <v>119</v>
      </c>
      <c r="D94" s="54" t="s">
        <v>114</v>
      </c>
      <c r="E94" s="54" t="s">
        <v>87</v>
      </c>
      <c r="F94" s="54" t="s">
        <v>85</v>
      </c>
      <c r="G94" s="54" t="s">
        <v>89</v>
      </c>
      <c r="H94" s="54"/>
      <c r="I94" s="158">
        <f t="shared" ref="I94:J95" si="3">I95</f>
        <v>135000</v>
      </c>
      <c r="J94" s="158">
        <f t="shared" si="3"/>
        <v>135000</v>
      </c>
    </row>
    <row r="95" spans="1:10" ht="31.5" x14ac:dyDescent="0.25">
      <c r="A95" s="57" t="s">
        <v>166</v>
      </c>
      <c r="B95" s="54" t="s">
        <v>85</v>
      </c>
      <c r="C95" s="54" t="s">
        <v>119</v>
      </c>
      <c r="D95" s="54" t="s">
        <v>114</v>
      </c>
      <c r="E95" s="54" t="s">
        <v>87</v>
      </c>
      <c r="F95" s="54" t="s">
        <v>85</v>
      </c>
      <c r="G95" s="54" t="s">
        <v>167</v>
      </c>
      <c r="H95" s="54"/>
      <c r="I95" s="158">
        <f t="shared" si="3"/>
        <v>135000</v>
      </c>
      <c r="J95" s="158">
        <f t="shared" si="3"/>
        <v>135000</v>
      </c>
    </row>
    <row r="96" spans="1:10" ht="31.5" x14ac:dyDescent="0.25">
      <c r="A96" s="57" t="s">
        <v>95</v>
      </c>
      <c r="B96" s="54" t="s">
        <v>85</v>
      </c>
      <c r="C96" s="54" t="s">
        <v>119</v>
      </c>
      <c r="D96" s="54" t="s">
        <v>114</v>
      </c>
      <c r="E96" s="54" t="s">
        <v>87</v>
      </c>
      <c r="F96" s="54" t="s">
        <v>85</v>
      </c>
      <c r="G96" s="54" t="s">
        <v>167</v>
      </c>
      <c r="H96" s="54" t="s">
        <v>96</v>
      </c>
      <c r="I96" s="158">
        <f>'Прил 8'!J87</f>
        <v>135000</v>
      </c>
      <c r="J96" s="158">
        <f>'Прил 8'!K87</f>
        <v>135000</v>
      </c>
    </row>
    <row r="97" spans="1:10" x14ac:dyDescent="0.25">
      <c r="A97" s="74" t="s">
        <v>455</v>
      </c>
      <c r="B97" s="172" t="s">
        <v>85</v>
      </c>
      <c r="C97" s="172" t="s">
        <v>119</v>
      </c>
      <c r="D97" s="172" t="s">
        <v>114</v>
      </c>
      <c r="E97" s="172" t="s">
        <v>87</v>
      </c>
      <c r="F97" s="172" t="s">
        <v>86</v>
      </c>
      <c r="G97" s="172" t="s">
        <v>89</v>
      </c>
      <c r="H97" s="172"/>
      <c r="I97" s="158">
        <f>I98</f>
        <v>1000000</v>
      </c>
      <c r="J97" s="158">
        <f>J98</f>
        <v>1000000</v>
      </c>
    </row>
    <row r="98" spans="1:10" ht="31.5" x14ac:dyDescent="0.25">
      <c r="A98" s="74" t="s">
        <v>166</v>
      </c>
      <c r="B98" s="172" t="s">
        <v>85</v>
      </c>
      <c r="C98" s="172" t="s">
        <v>119</v>
      </c>
      <c r="D98" s="172" t="s">
        <v>114</v>
      </c>
      <c r="E98" s="172" t="s">
        <v>87</v>
      </c>
      <c r="F98" s="172" t="s">
        <v>86</v>
      </c>
      <c r="G98" s="172" t="s">
        <v>167</v>
      </c>
      <c r="H98" s="172"/>
      <c r="I98" s="158">
        <f>I99</f>
        <v>1000000</v>
      </c>
      <c r="J98" s="158">
        <f>J99</f>
        <v>1000000</v>
      </c>
    </row>
    <row r="99" spans="1:10" ht="31.5" x14ac:dyDescent="0.25">
      <c r="A99" s="74" t="s">
        <v>95</v>
      </c>
      <c r="B99" s="172" t="s">
        <v>85</v>
      </c>
      <c r="C99" s="172" t="s">
        <v>119</v>
      </c>
      <c r="D99" s="172" t="s">
        <v>114</v>
      </c>
      <c r="E99" s="172" t="s">
        <v>87</v>
      </c>
      <c r="F99" s="172" t="s">
        <v>86</v>
      </c>
      <c r="G99" s="172" t="s">
        <v>167</v>
      </c>
      <c r="H99" s="172" t="s">
        <v>96</v>
      </c>
      <c r="I99" s="158">
        <f>'Прил 8'!J90</f>
        <v>1000000</v>
      </c>
      <c r="J99" s="158">
        <f>'Прил 8'!K90</f>
        <v>1000000</v>
      </c>
    </row>
    <row r="100" spans="1:10" ht="63" x14ac:dyDescent="0.25">
      <c r="A100" s="56" t="s">
        <v>220</v>
      </c>
      <c r="B100" s="54" t="s">
        <v>85</v>
      </c>
      <c r="C100" s="55">
        <v>13</v>
      </c>
      <c r="D100" s="54" t="s">
        <v>119</v>
      </c>
      <c r="E100" s="55">
        <v>0</v>
      </c>
      <c r="F100" s="54" t="s">
        <v>88</v>
      </c>
      <c r="G100" s="54" t="s">
        <v>89</v>
      </c>
      <c r="H100" s="55"/>
      <c r="I100" s="158">
        <f t="shared" ref="I100:J102" si="4">I101</f>
        <v>10000</v>
      </c>
      <c r="J100" s="158">
        <f t="shared" si="4"/>
        <v>10000</v>
      </c>
    </row>
    <row r="101" spans="1:10" ht="47.25" x14ac:dyDescent="0.25">
      <c r="A101" s="57" t="s">
        <v>221</v>
      </c>
      <c r="B101" s="54" t="s">
        <v>85</v>
      </c>
      <c r="C101" s="54" t="s">
        <v>119</v>
      </c>
      <c r="D101" s="54" t="s">
        <v>119</v>
      </c>
      <c r="E101" s="54" t="s">
        <v>87</v>
      </c>
      <c r="F101" s="54" t="s">
        <v>86</v>
      </c>
      <c r="G101" s="54" t="s">
        <v>89</v>
      </c>
      <c r="H101" s="54"/>
      <c r="I101" s="158">
        <f t="shared" si="4"/>
        <v>10000</v>
      </c>
      <c r="J101" s="158">
        <f t="shared" si="4"/>
        <v>10000</v>
      </c>
    </row>
    <row r="102" spans="1:10" ht="31.5" x14ac:dyDescent="0.25">
      <c r="A102" s="57" t="s">
        <v>222</v>
      </c>
      <c r="B102" s="54" t="s">
        <v>85</v>
      </c>
      <c r="C102" s="54" t="s">
        <v>119</v>
      </c>
      <c r="D102" s="54" t="s">
        <v>119</v>
      </c>
      <c r="E102" s="54" t="s">
        <v>87</v>
      </c>
      <c r="F102" s="54" t="s">
        <v>86</v>
      </c>
      <c r="G102" s="54" t="s">
        <v>223</v>
      </c>
      <c r="H102" s="54"/>
      <c r="I102" s="158">
        <f t="shared" si="4"/>
        <v>10000</v>
      </c>
      <c r="J102" s="158">
        <f t="shared" si="4"/>
        <v>10000</v>
      </c>
    </row>
    <row r="103" spans="1:10" ht="31.5" x14ac:dyDescent="0.25">
      <c r="A103" s="57" t="s">
        <v>95</v>
      </c>
      <c r="B103" s="54" t="s">
        <v>85</v>
      </c>
      <c r="C103" s="54" t="s">
        <v>119</v>
      </c>
      <c r="D103" s="54" t="s">
        <v>119</v>
      </c>
      <c r="E103" s="54" t="s">
        <v>87</v>
      </c>
      <c r="F103" s="54" t="s">
        <v>86</v>
      </c>
      <c r="G103" s="54" t="s">
        <v>223</v>
      </c>
      <c r="H103" s="54" t="s">
        <v>96</v>
      </c>
      <c r="I103" s="158">
        <f>'Прил 8'!J94</f>
        <v>10000</v>
      </c>
      <c r="J103" s="158">
        <f>'Прил 8'!K94</f>
        <v>10000</v>
      </c>
    </row>
    <row r="104" spans="1:10" x14ac:dyDescent="0.25">
      <c r="A104" s="56" t="s">
        <v>158</v>
      </c>
      <c r="B104" s="54" t="s">
        <v>85</v>
      </c>
      <c r="C104" s="55">
        <v>13</v>
      </c>
      <c r="D104" s="54" t="s">
        <v>224</v>
      </c>
      <c r="E104" s="55">
        <v>0</v>
      </c>
      <c r="F104" s="54" t="s">
        <v>88</v>
      </c>
      <c r="G104" s="54" t="s">
        <v>89</v>
      </c>
      <c r="H104" s="55"/>
      <c r="I104" s="158">
        <f>I105</f>
        <v>20000</v>
      </c>
      <c r="J104" s="158">
        <f t="shared" ref="I104:J106" si="5">J105</f>
        <v>20000</v>
      </c>
    </row>
    <row r="105" spans="1:10" ht="31.5" x14ac:dyDescent="0.25">
      <c r="A105" s="56" t="s">
        <v>159</v>
      </c>
      <c r="B105" s="54" t="s">
        <v>85</v>
      </c>
      <c r="C105" s="55">
        <v>13</v>
      </c>
      <c r="D105" s="55">
        <v>91</v>
      </c>
      <c r="E105" s="55">
        <v>1</v>
      </c>
      <c r="F105" s="54" t="s">
        <v>88</v>
      </c>
      <c r="G105" s="54" t="s">
        <v>89</v>
      </c>
      <c r="H105" s="55"/>
      <c r="I105" s="158">
        <f t="shared" si="5"/>
        <v>20000</v>
      </c>
      <c r="J105" s="158">
        <f t="shared" si="5"/>
        <v>20000</v>
      </c>
    </row>
    <row r="106" spans="1:10" ht="47.25" x14ac:dyDescent="0.25">
      <c r="A106" s="56" t="s">
        <v>225</v>
      </c>
      <c r="B106" s="54" t="s">
        <v>85</v>
      </c>
      <c r="C106" s="55">
        <v>13</v>
      </c>
      <c r="D106" s="55">
        <v>91</v>
      </c>
      <c r="E106" s="55">
        <v>1</v>
      </c>
      <c r="F106" s="54" t="s">
        <v>88</v>
      </c>
      <c r="G106" s="54" t="s">
        <v>226</v>
      </c>
      <c r="H106" s="55"/>
      <c r="I106" s="158">
        <f t="shared" si="5"/>
        <v>20000</v>
      </c>
      <c r="J106" s="158">
        <f t="shared" si="5"/>
        <v>20000</v>
      </c>
    </row>
    <row r="107" spans="1:10" ht="31.5" x14ac:dyDescent="0.25">
      <c r="A107" s="56" t="s">
        <v>95</v>
      </c>
      <c r="B107" s="54" t="s">
        <v>85</v>
      </c>
      <c r="C107" s="55">
        <v>13</v>
      </c>
      <c r="D107" s="55">
        <v>91</v>
      </c>
      <c r="E107" s="55">
        <v>1</v>
      </c>
      <c r="F107" s="54" t="s">
        <v>88</v>
      </c>
      <c r="G107" s="54" t="s">
        <v>226</v>
      </c>
      <c r="H107" s="55">
        <v>240</v>
      </c>
      <c r="I107" s="158">
        <f>'Прил 8'!J304</f>
        <v>20000</v>
      </c>
      <c r="J107" s="158">
        <f>'Прил 8'!K304</f>
        <v>20000</v>
      </c>
    </row>
    <row r="108" spans="1:10" x14ac:dyDescent="0.25">
      <c r="A108" s="74" t="s">
        <v>100</v>
      </c>
      <c r="B108" s="172" t="s">
        <v>85</v>
      </c>
      <c r="C108" s="172" t="s">
        <v>119</v>
      </c>
      <c r="D108" s="172" t="s">
        <v>101</v>
      </c>
      <c r="E108" s="173">
        <v>0</v>
      </c>
      <c r="F108" s="172" t="s">
        <v>88</v>
      </c>
      <c r="G108" s="172" t="s">
        <v>89</v>
      </c>
      <c r="H108" s="173"/>
      <c r="I108" s="158">
        <f t="shared" ref="I108:J110" si="6">I109</f>
        <v>20000</v>
      </c>
      <c r="J108" s="158">
        <f t="shared" si="6"/>
        <v>20000</v>
      </c>
    </row>
    <row r="109" spans="1:10" x14ac:dyDescent="0.25">
      <c r="A109" s="74" t="s">
        <v>229</v>
      </c>
      <c r="B109" s="172" t="s">
        <v>85</v>
      </c>
      <c r="C109" s="172" t="s">
        <v>119</v>
      </c>
      <c r="D109" s="172" t="s">
        <v>101</v>
      </c>
      <c r="E109" s="173">
        <v>9</v>
      </c>
      <c r="F109" s="172" t="s">
        <v>88</v>
      </c>
      <c r="G109" s="172" t="s">
        <v>89</v>
      </c>
      <c r="H109" s="173"/>
      <c r="I109" s="158">
        <f t="shared" si="6"/>
        <v>20000</v>
      </c>
      <c r="J109" s="158">
        <f t="shared" si="6"/>
        <v>20000</v>
      </c>
    </row>
    <row r="110" spans="1:10" x14ac:dyDescent="0.25">
      <c r="A110" s="74" t="s">
        <v>232</v>
      </c>
      <c r="B110" s="172" t="s">
        <v>85</v>
      </c>
      <c r="C110" s="172" t="s">
        <v>119</v>
      </c>
      <c r="D110" s="172" t="s">
        <v>101</v>
      </c>
      <c r="E110" s="173">
        <v>9</v>
      </c>
      <c r="F110" s="172" t="s">
        <v>88</v>
      </c>
      <c r="G110" s="173">
        <v>29090</v>
      </c>
      <c r="H110" s="172"/>
      <c r="I110" s="158">
        <f t="shared" si="6"/>
        <v>20000</v>
      </c>
      <c r="J110" s="158">
        <f t="shared" si="6"/>
        <v>20000</v>
      </c>
    </row>
    <row r="111" spans="1:10" x14ac:dyDescent="0.25">
      <c r="A111" s="74" t="s">
        <v>97</v>
      </c>
      <c r="B111" s="172" t="s">
        <v>85</v>
      </c>
      <c r="C111" s="172" t="s">
        <v>119</v>
      </c>
      <c r="D111" s="172" t="s">
        <v>101</v>
      </c>
      <c r="E111" s="173">
        <v>9</v>
      </c>
      <c r="F111" s="172" t="s">
        <v>88</v>
      </c>
      <c r="G111" s="173">
        <v>29090</v>
      </c>
      <c r="H111" s="172" t="s">
        <v>98</v>
      </c>
      <c r="I111" s="158">
        <f>'Прил 8'!J98</f>
        <v>20000</v>
      </c>
      <c r="J111" s="158">
        <f>'Прил 8'!K98</f>
        <v>20000</v>
      </c>
    </row>
    <row r="112" spans="1:10" x14ac:dyDescent="0.25">
      <c r="A112" s="61" t="s">
        <v>126</v>
      </c>
      <c r="B112" s="54" t="s">
        <v>86</v>
      </c>
      <c r="C112" s="55" t="s">
        <v>24</v>
      </c>
      <c r="D112" s="54" t="s">
        <v>156</v>
      </c>
      <c r="E112" s="55"/>
      <c r="F112" s="54"/>
      <c r="G112" s="54"/>
      <c r="H112" s="55" t="s">
        <v>157</v>
      </c>
      <c r="I112" s="157">
        <f t="shared" ref="I112:J116" si="7">I113</f>
        <v>544666.43999999994</v>
      </c>
      <c r="J112" s="157">
        <f t="shared" si="7"/>
        <v>563287.35</v>
      </c>
    </row>
    <row r="113" spans="1:10" x14ac:dyDescent="0.25">
      <c r="A113" s="62" t="s">
        <v>127</v>
      </c>
      <c r="B113" s="54" t="s">
        <v>86</v>
      </c>
      <c r="C113" s="54" t="s">
        <v>92</v>
      </c>
      <c r="D113" s="54" t="s">
        <v>156</v>
      </c>
      <c r="E113" s="55"/>
      <c r="F113" s="54"/>
      <c r="G113" s="54"/>
      <c r="H113" s="55" t="s">
        <v>157</v>
      </c>
      <c r="I113" s="158">
        <f t="shared" si="7"/>
        <v>544666.43999999994</v>
      </c>
      <c r="J113" s="158">
        <f t="shared" si="7"/>
        <v>563287.35</v>
      </c>
    </row>
    <row r="114" spans="1:10" x14ac:dyDescent="0.25">
      <c r="A114" s="57" t="s">
        <v>100</v>
      </c>
      <c r="B114" s="54" t="s">
        <v>86</v>
      </c>
      <c r="C114" s="54" t="s">
        <v>92</v>
      </c>
      <c r="D114" s="54" t="s">
        <v>101</v>
      </c>
      <c r="E114" s="55">
        <v>0</v>
      </c>
      <c r="F114" s="54" t="s">
        <v>88</v>
      </c>
      <c r="G114" s="54" t="s">
        <v>89</v>
      </c>
      <c r="H114" s="55"/>
      <c r="I114" s="158">
        <f t="shared" si="7"/>
        <v>544666.43999999994</v>
      </c>
      <c r="J114" s="158">
        <f t="shared" si="7"/>
        <v>563287.35</v>
      </c>
    </row>
    <row r="115" spans="1:10" x14ac:dyDescent="0.25">
      <c r="A115" s="57" t="s">
        <v>229</v>
      </c>
      <c r="B115" s="54" t="s">
        <v>86</v>
      </c>
      <c r="C115" s="54" t="s">
        <v>92</v>
      </c>
      <c r="D115" s="54" t="s">
        <v>101</v>
      </c>
      <c r="E115" s="55">
        <v>9</v>
      </c>
      <c r="F115" s="54" t="s">
        <v>88</v>
      </c>
      <c r="G115" s="54" t="s">
        <v>89</v>
      </c>
      <c r="H115" s="55"/>
      <c r="I115" s="158">
        <f t="shared" si="7"/>
        <v>544666.43999999994</v>
      </c>
      <c r="J115" s="158">
        <f t="shared" si="7"/>
        <v>563287.35</v>
      </c>
    </row>
    <row r="116" spans="1:10" ht="63" x14ac:dyDescent="0.25">
      <c r="A116" s="56" t="s">
        <v>233</v>
      </c>
      <c r="B116" s="54" t="s">
        <v>86</v>
      </c>
      <c r="C116" s="54" t="s">
        <v>92</v>
      </c>
      <c r="D116" s="54" t="s">
        <v>101</v>
      </c>
      <c r="E116" s="55">
        <v>9</v>
      </c>
      <c r="F116" s="54" t="s">
        <v>88</v>
      </c>
      <c r="G116" s="54" t="s">
        <v>128</v>
      </c>
      <c r="H116" s="55"/>
      <c r="I116" s="158">
        <f t="shared" si="7"/>
        <v>544666.43999999994</v>
      </c>
      <c r="J116" s="158">
        <f t="shared" si="7"/>
        <v>563287.35</v>
      </c>
    </row>
    <row r="117" spans="1:10" x14ac:dyDescent="0.25">
      <c r="A117" s="56" t="s">
        <v>162</v>
      </c>
      <c r="B117" s="54" t="s">
        <v>86</v>
      </c>
      <c r="C117" s="54" t="s">
        <v>92</v>
      </c>
      <c r="D117" s="54" t="s">
        <v>101</v>
      </c>
      <c r="E117" s="55">
        <v>9</v>
      </c>
      <c r="F117" s="54" t="s">
        <v>88</v>
      </c>
      <c r="G117" s="54" t="s">
        <v>128</v>
      </c>
      <c r="H117" s="55">
        <v>120</v>
      </c>
      <c r="I117" s="158">
        <f>'Прил 8'!J104</f>
        <v>544666.43999999994</v>
      </c>
      <c r="J117" s="158">
        <f>'Прил 8'!K104</f>
        <v>563287.35</v>
      </c>
    </row>
    <row r="118" spans="1:10" ht="31.5" x14ac:dyDescent="0.25">
      <c r="A118" s="61" t="s">
        <v>129</v>
      </c>
      <c r="B118" s="54" t="s">
        <v>92</v>
      </c>
      <c r="C118" s="54"/>
      <c r="D118" s="54"/>
      <c r="E118" s="55"/>
      <c r="F118" s="54"/>
      <c r="G118" s="54"/>
      <c r="H118" s="55"/>
      <c r="I118" s="158">
        <f>I119+I128</f>
        <v>1282578.6000000001</v>
      </c>
      <c r="J118" s="158">
        <f>J119+J128</f>
        <v>630978.6</v>
      </c>
    </row>
    <row r="119" spans="1:10" x14ac:dyDescent="0.25">
      <c r="A119" s="56" t="s">
        <v>449</v>
      </c>
      <c r="B119" s="54" t="s">
        <v>92</v>
      </c>
      <c r="C119" s="54" t="s">
        <v>122</v>
      </c>
      <c r="D119" s="54"/>
      <c r="E119" s="55"/>
      <c r="F119" s="54"/>
      <c r="G119" s="54"/>
      <c r="H119" s="55"/>
      <c r="I119" s="158">
        <f>I120</f>
        <v>180000</v>
      </c>
      <c r="J119" s="158">
        <f>J120</f>
        <v>180000</v>
      </c>
    </row>
    <row r="120" spans="1:10" ht="110.25" x14ac:dyDescent="0.25">
      <c r="A120" s="56" t="s">
        <v>234</v>
      </c>
      <c r="B120" s="54" t="s">
        <v>92</v>
      </c>
      <c r="C120" s="54" t="s">
        <v>122</v>
      </c>
      <c r="D120" s="54" t="s">
        <v>86</v>
      </c>
      <c r="E120" s="55">
        <v>0</v>
      </c>
      <c r="F120" s="54" t="s">
        <v>88</v>
      </c>
      <c r="G120" s="54" t="s">
        <v>89</v>
      </c>
      <c r="H120" s="55"/>
      <c r="I120" s="158">
        <f>I121</f>
        <v>180000</v>
      </c>
      <c r="J120" s="158">
        <f>J121</f>
        <v>180000</v>
      </c>
    </row>
    <row r="121" spans="1:10" ht="31.5" x14ac:dyDescent="0.25">
      <c r="A121" s="57" t="s">
        <v>235</v>
      </c>
      <c r="B121" s="54" t="s">
        <v>92</v>
      </c>
      <c r="C121" s="54" t="s">
        <v>122</v>
      </c>
      <c r="D121" s="54" t="s">
        <v>86</v>
      </c>
      <c r="E121" s="55">
        <v>1</v>
      </c>
      <c r="F121" s="54" t="s">
        <v>88</v>
      </c>
      <c r="G121" s="54" t="s">
        <v>89</v>
      </c>
      <c r="H121" s="55"/>
      <c r="I121" s="158">
        <f>I122+I124+I126</f>
        <v>180000</v>
      </c>
      <c r="J121" s="158">
        <f>J122+J124+J126</f>
        <v>180000</v>
      </c>
    </row>
    <row r="122" spans="1:10" ht="31.5" x14ac:dyDescent="0.25">
      <c r="A122" s="57" t="s">
        <v>236</v>
      </c>
      <c r="B122" s="54" t="s">
        <v>92</v>
      </c>
      <c r="C122" s="54" t="s">
        <v>122</v>
      </c>
      <c r="D122" s="54" t="s">
        <v>86</v>
      </c>
      <c r="E122" s="55">
        <v>1</v>
      </c>
      <c r="F122" s="54" t="s">
        <v>88</v>
      </c>
      <c r="G122" s="54" t="s">
        <v>237</v>
      </c>
      <c r="H122" s="55"/>
      <c r="I122" s="158">
        <f>I123</f>
        <v>70000</v>
      </c>
      <c r="J122" s="158">
        <f>J123</f>
        <v>70000</v>
      </c>
    </row>
    <row r="123" spans="1:10" ht="31.5" x14ac:dyDescent="0.25">
      <c r="A123" s="57" t="s">
        <v>95</v>
      </c>
      <c r="B123" s="54" t="s">
        <v>92</v>
      </c>
      <c r="C123" s="54" t="s">
        <v>122</v>
      </c>
      <c r="D123" s="54" t="s">
        <v>86</v>
      </c>
      <c r="E123" s="55">
        <v>1</v>
      </c>
      <c r="F123" s="54" t="s">
        <v>88</v>
      </c>
      <c r="G123" s="54" t="s">
        <v>237</v>
      </c>
      <c r="H123" s="55">
        <v>240</v>
      </c>
      <c r="I123" s="158">
        <f>'Прил 8'!J110</f>
        <v>70000</v>
      </c>
      <c r="J123" s="158">
        <f>'Прил 8'!K110</f>
        <v>70000</v>
      </c>
    </row>
    <row r="124" spans="1:10" ht="31.5" x14ac:dyDescent="0.25">
      <c r="A124" s="57" t="s">
        <v>487</v>
      </c>
      <c r="B124" s="54" t="s">
        <v>92</v>
      </c>
      <c r="C124" s="54" t="s">
        <v>122</v>
      </c>
      <c r="D124" s="54" t="s">
        <v>86</v>
      </c>
      <c r="E124" s="55">
        <v>1</v>
      </c>
      <c r="F124" s="54" t="s">
        <v>88</v>
      </c>
      <c r="G124" s="54" t="s">
        <v>238</v>
      </c>
      <c r="H124" s="55"/>
      <c r="I124" s="158">
        <f>I125</f>
        <v>10000</v>
      </c>
      <c r="J124" s="158">
        <f>J125</f>
        <v>10000</v>
      </c>
    </row>
    <row r="125" spans="1:10" ht="31.5" x14ac:dyDescent="0.25">
      <c r="A125" s="57" t="s">
        <v>95</v>
      </c>
      <c r="B125" s="54" t="s">
        <v>92</v>
      </c>
      <c r="C125" s="54" t="s">
        <v>122</v>
      </c>
      <c r="D125" s="54" t="s">
        <v>86</v>
      </c>
      <c r="E125" s="55">
        <v>1</v>
      </c>
      <c r="F125" s="54" t="s">
        <v>88</v>
      </c>
      <c r="G125" s="54" t="s">
        <v>238</v>
      </c>
      <c r="H125" s="55">
        <v>240</v>
      </c>
      <c r="I125" s="158">
        <f>'Прил 8'!J112</f>
        <v>10000</v>
      </c>
      <c r="J125" s="158">
        <f>'Прил 8'!K112</f>
        <v>10000</v>
      </c>
    </row>
    <row r="126" spans="1:10" x14ac:dyDescent="0.25">
      <c r="A126" s="57" t="s">
        <v>239</v>
      </c>
      <c r="B126" s="54" t="s">
        <v>92</v>
      </c>
      <c r="C126" s="54" t="s">
        <v>122</v>
      </c>
      <c r="D126" s="54" t="s">
        <v>86</v>
      </c>
      <c r="E126" s="55">
        <v>1</v>
      </c>
      <c r="F126" s="54" t="s">
        <v>88</v>
      </c>
      <c r="G126" s="54" t="s">
        <v>240</v>
      </c>
      <c r="H126" s="55"/>
      <c r="I126" s="158">
        <f>I127</f>
        <v>100000</v>
      </c>
      <c r="J126" s="158">
        <f>J127</f>
        <v>100000</v>
      </c>
    </row>
    <row r="127" spans="1:10" ht="31.5" x14ac:dyDescent="0.25">
      <c r="A127" s="57" t="s">
        <v>95</v>
      </c>
      <c r="B127" s="54" t="s">
        <v>92</v>
      </c>
      <c r="C127" s="54" t="s">
        <v>122</v>
      </c>
      <c r="D127" s="54" t="s">
        <v>86</v>
      </c>
      <c r="E127" s="55">
        <v>1</v>
      </c>
      <c r="F127" s="54" t="s">
        <v>88</v>
      </c>
      <c r="G127" s="54" t="s">
        <v>240</v>
      </c>
      <c r="H127" s="55">
        <v>240</v>
      </c>
      <c r="I127" s="158">
        <f>'Прил 8'!J114</f>
        <v>100000</v>
      </c>
      <c r="J127" s="158">
        <f>'Прил 8'!K114</f>
        <v>100000</v>
      </c>
    </row>
    <row r="128" spans="1:10" ht="47.25" x14ac:dyDescent="0.25">
      <c r="A128" s="57" t="s">
        <v>450</v>
      </c>
      <c r="B128" s="54" t="s">
        <v>92</v>
      </c>
      <c r="C128" s="54" t="s">
        <v>110</v>
      </c>
      <c r="D128" s="54"/>
      <c r="E128" s="55"/>
      <c r="F128" s="54"/>
      <c r="G128" s="54"/>
      <c r="H128" s="55"/>
      <c r="I128" s="158">
        <f>I129+I139</f>
        <v>1102578.6000000001</v>
      </c>
      <c r="J128" s="158">
        <f>J129+J139</f>
        <v>450978.6</v>
      </c>
    </row>
    <row r="129" spans="1:10" ht="110.25" x14ac:dyDescent="0.25">
      <c r="A129" s="57" t="s">
        <v>234</v>
      </c>
      <c r="B129" s="54" t="s">
        <v>92</v>
      </c>
      <c r="C129" s="54" t="s">
        <v>110</v>
      </c>
      <c r="D129" s="54" t="s">
        <v>86</v>
      </c>
      <c r="E129" s="55">
        <v>0</v>
      </c>
      <c r="F129" s="54" t="s">
        <v>88</v>
      </c>
      <c r="G129" s="54" t="s">
        <v>89</v>
      </c>
      <c r="H129" s="55"/>
      <c r="I129" s="158">
        <f>I130+I133+I136</f>
        <v>457878.6</v>
      </c>
      <c r="J129" s="158">
        <f>J130+J133+J136</f>
        <v>450978.6</v>
      </c>
    </row>
    <row r="130" spans="1:10" ht="47.25" x14ac:dyDescent="0.25">
      <c r="A130" s="63" t="s">
        <v>241</v>
      </c>
      <c r="B130" s="54" t="s">
        <v>92</v>
      </c>
      <c r="C130" s="54" t="s">
        <v>110</v>
      </c>
      <c r="D130" s="54" t="s">
        <v>86</v>
      </c>
      <c r="E130" s="55">
        <v>2</v>
      </c>
      <c r="F130" s="54" t="s">
        <v>88</v>
      </c>
      <c r="G130" s="54" t="s">
        <v>89</v>
      </c>
      <c r="H130" s="55"/>
      <c r="I130" s="158">
        <f>I131</f>
        <v>5000</v>
      </c>
      <c r="J130" s="158">
        <f>J131</f>
        <v>5000</v>
      </c>
    </row>
    <row r="131" spans="1:10" ht="31.5" x14ac:dyDescent="0.25">
      <c r="A131" s="63" t="s">
        <v>242</v>
      </c>
      <c r="B131" s="54" t="s">
        <v>92</v>
      </c>
      <c r="C131" s="54" t="s">
        <v>110</v>
      </c>
      <c r="D131" s="54" t="s">
        <v>86</v>
      </c>
      <c r="E131" s="55">
        <v>2</v>
      </c>
      <c r="F131" s="54" t="s">
        <v>88</v>
      </c>
      <c r="G131" s="54" t="s">
        <v>243</v>
      </c>
      <c r="H131" s="55"/>
      <c r="I131" s="158">
        <f>I132</f>
        <v>5000</v>
      </c>
      <c r="J131" s="158">
        <f>J132</f>
        <v>5000</v>
      </c>
    </row>
    <row r="132" spans="1:10" ht="31.5" x14ac:dyDescent="0.25">
      <c r="A132" s="57" t="s">
        <v>95</v>
      </c>
      <c r="B132" s="54" t="s">
        <v>92</v>
      </c>
      <c r="C132" s="54" t="s">
        <v>110</v>
      </c>
      <c r="D132" s="54" t="s">
        <v>86</v>
      </c>
      <c r="E132" s="55">
        <v>2</v>
      </c>
      <c r="F132" s="54" t="s">
        <v>88</v>
      </c>
      <c r="G132" s="54" t="s">
        <v>243</v>
      </c>
      <c r="H132" s="55">
        <v>240</v>
      </c>
      <c r="I132" s="158">
        <f>'Прил 8'!J119</f>
        <v>5000</v>
      </c>
      <c r="J132" s="158">
        <f>'Прил 8'!K119</f>
        <v>5000</v>
      </c>
    </row>
    <row r="133" spans="1:10" ht="63" x14ac:dyDescent="0.25">
      <c r="A133" s="57" t="s">
        <v>244</v>
      </c>
      <c r="B133" s="54" t="s">
        <v>92</v>
      </c>
      <c r="C133" s="54" t="s">
        <v>110</v>
      </c>
      <c r="D133" s="54" t="s">
        <v>86</v>
      </c>
      <c r="E133" s="55">
        <v>3</v>
      </c>
      <c r="F133" s="54" t="s">
        <v>88</v>
      </c>
      <c r="G133" s="54" t="s">
        <v>89</v>
      </c>
      <c r="H133" s="55"/>
      <c r="I133" s="158">
        <f>I134</f>
        <v>352878.6</v>
      </c>
      <c r="J133" s="158">
        <f>J134</f>
        <v>345978.6</v>
      </c>
    </row>
    <row r="134" spans="1:10" ht="47.25" x14ac:dyDescent="0.25">
      <c r="A134" s="57" t="s">
        <v>245</v>
      </c>
      <c r="B134" s="54" t="s">
        <v>92</v>
      </c>
      <c r="C134" s="54" t="s">
        <v>110</v>
      </c>
      <c r="D134" s="54" t="s">
        <v>86</v>
      </c>
      <c r="E134" s="55">
        <v>3</v>
      </c>
      <c r="F134" s="54" t="s">
        <v>88</v>
      </c>
      <c r="G134" s="54" t="s">
        <v>246</v>
      </c>
      <c r="H134" s="55"/>
      <c r="I134" s="158">
        <f>I135</f>
        <v>352878.6</v>
      </c>
      <c r="J134" s="158">
        <f>J135</f>
        <v>345978.6</v>
      </c>
    </row>
    <row r="135" spans="1:10" ht="31.5" x14ac:dyDescent="0.25">
      <c r="A135" s="57" t="s">
        <v>95</v>
      </c>
      <c r="B135" s="54" t="s">
        <v>92</v>
      </c>
      <c r="C135" s="54" t="s">
        <v>110</v>
      </c>
      <c r="D135" s="54" t="s">
        <v>86</v>
      </c>
      <c r="E135" s="55">
        <v>3</v>
      </c>
      <c r="F135" s="54" t="s">
        <v>88</v>
      </c>
      <c r="G135" s="54" t="s">
        <v>246</v>
      </c>
      <c r="H135" s="55">
        <v>240</v>
      </c>
      <c r="I135" s="158">
        <f>'Прил 8'!J122</f>
        <v>352878.6</v>
      </c>
      <c r="J135" s="158">
        <f>'Прил 8'!K122</f>
        <v>345978.6</v>
      </c>
    </row>
    <row r="136" spans="1:10" x14ac:dyDescent="0.25">
      <c r="A136" s="57" t="s">
        <v>250</v>
      </c>
      <c r="B136" s="54" t="s">
        <v>92</v>
      </c>
      <c r="C136" s="54" t="s">
        <v>110</v>
      </c>
      <c r="D136" s="54" t="s">
        <v>86</v>
      </c>
      <c r="E136" s="55">
        <v>4</v>
      </c>
      <c r="F136" s="54" t="s">
        <v>88</v>
      </c>
      <c r="G136" s="54" t="s">
        <v>89</v>
      </c>
      <c r="H136" s="55"/>
      <c r="I136" s="158">
        <f t="shared" ref="I136:J137" si="8">I137</f>
        <v>100000</v>
      </c>
      <c r="J136" s="158">
        <f t="shared" si="8"/>
        <v>100000</v>
      </c>
    </row>
    <row r="137" spans="1:10" x14ac:dyDescent="0.25">
      <c r="A137" s="57" t="s">
        <v>250</v>
      </c>
      <c r="B137" s="54" t="s">
        <v>92</v>
      </c>
      <c r="C137" s="54" t="s">
        <v>110</v>
      </c>
      <c r="D137" s="54" t="s">
        <v>86</v>
      </c>
      <c r="E137" s="55">
        <v>4</v>
      </c>
      <c r="F137" s="54" t="s">
        <v>88</v>
      </c>
      <c r="G137" s="54" t="s">
        <v>251</v>
      </c>
      <c r="H137" s="55"/>
      <c r="I137" s="158">
        <f t="shared" si="8"/>
        <v>100000</v>
      </c>
      <c r="J137" s="158">
        <f t="shared" si="8"/>
        <v>100000</v>
      </c>
    </row>
    <row r="138" spans="1:10" ht="31.5" x14ac:dyDescent="0.25">
      <c r="A138" s="57" t="s">
        <v>95</v>
      </c>
      <c r="B138" s="54" t="s">
        <v>92</v>
      </c>
      <c r="C138" s="54" t="s">
        <v>110</v>
      </c>
      <c r="D138" s="54" t="s">
        <v>86</v>
      </c>
      <c r="E138" s="55">
        <v>4</v>
      </c>
      <c r="F138" s="54" t="s">
        <v>88</v>
      </c>
      <c r="G138" s="54" t="s">
        <v>251</v>
      </c>
      <c r="H138" s="55">
        <v>240</v>
      </c>
      <c r="I138" s="158">
        <f>'Прил 8'!J125</f>
        <v>100000</v>
      </c>
      <c r="J138" s="158">
        <f>'Прил 8'!K125</f>
        <v>100000</v>
      </c>
    </row>
    <row r="139" spans="1:10" ht="31.5" x14ac:dyDescent="0.25">
      <c r="A139" s="57" t="s">
        <v>247</v>
      </c>
      <c r="B139" s="54" t="s">
        <v>92</v>
      </c>
      <c r="C139" s="54" t="s">
        <v>110</v>
      </c>
      <c r="D139" s="54">
        <v>97</v>
      </c>
      <c r="E139" s="55">
        <v>0</v>
      </c>
      <c r="F139" s="54" t="s">
        <v>88</v>
      </c>
      <c r="G139" s="54" t="s">
        <v>89</v>
      </c>
      <c r="H139" s="55"/>
      <c r="I139" s="158">
        <f t="shared" ref="I139:J141" si="9">I140</f>
        <v>644700</v>
      </c>
      <c r="J139" s="158">
        <f t="shared" si="9"/>
        <v>0</v>
      </c>
    </row>
    <row r="140" spans="1:10" ht="63" x14ac:dyDescent="0.25">
      <c r="A140" s="57" t="s">
        <v>174</v>
      </c>
      <c r="B140" s="54" t="s">
        <v>92</v>
      </c>
      <c r="C140" s="54" t="s">
        <v>110</v>
      </c>
      <c r="D140" s="54">
        <v>97</v>
      </c>
      <c r="E140" s="55">
        <v>2</v>
      </c>
      <c r="F140" s="54" t="s">
        <v>88</v>
      </c>
      <c r="G140" s="54" t="s">
        <v>89</v>
      </c>
      <c r="H140" s="55"/>
      <c r="I140" s="158">
        <f>I141+I143</f>
        <v>644700</v>
      </c>
      <c r="J140" s="158">
        <f>J141+J143</f>
        <v>0</v>
      </c>
    </row>
    <row r="141" spans="1:10" ht="63" x14ac:dyDescent="0.25">
      <c r="A141" s="57" t="s">
        <v>248</v>
      </c>
      <c r="B141" s="54" t="s">
        <v>92</v>
      </c>
      <c r="C141" s="54" t="s">
        <v>110</v>
      </c>
      <c r="D141" s="54" t="s">
        <v>176</v>
      </c>
      <c r="E141" s="55">
        <v>2</v>
      </c>
      <c r="F141" s="54" t="s">
        <v>88</v>
      </c>
      <c r="G141" s="54" t="s">
        <v>249</v>
      </c>
      <c r="H141" s="55"/>
      <c r="I141" s="158">
        <f t="shared" si="9"/>
        <v>34100</v>
      </c>
      <c r="J141" s="158">
        <f t="shared" si="9"/>
        <v>0</v>
      </c>
    </row>
    <row r="142" spans="1:10" x14ac:dyDescent="0.25">
      <c r="A142" s="59" t="s">
        <v>179</v>
      </c>
      <c r="B142" s="54" t="s">
        <v>92</v>
      </c>
      <c r="C142" s="54" t="s">
        <v>110</v>
      </c>
      <c r="D142" s="54" t="s">
        <v>176</v>
      </c>
      <c r="E142" s="55">
        <v>2</v>
      </c>
      <c r="F142" s="54" t="s">
        <v>88</v>
      </c>
      <c r="G142" s="54" t="s">
        <v>249</v>
      </c>
      <c r="H142" s="55">
        <v>540</v>
      </c>
      <c r="I142" s="158">
        <f>'Прил 8'!J129</f>
        <v>34100</v>
      </c>
      <c r="J142" s="158">
        <f>'Прил 8'!K129</f>
        <v>0</v>
      </c>
    </row>
    <row r="143" spans="1:10" ht="141.75" x14ac:dyDescent="0.25">
      <c r="A143" s="74" t="s">
        <v>451</v>
      </c>
      <c r="B143" s="172" t="s">
        <v>92</v>
      </c>
      <c r="C143" s="172" t="s">
        <v>110</v>
      </c>
      <c r="D143" s="172" t="s">
        <v>176</v>
      </c>
      <c r="E143" s="173">
        <v>2</v>
      </c>
      <c r="F143" s="172" t="s">
        <v>88</v>
      </c>
      <c r="G143" s="172" t="s">
        <v>452</v>
      </c>
      <c r="H143" s="173"/>
      <c r="I143" s="158">
        <f t="shared" ref="I143:J143" si="10">I144</f>
        <v>610600</v>
      </c>
      <c r="J143" s="158">
        <f t="shared" si="10"/>
        <v>0</v>
      </c>
    </row>
    <row r="144" spans="1:10" x14ac:dyDescent="0.25">
      <c r="A144" s="77" t="s">
        <v>179</v>
      </c>
      <c r="B144" s="172" t="s">
        <v>92</v>
      </c>
      <c r="C144" s="172" t="s">
        <v>110</v>
      </c>
      <c r="D144" s="172" t="s">
        <v>176</v>
      </c>
      <c r="E144" s="173">
        <v>2</v>
      </c>
      <c r="F144" s="172" t="s">
        <v>88</v>
      </c>
      <c r="G144" s="172" t="s">
        <v>452</v>
      </c>
      <c r="H144" s="173">
        <v>540</v>
      </c>
      <c r="I144" s="158">
        <f>'Прил 8'!J131</f>
        <v>610600</v>
      </c>
      <c r="J144" s="158">
        <f>'Прил 8'!K131</f>
        <v>0</v>
      </c>
    </row>
    <row r="145" spans="1:10" x14ac:dyDescent="0.25">
      <c r="A145" s="61" t="s">
        <v>132</v>
      </c>
      <c r="B145" s="54" t="s">
        <v>103</v>
      </c>
      <c r="C145" s="55" t="s">
        <v>24</v>
      </c>
      <c r="D145" s="54"/>
      <c r="E145" s="55"/>
      <c r="F145" s="54"/>
      <c r="G145" s="54"/>
      <c r="H145" s="55"/>
      <c r="I145" s="158">
        <f>I146+I161+I166</f>
        <v>31812268.800000001</v>
      </c>
      <c r="J145" s="158">
        <f>J146+J161+J166</f>
        <v>31857495.420000002</v>
      </c>
    </row>
    <row r="146" spans="1:10" x14ac:dyDescent="0.25">
      <c r="A146" s="56" t="s">
        <v>135</v>
      </c>
      <c r="B146" s="54" t="s">
        <v>103</v>
      </c>
      <c r="C146" s="54" t="s">
        <v>122</v>
      </c>
      <c r="D146" s="54"/>
      <c r="E146" s="55"/>
      <c r="F146" s="54"/>
      <c r="G146" s="54"/>
      <c r="H146" s="55"/>
      <c r="I146" s="158">
        <f>I147</f>
        <v>31782268.800000001</v>
      </c>
      <c r="J146" s="158">
        <f>J147</f>
        <v>31827495.420000002</v>
      </c>
    </row>
    <row r="147" spans="1:10" ht="47.25" x14ac:dyDescent="0.25">
      <c r="A147" s="56" t="s">
        <v>252</v>
      </c>
      <c r="B147" s="54" t="s">
        <v>103</v>
      </c>
      <c r="C147" s="54" t="s">
        <v>122</v>
      </c>
      <c r="D147" s="54" t="s">
        <v>92</v>
      </c>
      <c r="E147" s="55">
        <v>0</v>
      </c>
      <c r="F147" s="54" t="s">
        <v>88</v>
      </c>
      <c r="G147" s="54" t="s">
        <v>89</v>
      </c>
      <c r="H147" s="55"/>
      <c r="I147" s="158">
        <f>I148</f>
        <v>31782268.800000001</v>
      </c>
      <c r="J147" s="158">
        <f>J148</f>
        <v>31827495.420000002</v>
      </c>
    </row>
    <row r="148" spans="1:10" ht="63" x14ac:dyDescent="0.25">
      <c r="A148" s="57" t="s">
        <v>253</v>
      </c>
      <c r="B148" s="54" t="s">
        <v>103</v>
      </c>
      <c r="C148" s="54" t="s">
        <v>122</v>
      </c>
      <c r="D148" s="54" t="s">
        <v>92</v>
      </c>
      <c r="E148" s="55">
        <v>1</v>
      </c>
      <c r="F148" s="54" t="s">
        <v>88</v>
      </c>
      <c r="G148" s="54" t="s">
        <v>89</v>
      </c>
      <c r="H148" s="55"/>
      <c r="I148" s="158">
        <f>I149+I151+I153+I155+I159+I157</f>
        <v>31782268.800000001</v>
      </c>
      <c r="J148" s="158">
        <f>J149+J151+J153+J155+J159+J157</f>
        <v>31827495.420000002</v>
      </c>
    </row>
    <row r="149" spans="1:10" x14ac:dyDescent="0.25">
      <c r="A149" s="57" t="s">
        <v>254</v>
      </c>
      <c r="B149" s="54" t="s">
        <v>103</v>
      </c>
      <c r="C149" s="54" t="s">
        <v>122</v>
      </c>
      <c r="D149" s="54" t="s">
        <v>92</v>
      </c>
      <c r="E149" s="55">
        <v>1</v>
      </c>
      <c r="F149" s="54" t="s">
        <v>88</v>
      </c>
      <c r="G149" s="54" t="s">
        <v>255</v>
      </c>
      <c r="H149" s="55"/>
      <c r="I149" s="158">
        <f>I150</f>
        <v>20869004.309999999</v>
      </c>
      <c r="J149" s="158">
        <f>J150</f>
        <v>20479700.280000001</v>
      </c>
    </row>
    <row r="150" spans="1:10" ht="31.5" x14ac:dyDescent="0.25">
      <c r="A150" s="57" t="s">
        <v>95</v>
      </c>
      <c r="B150" s="54" t="s">
        <v>103</v>
      </c>
      <c r="C150" s="54" t="s">
        <v>122</v>
      </c>
      <c r="D150" s="54" t="s">
        <v>92</v>
      </c>
      <c r="E150" s="55">
        <v>1</v>
      </c>
      <c r="F150" s="54" t="s">
        <v>88</v>
      </c>
      <c r="G150" s="54" t="s">
        <v>255</v>
      </c>
      <c r="H150" s="55">
        <v>240</v>
      </c>
      <c r="I150" s="158">
        <f>'Прил 8'!J137</f>
        <v>20869004.309999999</v>
      </c>
      <c r="J150" s="158">
        <f>'Прил 8'!K137</f>
        <v>20479700.280000001</v>
      </c>
    </row>
    <row r="151" spans="1:10" hidden="1" x14ac:dyDescent="0.25">
      <c r="A151" s="57" t="s">
        <v>256</v>
      </c>
      <c r="B151" s="54" t="s">
        <v>103</v>
      </c>
      <c r="C151" s="54" t="s">
        <v>122</v>
      </c>
      <c r="D151" s="54" t="s">
        <v>92</v>
      </c>
      <c r="E151" s="55">
        <v>1</v>
      </c>
      <c r="F151" s="54" t="s">
        <v>88</v>
      </c>
      <c r="G151" s="54" t="s">
        <v>257</v>
      </c>
      <c r="H151" s="55"/>
      <c r="I151" s="158">
        <f>I152</f>
        <v>0</v>
      </c>
      <c r="J151" s="158">
        <f>J152</f>
        <v>0</v>
      </c>
    </row>
    <row r="152" spans="1:10" ht="31.5" hidden="1" x14ac:dyDescent="0.25">
      <c r="A152" s="57" t="s">
        <v>95</v>
      </c>
      <c r="B152" s="54" t="s">
        <v>103</v>
      </c>
      <c r="C152" s="54" t="s">
        <v>122</v>
      </c>
      <c r="D152" s="54" t="s">
        <v>92</v>
      </c>
      <c r="E152" s="55">
        <v>1</v>
      </c>
      <c r="F152" s="54" t="s">
        <v>88</v>
      </c>
      <c r="G152" s="54" t="s">
        <v>257</v>
      </c>
      <c r="H152" s="55">
        <v>240</v>
      </c>
      <c r="I152" s="158">
        <f>'Прил 8'!J139</f>
        <v>0</v>
      </c>
      <c r="J152" s="158">
        <f>'Прил 8'!K139</f>
        <v>0</v>
      </c>
    </row>
    <row r="153" spans="1:10" hidden="1" x14ac:dyDescent="0.25">
      <c r="A153" s="57" t="s">
        <v>258</v>
      </c>
      <c r="B153" s="54" t="s">
        <v>103</v>
      </c>
      <c r="C153" s="54" t="s">
        <v>122</v>
      </c>
      <c r="D153" s="54" t="s">
        <v>92</v>
      </c>
      <c r="E153" s="55">
        <v>1</v>
      </c>
      <c r="F153" s="54" t="s">
        <v>88</v>
      </c>
      <c r="G153" s="54" t="s">
        <v>259</v>
      </c>
      <c r="H153" s="55"/>
      <c r="I153" s="158">
        <f>I154</f>
        <v>0</v>
      </c>
      <c r="J153" s="158">
        <f>J154</f>
        <v>0</v>
      </c>
    </row>
    <row r="154" spans="1:10" ht="31.5" hidden="1" x14ac:dyDescent="0.25">
      <c r="A154" s="57" t="s">
        <v>95</v>
      </c>
      <c r="B154" s="54" t="s">
        <v>103</v>
      </c>
      <c r="C154" s="54" t="s">
        <v>122</v>
      </c>
      <c r="D154" s="54" t="s">
        <v>92</v>
      </c>
      <c r="E154" s="55">
        <v>1</v>
      </c>
      <c r="F154" s="54" t="s">
        <v>88</v>
      </c>
      <c r="G154" s="54" t="s">
        <v>259</v>
      </c>
      <c r="H154" s="55">
        <v>240</v>
      </c>
      <c r="I154" s="158">
        <f>'Прил 8'!J141</f>
        <v>0</v>
      </c>
      <c r="J154" s="158">
        <f>'Прил 8'!K141</f>
        <v>0</v>
      </c>
    </row>
    <row r="155" spans="1:10" ht="31.5" x14ac:dyDescent="0.25">
      <c r="A155" s="57" t="s">
        <v>260</v>
      </c>
      <c r="B155" s="54" t="s">
        <v>103</v>
      </c>
      <c r="C155" s="54" t="s">
        <v>122</v>
      </c>
      <c r="D155" s="54" t="s">
        <v>92</v>
      </c>
      <c r="E155" s="55">
        <v>1</v>
      </c>
      <c r="F155" s="54" t="s">
        <v>88</v>
      </c>
      <c r="G155" s="54" t="s">
        <v>261</v>
      </c>
      <c r="H155" s="55"/>
      <c r="I155" s="158">
        <f>I156</f>
        <v>50000</v>
      </c>
      <c r="J155" s="158">
        <f>J156</f>
        <v>50000</v>
      </c>
    </row>
    <row r="156" spans="1:10" ht="31.5" x14ac:dyDescent="0.25">
      <c r="A156" s="57" t="s">
        <v>95</v>
      </c>
      <c r="B156" s="54" t="s">
        <v>103</v>
      </c>
      <c r="C156" s="54" t="s">
        <v>122</v>
      </c>
      <c r="D156" s="54" t="s">
        <v>92</v>
      </c>
      <c r="E156" s="55">
        <v>1</v>
      </c>
      <c r="F156" s="54" t="s">
        <v>88</v>
      </c>
      <c r="G156" s="54" t="s">
        <v>261</v>
      </c>
      <c r="H156" s="55">
        <v>240</v>
      </c>
      <c r="I156" s="158">
        <f>'Прил 8'!J143</f>
        <v>50000</v>
      </c>
      <c r="J156" s="158">
        <f>'Прил 8'!K143</f>
        <v>50000</v>
      </c>
    </row>
    <row r="157" spans="1:10" x14ac:dyDescent="0.25">
      <c r="A157" s="57" t="s">
        <v>262</v>
      </c>
      <c r="B157" s="54" t="s">
        <v>103</v>
      </c>
      <c r="C157" s="54" t="s">
        <v>122</v>
      </c>
      <c r="D157" s="54" t="s">
        <v>92</v>
      </c>
      <c r="E157" s="55">
        <v>1</v>
      </c>
      <c r="F157" s="54" t="s">
        <v>88</v>
      </c>
      <c r="G157" s="54" t="s">
        <v>263</v>
      </c>
      <c r="H157" s="55"/>
      <c r="I157" s="158">
        <f>I158</f>
        <v>7748461.4800000004</v>
      </c>
      <c r="J157" s="158">
        <f>J158</f>
        <v>8058400</v>
      </c>
    </row>
    <row r="158" spans="1:10" ht="31.5" x14ac:dyDescent="0.25">
      <c r="A158" s="57" t="s">
        <v>95</v>
      </c>
      <c r="B158" s="54" t="s">
        <v>103</v>
      </c>
      <c r="C158" s="54" t="s">
        <v>122</v>
      </c>
      <c r="D158" s="54" t="s">
        <v>92</v>
      </c>
      <c r="E158" s="55">
        <v>1</v>
      </c>
      <c r="F158" s="54" t="s">
        <v>88</v>
      </c>
      <c r="G158" s="54" t="s">
        <v>263</v>
      </c>
      <c r="H158" s="55">
        <v>240</v>
      </c>
      <c r="I158" s="158">
        <f>'Прил 8'!J145</f>
        <v>7748461.4800000004</v>
      </c>
      <c r="J158" s="158">
        <f>'Прил 8'!K145</f>
        <v>8058400</v>
      </c>
    </row>
    <row r="159" spans="1:10" ht="31.5" x14ac:dyDescent="0.25">
      <c r="A159" s="57" t="s">
        <v>266</v>
      </c>
      <c r="B159" s="54" t="s">
        <v>103</v>
      </c>
      <c r="C159" s="54" t="s">
        <v>122</v>
      </c>
      <c r="D159" s="54" t="s">
        <v>92</v>
      </c>
      <c r="E159" s="55">
        <v>1</v>
      </c>
      <c r="F159" s="54" t="s">
        <v>88</v>
      </c>
      <c r="G159" s="54" t="s">
        <v>267</v>
      </c>
      <c r="H159" s="55"/>
      <c r="I159" s="158">
        <f>I160</f>
        <v>3114803.01</v>
      </c>
      <c r="J159" s="158">
        <f>J160</f>
        <v>3239395.14</v>
      </c>
    </row>
    <row r="160" spans="1:10" ht="31.5" x14ac:dyDescent="0.25">
      <c r="A160" s="57" t="s">
        <v>95</v>
      </c>
      <c r="B160" s="54" t="s">
        <v>103</v>
      </c>
      <c r="C160" s="54" t="s">
        <v>122</v>
      </c>
      <c r="D160" s="54" t="s">
        <v>92</v>
      </c>
      <c r="E160" s="55">
        <v>1</v>
      </c>
      <c r="F160" s="54" t="s">
        <v>88</v>
      </c>
      <c r="G160" s="54" t="s">
        <v>267</v>
      </c>
      <c r="H160" s="55">
        <v>240</v>
      </c>
      <c r="I160" s="158">
        <f>'Прил 8'!J147</f>
        <v>3114803.01</v>
      </c>
      <c r="J160" s="158">
        <f>'Прил 8'!K147</f>
        <v>3239395.14</v>
      </c>
    </row>
    <row r="161" spans="1:10" hidden="1" x14ac:dyDescent="0.25">
      <c r="A161" s="57" t="s">
        <v>136</v>
      </c>
      <c r="B161" s="54" t="s">
        <v>103</v>
      </c>
      <c r="C161" s="54" t="s">
        <v>110</v>
      </c>
      <c r="D161" s="54"/>
      <c r="E161" s="54"/>
      <c r="F161" s="54"/>
      <c r="G161" s="54"/>
      <c r="H161" s="55" t="s">
        <v>157</v>
      </c>
      <c r="I161" s="158">
        <f t="shared" ref="I161:J164" si="11">I162</f>
        <v>0</v>
      </c>
      <c r="J161" s="158">
        <f t="shared" si="11"/>
        <v>0</v>
      </c>
    </row>
    <row r="162" spans="1:10" hidden="1" x14ac:dyDescent="0.25">
      <c r="A162" s="57" t="s">
        <v>100</v>
      </c>
      <c r="B162" s="54" t="s">
        <v>103</v>
      </c>
      <c r="C162" s="54" t="s">
        <v>110</v>
      </c>
      <c r="D162" s="54" t="s">
        <v>101</v>
      </c>
      <c r="E162" s="55">
        <v>0</v>
      </c>
      <c r="F162" s="54" t="s">
        <v>88</v>
      </c>
      <c r="G162" s="54" t="s">
        <v>89</v>
      </c>
      <c r="H162" s="55"/>
      <c r="I162" s="158">
        <f t="shared" si="11"/>
        <v>0</v>
      </c>
      <c r="J162" s="158">
        <f t="shared" si="11"/>
        <v>0</v>
      </c>
    </row>
    <row r="163" spans="1:10" hidden="1" x14ac:dyDescent="0.25">
      <c r="A163" s="57" t="s">
        <v>229</v>
      </c>
      <c r="B163" s="54" t="s">
        <v>103</v>
      </c>
      <c r="C163" s="54" t="s">
        <v>110</v>
      </c>
      <c r="D163" s="54" t="s">
        <v>101</v>
      </c>
      <c r="E163" s="55">
        <v>9</v>
      </c>
      <c r="F163" s="54" t="s">
        <v>88</v>
      </c>
      <c r="G163" s="54" t="s">
        <v>89</v>
      </c>
      <c r="H163" s="55"/>
      <c r="I163" s="158">
        <f t="shared" si="11"/>
        <v>0</v>
      </c>
      <c r="J163" s="158">
        <f t="shared" si="11"/>
        <v>0</v>
      </c>
    </row>
    <row r="164" spans="1:10" ht="31.5" hidden="1" x14ac:dyDescent="0.25">
      <c r="A164" s="57" t="s">
        <v>268</v>
      </c>
      <c r="B164" s="54" t="s">
        <v>103</v>
      </c>
      <c r="C164" s="54" t="s">
        <v>110</v>
      </c>
      <c r="D164" s="54" t="s">
        <v>101</v>
      </c>
      <c r="E164" s="55">
        <v>9</v>
      </c>
      <c r="F164" s="54" t="s">
        <v>88</v>
      </c>
      <c r="G164" s="54" t="s">
        <v>137</v>
      </c>
      <c r="H164" s="55"/>
      <c r="I164" s="158">
        <f t="shared" si="11"/>
        <v>0</v>
      </c>
      <c r="J164" s="158">
        <f t="shared" si="11"/>
        <v>0</v>
      </c>
    </row>
    <row r="165" spans="1:10" ht="31.5" hidden="1" x14ac:dyDescent="0.25">
      <c r="A165" s="57" t="s">
        <v>95</v>
      </c>
      <c r="B165" s="54" t="s">
        <v>103</v>
      </c>
      <c r="C165" s="54" t="s">
        <v>110</v>
      </c>
      <c r="D165" s="54" t="s">
        <v>101</v>
      </c>
      <c r="E165" s="55">
        <v>9</v>
      </c>
      <c r="F165" s="54" t="s">
        <v>88</v>
      </c>
      <c r="G165" s="54" t="s">
        <v>137</v>
      </c>
      <c r="H165" s="55">
        <v>240</v>
      </c>
      <c r="I165" s="158">
        <f>'Прил 8'!J152</f>
        <v>0</v>
      </c>
      <c r="J165" s="158">
        <f>'Прил 8'!K152</f>
        <v>0</v>
      </c>
    </row>
    <row r="166" spans="1:10" x14ac:dyDescent="0.25">
      <c r="A166" s="56" t="s">
        <v>138</v>
      </c>
      <c r="B166" s="54" t="s">
        <v>103</v>
      </c>
      <c r="C166" s="54" t="s">
        <v>117</v>
      </c>
      <c r="D166" s="54"/>
      <c r="E166" s="54"/>
      <c r="F166" s="54"/>
      <c r="G166" s="54"/>
      <c r="H166" s="55" t="s">
        <v>157</v>
      </c>
      <c r="I166" s="157">
        <f t="shared" ref="I166:J168" si="12">I167</f>
        <v>30000</v>
      </c>
      <c r="J166" s="157">
        <f t="shared" si="12"/>
        <v>30000</v>
      </c>
    </row>
    <row r="167" spans="1:10" ht="63" x14ac:dyDescent="0.25">
      <c r="A167" s="57" t="s">
        <v>269</v>
      </c>
      <c r="B167" s="54" t="s">
        <v>103</v>
      </c>
      <c r="C167" s="54" t="s">
        <v>117</v>
      </c>
      <c r="D167" s="54" t="s">
        <v>103</v>
      </c>
      <c r="E167" s="55">
        <v>0</v>
      </c>
      <c r="F167" s="54" t="s">
        <v>88</v>
      </c>
      <c r="G167" s="54" t="s">
        <v>89</v>
      </c>
      <c r="H167" s="55"/>
      <c r="I167" s="158">
        <f t="shared" si="12"/>
        <v>30000</v>
      </c>
      <c r="J167" s="158">
        <f t="shared" si="12"/>
        <v>30000</v>
      </c>
    </row>
    <row r="168" spans="1:10" x14ac:dyDescent="0.25">
      <c r="A168" s="57" t="s">
        <v>271</v>
      </c>
      <c r="B168" s="54" t="s">
        <v>103</v>
      </c>
      <c r="C168" s="54" t="s">
        <v>117</v>
      </c>
      <c r="D168" s="54" t="s">
        <v>103</v>
      </c>
      <c r="E168" s="55">
        <v>0</v>
      </c>
      <c r="F168" s="54" t="s">
        <v>88</v>
      </c>
      <c r="G168" s="54" t="s">
        <v>272</v>
      </c>
      <c r="H168" s="55"/>
      <c r="I168" s="158">
        <f t="shared" si="12"/>
        <v>30000</v>
      </c>
      <c r="J168" s="158">
        <f t="shared" si="12"/>
        <v>30000</v>
      </c>
    </row>
    <row r="169" spans="1:10" ht="47.25" x14ac:dyDescent="0.25">
      <c r="A169" s="57" t="s">
        <v>270</v>
      </c>
      <c r="B169" s="54" t="s">
        <v>103</v>
      </c>
      <c r="C169" s="54" t="s">
        <v>117</v>
      </c>
      <c r="D169" s="54" t="s">
        <v>103</v>
      </c>
      <c r="E169" s="55">
        <v>0</v>
      </c>
      <c r="F169" s="54" t="s">
        <v>88</v>
      </c>
      <c r="G169" s="54" t="s">
        <v>272</v>
      </c>
      <c r="H169" s="55">
        <v>810</v>
      </c>
      <c r="I169" s="158">
        <f>'Прил 8'!J156</f>
        <v>30000</v>
      </c>
      <c r="J169" s="158">
        <f>'Прил 8'!K156</f>
        <v>30000</v>
      </c>
    </row>
    <row r="170" spans="1:10" x14ac:dyDescent="0.25">
      <c r="A170" s="61" t="s">
        <v>498</v>
      </c>
      <c r="B170" s="54" t="s">
        <v>104</v>
      </c>
      <c r="C170" s="55" t="s">
        <v>24</v>
      </c>
      <c r="D170" s="54"/>
      <c r="E170" s="55"/>
      <c r="F170" s="54"/>
      <c r="G170" s="54"/>
      <c r="H170" s="55"/>
      <c r="I170" s="158">
        <f>I171+I183+I224</f>
        <v>67325839.74000001</v>
      </c>
      <c r="J170" s="158">
        <f>J171+J183+J224</f>
        <v>72262340.460000008</v>
      </c>
    </row>
    <row r="171" spans="1:10" x14ac:dyDescent="0.25">
      <c r="A171" s="56" t="s">
        <v>139</v>
      </c>
      <c r="B171" s="54" t="s">
        <v>104</v>
      </c>
      <c r="C171" s="55" t="s">
        <v>85</v>
      </c>
      <c r="D171" s="54"/>
      <c r="E171" s="55"/>
      <c r="F171" s="54"/>
      <c r="G171" s="54"/>
      <c r="H171" s="55"/>
      <c r="I171" s="158">
        <f>I172+I179</f>
        <v>1231098.04</v>
      </c>
      <c r="J171" s="158">
        <f>J172+J179</f>
        <v>1207476.0900000001</v>
      </c>
    </row>
    <row r="172" spans="1:10" ht="63" x14ac:dyDescent="0.25">
      <c r="A172" s="57" t="s">
        <v>273</v>
      </c>
      <c r="B172" s="54" t="s">
        <v>104</v>
      </c>
      <c r="C172" s="54" t="s">
        <v>85</v>
      </c>
      <c r="D172" s="54" t="s">
        <v>104</v>
      </c>
      <c r="E172" s="55">
        <v>0</v>
      </c>
      <c r="F172" s="54" t="s">
        <v>88</v>
      </c>
      <c r="G172" s="54" t="s">
        <v>89</v>
      </c>
      <c r="H172" s="55"/>
      <c r="I172" s="158">
        <f>I173+I176</f>
        <v>50000</v>
      </c>
      <c r="J172" s="158">
        <f>J173+J176</f>
        <v>50000</v>
      </c>
    </row>
    <row r="173" spans="1:10" ht="31.5" x14ac:dyDescent="0.25">
      <c r="A173" s="57" t="s">
        <v>274</v>
      </c>
      <c r="B173" s="54" t="s">
        <v>104</v>
      </c>
      <c r="C173" s="54" t="s">
        <v>85</v>
      </c>
      <c r="D173" s="54" t="s">
        <v>104</v>
      </c>
      <c r="E173" s="55">
        <v>1</v>
      </c>
      <c r="F173" s="54" t="s">
        <v>88</v>
      </c>
      <c r="G173" s="54" t="s">
        <v>89</v>
      </c>
      <c r="H173" s="55"/>
      <c r="I173" s="158">
        <f>I174</f>
        <v>50000</v>
      </c>
      <c r="J173" s="158">
        <f>J174</f>
        <v>50000</v>
      </c>
    </row>
    <row r="174" spans="1:10" x14ac:dyDescent="0.25">
      <c r="A174" s="57" t="s">
        <v>275</v>
      </c>
      <c r="B174" s="54" t="s">
        <v>104</v>
      </c>
      <c r="C174" s="54" t="s">
        <v>85</v>
      </c>
      <c r="D174" s="54" t="s">
        <v>104</v>
      </c>
      <c r="E174" s="55">
        <v>1</v>
      </c>
      <c r="F174" s="54" t="s">
        <v>88</v>
      </c>
      <c r="G174" s="54" t="s">
        <v>276</v>
      </c>
      <c r="H174" s="55"/>
      <c r="I174" s="158">
        <f>I175</f>
        <v>50000</v>
      </c>
      <c r="J174" s="158">
        <f>J175</f>
        <v>50000</v>
      </c>
    </row>
    <row r="175" spans="1:10" ht="31.5" x14ac:dyDescent="0.25">
      <c r="A175" s="57" t="s">
        <v>95</v>
      </c>
      <c r="B175" s="54" t="s">
        <v>104</v>
      </c>
      <c r="C175" s="54" t="s">
        <v>85</v>
      </c>
      <c r="D175" s="54" t="s">
        <v>104</v>
      </c>
      <c r="E175" s="55">
        <v>1</v>
      </c>
      <c r="F175" s="54" t="s">
        <v>88</v>
      </c>
      <c r="G175" s="54" t="s">
        <v>276</v>
      </c>
      <c r="H175" s="55">
        <v>240</v>
      </c>
      <c r="I175" s="158">
        <f>'Прил 8'!J162</f>
        <v>50000</v>
      </c>
      <c r="J175" s="158">
        <f>'Прил 8'!K162</f>
        <v>50000</v>
      </c>
    </row>
    <row r="176" spans="1:10" ht="47.25" hidden="1" x14ac:dyDescent="0.25">
      <c r="A176" s="57" t="s">
        <v>278</v>
      </c>
      <c r="B176" s="54" t="s">
        <v>104</v>
      </c>
      <c r="C176" s="54" t="s">
        <v>85</v>
      </c>
      <c r="D176" s="54" t="s">
        <v>104</v>
      </c>
      <c r="E176" s="55">
        <v>6</v>
      </c>
      <c r="F176" s="54" t="s">
        <v>88</v>
      </c>
      <c r="G176" s="54" t="s">
        <v>89</v>
      </c>
      <c r="H176" s="55"/>
      <c r="I176" s="158">
        <f>I177</f>
        <v>0</v>
      </c>
      <c r="J176" s="158">
        <f>J177</f>
        <v>0</v>
      </c>
    </row>
    <row r="177" spans="1:10" hidden="1" x14ac:dyDescent="0.25">
      <c r="A177" s="57" t="s">
        <v>279</v>
      </c>
      <c r="B177" s="54" t="s">
        <v>104</v>
      </c>
      <c r="C177" s="54" t="s">
        <v>85</v>
      </c>
      <c r="D177" s="54" t="s">
        <v>104</v>
      </c>
      <c r="E177" s="55">
        <v>6</v>
      </c>
      <c r="F177" s="54" t="s">
        <v>88</v>
      </c>
      <c r="G177" s="54" t="s">
        <v>280</v>
      </c>
      <c r="H177" s="55"/>
      <c r="I177" s="158">
        <f>I178</f>
        <v>0</v>
      </c>
      <c r="J177" s="158">
        <f>J178</f>
        <v>0</v>
      </c>
    </row>
    <row r="178" spans="1:10" ht="31.5" hidden="1" x14ac:dyDescent="0.25">
      <c r="A178" s="57" t="s">
        <v>95</v>
      </c>
      <c r="B178" s="54" t="s">
        <v>104</v>
      </c>
      <c r="C178" s="54" t="s">
        <v>85</v>
      </c>
      <c r="D178" s="54" t="s">
        <v>104</v>
      </c>
      <c r="E178" s="55">
        <v>6</v>
      </c>
      <c r="F178" s="54" t="s">
        <v>88</v>
      </c>
      <c r="G178" s="54" t="s">
        <v>280</v>
      </c>
      <c r="H178" s="55">
        <v>240</v>
      </c>
      <c r="I178" s="158">
        <f>'Прил 8'!J165</f>
        <v>0</v>
      </c>
      <c r="J178" s="158">
        <f>'Прил 8'!K165</f>
        <v>0</v>
      </c>
    </row>
    <row r="179" spans="1:10" x14ac:dyDescent="0.25">
      <c r="A179" s="57" t="s">
        <v>100</v>
      </c>
      <c r="B179" s="54" t="s">
        <v>104</v>
      </c>
      <c r="C179" s="55" t="s">
        <v>85</v>
      </c>
      <c r="D179" s="54" t="s">
        <v>101</v>
      </c>
      <c r="E179" s="55">
        <v>0</v>
      </c>
      <c r="F179" s="54" t="s">
        <v>88</v>
      </c>
      <c r="G179" s="54" t="s">
        <v>89</v>
      </c>
      <c r="H179" s="55"/>
      <c r="I179" s="158">
        <f t="shared" ref="I179:J181" si="13">I180</f>
        <v>1181098.04</v>
      </c>
      <c r="J179" s="158">
        <f t="shared" si="13"/>
        <v>1157476.0900000001</v>
      </c>
    </row>
    <row r="180" spans="1:10" x14ac:dyDescent="0.25">
      <c r="A180" s="57" t="s">
        <v>229</v>
      </c>
      <c r="B180" s="54" t="s">
        <v>104</v>
      </c>
      <c r="C180" s="55" t="s">
        <v>85</v>
      </c>
      <c r="D180" s="54" t="s">
        <v>101</v>
      </c>
      <c r="E180" s="55">
        <v>9</v>
      </c>
      <c r="F180" s="54" t="s">
        <v>88</v>
      </c>
      <c r="G180" s="54" t="s">
        <v>89</v>
      </c>
      <c r="H180" s="55"/>
      <c r="I180" s="158">
        <f t="shared" si="13"/>
        <v>1181098.04</v>
      </c>
      <c r="J180" s="158">
        <f t="shared" si="13"/>
        <v>1157476.0900000001</v>
      </c>
    </row>
    <row r="181" spans="1:10" ht="47.25" x14ac:dyDescent="0.25">
      <c r="A181" s="57" t="s">
        <v>281</v>
      </c>
      <c r="B181" s="54" t="s">
        <v>104</v>
      </c>
      <c r="C181" s="55" t="s">
        <v>85</v>
      </c>
      <c r="D181" s="54" t="s">
        <v>101</v>
      </c>
      <c r="E181" s="55">
        <v>9</v>
      </c>
      <c r="F181" s="54" t="s">
        <v>88</v>
      </c>
      <c r="G181" s="54" t="s">
        <v>282</v>
      </c>
      <c r="H181" s="55"/>
      <c r="I181" s="158">
        <f t="shared" si="13"/>
        <v>1181098.04</v>
      </c>
      <c r="J181" s="158">
        <f t="shared" si="13"/>
        <v>1157476.0900000001</v>
      </c>
    </row>
    <row r="182" spans="1:10" ht="31.5" x14ac:dyDescent="0.25">
      <c r="A182" s="57" t="s">
        <v>95</v>
      </c>
      <c r="B182" s="54" t="s">
        <v>104</v>
      </c>
      <c r="C182" s="55" t="s">
        <v>85</v>
      </c>
      <c r="D182" s="54" t="s">
        <v>101</v>
      </c>
      <c r="E182" s="55">
        <v>9</v>
      </c>
      <c r="F182" s="54" t="s">
        <v>88</v>
      </c>
      <c r="G182" s="54" t="s">
        <v>282</v>
      </c>
      <c r="H182" s="55">
        <v>240</v>
      </c>
      <c r="I182" s="158">
        <f>'Прил 8'!J169</f>
        <v>1181098.04</v>
      </c>
      <c r="J182" s="158">
        <f>'Прил 8'!K169</f>
        <v>1157476.0900000001</v>
      </c>
    </row>
    <row r="183" spans="1:10" x14ac:dyDescent="0.25">
      <c r="A183" s="56" t="s">
        <v>140</v>
      </c>
      <c r="B183" s="54" t="s">
        <v>104</v>
      </c>
      <c r="C183" s="55" t="s">
        <v>92</v>
      </c>
      <c r="D183" s="54" t="s">
        <v>156</v>
      </c>
      <c r="E183" s="55"/>
      <c r="F183" s="54"/>
      <c r="G183" s="54"/>
      <c r="H183" s="55"/>
      <c r="I183" s="157">
        <f>I184+I209+I220</f>
        <v>40070958.950000003</v>
      </c>
      <c r="J183" s="157">
        <f>J184+J209+J220</f>
        <v>44176303.109999999</v>
      </c>
    </row>
    <row r="184" spans="1:10" ht="47.25" x14ac:dyDescent="0.25">
      <c r="A184" s="56" t="s">
        <v>252</v>
      </c>
      <c r="B184" s="54" t="s">
        <v>104</v>
      </c>
      <c r="C184" s="54" t="s">
        <v>92</v>
      </c>
      <c r="D184" s="54" t="s">
        <v>92</v>
      </c>
      <c r="E184" s="55">
        <v>0</v>
      </c>
      <c r="F184" s="54" t="s">
        <v>88</v>
      </c>
      <c r="G184" s="54" t="s">
        <v>89</v>
      </c>
      <c r="H184" s="55"/>
      <c r="I184" s="158">
        <f>I185+I192</f>
        <v>39520265.710000001</v>
      </c>
      <c r="J184" s="158">
        <f>J185+J192</f>
        <v>44176303.109999999</v>
      </c>
    </row>
    <row r="185" spans="1:10" ht="31.5" x14ac:dyDescent="0.25">
      <c r="A185" s="57" t="s">
        <v>283</v>
      </c>
      <c r="B185" s="54" t="s">
        <v>104</v>
      </c>
      <c r="C185" s="54" t="s">
        <v>92</v>
      </c>
      <c r="D185" s="54" t="s">
        <v>92</v>
      </c>
      <c r="E185" s="55">
        <v>2</v>
      </c>
      <c r="F185" s="54" t="s">
        <v>88</v>
      </c>
      <c r="G185" s="54" t="s">
        <v>89</v>
      </c>
      <c r="H185" s="55"/>
      <c r="I185" s="158">
        <f>I186+I188+I190</f>
        <v>9428078.8399999999</v>
      </c>
      <c r="J185" s="158">
        <f>J186+J188+J190</f>
        <v>9539500.0300000012</v>
      </c>
    </row>
    <row r="186" spans="1:10" hidden="1" x14ac:dyDescent="0.25">
      <c r="A186" s="57" t="s">
        <v>284</v>
      </c>
      <c r="B186" s="54" t="s">
        <v>104</v>
      </c>
      <c r="C186" s="54" t="s">
        <v>92</v>
      </c>
      <c r="D186" s="54" t="s">
        <v>92</v>
      </c>
      <c r="E186" s="55">
        <v>2</v>
      </c>
      <c r="F186" s="54" t="s">
        <v>88</v>
      </c>
      <c r="G186" s="54" t="s">
        <v>277</v>
      </c>
      <c r="H186" s="55"/>
      <c r="I186" s="158">
        <f>I187</f>
        <v>0</v>
      </c>
      <c r="J186" s="158">
        <f>J187</f>
        <v>0</v>
      </c>
    </row>
    <row r="187" spans="1:10" hidden="1" x14ac:dyDescent="0.25">
      <c r="A187" s="57" t="s">
        <v>121</v>
      </c>
      <c r="B187" s="54" t="s">
        <v>104</v>
      </c>
      <c r="C187" s="54" t="s">
        <v>92</v>
      </c>
      <c r="D187" s="54" t="s">
        <v>92</v>
      </c>
      <c r="E187" s="55">
        <v>2</v>
      </c>
      <c r="F187" s="54" t="s">
        <v>88</v>
      </c>
      <c r="G187" s="54" t="s">
        <v>277</v>
      </c>
      <c r="H187" s="55">
        <v>410</v>
      </c>
      <c r="I187" s="158">
        <f>'Прил 8'!J174</f>
        <v>0</v>
      </c>
      <c r="J187" s="158">
        <f>'Прил 8'!K174</f>
        <v>0</v>
      </c>
    </row>
    <row r="188" spans="1:10" ht="31.5" x14ac:dyDescent="0.25">
      <c r="A188" s="57" t="s">
        <v>285</v>
      </c>
      <c r="B188" s="54" t="s">
        <v>104</v>
      </c>
      <c r="C188" s="54" t="s">
        <v>92</v>
      </c>
      <c r="D188" s="54" t="s">
        <v>92</v>
      </c>
      <c r="E188" s="55">
        <v>2</v>
      </c>
      <c r="F188" s="54" t="s">
        <v>88</v>
      </c>
      <c r="G188" s="54" t="s">
        <v>286</v>
      </c>
      <c r="H188" s="55"/>
      <c r="I188" s="158">
        <f>I189</f>
        <v>7428078.8399999999</v>
      </c>
      <c r="J188" s="158">
        <f>J189</f>
        <v>7539500.0300000003</v>
      </c>
    </row>
    <row r="189" spans="1:10" ht="31.5" x14ac:dyDescent="0.25">
      <c r="A189" s="57" t="s">
        <v>95</v>
      </c>
      <c r="B189" s="54" t="s">
        <v>104</v>
      </c>
      <c r="C189" s="54" t="s">
        <v>92</v>
      </c>
      <c r="D189" s="54" t="s">
        <v>92</v>
      </c>
      <c r="E189" s="55">
        <v>2</v>
      </c>
      <c r="F189" s="54" t="s">
        <v>88</v>
      </c>
      <c r="G189" s="54" t="s">
        <v>286</v>
      </c>
      <c r="H189" s="55">
        <v>240</v>
      </c>
      <c r="I189" s="158">
        <f>'Прил 8'!J176</f>
        <v>7428078.8399999999</v>
      </c>
      <c r="J189" s="158">
        <f>'Прил 8'!K176</f>
        <v>7539500.0300000003</v>
      </c>
    </row>
    <row r="190" spans="1:10" x14ac:dyDescent="0.25">
      <c r="A190" s="57" t="s">
        <v>287</v>
      </c>
      <c r="B190" s="54" t="s">
        <v>104</v>
      </c>
      <c r="C190" s="54" t="s">
        <v>92</v>
      </c>
      <c r="D190" s="54" t="s">
        <v>92</v>
      </c>
      <c r="E190" s="55">
        <v>2</v>
      </c>
      <c r="F190" s="54" t="s">
        <v>88</v>
      </c>
      <c r="G190" s="54" t="s">
        <v>288</v>
      </c>
      <c r="H190" s="55"/>
      <c r="I190" s="158">
        <f>I191</f>
        <v>2000000</v>
      </c>
      <c r="J190" s="158">
        <f>J191</f>
        <v>2000000</v>
      </c>
    </row>
    <row r="191" spans="1:10" ht="31.5" x14ac:dyDescent="0.25">
      <c r="A191" s="57" t="s">
        <v>95</v>
      </c>
      <c r="B191" s="54" t="s">
        <v>104</v>
      </c>
      <c r="C191" s="54" t="s">
        <v>92</v>
      </c>
      <c r="D191" s="54" t="s">
        <v>92</v>
      </c>
      <c r="E191" s="55">
        <v>2</v>
      </c>
      <c r="F191" s="54" t="s">
        <v>88</v>
      </c>
      <c r="G191" s="54" t="s">
        <v>288</v>
      </c>
      <c r="H191" s="55">
        <v>240</v>
      </c>
      <c r="I191" s="158">
        <f>'Прил 8'!J178</f>
        <v>2000000</v>
      </c>
      <c r="J191" s="158">
        <f>'Прил 8'!K178</f>
        <v>2000000</v>
      </c>
    </row>
    <row r="192" spans="1:10" ht="47.25" x14ac:dyDescent="0.25">
      <c r="A192" s="57" t="s">
        <v>289</v>
      </c>
      <c r="B192" s="54" t="s">
        <v>104</v>
      </c>
      <c r="C192" s="54" t="s">
        <v>92</v>
      </c>
      <c r="D192" s="54" t="s">
        <v>92</v>
      </c>
      <c r="E192" s="55">
        <v>3</v>
      </c>
      <c r="F192" s="54" t="s">
        <v>88</v>
      </c>
      <c r="G192" s="54" t="s">
        <v>89</v>
      </c>
      <c r="H192" s="55"/>
      <c r="I192" s="158">
        <f>I193+I195+I197+I199+I201+I203+I205+I207</f>
        <v>30092186.870000001</v>
      </c>
      <c r="J192" s="158">
        <f>J193+J195+J197+J199+J201+J203+J205+J207</f>
        <v>34636803.079999998</v>
      </c>
    </row>
    <row r="193" spans="1:10" x14ac:dyDescent="0.25">
      <c r="A193" s="57" t="s">
        <v>290</v>
      </c>
      <c r="B193" s="54" t="s">
        <v>104</v>
      </c>
      <c r="C193" s="54" t="s">
        <v>92</v>
      </c>
      <c r="D193" s="54" t="s">
        <v>92</v>
      </c>
      <c r="E193" s="55">
        <v>3</v>
      </c>
      <c r="F193" s="54" t="s">
        <v>88</v>
      </c>
      <c r="G193" s="54" t="s">
        <v>291</v>
      </c>
      <c r="H193" s="55"/>
      <c r="I193" s="158">
        <f>I194</f>
        <v>520000</v>
      </c>
      <c r="J193" s="158">
        <f>J194</f>
        <v>520000</v>
      </c>
    </row>
    <row r="194" spans="1:10" ht="31.5" x14ac:dyDescent="0.25">
      <c r="A194" s="57" t="s">
        <v>95</v>
      </c>
      <c r="B194" s="54" t="s">
        <v>104</v>
      </c>
      <c r="C194" s="54" t="s">
        <v>92</v>
      </c>
      <c r="D194" s="54" t="s">
        <v>92</v>
      </c>
      <c r="E194" s="55">
        <v>3</v>
      </c>
      <c r="F194" s="54" t="s">
        <v>88</v>
      </c>
      <c r="G194" s="54" t="s">
        <v>291</v>
      </c>
      <c r="H194" s="55">
        <v>240</v>
      </c>
      <c r="I194" s="158">
        <f>'Прил 8'!J181</f>
        <v>520000</v>
      </c>
      <c r="J194" s="158">
        <f>'Прил 8'!K181</f>
        <v>520000</v>
      </c>
    </row>
    <row r="195" spans="1:10" x14ac:dyDescent="0.25">
      <c r="A195" s="57" t="s">
        <v>292</v>
      </c>
      <c r="B195" s="54" t="s">
        <v>104</v>
      </c>
      <c r="C195" s="54" t="s">
        <v>92</v>
      </c>
      <c r="D195" s="54" t="s">
        <v>92</v>
      </c>
      <c r="E195" s="55">
        <v>3</v>
      </c>
      <c r="F195" s="54" t="s">
        <v>88</v>
      </c>
      <c r="G195" s="54" t="s">
        <v>293</v>
      </c>
      <c r="H195" s="55"/>
      <c r="I195" s="158">
        <f>I196</f>
        <v>600000</v>
      </c>
      <c r="J195" s="158">
        <f>J196</f>
        <v>600000</v>
      </c>
    </row>
    <row r="196" spans="1:10" ht="31.5" x14ac:dyDescent="0.25">
      <c r="A196" s="57" t="s">
        <v>95</v>
      </c>
      <c r="B196" s="54" t="s">
        <v>104</v>
      </c>
      <c r="C196" s="54" t="s">
        <v>92</v>
      </c>
      <c r="D196" s="54" t="s">
        <v>92</v>
      </c>
      <c r="E196" s="55">
        <v>3</v>
      </c>
      <c r="F196" s="54" t="s">
        <v>88</v>
      </c>
      <c r="G196" s="54" t="s">
        <v>293</v>
      </c>
      <c r="H196" s="55">
        <v>240</v>
      </c>
      <c r="I196" s="158">
        <f>'Прил 8'!J183</f>
        <v>600000</v>
      </c>
      <c r="J196" s="158">
        <f>'Прил 8'!K183</f>
        <v>600000</v>
      </c>
    </row>
    <row r="197" spans="1:10" x14ac:dyDescent="0.25">
      <c r="A197" s="57" t="s">
        <v>294</v>
      </c>
      <c r="B197" s="54" t="s">
        <v>104</v>
      </c>
      <c r="C197" s="54" t="s">
        <v>92</v>
      </c>
      <c r="D197" s="54" t="s">
        <v>92</v>
      </c>
      <c r="E197" s="55">
        <v>3</v>
      </c>
      <c r="F197" s="54" t="s">
        <v>88</v>
      </c>
      <c r="G197" s="55">
        <v>29220</v>
      </c>
      <c r="H197" s="55"/>
      <c r="I197" s="158">
        <f>I198</f>
        <v>2629545.98</v>
      </c>
      <c r="J197" s="158">
        <f>J198</f>
        <v>2682136.9</v>
      </c>
    </row>
    <row r="198" spans="1:10" ht="31.5" x14ac:dyDescent="0.25">
      <c r="A198" s="57" t="s">
        <v>95</v>
      </c>
      <c r="B198" s="54" t="s">
        <v>104</v>
      </c>
      <c r="C198" s="54" t="s">
        <v>92</v>
      </c>
      <c r="D198" s="54" t="s">
        <v>92</v>
      </c>
      <c r="E198" s="55">
        <v>3</v>
      </c>
      <c r="F198" s="54" t="s">
        <v>88</v>
      </c>
      <c r="G198" s="55">
        <v>29220</v>
      </c>
      <c r="H198" s="55">
        <v>240</v>
      </c>
      <c r="I198" s="158">
        <f>'Прил 8'!J185</f>
        <v>2629545.98</v>
      </c>
      <c r="J198" s="158">
        <f>'Прил 8'!K185</f>
        <v>2682136.9</v>
      </c>
    </row>
    <row r="199" spans="1:10" x14ac:dyDescent="0.25">
      <c r="A199" s="57" t="s">
        <v>295</v>
      </c>
      <c r="B199" s="54" t="s">
        <v>104</v>
      </c>
      <c r="C199" s="54" t="s">
        <v>92</v>
      </c>
      <c r="D199" s="54" t="s">
        <v>92</v>
      </c>
      <c r="E199" s="55">
        <v>3</v>
      </c>
      <c r="F199" s="54" t="s">
        <v>88</v>
      </c>
      <c r="G199" s="54" t="s">
        <v>296</v>
      </c>
      <c r="H199" s="55"/>
      <c r="I199" s="158">
        <f>I200</f>
        <v>16342640.890000001</v>
      </c>
      <c r="J199" s="158">
        <f>J200</f>
        <v>17834666.18</v>
      </c>
    </row>
    <row r="200" spans="1:10" ht="31.5" x14ac:dyDescent="0.25">
      <c r="A200" s="57" t="s">
        <v>95</v>
      </c>
      <c r="B200" s="54" t="s">
        <v>104</v>
      </c>
      <c r="C200" s="54" t="s">
        <v>92</v>
      </c>
      <c r="D200" s="54" t="s">
        <v>92</v>
      </c>
      <c r="E200" s="55">
        <v>3</v>
      </c>
      <c r="F200" s="54" t="s">
        <v>88</v>
      </c>
      <c r="G200" s="54" t="s">
        <v>296</v>
      </c>
      <c r="H200" s="55">
        <v>240</v>
      </c>
      <c r="I200" s="158">
        <f>'Прил 8'!J187</f>
        <v>16342640.890000001</v>
      </c>
      <c r="J200" s="158">
        <f>'Прил 8'!K187</f>
        <v>17834666.18</v>
      </c>
    </row>
    <row r="201" spans="1:10" x14ac:dyDescent="0.25">
      <c r="A201" s="57" t="s">
        <v>297</v>
      </c>
      <c r="B201" s="54" t="s">
        <v>104</v>
      </c>
      <c r="C201" s="54" t="s">
        <v>92</v>
      </c>
      <c r="D201" s="54" t="s">
        <v>92</v>
      </c>
      <c r="E201" s="55">
        <v>3</v>
      </c>
      <c r="F201" s="54" t="s">
        <v>88</v>
      </c>
      <c r="G201" s="55">
        <v>29490</v>
      </c>
      <c r="H201" s="55"/>
      <c r="I201" s="158">
        <f>I202</f>
        <v>2000000</v>
      </c>
      <c r="J201" s="158">
        <f>J202</f>
        <v>5000000</v>
      </c>
    </row>
    <row r="202" spans="1:10" ht="31.5" x14ac:dyDescent="0.25">
      <c r="A202" s="57" t="s">
        <v>95</v>
      </c>
      <c r="B202" s="54" t="s">
        <v>104</v>
      </c>
      <c r="C202" s="54" t="s">
        <v>92</v>
      </c>
      <c r="D202" s="54" t="s">
        <v>92</v>
      </c>
      <c r="E202" s="55">
        <v>3</v>
      </c>
      <c r="F202" s="54" t="s">
        <v>88</v>
      </c>
      <c r="G202" s="55">
        <v>29490</v>
      </c>
      <c r="H202" s="55">
        <v>240</v>
      </c>
      <c r="I202" s="158">
        <f>'Прил 8'!J189</f>
        <v>2000000</v>
      </c>
      <c r="J202" s="158">
        <f>'Прил 8'!K189</f>
        <v>5000000</v>
      </c>
    </row>
    <row r="203" spans="1:10" x14ac:dyDescent="0.25">
      <c r="A203" s="57" t="s">
        <v>298</v>
      </c>
      <c r="B203" s="54" t="s">
        <v>104</v>
      </c>
      <c r="C203" s="54" t="s">
        <v>92</v>
      </c>
      <c r="D203" s="54" t="s">
        <v>92</v>
      </c>
      <c r="E203" s="55">
        <v>3</v>
      </c>
      <c r="F203" s="54" t="s">
        <v>88</v>
      </c>
      <c r="G203" s="54" t="s">
        <v>299</v>
      </c>
      <c r="H203" s="55"/>
      <c r="I203" s="158">
        <f>I204</f>
        <v>7000000</v>
      </c>
      <c r="J203" s="158">
        <f>J204</f>
        <v>7000000</v>
      </c>
    </row>
    <row r="204" spans="1:10" ht="31.5" x14ac:dyDescent="0.25">
      <c r="A204" s="57" t="s">
        <v>95</v>
      </c>
      <c r="B204" s="54" t="s">
        <v>104</v>
      </c>
      <c r="C204" s="54" t="s">
        <v>92</v>
      </c>
      <c r="D204" s="54" t="s">
        <v>92</v>
      </c>
      <c r="E204" s="55">
        <v>3</v>
      </c>
      <c r="F204" s="54" t="s">
        <v>88</v>
      </c>
      <c r="G204" s="54" t="s">
        <v>299</v>
      </c>
      <c r="H204" s="55">
        <v>240</v>
      </c>
      <c r="I204" s="158">
        <f>'Прил 8'!J191</f>
        <v>7000000</v>
      </c>
      <c r="J204" s="158">
        <f>'Прил 8'!K191</f>
        <v>7000000</v>
      </c>
    </row>
    <row r="205" spans="1:10" ht="31.5" hidden="1" x14ac:dyDescent="0.25">
      <c r="A205" s="57" t="s">
        <v>300</v>
      </c>
      <c r="B205" s="54" t="s">
        <v>104</v>
      </c>
      <c r="C205" s="54" t="s">
        <v>92</v>
      </c>
      <c r="D205" s="54" t="s">
        <v>92</v>
      </c>
      <c r="E205" s="55">
        <v>3</v>
      </c>
      <c r="F205" s="54" t="s">
        <v>88</v>
      </c>
      <c r="G205" s="54" t="s">
        <v>301</v>
      </c>
      <c r="H205" s="55"/>
      <c r="I205" s="158">
        <f>I206</f>
        <v>0</v>
      </c>
      <c r="J205" s="158">
        <f>J206</f>
        <v>0</v>
      </c>
    </row>
    <row r="206" spans="1:10" ht="31.5" hidden="1" x14ac:dyDescent="0.25">
      <c r="A206" s="57" t="s">
        <v>95</v>
      </c>
      <c r="B206" s="54" t="s">
        <v>104</v>
      </c>
      <c r="C206" s="54" t="s">
        <v>92</v>
      </c>
      <c r="D206" s="54" t="s">
        <v>92</v>
      </c>
      <c r="E206" s="55">
        <v>3</v>
      </c>
      <c r="F206" s="54" t="s">
        <v>88</v>
      </c>
      <c r="G206" s="54" t="s">
        <v>301</v>
      </c>
      <c r="H206" s="55">
        <v>240</v>
      </c>
      <c r="I206" s="158">
        <f>'Прил 8'!J193</f>
        <v>0</v>
      </c>
      <c r="J206" s="158">
        <f>'Прил 8'!K193</f>
        <v>0</v>
      </c>
    </row>
    <row r="207" spans="1:10" x14ac:dyDescent="0.25">
      <c r="A207" s="57" t="s">
        <v>302</v>
      </c>
      <c r="B207" s="54" t="s">
        <v>104</v>
      </c>
      <c r="C207" s="54" t="s">
        <v>92</v>
      </c>
      <c r="D207" s="54" t="s">
        <v>92</v>
      </c>
      <c r="E207" s="55">
        <v>3</v>
      </c>
      <c r="F207" s="54" t="s">
        <v>88</v>
      </c>
      <c r="G207" s="54" t="s">
        <v>303</v>
      </c>
      <c r="H207" s="55"/>
      <c r="I207" s="158">
        <f>I208</f>
        <v>1000000</v>
      </c>
      <c r="J207" s="158">
        <f>J208</f>
        <v>1000000</v>
      </c>
    </row>
    <row r="208" spans="1:10" ht="31.5" x14ac:dyDescent="0.25">
      <c r="A208" s="57" t="s">
        <v>95</v>
      </c>
      <c r="B208" s="54" t="s">
        <v>104</v>
      </c>
      <c r="C208" s="54" t="s">
        <v>92</v>
      </c>
      <c r="D208" s="54" t="s">
        <v>92</v>
      </c>
      <c r="E208" s="55">
        <v>3</v>
      </c>
      <c r="F208" s="54" t="s">
        <v>88</v>
      </c>
      <c r="G208" s="54" t="s">
        <v>303</v>
      </c>
      <c r="H208" s="55">
        <v>240</v>
      </c>
      <c r="I208" s="158">
        <f>'Прил 8'!J195</f>
        <v>1000000</v>
      </c>
      <c r="J208" s="158">
        <f>'Прил 8'!K195</f>
        <v>1000000</v>
      </c>
    </row>
    <row r="209" spans="1:10" ht="63" x14ac:dyDescent="0.25">
      <c r="A209" s="57" t="s">
        <v>354</v>
      </c>
      <c r="B209" s="54" t="s">
        <v>104</v>
      </c>
      <c r="C209" s="54" t="s">
        <v>92</v>
      </c>
      <c r="D209" s="54" t="s">
        <v>131</v>
      </c>
      <c r="E209" s="55">
        <v>0</v>
      </c>
      <c r="F209" s="54" t="s">
        <v>88</v>
      </c>
      <c r="G209" s="54" t="s">
        <v>89</v>
      </c>
      <c r="H209" s="55"/>
      <c r="I209" s="158">
        <f>I210</f>
        <v>2393.2399999999998</v>
      </c>
      <c r="J209" s="158">
        <f>J210</f>
        <v>0</v>
      </c>
    </row>
    <row r="210" spans="1:10" ht="47.25" x14ac:dyDescent="0.25">
      <c r="A210" s="57" t="s">
        <v>355</v>
      </c>
      <c r="B210" s="54" t="s">
        <v>104</v>
      </c>
      <c r="C210" s="54" t="s">
        <v>92</v>
      </c>
      <c r="D210" s="54" t="s">
        <v>131</v>
      </c>
      <c r="E210" s="55">
        <v>1</v>
      </c>
      <c r="F210" s="54" t="s">
        <v>88</v>
      </c>
      <c r="G210" s="54" t="s">
        <v>89</v>
      </c>
      <c r="H210" s="55"/>
      <c r="I210" s="158">
        <f>I211+I214+I217</f>
        <v>2393.2399999999998</v>
      </c>
      <c r="J210" s="158">
        <f>J211+J214+J217</f>
        <v>0</v>
      </c>
    </row>
    <row r="211" spans="1:10" hidden="1" x14ac:dyDescent="0.25">
      <c r="A211" s="57" t="s">
        <v>306</v>
      </c>
      <c r="B211" s="54" t="s">
        <v>104</v>
      </c>
      <c r="C211" s="54" t="s">
        <v>92</v>
      </c>
      <c r="D211" s="54" t="s">
        <v>131</v>
      </c>
      <c r="E211" s="55">
        <v>1</v>
      </c>
      <c r="F211" s="54" t="s">
        <v>85</v>
      </c>
      <c r="G211" s="54" t="s">
        <v>89</v>
      </c>
      <c r="H211" s="55"/>
      <c r="I211" s="158">
        <f>I212</f>
        <v>0</v>
      </c>
      <c r="J211" s="158">
        <f>J212</f>
        <v>0</v>
      </c>
    </row>
    <row r="212" spans="1:10" ht="94.5" hidden="1" x14ac:dyDescent="0.25">
      <c r="A212" s="57" t="s">
        <v>307</v>
      </c>
      <c r="B212" s="54" t="s">
        <v>104</v>
      </c>
      <c r="C212" s="54" t="s">
        <v>92</v>
      </c>
      <c r="D212" s="54" t="s">
        <v>131</v>
      </c>
      <c r="E212" s="55">
        <v>1</v>
      </c>
      <c r="F212" s="54" t="s">
        <v>85</v>
      </c>
      <c r="G212" s="54" t="s">
        <v>308</v>
      </c>
      <c r="H212" s="55"/>
      <c r="I212" s="158">
        <f>I213</f>
        <v>0</v>
      </c>
      <c r="J212" s="158">
        <f>J213</f>
        <v>0</v>
      </c>
    </row>
    <row r="213" spans="1:10" ht="31.5" hidden="1" x14ac:dyDescent="0.25">
      <c r="A213" s="57" t="s">
        <v>95</v>
      </c>
      <c r="B213" s="54" t="s">
        <v>104</v>
      </c>
      <c r="C213" s="54" t="s">
        <v>92</v>
      </c>
      <c r="D213" s="54" t="s">
        <v>131</v>
      </c>
      <c r="E213" s="55">
        <v>1</v>
      </c>
      <c r="F213" s="54" t="s">
        <v>85</v>
      </c>
      <c r="G213" s="54" t="s">
        <v>308</v>
      </c>
      <c r="H213" s="55">
        <v>240</v>
      </c>
      <c r="I213" s="158">
        <f>'Прил 8'!J200</f>
        <v>0</v>
      </c>
      <c r="J213" s="158">
        <f>'Прил 8'!K200</f>
        <v>0</v>
      </c>
    </row>
    <row r="214" spans="1:10" ht="31.5" hidden="1" x14ac:dyDescent="0.25">
      <c r="A214" s="57" t="s">
        <v>309</v>
      </c>
      <c r="B214" s="54" t="s">
        <v>104</v>
      </c>
      <c r="C214" s="54" t="s">
        <v>92</v>
      </c>
      <c r="D214" s="54" t="s">
        <v>131</v>
      </c>
      <c r="E214" s="55">
        <v>1</v>
      </c>
      <c r="F214" s="54" t="s">
        <v>86</v>
      </c>
      <c r="G214" s="54" t="s">
        <v>89</v>
      </c>
      <c r="H214" s="55"/>
      <c r="I214" s="158">
        <f>I215</f>
        <v>0</v>
      </c>
      <c r="J214" s="158">
        <f>J215</f>
        <v>0</v>
      </c>
    </row>
    <row r="215" spans="1:10" ht="94.5" hidden="1" x14ac:dyDescent="0.25">
      <c r="A215" s="57" t="s">
        <v>307</v>
      </c>
      <c r="B215" s="54" t="s">
        <v>104</v>
      </c>
      <c r="C215" s="54" t="s">
        <v>92</v>
      </c>
      <c r="D215" s="54" t="s">
        <v>131</v>
      </c>
      <c r="E215" s="55">
        <v>1</v>
      </c>
      <c r="F215" s="54" t="s">
        <v>86</v>
      </c>
      <c r="G215" s="54" t="s">
        <v>308</v>
      </c>
      <c r="H215" s="55"/>
      <c r="I215" s="158">
        <f>I216</f>
        <v>0</v>
      </c>
      <c r="J215" s="158">
        <f>J216</f>
        <v>0</v>
      </c>
    </row>
    <row r="216" spans="1:10" ht="31.5" hidden="1" x14ac:dyDescent="0.25">
      <c r="A216" s="57" t="s">
        <v>95</v>
      </c>
      <c r="B216" s="54" t="s">
        <v>104</v>
      </c>
      <c r="C216" s="54" t="s">
        <v>92</v>
      </c>
      <c r="D216" s="54" t="s">
        <v>131</v>
      </c>
      <c r="E216" s="55">
        <v>1</v>
      </c>
      <c r="F216" s="54" t="s">
        <v>86</v>
      </c>
      <c r="G216" s="54" t="s">
        <v>308</v>
      </c>
      <c r="H216" s="55">
        <v>240</v>
      </c>
      <c r="I216" s="158">
        <f>'Прил 8'!J203</f>
        <v>0</v>
      </c>
      <c r="J216" s="158">
        <f>'Прил 8'!K203</f>
        <v>0</v>
      </c>
    </row>
    <row r="217" spans="1:10" ht="110.25" x14ac:dyDescent="0.25">
      <c r="A217" s="57" t="s">
        <v>310</v>
      </c>
      <c r="B217" s="54" t="s">
        <v>104</v>
      </c>
      <c r="C217" s="54" t="s">
        <v>92</v>
      </c>
      <c r="D217" s="54" t="s">
        <v>131</v>
      </c>
      <c r="E217" s="55">
        <v>1</v>
      </c>
      <c r="F217" s="54" t="s">
        <v>141</v>
      </c>
      <c r="G217" s="54" t="s">
        <v>89</v>
      </c>
      <c r="H217" s="55"/>
      <c r="I217" s="158">
        <f>I218</f>
        <v>2393.2399999999998</v>
      </c>
      <c r="J217" s="158">
        <f>J218</f>
        <v>0</v>
      </c>
    </row>
    <row r="218" spans="1:10" ht="94.5" x14ac:dyDescent="0.25">
      <c r="A218" s="57" t="s">
        <v>307</v>
      </c>
      <c r="B218" s="54" t="s">
        <v>104</v>
      </c>
      <c r="C218" s="54" t="s">
        <v>92</v>
      </c>
      <c r="D218" s="54" t="s">
        <v>131</v>
      </c>
      <c r="E218" s="55">
        <v>1</v>
      </c>
      <c r="F218" s="54" t="s">
        <v>141</v>
      </c>
      <c r="G218" s="54" t="s">
        <v>142</v>
      </c>
      <c r="H218" s="55"/>
      <c r="I218" s="158">
        <f>I219</f>
        <v>2393.2399999999998</v>
      </c>
      <c r="J218" s="158">
        <f>J219</f>
        <v>0</v>
      </c>
    </row>
    <row r="219" spans="1:10" x14ac:dyDescent="0.25">
      <c r="A219" s="60" t="s">
        <v>179</v>
      </c>
      <c r="B219" s="54" t="s">
        <v>104</v>
      </c>
      <c r="C219" s="54" t="s">
        <v>92</v>
      </c>
      <c r="D219" s="54" t="s">
        <v>131</v>
      </c>
      <c r="E219" s="55">
        <v>1</v>
      </c>
      <c r="F219" s="54" t="s">
        <v>141</v>
      </c>
      <c r="G219" s="54" t="s">
        <v>142</v>
      </c>
      <c r="H219" s="55">
        <v>540</v>
      </c>
      <c r="I219" s="158">
        <f>'Прил 8'!J206</f>
        <v>2393.2399999999998</v>
      </c>
      <c r="J219" s="158">
        <f>'Прил 8'!K206</f>
        <v>0</v>
      </c>
    </row>
    <row r="220" spans="1:10" x14ac:dyDescent="0.25">
      <c r="A220" s="74" t="s">
        <v>179</v>
      </c>
      <c r="B220" s="216" t="s">
        <v>104</v>
      </c>
      <c r="C220" s="216" t="s">
        <v>92</v>
      </c>
      <c r="D220" s="216" t="s">
        <v>176</v>
      </c>
      <c r="E220" s="216" t="s">
        <v>87</v>
      </c>
      <c r="F220" s="216" t="s">
        <v>88</v>
      </c>
      <c r="G220" s="216" t="s">
        <v>89</v>
      </c>
      <c r="H220" s="217"/>
      <c r="I220" s="158">
        <f t="shared" ref="I220:J222" si="14">I221</f>
        <v>548300</v>
      </c>
      <c r="J220" s="158">
        <f t="shared" si="14"/>
        <v>0</v>
      </c>
    </row>
    <row r="221" spans="1:10" ht="63" x14ac:dyDescent="0.25">
      <c r="A221" s="74" t="s">
        <v>174</v>
      </c>
      <c r="B221" s="216" t="s">
        <v>104</v>
      </c>
      <c r="C221" s="216" t="s">
        <v>92</v>
      </c>
      <c r="D221" s="216" t="s">
        <v>176</v>
      </c>
      <c r="E221" s="216" t="s">
        <v>93</v>
      </c>
      <c r="F221" s="216" t="s">
        <v>88</v>
      </c>
      <c r="G221" s="216" t="s">
        <v>89</v>
      </c>
      <c r="H221" s="217"/>
      <c r="I221" s="158">
        <f t="shared" si="14"/>
        <v>548300</v>
      </c>
      <c r="J221" s="158">
        <f t="shared" si="14"/>
        <v>0</v>
      </c>
    </row>
    <row r="222" spans="1:10" ht="47.25" x14ac:dyDescent="0.25">
      <c r="A222" s="74" t="s">
        <v>495</v>
      </c>
      <c r="B222" s="216" t="s">
        <v>104</v>
      </c>
      <c r="C222" s="216" t="s">
        <v>92</v>
      </c>
      <c r="D222" s="216">
        <v>97</v>
      </c>
      <c r="E222" s="217">
        <v>2</v>
      </c>
      <c r="F222" s="216" t="s">
        <v>88</v>
      </c>
      <c r="G222" s="217">
        <v>85200</v>
      </c>
      <c r="H222" s="216"/>
      <c r="I222" s="158">
        <f t="shared" si="14"/>
        <v>548300</v>
      </c>
      <c r="J222" s="158">
        <f t="shared" si="14"/>
        <v>0</v>
      </c>
    </row>
    <row r="223" spans="1:10" x14ac:dyDescent="0.25">
      <c r="A223" s="77" t="s">
        <v>179</v>
      </c>
      <c r="B223" s="216" t="s">
        <v>104</v>
      </c>
      <c r="C223" s="216" t="s">
        <v>92</v>
      </c>
      <c r="D223" s="216">
        <v>97</v>
      </c>
      <c r="E223" s="217">
        <v>2</v>
      </c>
      <c r="F223" s="216" t="s">
        <v>88</v>
      </c>
      <c r="G223" s="217">
        <v>85200</v>
      </c>
      <c r="H223" s="216" t="s">
        <v>496</v>
      </c>
      <c r="I223" s="158">
        <f>'Прил 8'!J210</f>
        <v>548300</v>
      </c>
      <c r="J223" s="158">
        <f>'Прил 8'!K210</f>
        <v>0</v>
      </c>
    </row>
    <row r="224" spans="1:10" ht="31.5" x14ac:dyDescent="0.25">
      <c r="A224" s="57" t="s">
        <v>311</v>
      </c>
      <c r="B224" s="54" t="s">
        <v>104</v>
      </c>
      <c r="C224" s="54" t="s">
        <v>104</v>
      </c>
      <c r="D224" s="54" t="s">
        <v>88</v>
      </c>
      <c r="E224" s="55">
        <v>0</v>
      </c>
      <c r="F224" s="54" t="s">
        <v>88</v>
      </c>
      <c r="G224" s="54" t="s">
        <v>89</v>
      </c>
      <c r="H224" s="55"/>
      <c r="I224" s="158">
        <f>I225+I231</f>
        <v>26023782.75</v>
      </c>
      <c r="J224" s="158">
        <f>J225+J231</f>
        <v>26878561.259999998</v>
      </c>
    </row>
    <row r="225" spans="1:10" ht="47.25" x14ac:dyDescent="0.25">
      <c r="A225" s="56" t="s">
        <v>252</v>
      </c>
      <c r="B225" s="54" t="s">
        <v>104</v>
      </c>
      <c r="C225" s="54" t="s">
        <v>104</v>
      </c>
      <c r="D225" s="54" t="s">
        <v>92</v>
      </c>
      <c r="E225" s="55">
        <v>0</v>
      </c>
      <c r="F225" s="54" t="s">
        <v>88</v>
      </c>
      <c r="G225" s="54" t="s">
        <v>89</v>
      </c>
      <c r="H225" s="55"/>
      <c r="I225" s="158">
        <f>I226</f>
        <v>25360782.75</v>
      </c>
      <c r="J225" s="158">
        <f>J226</f>
        <v>26215561.259999998</v>
      </c>
    </row>
    <row r="226" spans="1:10" x14ac:dyDescent="0.25">
      <c r="A226" s="57" t="s">
        <v>312</v>
      </c>
      <c r="B226" s="54" t="s">
        <v>104</v>
      </c>
      <c r="C226" s="54" t="s">
        <v>104</v>
      </c>
      <c r="D226" s="54" t="s">
        <v>92</v>
      </c>
      <c r="E226" s="55">
        <v>4</v>
      </c>
      <c r="F226" s="54" t="s">
        <v>88</v>
      </c>
      <c r="G226" s="54" t="s">
        <v>89</v>
      </c>
      <c r="H226" s="55"/>
      <c r="I226" s="158">
        <f>I227</f>
        <v>25360782.75</v>
      </c>
      <c r="J226" s="158">
        <f>J227</f>
        <v>26215561.259999998</v>
      </c>
    </row>
    <row r="227" spans="1:10" ht="31.5" x14ac:dyDescent="0.25">
      <c r="A227" s="57" t="s">
        <v>313</v>
      </c>
      <c r="B227" s="54" t="s">
        <v>104</v>
      </c>
      <c r="C227" s="54" t="s">
        <v>104</v>
      </c>
      <c r="D227" s="54" t="s">
        <v>92</v>
      </c>
      <c r="E227" s="55">
        <v>4</v>
      </c>
      <c r="F227" s="54" t="s">
        <v>88</v>
      </c>
      <c r="G227" s="54" t="s">
        <v>314</v>
      </c>
      <c r="H227" s="55"/>
      <c r="I227" s="158">
        <f>SUM(I228:I230)</f>
        <v>25360782.75</v>
      </c>
      <c r="J227" s="158">
        <f>SUM(J228:J230)</f>
        <v>26215561.259999998</v>
      </c>
    </row>
    <row r="228" spans="1:10" x14ac:dyDescent="0.25">
      <c r="A228" s="56" t="s">
        <v>315</v>
      </c>
      <c r="B228" s="54" t="s">
        <v>104</v>
      </c>
      <c r="C228" s="54" t="s">
        <v>104</v>
      </c>
      <c r="D228" s="54" t="s">
        <v>92</v>
      </c>
      <c r="E228" s="55">
        <v>4</v>
      </c>
      <c r="F228" s="54" t="s">
        <v>88</v>
      </c>
      <c r="G228" s="54" t="s">
        <v>314</v>
      </c>
      <c r="H228" s="55">
        <v>110</v>
      </c>
      <c r="I228" s="158">
        <f>'Прил 8'!J215</f>
        <v>19584161.530000001</v>
      </c>
      <c r="J228" s="158">
        <f>'Прил 8'!K215</f>
        <v>20367539.989999998</v>
      </c>
    </row>
    <row r="229" spans="1:10" ht="31.5" x14ac:dyDescent="0.25">
      <c r="A229" s="57" t="s">
        <v>95</v>
      </c>
      <c r="B229" s="54" t="s">
        <v>104</v>
      </c>
      <c r="C229" s="54" t="s">
        <v>104</v>
      </c>
      <c r="D229" s="54" t="s">
        <v>92</v>
      </c>
      <c r="E229" s="55">
        <v>4</v>
      </c>
      <c r="F229" s="54" t="s">
        <v>88</v>
      </c>
      <c r="G229" s="54" t="s">
        <v>314</v>
      </c>
      <c r="H229" s="55">
        <v>240</v>
      </c>
      <c r="I229" s="158">
        <f>'Прил 8'!J216</f>
        <v>5726621.2199999997</v>
      </c>
      <c r="J229" s="158">
        <f>'Прил 8'!K216</f>
        <v>5798021.2699999996</v>
      </c>
    </row>
    <row r="230" spans="1:10" x14ac:dyDescent="0.25">
      <c r="A230" s="56" t="s">
        <v>97</v>
      </c>
      <c r="B230" s="54" t="s">
        <v>104</v>
      </c>
      <c r="C230" s="54" t="s">
        <v>104</v>
      </c>
      <c r="D230" s="54" t="s">
        <v>92</v>
      </c>
      <c r="E230" s="55">
        <v>4</v>
      </c>
      <c r="F230" s="54" t="s">
        <v>88</v>
      </c>
      <c r="G230" s="54" t="s">
        <v>314</v>
      </c>
      <c r="H230" s="55">
        <v>850</v>
      </c>
      <c r="I230" s="158">
        <f>'Прил 8'!J217</f>
        <v>50000</v>
      </c>
      <c r="J230" s="158">
        <f>'Прил 8'!K217</f>
        <v>50000</v>
      </c>
    </row>
    <row r="231" spans="1:10" ht="47.25" x14ac:dyDescent="0.25">
      <c r="A231" s="56" t="s">
        <v>204</v>
      </c>
      <c r="B231" s="54" t="s">
        <v>104</v>
      </c>
      <c r="C231" s="54" t="s">
        <v>104</v>
      </c>
      <c r="D231" s="54" t="s">
        <v>108</v>
      </c>
      <c r="E231" s="55">
        <v>0</v>
      </c>
      <c r="F231" s="54" t="s">
        <v>88</v>
      </c>
      <c r="G231" s="54" t="s">
        <v>89</v>
      </c>
      <c r="H231" s="55"/>
      <c r="I231" s="158">
        <f>I232</f>
        <v>663000</v>
      </c>
      <c r="J231" s="158">
        <f>J232</f>
        <v>663000</v>
      </c>
    </row>
    <row r="232" spans="1:10" ht="31.5" x14ac:dyDescent="0.25">
      <c r="A232" s="56" t="s">
        <v>316</v>
      </c>
      <c r="B232" s="54" t="s">
        <v>104</v>
      </c>
      <c r="C232" s="54" t="s">
        <v>104</v>
      </c>
      <c r="D232" s="54" t="s">
        <v>108</v>
      </c>
      <c r="E232" s="55">
        <v>2</v>
      </c>
      <c r="F232" s="54" t="s">
        <v>88</v>
      </c>
      <c r="G232" s="54" t="s">
        <v>89</v>
      </c>
      <c r="H232" s="55"/>
      <c r="I232" s="158">
        <f>I233+I236</f>
        <v>663000</v>
      </c>
      <c r="J232" s="158">
        <f>J233+J236</f>
        <v>663000</v>
      </c>
    </row>
    <row r="233" spans="1:10" x14ac:dyDescent="0.25">
      <c r="A233" s="56" t="s">
        <v>206</v>
      </c>
      <c r="B233" s="54" t="s">
        <v>104</v>
      </c>
      <c r="C233" s="54" t="s">
        <v>104</v>
      </c>
      <c r="D233" s="54" t="s">
        <v>108</v>
      </c>
      <c r="E233" s="55">
        <v>2</v>
      </c>
      <c r="F233" s="54" t="s">
        <v>85</v>
      </c>
      <c r="G233" s="54" t="s">
        <v>89</v>
      </c>
      <c r="H233" s="55"/>
      <c r="I233" s="158">
        <f>I234</f>
        <v>150000</v>
      </c>
      <c r="J233" s="158">
        <f>J234</f>
        <v>150000</v>
      </c>
    </row>
    <row r="234" spans="1:10" ht="47.25" x14ac:dyDescent="0.25">
      <c r="A234" s="57" t="s">
        <v>207</v>
      </c>
      <c r="B234" s="54" t="s">
        <v>104</v>
      </c>
      <c r="C234" s="54" t="s">
        <v>104</v>
      </c>
      <c r="D234" s="54" t="s">
        <v>108</v>
      </c>
      <c r="E234" s="54" t="s">
        <v>93</v>
      </c>
      <c r="F234" s="54" t="s">
        <v>85</v>
      </c>
      <c r="G234" s="54" t="s">
        <v>208</v>
      </c>
      <c r="H234" s="54"/>
      <c r="I234" s="158">
        <f>I235</f>
        <v>150000</v>
      </c>
      <c r="J234" s="158">
        <f>J235</f>
        <v>150000</v>
      </c>
    </row>
    <row r="235" spans="1:10" ht="31.5" x14ac:dyDescent="0.25">
      <c r="A235" s="57" t="s">
        <v>95</v>
      </c>
      <c r="B235" s="54" t="s">
        <v>104</v>
      </c>
      <c r="C235" s="54" t="s">
        <v>104</v>
      </c>
      <c r="D235" s="54" t="s">
        <v>108</v>
      </c>
      <c r="E235" s="54" t="s">
        <v>93</v>
      </c>
      <c r="F235" s="54" t="s">
        <v>85</v>
      </c>
      <c r="G235" s="54" t="s">
        <v>208</v>
      </c>
      <c r="H235" s="54" t="s">
        <v>96</v>
      </c>
      <c r="I235" s="158">
        <f>'Прил 8'!J222</f>
        <v>150000</v>
      </c>
      <c r="J235" s="158">
        <f>'Прил 8'!K222</f>
        <v>150000</v>
      </c>
    </row>
    <row r="236" spans="1:10" x14ac:dyDescent="0.25">
      <c r="A236" s="56" t="s">
        <v>317</v>
      </c>
      <c r="B236" s="54" t="s">
        <v>104</v>
      </c>
      <c r="C236" s="54" t="s">
        <v>104</v>
      </c>
      <c r="D236" s="54" t="s">
        <v>108</v>
      </c>
      <c r="E236" s="55">
        <v>2</v>
      </c>
      <c r="F236" s="54" t="s">
        <v>86</v>
      </c>
      <c r="G236" s="54"/>
      <c r="H236" s="55"/>
      <c r="I236" s="158">
        <f>I237</f>
        <v>513000</v>
      </c>
      <c r="J236" s="158">
        <f>J237</f>
        <v>513000</v>
      </c>
    </row>
    <row r="237" spans="1:10" ht="47.25" x14ac:dyDescent="0.25">
      <c r="A237" s="57" t="s">
        <v>207</v>
      </c>
      <c r="B237" s="54" t="s">
        <v>104</v>
      </c>
      <c r="C237" s="54" t="s">
        <v>104</v>
      </c>
      <c r="D237" s="54" t="s">
        <v>108</v>
      </c>
      <c r="E237" s="54" t="s">
        <v>93</v>
      </c>
      <c r="F237" s="54" t="s">
        <v>86</v>
      </c>
      <c r="G237" s="54" t="s">
        <v>208</v>
      </c>
      <c r="H237" s="54"/>
      <c r="I237" s="158">
        <f>I238</f>
        <v>513000</v>
      </c>
      <c r="J237" s="158">
        <f>J238</f>
        <v>513000</v>
      </c>
    </row>
    <row r="238" spans="1:10" ht="31.5" x14ac:dyDescent="0.25">
      <c r="A238" s="57" t="s">
        <v>95</v>
      </c>
      <c r="B238" s="54" t="s">
        <v>104</v>
      </c>
      <c r="C238" s="54" t="s">
        <v>104</v>
      </c>
      <c r="D238" s="54" t="s">
        <v>108</v>
      </c>
      <c r="E238" s="54" t="s">
        <v>93</v>
      </c>
      <c r="F238" s="54" t="s">
        <v>86</v>
      </c>
      <c r="G238" s="54" t="s">
        <v>208</v>
      </c>
      <c r="H238" s="54" t="s">
        <v>96</v>
      </c>
      <c r="I238" s="158">
        <f>'Прил 8'!J225</f>
        <v>513000</v>
      </c>
      <c r="J238" s="158">
        <f>'Прил 8'!K225</f>
        <v>513000</v>
      </c>
    </row>
    <row r="239" spans="1:10" x14ac:dyDescent="0.25">
      <c r="A239" s="61" t="s">
        <v>143</v>
      </c>
      <c r="B239" s="54" t="s">
        <v>108</v>
      </c>
      <c r="C239" s="54"/>
      <c r="D239" s="54"/>
      <c r="E239" s="55"/>
      <c r="F239" s="54"/>
      <c r="G239" s="54"/>
      <c r="H239" s="55"/>
      <c r="I239" s="157">
        <f>I240+I244</f>
        <v>3338893.6</v>
      </c>
      <c r="J239" s="157">
        <f>J240+J244</f>
        <v>129993.60000000001</v>
      </c>
    </row>
    <row r="240" spans="1:10" ht="31.5" x14ac:dyDescent="0.25">
      <c r="A240" s="62" t="s">
        <v>144</v>
      </c>
      <c r="B240" s="54" t="s">
        <v>108</v>
      </c>
      <c r="C240" s="54" t="s">
        <v>104</v>
      </c>
      <c r="D240" s="54"/>
      <c r="E240" s="55"/>
      <c r="F240" s="54"/>
      <c r="G240" s="54"/>
      <c r="H240" s="55"/>
      <c r="I240" s="158">
        <f t="shared" ref="I240:J242" si="15">I241</f>
        <v>30000</v>
      </c>
      <c r="J240" s="158">
        <f t="shared" si="15"/>
        <v>30000</v>
      </c>
    </row>
    <row r="241" spans="1:10" ht="94.5" x14ac:dyDescent="0.25">
      <c r="A241" s="56" t="s">
        <v>318</v>
      </c>
      <c r="B241" s="54" t="s">
        <v>108</v>
      </c>
      <c r="C241" s="54" t="s">
        <v>104</v>
      </c>
      <c r="D241" s="54" t="s">
        <v>122</v>
      </c>
      <c r="E241" s="55">
        <v>0</v>
      </c>
      <c r="F241" s="54" t="s">
        <v>88</v>
      </c>
      <c r="G241" s="54" t="s">
        <v>89</v>
      </c>
      <c r="H241" s="55"/>
      <c r="I241" s="158">
        <f t="shared" si="15"/>
        <v>30000</v>
      </c>
      <c r="J241" s="158">
        <f t="shared" si="15"/>
        <v>30000</v>
      </c>
    </row>
    <row r="242" spans="1:10" ht="31.5" x14ac:dyDescent="0.25">
      <c r="A242" s="57" t="s">
        <v>319</v>
      </c>
      <c r="B242" s="54" t="s">
        <v>108</v>
      </c>
      <c r="C242" s="54" t="s">
        <v>104</v>
      </c>
      <c r="D242" s="54" t="s">
        <v>122</v>
      </c>
      <c r="E242" s="55">
        <v>0</v>
      </c>
      <c r="F242" s="54" t="s">
        <v>88</v>
      </c>
      <c r="G242" s="54" t="s">
        <v>320</v>
      </c>
      <c r="H242" s="55"/>
      <c r="I242" s="158">
        <f t="shared" si="15"/>
        <v>30000</v>
      </c>
      <c r="J242" s="158">
        <f t="shared" si="15"/>
        <v>30000</v>
      </c>
    </row>
    <row r="243" spans="1:10" ht="31.5" x14ac:dyDescent="0.25">
      <c r="A243" s="57" t="s">
        <v>95</v>
      </c>
      <c r="B243" s="54" t="s">
        <v>108</v>
      </c>
      <c r="C243" s="54" t="s">
        <v>104</v>
      </c>
      <c r="D243" s="54" t="s">
        <v>122</v>
      </c>
      <c r="E243" s="55">
        <v>0</v>
      </c>
      <c r="F243" s="54" t="s">
        <v>88</v>
      </c>
      <c r="G243" s="54" t="s">
        <v>320</v>
      </c>
      <c r="H243" s="55">
        <v>240</v>
      </c>
      <c r="I243" s="158">
        <f>'Прил 8'!J230</f>
        <v>30000</v>
      </c>
      <c r="J243" s="158">
        <f>'Прил 8'!K230</f>
        <v>30000</v>
      </c>
    </row>
    <row r="244" spans="1:10" x14ac:dyDescent="0.25">
      <c r="A244" s="56" t="s">
        <v>145</v>
      </c>
      <c r="B244" s="54" t="s">
        <v>108</v>
      </c>
      <c r="C244" s="54" t="s">
        <v>108</v>
      </c>
      <c r="D244" s="54"/>
      <c r="E244" s="55"/>
      <c r="F244" s="54"/>
      <c r="G244" s="54"/>
      <c r="H244" s="55"/>
      <c r="I244" s="157">
        <f>I245</f>
        <v>3308893.6</v>
      </c>
      <c r="J244" s="157">
        <f>J245</f>
        <v>99993.600000000006</v>
      </c>
    </row>
    <row r="245" spans="1:10" ht="63" x14ac:dyDescent="0.25">
      <c r="A245" s="57" t="s">
        <v>321</v>
      </c>
      <c r="B245" s="54" t="s">
        <v>108</v>
      </c>
      <c r="C245" s="54" t="s">
        <v>108</v>
      </c>
      <c r="D245" s="54" t="s">
        <v>106</v>
      </c>
      <c r="E245" s="55">
        <v>0</v>
      </c>
      <c r="F245" s="54" t="s">
        <v>88</v>
      </c>
      <c r="G245" s="54" t="s">
        <v>89</v>
      </c>
      <c r="H245" s="55"/>
      <c r="I245" s="157">
        <f>I246</f>
        <v>3308893.6</v>
      </c>
      <c r="J245" s="157">
        <f>J246</f>
        <v>99993.600000000006</v>
      </c>
    </row>
    <row r="246" spans="1:10" x14ac:dyDescent="0.25">
      <c r="A246" s="56" t="s">
        <v>145</v>
      </c>
      <c r="B246" s="54" t="s">
        <v>108</v>
      </c>
      <c r="C246" s="54" t="s">
        <v>108</v>
      </c>
      <c r="D246" s="54" t="s">
        <v>106</v>
      </c>
      <c r="E246" s="55">
        <v>1</v>
      </c>
      <c r="F246" s="54" t="s">
        <v>88</v>
      </c>
      <c r="G246" s="54" t="s">
        <v>89</v>
      </c>
      <c r="H246" s="55"/>
      <c r="I246" s="157">
        <f>I247+I249</f>
        <v>3308893.6</v>
      </c>
      <c r="J246" s="157">
        <f>J247+J249</f>
        <v>99993.600000000006</v>
      </c>
    </row>
    <row r="247" spans="1:10" ht="31.5" x14ac:dyDescent="0.25">
      <c r="A247" s="56" t="s">
        <v>322</v>
      </c>
      <c r="B247" s="54" t="s">
        <v>108</v>
      </c>
      <c r="C247" s="54" t="s">
        <v>108</v>
      </c>
      <c r="D247" s="54" t="s">
        <v>106</v>
      </c>
      <c r="E247" s="55">
        <v>1</v>
      </c>
      <c r="F247" s="54" t="s">
        <v>88</v>
      </c>
      <c r="G247" s="54" t="s">
        <v>323</v>
      </c>
      <c r="H247" s="55"/>
      <c r="I247" s="157">
        <f>I248</f>
        <v>99993.600000000006</v>
      </c>
      <c r="J247" s="157">
        <f>J248</f>
        <v>99993.600000000006</v>
      </c>
    </row>
    <row r="248" spans="1:10" x14ac:dyDescent="0.25">
      <c r="A248" s="56" t="s">
        <v>315</v>
      </c>
      <c r="B248" s="54" t="s">
        <v>108</v>
      </c>
      <c r="C248" s="54" t="s">
        <v>108</v>
      </c>
      <c r="D248" s="54" t="s">
        <v>106</v>
      </c>
      <c r="E248" s="55">
        <v>1</v>
      </c>
      <c r="F248" s="54" t="s">
        <v>88</v>
      </c>
      <c r="G248" s="54" t="s">
        <v>323</v>
      </c>
      <c r="H248" s="55">
        <v>110</v>
      </c>
      <c r="I248" s="157">
        <f>'Прил 8'!J235</f>
        <v>99993.600000000006</v>
      </c>
      <c r="J248" s="157">
        <f>'Прил 8'!K235</f>
        <v>99993.600000000006</v>
      </c>
    </row>
    <row r="249" spans="1:10" ht="31.5" x14ac:dyDescent="0.25">
      <c r="A249" s="73" t="s">
        <v>324</v>
      </c>
      <c r="B249" s="172" t="s">
        <v>108</v>
      </c>
      <c r="C249" s="172" t="s">
        <v>108</v>
      </c>
      <c r="D249" s="172" t="s">
        <v>106</v>
      </c>
      <c r="E249" s="173">
        <v>1</v>
      </c>
      <c r="F249" s="172" t="s">
        <v>88</v>
      </c>
      <c r="G249" s="172" t="s">
        <v>325</v>
      </c>
      <c r="H249" s="173"/>
      <c r="I249" s="157">
        <f>I250</f>
        <v>3208900</v>
      </c>
      <c r="J249" s="157">
        <f>J250</f>
        <v>0</v>
      </c>
    </row>
    <row r="250" spans="1:10" x14ac:dyDescent="0.25">
      <c r="A250" s="74" t="s">
        <v>125</v>
      </c>
      <c r="B250" s="172" t="s">
        <v>108</v>
      </c>
      <c r="C250" s="172" t="s">
        <v>108</v>
      </c>
      <c r="D250" s="172" t="s">
        <v>106</v>
      </c>
      <c r="E250" s="173">
        <v>1</v>
      </c>
      <c r="F250" s="172" t="s">
        <v>88</v>
      </c>
      <c r="G250" s="172" t="s">
        <v>325</v>
      </c>
      <c r="H250" s="173">
        <v>520</v>
      </c>
      <c r="I250" s="157">
        <f>'Прил 8'!J237</f>
        <v>3208900</v>
      </c>
      <c r="J250" s="157">
        <f>'Прил 8'!K237</f>
        <v>0</v>
      </c>
    </row>
    <row r="251" spans="1:10" x14ac:dyDescent="0.25">
      <c r="A251" s="61" t="s">
        <v>326</v>
      </c>
      <c r="B251" s="54" t="s">
        <v>133</v>
      </c>
      <c r="C251" s="54"/>
      <c r="D251" s="54"/>
      <c r="E251" s="55"/>
      <c r="F251" s="54"/>
      <c r="G251" s="54"/>
      <c r="H251" s="55"/>
      <c r="I251" s="157">
        <f>I252+I274</f>
        <v>25567479.16</v>
      </c>
      <c r="J251" s="157">
        <f>J252+J274</f>
        <v>27477566</v>
      </c>
    </row>
    <row r="252" spans="1:10" x14ac:dyDescent="0.25">
      <c r="A252" s="56" t="s">
        <v>146</v>
      </c>
      <c r="B252" s="54" t="s">
        <v>133</v>
      </c>
      <c r="C252" s="55" t="s">
        <v>85</v>
      </c>
      <c r="D252" s="54" t="s">
        <v>156</v>
      </c>
      <c r="E252" s="55"/>
      <c r="F252" s="54"/>
      <c r="G252" s="54"/>
      <c r="H252" s="55" t="s">
        <v>157</v>
      </c>
      <c r="I252" s="157">
        <f>I253+I262+I267</f>
        <v>24509079.16</v>
      </c>
      <c r="J252" s="157">
        <f>J253+J262+J267</f>
        <v>25502110</v>
      </c>
    </row>
    <row r="253" spans="1:10" ht="63" x14ac:dyDescent="0.25">
      <c r="A253" s="57" t="s">
        <v>321</v>
      </c>
      <c r="B253" s="54" t="s">
        <v>133</v>
      </c>
      <c r="C253" s="54" t="s">
        <v>85</v>
      </c>
      <c r="D253" s="54" t="s">
        <v>106</v>
      </c>
      <c r="E253" s="55">
        <v>0</v>
      </c>
      <c r="F253" s="54" t="s">
        <v>88</v>
      </c>
      <c r="G253" s="54" t="s">
        <v>89</v>
      </c>
      <c r="H253" s="55"/>
      <c r="I253" s="157">
        <f>I254+I259</f>
        <v>22812999.899999999</v>
      </c>
      <c r="J253" s="157">
        <f>J254+J259</f>
        <v>23703834.59</v>
      </c>
    </row>
    <row r="254" spans="1:10" x14ac:dyDescent="0.25">
      <c r="A254" s="57" t="s">
        <v>327</v>
      </c>
      <c r="B254" s="54" t="s">
        <v>133</v>
      </c>
      <c r="C254" s="54" t="s">
        <v>85</v>
      </c>
      <c r="D254" s="54" t="s">
        <v>106</v>
      </c>
      <c r="E254" s="55">
        <v>2</v>
      </c>
      <c r="F254" s="54" t="s">
        <v>88</v>
      </c>
      <c r="G254" s="54" t="s">
        <v>89</v>
      </c>
      <c r="H254" s="55"/>
      <c r="I254" s="157">
        <f>I255</f>
        <v>6856594.8900000006</v>
      </c>
      <c r="J254" s="157">
        <f>J255</f>
        <v>6875503.0300000003</v>
      </c>
    </row>
    <row r="255" spans="1:10" ht="31.5" x14ac:dyDescent="0.25">
      <c r="A255" s="57" t="s">
        <v>313</v>
      </c>
      <c r="B255" s="54" t="s">
        <v>133</v>
      </c>
      <c r="C255" s="54" t="s">
        <v>85</v>
      </c>
      <c r="D255" s="54" t="s">
        <v>106</v>
      </c>
      <c r="E255" s="55">
        <v>2</v>
      </c>
      <c r="F255" s="54" t="s">
        <v>88</v>
      </c>
      <c r="G255" s="54" t="s">
        <v>314</v>
      </c>
      <c r="H255" s="55"/>
      <c r="I255" s="157">
        <f>SUM(I256:I258)</f>
        <v>6856594.8900000006</v>
      </c>
      <c r="J255" s="157">
        <f>SUM(J256:J258)</f>
        <v>6875503.0300000003</v>
      </c>
    </row>
    <row r="256" spans="1:10" x14ac:dyDescent="0.25">
      <c r="A256" s="56" t="s">
        <v>315</v>
      </c>
      <c r="B256" s="54" t="s">
        <v>133</v>
      </c>
      <c r="C256" s="54" t="s">
        <v>85</v>
      </c>
      <c r="D256" s="54" t="s">
        <v>106</v>
      </c>
      <c r="E256" s="55">
        <v>2</v>
      </c>
      <c r="F256" s="54" t="s">
        <v>88</v>
      </c>
      <c r="G256" s="54" t="s">
        <v>314</v>
      </c>
      <c r="H256" s="55">
        <v>110</v>
      </c>
      <c r="I256" s="157">
        <f>'Прил 8'!J243</f>
        <v>4522098.7300000004</v>
      </c>
      <c r="J256" s="157">
        <f>'Прил 8'!K243</f>
        <v>4795973.45</v>
      </c>
    </row>
    <row r="257" spans="1:10" ht="31.5" x14ac:dyDescent="0.25">
      <c r="A257" s="57" t="s">
        <v>95</v>
      </c>
      <c r="B257" s="54" t="s">
        <v>133</v>
      </c>
      <c r="C257" s="54" t="s">
        <v>85</v>
      </c>
      <c r="D257" s="54" t="s">
        <v>106</v>
      </c>
      <c r="E257" s="55">
        <v>2</v>
      </c>
      <c r="F257" s="54" t="s">
        <v>88</v>
      </c>
      <c r="G257" s="54" t="s">
        <v>314</v>
      </c>
      <c r="H257" s="55">
        <v>240</v>
      </c>
      <c r="I257" s="157">
        <f>'Прил 8'!J244</f>
        <v>2314496.16</v>
      </c>
      <c r="J257" s="157">
        <f>'Прил 8'!K244</f>
        <v>2059529.58</v>
      </c>
    </row>
    <row r="258" spans="1:10" x14ac:dyDescent="0.25">
      <c r="A258" s="56" t="s">
        <v>97</v>
      </c>
      <c r="B258" s="54" t="s">
        <v>133</v>
      </c>
      <c r="C258" s="54" t="s">
        <v>85</v>
      </c>
      <c r="D258" s="54" t="s">
        <v>106</v>
      </c>
      <c r="E258" s="55">
        <v>2</v>
      </c>
      <c r="F258" s="54" t="s">
        <v>88</v>
      </c>
      <c r="G258" s="54" t="s">
        <v>314</v>
      </c>
      <c r="H258" s="55">
        <v>850</v>
      </c>
      <c r="I258" s="157">
        <f>'Прил 8'!J245</f>
        <v>20000</v>
      </c>
      <c r="J258" s="157">
        <f>'Прил 8'!K245</f>
        <v>20000</v>
      </c>
    </row>
    <row r="259" spans="1:10" x14ac:dyDescent="0.25">
      <c r="A259" s="57" t="s">
        <v>328</v>
      </c>
      <c r="B259" s="54" t="s">
        <v>133</v>
      </c>
      <c r="C259" s="54" t="s">
        <v>85</v>
      </c>
      <c r="D259" s="54" t="s">
        <v>106</v>
      </c>
      <c r="E259" s="55">
        <v>5</v>
      </c>
      <c r="F259" s="54" t="s">
        <v>88</v>
      </c>
      <c r="G259" s="54" t="s">
        <v>89</v>
      </c>
      <c r="H259" s="55"/>
      <c r="I259" s="157">
        <f>I260</f>
        <v>15956405.01</v>
      </c>
      <c r="J259" s="157">
        <f>J260</f>
        <v>16828331.559999999</v>
      </c>
    </row>
    <row r="260" spans="1:10" ht="31.5" x14ac:dyDescent="0.25">
      <c r="A260" s="57" t="s">
        <v>313</v>
      </c>
      <c r="B260" s="54" t="s">
        <v>133</v>
      </c>
      <c r="C260" s="54" t="s">
        <v>85</v>
      </c>
      <c r="D260" s="54" t="s">
        <v>106</v>
      </c>
      <c r="E260" s="55">
        <v>5</v>
      </c>
      <c r="F260" s="54" t="s">
        <v>88</v>
      </c>
      <c r="G260" s="54" t="s">
        <v>314</v>
      </c>
      <c r="H260" s="55"/>
      <c r="I260" s="157">
        <f>I261</f>
        <v>15956405.01</v>
      </c>
      <c r="J260" s="157">
        <f>J261</f>
        <v>16828331.559999999</v>
      </c>
    </row>
    <row r="261" spans="1:10" x14ac:dyDescent="0.25">
      <c r="A261" s="56" t="s">
        <v>134</v>
      </c>
      <c r="B261" s="54" t="s">
        <v>133</v>
      </c>
      <c r="C261" s="54" t="s">
        <v>85</v>
      </c>
      <c r="D261" s="54" t="s">
        <v>106</v>
      </c>
      <c r="E261" s="55">
        <v>5</v>
      </c>
      <c r="F261" s="54" t="s">
        <v>88</v>
      </c>
      <c r="G261" s="54" t="s">
        <v>314</v>
      </c>
      <c r="H261" s="55">
        <v>620</v>
      </c>
      <c r="I261" s="157">
        <f>'Прил 8'!J248</f>
        <v>15956405.01</v>
      </c>
      <c r="J261" s="157">
        <f>'Прил 8'!K248</f>
        <v>16828331.559999999</v>
      </c>
    </row>
    <row r="262" spans="1:10" ht="47.25" x14ac:dyDescent="0.25">
      <c r="A262" s="56" t="s">
        <v>204</v>
      </c>
      <c r="B262" s="54" t="s">
        <v>133</v>
      </c>
      <c r="C262" s="54" t="s">
        <v>85</v>
      </c>
      <c r="D262" s="54" t="s">
        <v>108</v>
      </c>
      <c r="E262" s="55">
        <v>0</v>
      </c>
      <c r="F262" s="54" t="s">
        <v>88</v>
      </c>
      <c r="G262" s="54" t="s">
        <v>89</v>
      </c>
      <c r="H262" s="55"/>
      <c r="I262" s="158">
        <f t="shared" ref="I262:J265" si="16">I263</f>
        <v>21000</v>
      </c>
      <c r="J262" s="158">
        <f t="shared" si="16"/>
        <v>21000</v>
      </c>
    </row>
    <row r="263" spans="1:10" ht="31.5" x14ac:dyDescent="0.25">
      <c r="A263" s="56" t="s">
        <v>330</v>
      </c>
      <c r="B263" s="54" t="s">
        <v>133</v>
      </c>
      <c r="C263" s="54" t="s">
        <v>85</v>
      </c>
      <c r="D263" s="54" t="s">
        <v>108</v>
      </c>
      <c r="E263" s="55">
        <v>3</v>
      </c>
      <c r="F263" s="54" t="s">
        <v>88</v>
      </c>
      <c r="G263" s="54" t="s">
        <v>89</v>
      </c>
      <c r="H263" s="55"/>
      <c r="I263" s="158">
        <f t="shared" si="16"/>
        <v>21000</v>
      </c>
      <c r="J263" s="158">
        <f t="shared" si="16"/>
        <v>21000</v>
      </c>
    </row>
    <row r="264" spans="1:10" ht="47.25" x14ac:dyDescent="0.25">
      <c r="A264" s="56" t="s">
        <v>530</v>
      </c>
      <c r="B264" s="54" t="s">
        <v>133</v>
      </c>
      <c r="C264" s="54" t="s">
        <v>85</v>
      </c>
      <c r="D264" s="54" t="s">
        <v>108</v>
      </c>
      <c r="E264" s="55">
        <v>3</v>
      </c>
      <c r="F264" s="54" t="s">
        <v>86</v>
      </c>
      <c r="G264" s="54" t="s">
        <v>89</v>
      </c>
      <c r="H264" s="55"/>
      <c r="I264" s="158">
        <f t="shared" si="16"/>
        <v>21000</v>
      </c>
      <c r="J264" s="158">
        <f t="shared" si="16"/>
        <v>21000</v>
      </c>
    </row>
    <row r="265" spans="1:10" ht="47.25" x14ac:dyDescent="0.25">
      <c r="A265" s="57" t="s">
        <v>207</v>
      </c>
      <c r="B265" s="54" t="s">
        <v>133</v>
      </c>
      <c r="C265" s="54" t="s">
        <v>85</v>
      </c>
      <c r="D265" s="54" t="s">
        <v>108</v>
      </c>
      <c r="E265" s="54" t="s">
        <v>94</v>
      </c>
      <c r="F265" s="54" t="s">
        <v>86</v>
      </c>
      <c r="G265" s="54" t="s">
        <v>208</v>
      </c>
      <c r="H265" s="54"/>
      <c r="I265" s="158">
        <f t="shared" si="16"/>
        <v>21000</v>
      </c>
      <c r="J265" s="158">
        <f t="shared" si="16"/>
        <v>21000</v>
      </c>
    </row>
    <row r="266" spans="1:10" ht="31.5" x14ac:dyDescent="0.25">
      <c r="A266" s="57" t="s">
        <v>95</v>
      </c>
      <c r="B266" s="54" t="s">
        <v>133</v>
      </c>
      <c r="C266" s="54" t="s">
        <v>85</v>
      </c>
      <c r="D266" s="54" t="s">
        <v>108</v>
      </c>
      <c r="E266" s="54" t="s">
        <v>94</v>
      </c>
      <c r="F266" s="54" t="s">
        <v>86</v>
      </c>
      <c r="G266" s="54" t="s">
        <v>208</v>
      </c>
      <c r="H266" s="54" t="s">
        <v>96</v>
      </c>
      <c r="I266" s="158">
        <f>'Прил 8'!J253</f>
        <v>21000</v>
      </c>
      <c r="J266" s="158">
        <f>'Прил 8'!K253</f>
        <v>21000</v>
      </c>
    </row>
    <row r="267" spans="1:10" x14ac:dyDescent="0.25">
      <c r="A267" s="57" t="s">
        <v>100</v>
      </c>
      <c r="B267" s="54" t="s">
        <v>133</v>
      </c>
      <c r="C267" s="54" t="s">
        <v>85</v>
      </c>
      <c r="D267" s="54" t="s">
        <v>101</v>
      </c>
      <c r="E267" s="55">
        <v>0</v>
      </c>
      <c r="F267" s="54" t="s">
        <v>87</v>
      </c>
      <c r="G267" s="54" t="s">
        <v>89</v>
      </c>
      <c r="H267" s="55"/>
      <c r="I267" s="157">
        <f>I268</f>
        <v>1675079.26</v>
      </c>
      <c r="J267" s="157">
        <f>J268</f>
        <v>1777275.4100000001</v>
      </c>
    </row>
    <row r="268" spans="1:10" x14ac:dyDescent="0.25">
      <c r="A268" s="57" t="s">
        <v>229</v>
      </c>
      <c r="B268" s="54" t="s">
        <v>133</v>
      </c>
      <c r="C268" s="54" t="s">
        <v>85</v>
      </c>
      <c r="D268" s="54" t="s">
        <v>101</v>
      </c>
      <c r="E268" s="55">
        <v>9</v>
      </c>
      <c r="F268" s="54" t="s">
        <v>87</v>
      </c>
      <c r="G268" s="54" t="s">
        <v>89</v>
      </c>
      <c r="H268" s="55"/>
      <c r="I268" s="157">
        <f>I269+I271</f>
        <v>1675079.26</v>
      </c>
      <c r="J268" s="157">
        <f>J269+J271</f>
        <v>1777275.4100000001</v>
      </c>
    </row>
    <row r="269" spans="1:10" ht="78.75" x14ac:dyDescent="0.25">
      <c r="A269" s="57" t="s">
        <v>331</v>
      </c>
      <c r="B269" s="54" t="s">
        <v>133</v>
      </c>
      <c r="C269" s="54" t="s">
        <v>85</v>
      </c>
      <c r="D269" s="54" t="s">
        <v>101</v>
      </c>
      <c r="E269" s="55">
        <v>9</v>
      </c>
      <c r="F269" s="54" t="s">
        <v>88</v>
      </c>
      <c r="G269" s="54" t="s">
        <v>147</v>
      </c>
      <c r="H269" s="55"/>
      <c r="I269" s="157">
        <f>I270</f>
        <v>52918.98</v>
      </c>
      <c r="J269" s="157">
        <f>J270</f>
        <v>52918.98</v>
      </c>
    </row>
    <row r="270" spans="1:10" ht="31.5" x14ac:dyDescent="0.25">
      <c r="A270" s="57" t="s">
        <v>130</v>
      </c>
      <c r="B270" s="54" t="s">
        <v>133</v>
      </c>
      <c r="C270" s="54" t="s">
        <v>85</v>
      </c>
      <c r="D270" s="54" t="s">
        <v>101</v>
      </c>
      <c r="E270" s="55">
        <v>9</v>
      </c>
      <c r="F270" s="54" t="s">
        <v>88</v>
      </c>
      <c r="G270" s="54" t="s">
        <v>147</v>
      </c>
      <c r="H270" s="55">
        <v>110</v>
      </c>
      <c r="I270" s="157">
        <f>'Прил 8'!J257</f>
        <v>52918.98</v>
      </c>
      <c r="J270" s="157">
        <f>'Прил 8'!K257</f>
        <v>52918.98</v>
      </c>
    </row>
    <row r="271" spans="1:10" ht="31.5" x14ac:dyDescent="0.25">
      <c r="A271" s="74" t="s">
        <v>435</v>
      </c>
      <c r="B271" s="172" t="s">
        <v>133</v>
      </c>
      <c r="C271" s="172" t="s">
        <v>85</v>
      </c>
      <c r="D271" s="172" t="s">
        <v>101</v>
      </c>
      <c r="E271" s="173">
        <v>9</v>
      </c>
      <c r="F271" s="172" t="s">
        <v>88</v>
      </c>
      <c r="G271" s="172" t="s">
        <v>434</v>
      </c>
      <c r="H271" s="173"/>
      <c r="I271" s="157">
        <f>SUM(I272:I273)</f>
        <v>1622160.28</v>
      </c>
      <c r="J271" s="157">
        <f>SUM(J272:J273)</f>
        <v>1724356.4300000002</v>
      </c>
    </row>
    <row r="272" spans="1:10" x14ac:dyDescent="0.25">
      <c r="A272" s="73" t="s">
        <v>134</v>
      </c>
      <c r="B272" s="172" t="s">
        <v>133</v>
      </c>
      <c r="C272" s="172" t="s">
        <v>85</v>
      </c>
      <c r="D272" s="172" t="s">
        <v>101</v>
      </c>
      <c r="E272" s="173">
        <v>9</v>
      </c>
      <c r="F272" s="172" t="s">
        <v>88</v>
      </c>
      <c r="G272" s="172" t="s">
        <v>434</v>
      </c>
      <c r="H272" s="173">
        <v>110</v>
      </c>
      <c r="I272" s="157">
        <f>'Прил 8'!J259</f>
        <v>332576.8</v>
      </c>
      <c r="J272" s="157">
        <f>'Прил 8'!K259</f>
        <v>353529.15</v>
      </c>
    </row>
    <row r="273" spans="1:10" x14ac:dyDescent="0.25">
      <c r="A273" s="73" t="s">
        <v>315</v>
      </c>
      <c r="B273" s="172" t="s">
        <v>133</v>
      </c>
      <c r="C273" s="172" t="s">
        <v>85</v>
      </c>
      <c r="D273" s="172" t="s">
        <v>101</v>
      </c>
      <c r="E273" s="173">
        <v>9</v>
      </c>
      <c r="F273" s="172" t="s">
        <v>88</v>
      </c>
      <c r="G273" s="172" t="s">
        <v>434</v>
      </c>
      <c r="H273" s="173">
        <v>620</v>
      </c>
      <c r="I273" s="157">
        <f>'Прил 8'!J260</f>
        <v>1289583.48</v>
      </c>
      <c r="J273" s="157">
        <f>'Прил 8'!K260</f>
        <v>1370827.28</v>
      </c>
    </row>
    <row r="274" spans="1:10" x14ac:dyDescent="0.25">
      <c r="A274" s="56" t="s">
        <v>148</v>
      </c>
      <c r="B274" s="54" t="s">
        <v>133</v>
      </c>
      <c r="C274" s="54" t="s">
        <v>103</v>
      </c>
      <c r="D274" s="54"/>
      <c r="E274" s="55"/>
      <c r="F274" s="54"/>
      <c r="G274" s="54"/>
      <c r="H274" s="55"/>
      <c r="I274" s="158">
        <f>I275</f>
        <v>1058400</v>
      </c>
      <c r="J274" s="158">
        <f>J275</f>
        <v>1975456</v>
      </c>
    </row>
    <row r="275" spans="1:10" ht="63" x14ac:dyDescent="0.25">
      <c r="A275" s="57" t="s">
        <v>321</v>
      </c>
      <c r="B275" s="54" t="s">
        <v>133</v>
      </c>
      <c r="C275" s="54" t="s">
        <v>103</v>
      </c>
      <c r="D275" s="54" t="s">
        <v>106</v>
      </c>
      <c r="E275" s="55">
        <v>0</v>
      </c>
      <c r="F275" s="54" t="s">
        <v>88</v>
      </c>
      <c r="G275" s="54" t="s">
        <v>89</v>
      </c>
      <c r="H275" s="55"/>
      <c r="I275" s="158">
        <f>I276</f>
        <v>1058400</v>
      </c>
      <c r="J275" s="158">
        <f>J276</f>
        <v>1975456</v>
      </c>
    </row>
    <row r="276" spans="1:10" x14ac:dyDescent="0.25">
      <c r="A276" s="57" t="s">
        <v>332</v>
      </c>
      <c r="B276" s="54" t="s">
        <v>133</v>
      </c>
      <c r="C276" s="54" t="s">
        <v>103</v>
      </c>
      <c r="D276" s="54" t="s">
        <v>106</v>
      </c>
      <c r="E276" s="55">
        <v>3</v>
      </c>
      <c r="F276" s="54" t="s">
        <v>88</v>
      </c>
      <c r="G276" s="54" t="s">
        <v>89</v>
      </c>
      <c r="H276" s="55"/>
      <c r="I276" s="158">
        <f>I277+I279+I281</f>
        <v>1058400</v>
      </c>
      <c r="J276" s="158">
        <f>J277+J279+J281</f>
        <v>1975456</v>
      </c>
    </row>
    <row r="277" spans="1:10" x14ac:dyDescent="0.25">
      <c r="A277" s="57" t="s">
        <v>333</v>
      </c>
      <c r="B277" s="54" t="s">
        <v>133</v>
      </c>
      <c r="C277" s="54" t="s">
        <v>103</v>
      </c>
      <c r="D277" s="54" t="s">
        <v>106</v>
      </c>
      <c r="E277" s="55">
        <v>3</v>
      </c>
      <c r="F277" s="54" t="s">
        <v>88</v>
      </c>
      <c r="G277" s="54" t="s">
        <v>334</v>
      </c>
      <c r="H277" s="55"/>
      <c r="I277" s="158">
        <f>I278</f>
        <v>100000</v>
      </c>
      <c r="J277" s="158">
        <f>J278</f>
        <v>100000</v>
      </c>
    </row>
    <row r="278" spans="1:10" x14ac:dyDescent="0.25">
      <c r="A278" s="57" t="s">
        <v>111</v>
      </c>
      <c r="B278" s="54" t="s">
        <v>133</v>
      </c>
      <c r="C278" s="54" t="s">
        <v>103</v>
      </c>
      <c r="D278" s="54" t="s">
        <v>106</v>
      </c>
      <c r="E278" s="55">
        <v>3</v>
      </c>
      <c r="F278" s="54" t="s">
        <v>88</v>
      </c>
      <c r="G278" s="54" t="s">
        <v>334</v>
      </c>
      <c r="H278" s="55">
        <v>350</v>
      </c>
      <c r="I278" s="158">
        <f>'Прил 8'!J265</f>
        <v>100000</v>
      </c>
      <c r="J278" s="158">
        <f>'Прил 8'!K265</f>
        <v>100000</v>
      </c>
    </row>
    <row r="279" spans="1:10" x14ac:dyDescent="0.25">
      <c r="A279" s="57" t="s">
        <v>335</v>
      </c>
      <c r="B279" s="54" t="s">
        <v>133</v>
      </c>
      <c r="C279" s="54" t="s">
        <v>103</v>
      </c>
      <c r="D279" s="54" t="s">
        <v>106</v>
      </c>
      <c r="E279" s="55">
        <v>3</v>
      </c>
      <c r="F279" s="54" t="s">
        <v>88</v>
      </c>
      <c r="G279" s="54" t="s">
        <v>336</v>
      </c>
      <c r="H279" s="55"/>
      <c r="I279" s="158">
        <f>I280</f>
        <v>426400</v>
      </c>
      <c r="J279" s="158">
        <f>J280</f>
        <v>1343456</v>
      </c>
    </row>
    <row r="280" spans="1:10" ht="31.5" x14ac:dyDescent="0.25">
      <c r="A280" s="57" t="s">
        <v>95</v>
      </c>
      <c r="B280" s="54" t="s">
        <v>133</v>
      </c>
      <c r="C280" s="54" t="s">
        <v>103</v>
      </c>
      <c r="D280" s="54" t="s">
        <v>106</v>
      </c>
      <c r="E280" s="55">
        <v>3</v>
      </c>
      <c r="F280" s="54" t="s">
        <v>88</v>
      </c>
      <c r="G280" s="54" t="s">
        <v>336</v>
      </c>
      <c r="H280" s="55">
        <v>240</v>
      </c>
      <c r="I280" s="158">
        <f>'Прил 8'!J267</f>
        <v>426400</v>
      </c>
      <c r="J280" s="158">
        <f>'Прил 8'!K267</f>
        <v>1343456</v>
      </c>
    </row>
    <row r="281" spans="1:10" x14ac:dyDescent="0.25">
      <c r="A281" s="57" t="s">
        <v>337</v>
      </c>
      <c r="B281" s="54" t="s">
        <v>133</v>
      </c>
      <c r="C281" s="54" t="s">
        <v>103</v>
      </c>
      <c r="D281" s="54" t="s">
        <v>106</v>
      </c>
      <c r="E281" s="55">
        <v>3</v>
      </c>
      <c r="F281" s="54" t="s">
        <v>88</v>
      </c>
      <c r="G281" s="54" t="s">
        <v>338</v>
      </c>
      <c r="H281" s="55"/>
      <c r="I281" s="158">
        <f>I282</f>
        <v>532000</v>
      </c>
      <c r="J281" s="158">
        <f>J282</f>
        <v>532000</v>
      </c>
    </row>
    <row r="282" spans="1:10" ht="31.5" x14ac:dyDescent="0.25">
      <c r="A282" s="57" t="s">
        <v>95</v>
      </c>
      <c r="B282" s="54" t="s">
        <v>133</v>
      </c>
      <c r="C282" s="54" t="s">
        <v>103</v>
      </c>
      <c r="D282" s="54" t="s">
        <v>106</v>
      </c>
      <c r="E282" s="55">
        <v>3</v>
      </c>
      <c r="F282" s="54" t="s">
        <v>88</v>
      </c>
      <c r="G282" s="54" t="s">
        <v>338</v>
      </c>
      <c r="H282" s="55">
        <v>240</v>
      </c>
      <c r="I282" s="158">
        <f>'Прил 8'!J269</f>
        <v>532000</v>
      </c>
      <c r="J282" s="158">
        <f>'Прил 8'!K269</f>
        <v>532000</v>
      </c>
    </row>
    <row r="283" spans="1:10" x14ac:dyDescent="0.25">
      <c r="A283" s="61" t="s">
        <v>149</v>
      </c>
      <c r="B283" s="54">
        <v>10</v>
      </c>
      <c r="C283" s="54"/>
      <c r="D283" s="54"/>
      <c r="E283" s="55"/>
      <c r="F283" s="54"/>
      <c r="G283" s="54"/>
      <c r="H283" s="55"/>
      <c r="I283" s="158">
        <f>I284</f>
        <v>798520</v>
      </c>
      <c r="J283" s="158">
        <f>J284</f>
        <v>836320</v>
      </c>
    </row>
    <row r="284" spans="1:10" x14ac:dyDescent="0.25">
      <c r="A284" s="56" t="s">
        <v>150</v>
      </c>
      <c r="B284" s="54" t="s">
        <v>110</v>
      </c>
      <c r="C284" s="54" t="s">
        <v>92</v>
      </c>
      <c r="D284" s="54"/>
      <c r="E284" s="54"/>
      <c r="F284" s="54"/>
      <c r="G284" s="54"/>
      <c r="H284" s="55"/>
      <c r="I284" s="158">
        <f>I285+I289</f>
        <v>798520</v>
      </c>
      <c r="J284" s="158">
        <f>J285+J289</f>
        <v>836320</v>
      </c>
    </row>
    <row r="285" spans="1:10" ht="31.5" x14ac:dyDescent="0.25">
      <c r="A285" s="57" t="s">
        <v>339</v>
      </c>
      <c r="B285" s="54" t="s">
        <v>110</v>
      </c>
      <c r="C285" s="54" t="s">
        <v>92</v>
      </c>
      <c r="D285" s="54" t="s">
        <v>340</v>
      </c>
      <c r="E285" s="55">
        <v>0</v>
      </c>
      <c r="F285" s="54" t="s">
        <v>88</v>
      </c>
      <c r="G285" s="54" t="s">
        <v>89</v>
      </c>
      <c r="H285" s="55"/>
      <c r="I285" s="158">
        <f t="shared" ref="I285:J287" si="17">I286</f>
        <v>758520</v>
      </c>
      <c r="J285" s="158">
        <f t="shared" si="17"/>
        <v>796320</v>
      </c>
    </row>
    <row r="286" spans="1:10" x14ac:dyDescent="0.25">
      <c r="A286" s="57" t="s">
        <v>341</v>
      </c>
      <c r="B286" s="54" t="s">
        <v>110</v>
      </c>
      <c r="C286" s="54" t="s">
        <v>92</v>
      </c>
      <c r="D286" s="54" t="s">
        <v>340</v>
      </c>
      <c r="E286" s="55">
        <v>3</v>
      </c>
      <c r="F286" s="54" t="s">
        <v>88</v>
      </c>
      <c r="G286" s="54" t="s">
        <v>89</v>
      </c>
      <c r="H286" s="55"/>
      <c r="I286" s="158">
        <f t="shared" si="17"/>
        <v>758520</v>
      </c>
      <c r="J286" s="158">
        <f t="shared" si="17"/>
        <v>796320</v>
      </c>
    </row>
    <row r="287" spans="1:10" ht="31.5" x14ac:dyDescent="0.25">
      <c r="A287" s="57" t="s">
        <v>342</v>
      </c>
      <c r="B287" s="54" t="s">
        <v>110</v>
      </c>
      <c r="C287" s="54" t="s">
        <v>92</v>
      </c>
      <c r="D287" s="54" t="s">
        <v>340</v>
      </c>
      <c r="E287" s="55">
        <v>3</v>
      </c>
      <c r="F287" s="54" t="s">
        <v>88</v>
      </c>
      <c r="G287" s="54" t="s">
        <v>343</v>
      </c>
      <c r="H287" s="55"/>
      <c r="I287" s="158">
        <f t="shared" si="17"/>
        <v>758520</v>
      </c>
      <c r="J287" s="158">
        <f t="shared" si="17"/>
        <v>796320</v>
      </c>
    </row>
    <row r="288" spans="1:10" ht="47.25" x14ac:dyDescent="0.25">
      <c r="A288" s="57" t="s">
        <v>270</v>
      </c>
      <c r="B288" s="54" t="s">
        <v>110</v>
      </c>
      <c r="C288" s="54" t="s">
        <v>92</v>
      </c>
      <c r="D288" s="54" t="s">
        <v>340</v>
      </c>
      <c r="E288" s="55">
        <v>3</v>
      </c>
      <c r="F288" s="54" t="s">
        <v>88</v>
      </c>
      <c r="G288" s="54" t="s">
        <v>343</v>
      </c>
      <c r="H288" s="55">
        <v>810</v>
      </c>
      <c r="I288" s="158">
        <f>'Прил 8'!J275</f>
        <v>758520</v>
      </c>
      <c r="J288" s="158">
        <f>'Прил 8'!K275</f>
        <v>796320</v>
      </c>
    </row>
    <row r="289" spans="1:10" x14ac:dyDescent="0.25">
      <c r="A289" s="57" t="s">
        <v>100</v>
      </c>
      <c r="B289" s="54" t="s">
        <v>110</v>
      </c>
      <c r="C289" s="54" t="s">
        <v>92</v>
      </c>
      <c r="D289" s="54" t="s">
        <v>101</v>
      </c>
      <c r="E289" s="55">
        <v>0</v>
      </c>
      <c r="F289" s="54" t="s">
        <v>88</v>
      </c>
      <c r="G289" s="54" t="s">
        <v>89</v>
      </c>
      <c r="H289" s="55"/>
      <c r="I289" s="158">
        <f t="shared" ref="I289:J291" si="18">I290</f>
        <v>40000</v>
      </c>
      <c r="J289" s="158">
        <f t="shared" si="18"/>
        <v>40000</v>
      </c>
    </row>
    <row r="290" spans="1:10" x14ac:dyDescent="0.25">
      <c r="A290" s="57" t="s">
        <v>229</v>
      </c>
      <c r="B290" s="54" t="s">
        <v>110</v>
      </c>
      <c r="C290" s="54" t="s">
        <v>92</v>
      </c>
      <c r="D290" s="54" t="s">
        <v>101</v>
      </c>
      <c r="E290" s="55">
        <v>9</v>
      </c>
      <c r="F290" s="54" t="s">
        <v>88</v>
      </c>
      <c r="G290" s="54" t="s">
        <v>89</v>
      </c>
      <c r="H290" s="55"/>
      <c r="I290" s="158">
        <f t="shared" si="18"/>
        <v>40000</v>
      </c>
      <c r="J290" s="158">
        <f t="shared" si="18"/>
        <v>40000</v>
      </c>
    </row>
    <row r="291" spans="1:10" x14ac:dyDescent="0.25">
      <c r="A291" s="57" t="s">
        <v>344</v>
      </c>
      <c r="B291" s="54" t="s">
        <v>110</v>
      </c>
      <c r="C291" s="54" t="s">
        <v>92</v>
      </c>
      <c r="D291" s="54" t="s">
        <v>101</v>
      </c>
      <c r="E291" s="55">
        <v>9</v>
      </c>
      <c r="F291" s="54" t="s">
        <v>88</v>
      </c>
      <c r="G291" s="54" t="s">
        <v>345</v>
      </c>
      <c r="H291" s="55"/>
      <c r="I291" s="157">
        <f t="shared" si="18"/>
        <v>40000</v>
      </c>
      <c r="J291" s="157">
        <f t="shared" si="18"/>
        <v>40000</v>
      </c>
    </row>
    <row r="292" spans="1:10" x14ac:dyDescent="0.25">
      <c r="A292" s="57" t="s">
        <v>151</v>
      </c>
      <c r="B292" s="54" t="s">
        <v>110</v>
      </c>
      <c r="C292" s="54" t="s">
        <v>92</v>
      </c>
      <c r="D292" s="54" t="s">
        <v>101</v>
      </c>
      <c r="E292" s="55">
        <v>9</v>
      </c>
      <c r="F292" s="54" t="s">
        <v>88</v>
      </c>
      <c r="G292" s="54" t="s">
        <v>345</v>
      </c>
      <c r="H292" s="55">
        <v>310</v>
      </c>
      <c r="I292" s="157">
        <f>'Прил 8'!J279</f>
        <v>40000</v>
      </c>
      <c r="J292" s="157">
        <f>'Прил 8'!K279</f>
        <v>40000</v>
      </c>
    </row>
    <row r="293" spans="1:10" x14ac:dyDescent="0.25">
      <c r="A293" s="61" t="s">
        <v>152</v>
      </c>
      <c r="B293" s="54">
        <v>11</v>
      </c>
      <c r="C293" s="54"/>
      <c r="D293" s="54"/>
      <c r="E293" s="55"/>
      <c r="F293" s="54"/>
      <c r="G293" s="54"/>
      <c r="H293" s="55"/>
      <c r="I293" s="158">
        <f t="shared" ref="I293:J295" si="19">I294</f>
        <v>3657407.81</v>
      </c>
      <c r="J293" s="158">
        <f t="shared" si="19"/>
        <v>3718704.12</v>
      </c>
    </row>
    <row r="294" spans="1:10" x14ac:dyDescent="0.25">
      <c r="A294" s="56" t="s">
        <v>153</v>
      </c>
      <c r="B294" s="54">
        <v>11</v>
      </c>
      <c r="C294" s="54" t="s">
        <v>104</v>
      </c>
      <c r="D294" s="54"/>
      <c r="E294" s="55"/>
      <c r="F294" s="54"/>
      <c r="G294" s="54"/>
      <c r="H294" s="55"/>
      <c r="I294" s="158">
        <f t="shared" si="19"/>
        <v>3657407.81</v>
      </c>
      <c r="J294" s="158">
        <f t="shared" si="19"/>
        <v>3718704.12</v>
      </c>
    </row>
    <row r="295" spans="1:10" ht="63" x14ac:dyDescent="0.25">
      <c r="A295" s="57" t="s">
        <v>321</v>
      </c>
      <c r="B295" s="54" t="s">
        <v>114</v>
      </c>
      <c r="C295" s="54" t="s">
        <v>104</v>
      </c>
      <c r="D295" s="54" t="s">
        <v>106</v>
      </c>
      <c r="E295" s="55">
        <v>0</v>
      </c>
      <c r="F295" s="54" t="s">
        <v>88</v>
      </c>
      <c r="G295" s="54" t="s">
        <v>89</v>
      </c>
      <c r="H295" s="55"/>
      <c r="I295" s="158">
        <f t="shared" si="19"/>
        <v>3657407.81</v>
      </c>
      <c r="J295" s="158">
        <f t="shared" si="19"/>
        <v>3718704.12</v>
      </c>
    </row>
    <row r="296" spans="1:10" ht="47.25" x14ac:dyDescent="0.25">
      <c r="A296" s="57" t="s">
        <v>346</v>
      </c>
      <c r="B296" s="54" t="s">
        <v>114</v>
      </c>
      <c r="C296" s="54" t="s">
        <v>104</v>
      </c>
      <c r="D296" s="54" t="s">
        <v>106</v>
      </c>
      <c r="E296" s="55">
        <v>4</v>
      </c>
      <c r="F296" s="54" t="s">
        <v>88</v>
      </c>
      <c r="G296" s="54" t="s">
        <v>89</v>
      </c>
      <c r="H296" s="55"/>
      <c r="I296" s="158">
        <f>I297+I299+I301</f>
        <v>3657407.81</v>
      </c>
      <c r="J296" s="158">
        <f>J297+J299+J301</f>
        <v>3718704.12</v>
      </c>
    </row>
    <row r="297" spans="1:10" x14ac:dyDescent="0.25">
      <c r="A297" s="57" t="s">
        <v>347</v>
      </c>
      <c r="B297" s="54" t="s">
        <v>114</v>
      </c>
      <c r="C297" s="54" t="s">
        <v>104</v>
      </c>
      <c r="D297" s="54" t="s">
        <v>106</v>
      </c>
      <c r="E297" s="55">
        <v>4</v>
      </c>
      <c r="F297" s="54" t="s">
        <v>88</v>
      </c>
      <c r="G297" s="54" t="s">
        <v>348</v>
      </c>
      <c r="H297" s="55"/>
      <c r="I297" s="158">
        <f>I298</f>
        <v>625000</v>
      </c>
      <c r="J297" s="158">
        <f>J298</f>
        <v>625000</v>
      </c>
    </row>
    <row r="298" spans="1:10" ht="31.5" x14ac:dyDescent="0.25">
      <c r="A298" s="57" t="s">
        <v>95</v>
      </c>
      <c r="B298" s="54" t="s">
        <v>114</v>
      </c>
      <c r="C298" s="54" t="s">
        <v>104</v>
      </c>
      <c r="D298" s="54" t="s">
        <v>106</v>
      </c>
      <c r="E298" s="55">
        <v>4</v>
      </c>
      <c r="F298" s="54" t="s">
        <v>88</v>
      </c>
      <c r="G298" s="54" t="s">
        <v>348</v>
      </c>
      <c r="H298" s="55">
        <v>240</v>
      </c>
      <c r="I298" s="158">
        <f>'Прил 8'!J285</f>
        <v>625000</v>
      </c>
      <c r="J298" s="158">
        <f>'Прил 8'!K285</f>
        <v>625000</v>
      </c>
    </row>
    <row r="299" spans="1:10" x14ac:dyDescent="0.25">
      <c r="A299" s="57" t="s">
        <v>295</v>
      </c>
      <c r="B299" s="54" t="s">
        <v>114</v>
      </c>
      <c r="C299" s="54" t="s">
        <v>104</v>
      </c>
      <c r="D299" s="54" t="s">
        <v>106</v>
      </c>
      <c r="E299" s="55">
        <v>4</v>
      </c>
      <c r="F299" s="54" t="s">
        <v>88</v>
      </c>
      <c r="G299" s="54" t="s">
        <v>296</v>
      </c>
      <c r="H299" s="55"/>
      <c r="I299" s="158">
        <f>I300</f>
        <v>1532407.81</v>
      </c>
      <c r="J299" s="158">
        <f>J300</f>
        <v>1593704.12</v>
      </c>
    </row>
    <row r="300" spans="1:10" ht="31.5" x14ac:dyDescent="0.25">
      <c r="A300" s="57" t="s">
        <v>95</v>
      </c>
      <c r="B300" s="54" t="s">
        <v>114</v>
      </c>
      <c r="C300" s="54" t="s">
        <v>104</v>
      </c>
      <c r="D300" s="54" t="s">
        <v>106</v>
      </c>
      <c r="E300" s="55">
        <v>4</v>
      </c>
      <c r="F300" s="54" t="s">
        <v>88</v>
      </c>
      <c r="G300" s="54" t="s">
        <v>296</v>
      </c>
      <c r="H300" s="55">
        <v>240</v>
      </c>
      <c r="I300" s="158">
        <f>'Прил 8'!J287</f>
        <v>1532407.81</v>
      </c>
      <c r="J300" s="158">
        <f>'Прил 8'!K287</f>
        <v>1593704.12</v>
      </c>
    </row>
    <row r="301" spans="1:10" x14ac:dyDescent="0.25">
      <c r="A301" s="57" t="s">
        <v>349</v>
      </c>
      <c r="B301" s="54" t="s">
        <v>114</v>
      </c>
      <c r="C301" s="54" t="s">
        <v>104</v>
      </c>
      <c r="D301" s="54" t="s">
        <v>106</v>
      </c>
      <c r="E301" s="55">
        <v>4</v>
      </c>
      <c r="F301" s="54" t="s">
        <v>88</v>
      </c>
      <c r="G301" s="54" t="s">
        <v>350</v>
      </c>
      <c r="H301" s="55"/>
      <c r="I301" s="158">
        <f>I302</f>
        <v>1500000</v>
      </c>
      <c r="J301" s="158">
        <f>J302</f>
        <v>1500000</v>
      </c>
    </row>
    <row r="302" spans="1:10" ht="31.5" x14ac:dyDescent="0.25">
      <c r="A302" s="57" t="s">
        <v>95</v>
      </c>
      <c r="B302" s="54" t="s">
        <v>114</v>
      </c>
      <c r="C302" s="54" t="s">
        <v>104</v>
      </c>
      <c r="D302" s="54" t="s">
        <v>106</v>
      </c>
      <c r="E302" s="55">
        <v>4</v>
      </c>
      <c r="F302" s="54" t="s">
        <v>88</v>
      </c>
      <c r="G302" s="54" t="s">
        <v>350</v>
      </c>
      <c r="H302" s="55">
        <v>240</v>
      </c>
      <c r="I302" s="158">
        <f>'Прил 8'!J289</f>
        <v>1500000</v>
      </c>
      <c r="J302" s="158">
        <f>'Прил 8'!K289</f>
        <v>1500000</v>
      </c>
    </row>
    <row r="303" spans="1:10" x14ac:dyDescent="0.25">
      <c r="A303" s="198" t="s">
        <v>154</v>
      </c>
      <c r="B303" s="199"/>
      <c r="C303" s="200"/>
      <c r="D303" s="199"/>
      <c r="E303" s="200"/>
      <c r="F303" s="199"/>
      <c r="G303" s="201"/>
      <c r="H303" s="201"/>
      <c r="I303" s="202">
        <f>I14+I112+I118+I145+I170+I239+I251+I283+I293</f>
        <v>161119095.32000002</v>
      </c>
      <c r="J303" s="202">
        <f>J14+J112+J118+J145+J170+J239+J251+J283+J293</f>
        <v>163594000.93000001</v>
      </c>
    </row>
    <row r="304" spans="1:10" x14ac:dyDescent="0.25">
      <c r="I304" s="162">
        <v>4131300</v>
      </c>
      <c r="J304" s="162">
        <v>8613530</v>
      </c>
    </row>
    <row r="305" spans="9:10" x14ac:dyDescent="0.25">
      <c r="I305" s="162">
        <f>I303+I304</f>
        <v>165250395.32000002</v>
      </c>
      <c r="J305" s="162">
        <f>J303+J304</f>
        <v>172207530.93000001</v>
      </c>
    </row>
    <row r="306" spans="9:10" x14ac:dyDescent="0.25">
      <c r="I306" s="162">
        <f>'Прил 2'!C40</f>
        <v>165250395.31999999</v>
      </c>
      <c r="J306" s="162">
        <f>'Прил 2'!D40</f>
        <v>172207530.93000001</v>
      </c>
    </row>
    <row r="307" spans="9:10" x14ac:dyDescent="0.25">
      <c r="I307" s="162">
        <f>I306-I305</f>
        <v>0</v>
      </c>
      <c r="J307" s="162">
        <f>J306-J305</f>
        <v>0</v>
      </c>
    </row>
  </sheetData>
  <mergeCells count="13">
    <mergeCell ref="E1:J1"/>
    <mergeCell ref="E2:J2"/>
    <mergeCell ref="E3:J3"/>
    <mergeCell ref="E4:J4"/>
    <mergeCell ref="E5:J5"/>
    <mergeCell ref="E6:J6"/>
    <mergeCell ref="A12:A13"/>
    <mergeCell ref="B12:H12"/>
    <mergeCell ref="I12:I13"/>
    <mergeCell ref="J12:J13"/>
    <mergeCell ref="D13:G13"/>
    <mergeCell ref="A9:J9"/>
    <mergeCell ref="A11:J11"/>
  </mergeCells>
  <pageMargins left="0.78740157480314965" right="0.19685039370078741" top="0.39370078740157483" bottom="0.39370078740157483" header="0.19685039370078741" footer="0.19685039370078741"/>
  <pageSetup paperSize="9" fitToHeight="0" orientation="landscape" r:id="rId1"/>
  <headerFooter differentFirst="1">
    <oddHeader>&amp;C&amp;"Times New Roman,обычный"&amp;10&amp;K000000&amp;P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K357"/>
  <sheetViews>
    <sheetView view="pageBreakPreview" topLeftCell="A331" zoomScaleNormal="100" zoomScaleSheetLayoutView="100" workbookViewId="0">
      <selection activeCell="J217" sqref="J217"/>
    </sheetView>
  </sheetViews>
  <sheetFormatPr defaultColWidth="8.85546875" defaultRowHeight="15.75" x14ac:dyDescent="0.25"/>
  <cols>
    <col min="1" max="1" width="66.28515625" style="46" customWidth="1"/>
    <col min="2" max="5" width="6.7109375" style="47" customWidth="1"/>
    <col min="6" max="7" width="4.42578125" style="47" customWidth="1"/>
    <col min="8" max="8" width="10" style="47" customWidth="1"/>
    <col min="9" max="9" width="7.7109375" style="47" customWidth="1"/>
    <col min="10" max="10" width="16.7109375" style="48" customWidth="1"/>
    <col min="11" max="11" width="15.42578125" style="40" bestFit="1" customWidth="1"/>
    <col min="12" max="16384" width="8.85546875" style="40"/>
  </cols>
  <sheetData>
    <row r="1" spans="1:10" s="93" customFormat="1" x14ac:dyDescent="0.25">
      <c r="A1" s="92"/>
      <c r="B1" s="49"/>
      <c r="C1" s="49"/>
      <c r="D1" s="231" t="s">
        <v>352</v>
      </c>
      <c r="E1" s="231"/>
      <c r="F1" s="231"/>
      <c r="G1" s="231"/>
      <c r="H1" s="231"/>
      <c r="I1" s="231"/>
      <c r="J1" s="231"/>
    </row>
    <row r="2" spans="1:10" s="93" customFormat="1" x14ac:dyDescent="0.25">
      <c r="A2" s="92"/>
      <c r="B2" s="49"/>
      <c r="C2" s="49"/>
      <c r="D2" s="231" t="s">
        <v>40</v>
      </c>
      <c r="E2" s="231"/>
      <c r="F2" s="231"/>
      <c r="G2" s="231"/>
      <c r="H2" s="231"/>
      <c r="I2" s="231"/>
      <c r="J2" s="231"/>
    </row>
    <row r="3" spans="1:10" s="93" customFormat="1" x14ac:dyDescent="0.25">
      <c r="A3" s="92"/>
      <c r="B3" s="49"/>
      <c r="C3" s="49"/>
      <c r="D3" s="231" t="s">
        <v>42</v>
      </c>
      <c r="E3" s="231"/>
      <c r="F3" s="231"/>
      <c r="G3" s="231"/>
      <c r="H3" s="231"/>
      <c r="I3" s="231"/>
      <c r="J3" s="231"/>
    </row>
    <row r="4" spans="1:10" s="93" customFormat="1" x14ac:dyDescent="0.25">
      <c r="A4" s="92"/>
      <c r="B4" s="49"/>
      <c r="C4" s="49"/>
      <c r="D4" s="231" t="s">
        <v>43</v>
      </c>
      <c r="E4" s="231"/>
      <c r="F4" s="231"/>
      <c r="G4" s="231"/>
      <c r="H4" s="231"/>
      <c r="I4" s="231"/>
      <c r="J4" s="231"/>
    </row>
    <row r="5" spans="1:10" s="93" customFormat="1" x14ac:dyDescent="0.25">
      <c r="A5" s="92"/>
      <c r="B5" s="49"/>
      <c r="C5" s="49"/>
      <c r="D5" s="231" t="s">
        <v>490</v>
      </c>
      <c r="E5" s="231"/>
      <c r="F5" s="231"/>
      <c r="G5" s="231"/>
      <c r="H5" s="231"/>
      <c r="I5" s="231"/>
      <c r="J5" s="231"/>
    </row>
    <row r="6" spans="1:10" s="93" customFormat="1" x14ac:dyDescent="0.25">
      <c r="A6" s="92"/>
      <c r="B6" s="49"/>
      <c r="C6" s="49"/>
      <c r="D6" s="231" t="s">
        <v>489</v>
      </c>
      <c r="E6" s="231"/>
      <c r="F6" s="231"/>
      <c r="G6" s="231"/>
      <c r="H6" s="231"/>
      <c r="I6" s="231"/>
      <c r="J6" s="231"/>
    </row>
    <row r="7" spans="1:10" x14ac:dyDescent="0.25">
      <c r="A7" s="38"/>
      <c r="B7" s="39"/>
      <c r="C7" s="39"/>
      <c r="D7" s="39"/>
      <c r="E7" s="39"/>
      <c r="F7" s="39"/>
      <c r="G7" s="39"/>
      <c r="H7" s="39"/>
      <c r="I7" s="39"/>
      <c r="J7" s="41"/>
    </row>
    <row r="8" spans="1:10" ht="35.25" customHeight="1" x14ac:dyDescent="0.25">
      <c r="A8" s="238" t="s">
        <v>494</v>
      </c>
      <c r="B8" s="238"/>
      <c r="C8" s="238"/>
      <c r="D8" s="238"/>
      <c r="E8" s="238"/>
      <c r="F8" s="238"/>
      <c r="G8" s="238"/>
      <c r="H8" s="238"/>
      <c r="I8" s="238"/>
      <c r="J8" s="238"/>
    </row>
    <row r="9" spans="1:10" ht="18.75" x14ac:dyDescent="0.25">
      <c r="A9" s="94"/>
      <c r="B9" s="95"/>
      <c r="C9" s="95"/>
      <c r="D9" s="95"/>
      <c r="E9" s="95"/>
      <c r="F9" s="95"/>
      <c r="G9" s="95"/>
      <c r="H9" s="95"/>
      <c r="I9" s="95"/>
      <c r="J9" s="96"/>
    </row>
    <row r="10" spans="1:10" x14ac:dyDescent="0.25">
      <c r="A10" s="248" t="s">
        <v>39</v>
      </c>
      <c r="B10" s="248"/>
      <c r="C10" s="248"/>
      <c r="D10" s="248"/>
      <c r="E10" s="248"/>
      <c r="F10" s="248"/>
      <c r="G10" s="248"/>
      <c r="H10" s="248"/>
      <c r="I10" s="248"/>
      <c r="J10" s="248"/>
    </row>
    <row r="11" spans="1:10" ht="126" x14ac:dyDescent="0.25">
      <c r="A11" s="45" t="s">
        <v>79</v>
      </c>
      <c r="B11" s="45" t="s">
        <v>356</v>
      </c>
      <c r="C11" s="45" t="s">
        <v>357</v>
      </c>
      <c r="D11" s="45" t="s">
        <v>358</v>
      </c>
      <c r="E11" s="245" t="s">
        <v>82</v>
      </c>
      <c r="F11" s="246"/>
      <c r="G11" s="246"/>
      <c r="H11" s="247"/>
      <c r="I11" s="45" t="s">
        <v>359</v>
      </c>
      <c r="J11" s="45" t="s">
        <v>57</v>
      </c>
    </row>
    <row r="12" spans="1:10" x14ac:dyDescent="0.25">
      <c r="A12" s="98" t="s">
        <v>361</v>
      </c>
      <c r="B12" s="99">
        <v>871</v>
      </c>
      <c r="C12" s="100" t="s">
        <v>362</v>
      </c>
      <c r="D12" s="100" t="s">
        <v>362</v>
      </c>
      <c r="E12" s="101" t="s">
        <v>362</v>
      </c>
      <c r="F12" s="102" t="s">
        <v>362</v>
      </c>
      <c r="G12" s="103" t="s">
        <v>362</v>
      </c>
      <c r="H12" s="104" t="s">
        <v>362</v>
      </c>
      <c r="I12" s="102"/>
      <c r="J12" s="159">
        <f>J13+J122+J129+J156+J186+J255+J267+J308+J318</f>
        <v>153279621.5</v>
      </c>
    </row>
    <row r="13" spans="1:10" x14ac:dyDescent="0.25">
      <c r="A13" s="64" t="s">
        <v>84</v>
      </c>
      <c r="B13" s="105">
        <v>871</v>
      </c>
      <c r="C13" s="65">
        <v>1</v>
      </c>
      <c r="D13" s="100"/>
      <c r="E13" s="101"/>
      <c r="F13" s="102"/>
      <c r="G13" s="103"/>
      <c r="H13" s="104"/>
      <c r="I13" s="102"/>
      <c r="J13" s="153">
        <f>J14+J41+J46+J50+J55</f>
        <v>27095242.490000002</v>
      </c>
    </row>
    <row r="14" spans="1:10" ht="47.25" x14ac:dyDescent="0.25">
      <c r="A14" s="73" t="s">
        <v>102</v>
      </c>
      <c r="B14" s="106">
        <v>871</v>
      </c>
      <c r="C14" s="170" t="s">
        <v>85</v>
      </c>
      <c r="D14" s="171" t="s">
        <v>103</v>
      </c>
      <c r="E14" s="170" t="s">
        <v>156</v>
      </c>
      <c r="F14" s="171"/>
      <c r="G14" s="170"/>
      <c r="H14" s="170"/>
      <c r="I14" s="171" t="s">
        <v>157</v>
      </c>
      <c r="J14" s="155">
        <f>J15+J28</f>
        <v>14499766.740000002</v>
      </c>
    </row>
    <row r="15" spans="1:10" x14ac:dyDescent="0.25">
      <c r="A15" s="73" t="s">
        <v>168</v>
      </c>
      <c r="B15" s="171">
        <v>871</v>
      </c>
      <c r="C15" s="170" t="s">
        <v>85</v>
      </c>
      <c r="D15" s="171" t="s">
        <v>103</v>
      </c>
      <c r="E15" s="170">
        <v>92</v>
      </c>
      <c r="F15" s="171">
        <v>0</v>
      </c>
      <c r="G15" s="170" t="s">
        <v>88</v>
      </c>
      <c r="H15" s="170" t="s">
        <v>89</v>
      </c>
      <c r="I15" s="171"/>
      <c r="J15" s="155">
        <f>J16+J19</f>
        <v>13628866.740000002</v>
      </c>
    </row>
    <row r="16" spans="1:10" x14ac:dyDescent="0.25">
      <c r="A16" s="75" t="s">
        <v>169</v>
      </c>
      <c r="B16" s="171">
        <v>871</v>
      </c>
      <c r="C16" s="170" t="s">
        <v>85</v>
      </c>
      <c r="D16" s="171" t="s">
        <v>103</v>
      </c>
      <c r="E16" s="170">
        <v>92</v>
      </c>
      <c r="F16" s="171">
        <v>1</v>
      </c>
      <c r="G16" s="170" t="s">
        <v>88</v>
      </c>
      <c r="H16" s="170" t="s">
        <v>89</v>
      </c>
      <c r="I16" s="171"/>
      <c r="J16" s="155">
        <f>J17</f>
        <v>1378787.8</v>
      </c>
    </row>
    <row r="17" spans="1:10" ht="63" x14ac:dyDescent="0.25">
      <c r="A17" s="75" t="s">
        <v>170</v>
      </c>
      <c r="B17" s="171">
        <v>871</v>
      </c>
      <c r="C17" s="170" t="s">
        <v>85</v>
      </c>
      <c r="D17" s="171" t="s">
        <v>103</v>
      </c>
      <c r="E17" s="170">
        <v>92</v>
      </c>
      <c r="F17" s="171">
        <v>1</v>
      </c>
      <c r="G17" s="170" t="s">
        <v>88</v>
      </c>
      <c r="H17" s="170" t="s">
        <v>161</v>
      </c>
      <c r="I17" s="171"/>
      <c r="J17" s="155">
        <f>J18</f>
        <v>1378787.8</v>
      </c>
    </row>
    <row r="18" spans="1:10" x14ac:dyDescent="0.25">
      <c r="A18" s="73" t="s">
        <v>162</v>
      </c>
      <c r="B18" s="171">
        <v>871</v>
      </c>
      <c r="C18" s="170" t="s">
        <v>85</v>
      </c>
      <c r="D18" s="171" t="s">
        <v>103</v>
      </c>
      <c r="E18" s="170">
        <v>92</v>
      </c>
      <c r="F18" s="171">
        <v>1</v>
      </c>
      <c r="G18" s="170" t="s">
        <v>88</v>
      </c>
      <c r="H18" s="170" t="s">
        <v>161</v>
      </c>
      <c r="I18" s="171">
        <v>120</v>
      </c>
      <c r="J18" s="155">
        <v>1378787.8</v>
      </c>
    </row>
    <row r="19" spans="1:10" x14ac:dyDescent="0.25">
      <c r="A19" s="74" t="s">
        <v>171</v>
      </c>
      <c r="B19" s="171">
        <v>871</v>
      </c>
      <c r="C19" s="170" t="s">
        <v>85</v>
      </c>
      <c r="D19" s="171" t="s">
        <v>103</v>
      </c>
      <c r="E19" s="170">
        <v>92</v>
      </c>
      <c r="F19" s="171">
        <v>2</v>
      </c>
      <c r="G19" s="170" t="s">
        <v>88</v>
      </c>
      <c r="H19" s="170" t="s">
        <v>89</v>
      </c>
      <c r="I19" s="171"/>
      <c r="J19" s="155">
        <f>J20+J22+J25</f>
        <v>12250078.940000001</v>
      </c>
    </row>
    <row r="20" spans="1:10" ht="63" x14ac:dyDescent="0.25">
      <c r="A20" s="74" t="s">
        <v>170</v>
      </c>
      <c r="B20" s="171">
        <v>871</v>
      </c>
      <c r="C20" s="170" t="s">
        <v>85</v>
      </c>
      <c r="D20" s="171" t="s">
        <v>103</v>
      </c>
      <c r="E20" s="170">
        <v>92</v>
      </c>
      <c r="F20" s="171">
        <v>2</v>
      </c>
      <c r="G20" s="170" t="s">
        <v>88</v>
      </c>
      <c r="H20" s="170" t="s">
        <v>161</v>
      </c>
      <c r="I20" s="171"/>
      <c r="J20" s="155">
        <f>J21</f>
        <v>10936955.9</v>
      </c>
    </row>
    <row r="21" spans="1:10" x14ac:dyDescent="0.25">
      <c r="A21" s="73" t="s">
        <v>162</v>
      </c>
      <c r="B21" s="171">
        <v>871</v>
      </c>
      <c r="C21" s="170" t="s">
        <v>85</v>
      </c>
      <c r="D21" s="171" t="s">
        <v>103</v>
      </c>
      <c r="E21" s="170">
        <v>92</v>
      </c>
      <c r="F21" s="171">
        <v>2</v>
      </c>
      <c r="G21" s="170" t="s">
        <v>88</v>
      </c>
      <c r="H21" s="170" t="s">
        <v>161</v>
      </c>
      <c r="I21" s="171">
        <v>120</v>
      </c>
      <c r="J21" s="155">
        <v>10936955.9</v>
      </c>
    </row>
    <row r="22" spans="1:10" ht="63" x14ac:dyDescent="0.25">
      <c r="A22" s="74" t="s">
        <v>172</v>
      </c>
      <c r="B22" s="171">
        <v>871</v>
      </c>
      <c r="C22" s="170" t="s">
        <v>85</v>
      </c>
      <c r="D22" s="171" t="s">
        <v>103</v>
      </c>
      <c r="E22" s="170">
        <v>92</v>
      </c>
      <c r="F22" s="171">
        <v>2</v>
      </c>
      <c r="G22" s="170" t="s">
        <v>88</v>
      </c>
      <c r="H22" s="170" t="s">
        <v>164</v>
      </c>
      <c r="I22" s="171"/>
      <c r="J22" s="155">
        <f>SUM(J23:J24)</f>
        <v>1313123.04</v>
      </c>
    </row>
    <row r="23" spans="1:10" ht="31.5" x14ac:dyDescent="0.25">
      <c r="A23" s="74" t="s">
        <v>95</v>
      </c>
      <c r="B23" s="171">
        <v>871</v>
      </c>
      <c r="C23" s="170" t="s">
        <v>85</v>
      </c>
      <c r="D23" s="171" t="s">
        <v>103</v>
      </c>
      <c r="E23" s="170">
        <v>92</v>
      </c>
      <c r="F23" s="171">
        <v>2</v>
      </c>
      <c r="G23" s="170" t="s">
        <v>88</v>
      </c>
      <c r="H23" s="170" t="s">
        <v>164</v>
      </c>
      <c r="I23" s="171">
        <v>240</v>
      </c>
      <c r="J23" s="155">
        <f>1302923.04-3800</f>
        <v>1299123.04</v>
      </c>
    </row>
    <row r="24" spans="1:10" x14ac:dyDescent="0.25">
      <c r="A24" s="74" t="s">
        <v>97</v>
      </c>
      <c r="B24" s="171">
        <v>871</v>
      </c>
      <c r="C24" s="170" t="s">
        <v>85</v>
      </c>
      <c r="D24" s="171" t="s">
        <v>103</v>
      </c>
      <c r="E24" s="170">
        <v>92</v>
      </c>
      <c r="F24" s="171">
        <v>2</v>
      </c>
      <c r="G24" s="170" t="s">
        <v>88</v>
      </c>
      <c r="H24" s="170" t="s">
        <v>164</v>
      </c>
      <c r="I24" s="171">
        <v>850</v>
      </c>
      <c r="J24" s="155">
        <v>14000</v>
      </c>
    </row>
    <row r="25" spans="1:10" ht="63" hidden="1" x14ac:dyDescent="0.25">
      <c r="A25" s="74" t="s">
        <v>441</v>
      </c>
      <c r="B25" s="171">
        <v>871</v>
      </c>
      <c r="C25" s="170" t="s">
        <v>85</v>
      </c>
      <c r="D25" s="171" t="s">
        <v>103</v>
      </c>
      <c r="E25" s="170">
        <v>92</v>
      </c>
      <c r="F25" s="171">
        <v>2</v>
      </c>
      <c r="G25" s="170" t="s">
        <v>88</v>
      </c>
      <c r="H25" s="170" t="s">
        <v>442</v>
      </c>
      <c r="I25" s="171"/>
      <c r="J25" s="155">
        <f>SUM(J26:J27)</f>
        <v>0</v>
      </c>
    </row>
    <row r="26" spans="1:10" hidden="1" x14ac:dyDescent="0.25">
      <c r="A26" s="73" t="s">
        <v>162</v>
      </c>
      <c r="B26" s="171">
        <v>871</v>
      </c>
      <c r="C26" s="170" t="s">
        <v>85</v>
      </c>
      <c r="D26" s="171" t="s">
        <v>103</v>
      </c>
      <c r="E26" s="170">
        <v>92</v>
      </c>
      <c r="F26" s="171">
        <v>2</v>
      </c>
      <c r="G26" s="170" t="s">
        <v>88</v>
      </c>
      <c r="H26" s="170" t="s">
        <v>442</v>
      </c>
      <c r="I26" s="171">
        <v>120</v>
      </c>
      <c r="J26" s="155"/>
    </row>
    <row r="27" spans="1:10" ht="31.5" hidden="1" x14ac:dyDescent="0.25">
      <c r="A27" s="74" t="s">
        <v>95</v>
      </c>
      <c r="B27" s="171">
        <v>871</v>
      </c>
      <c r="C27" s="170" t="s">
        <v>85</v>
      </c>
      <c r="D27" s="171" t="s">
        <v>103</v>
      </c>
      <c r="E27" s="170">
        <v>92</v>
      </c>
      <c r="F27" s="171">
        <v>2</v>
      </c>
      <c r="G27" s="170" t="s">
        <v>88</v>
      </c>
      <c r="H27" s="170" t="s">
        <v>442</v>
      </c>
      <c r="I27" s="171">
        <v>240</v>
      </c>
      <c r="J27" s="155"/>
    </row>
    <row r="28" spans="1:10" x14ac:dyDescent="0.25">
      <c r="A28" s="74" t="s">
        <v>173</v>
      </c>
      <c r="B28" s="171">
        <v>871</v>
      </c>
      <c r="C28" s="170" t="s">
        <v>85</v>
      </c>
      <c r="D28" s="171" t="s">
        <v>103</v>
      </c>
      <c r="E28" s="170">
        <v>97</v>
      </c>
      <c r="F28" s="171">
        <v>0</v>
      </c>
      <c r="G28" s="170" t="s">
        <v>88</v>
      </c>
      <c r="H28" s="170" t="s">
        <v>89</v>
      </c>
      <c r="I28" s="171"/>
      <c r="J28" s="155">
        <f>J29</f>
        <v>870900</v>
      </c>
    </row>
    <row r="29" spans="1:10" ht="63" x14ac:dyDescent="0.25">
      <c r="A29" s="74" t="s">
        <v>174</v>
      </c>
      <c r="B29" s="171">
        <v>871</v>
      </c>
      <c r="C29" s="170" t="s">
        <v>85</v>
      </c>
      <c r="D29" s="171" t="s">
        <v>103</v>
      </c>
      <c r="E29" s="170">
        <v>97</v>
      </c>
      <c r="F29" s="171">
        <v>2</v>
      </c>
      <c r="G29" s="170" t="s">
        <v>88</v>
      </c>
      <c r="H29" s="170" t="s">
        <v>89</v>
      </c>
      <c r="I29" s="171"/>
      <c r="J29" s="155">
        <f>J33+J35+J37+J39</f>
        <v>870900</v>
      </c>
    </row>
    <row r="30" spans="1:10" ht="173.25" x14ac:dyDescent="0.25">
      <c r="A30" s="74" t="s">
        <v>363</v>
      </c>
      <c r="B30" s="171"/>
      <c r="C30" s="170"/>
      <c r="D30" s="171"/>
      <c r="E30" s="170"/>
      <c r="F30" s="171"/>
      <c r="G30" s="170"/>
      <c r="H30" s="170"/>
      <c r="I30" s="171"/>
      <c r="J30" s="155"/>
    </row>
    <row r="31" spans="1:10" ht="189" x14ac:dyDescent="0.25">
      <c r="A31" s="74" t="s">
        <v>364</v>
      </c>
      <c r="B31" s="171"/>
      <c r="C31" s="170"/>
      <c r="D31" s="171"/>
      <c r="E31" s="170"/>
      <c r="F31" s="171"/>
      <c r="G31" s="170"/>
      <c r="H31" s="170"/>
      <c r="I31" s="171"/>
      <c r="J31" s="155"/>
    </row>
    <row r="32" spans="1:10" ht="110.25" x14ac:dyDescent="0.25">
      <c r="A32" s="74" t="s">
        <v>365</v>
      </c>
      <c r="B32" s="171"/>
      <c r="C32" s="170"/>
      <c r="D32" s="171"/>
      <c r="E32" s="170"/>
      <c r="F32" s="171"/>
      <c r="G32" s="170"/>
      <c r="H32" s="170"/>
      <c r="I32" s="171"/>
      <c r="J32" s="155"/>
    </row>
    <row r="33" spans="1:10" ht="47.25" x14ac:dyDescent="0.25">
      <c r="A33" s="74" t="s">
        <v>366</v>
      </c>
      <c r="B33" s="170" t="s">
        <v>62</v>
      </c>
      <c r="C33" s="170" t="s">
        <v>85</v>
      </c>
      <c r="D33" s="170" t="s">
        <v>103</v>
      </c>
      <c r="E33" s="170" t="s">
        <v>176</v>
      </c>
      <c r="F33" s="171">
        <v>2</v>
      </c>
      <c r="G33" s="170" t="s">
        <v>88</v>
      </c>
      <c r="H33" s="170" t="s">
        <v>177</v>
      </c>
      <c r="I33" s="171"/>
      <c r="J33" s="155">
        <f>J34</f>
        <v>426300</v>
      </c>
    </row>
    <row r="34" spans="1:10" x14ac:dyDescent="0.25">
      <c r="A34" s="77" t="s">
        <v>179</v>
      </c>
      <c r="B34" s="170" t="s">
        <v>62</v>
      </c>
      <c r="C34" s="170" t="s">
        <v>85</v>
      </c>
      <c r="D34" s="170" t="s">
        <v>103</v>
      </c>
      <c r="E34" s="170" t="s">
        <v>176</v>
      </c>
      <c r="F34" s="171">
        <v>2</v>
      </c>
      <c r="G34" s="170" t="s">
        <v>88</v>
      </c>
      <c r="H34" s="170" t="s">
        <v>177</v>
      </c>
      <c r="I34" s="171">
        <v>540</v>
      </c>
      <c r="J34" s="155">
        <f>421100+5200</f>
        <v>426300</v>
      </c>
    </row>
    <row r="35" spans="1:10" ht="47.25" x14ac:dyDescent="0.25">
      <c r="A35" s="74" t="s">
        <v>180</v>
      </c>
      <c r="B35" s="171">
        <v>871</v>
      </c>
      <c r="C35" s="170" t="s">
        <v>85</v>
      </c>
      <c r="D35" s="171" t="s">
        <v>103</v>
      </c>
      <c r="E35" s="170">
        <v>97</v>
      </c>
      <c r="F35" s="171">
        <v>2</v>
      </c>
      <c r="G35" s="170" t="s">
        <v>88</v>
      </c>
      <c r="H35" s="170" t="s">
        <v>181</v>
      </c>
      <c r="I35" s="171"/>
      <c r="J35" s="155">
        <f>J36</f>
        <v>135100</v>
      </c>
    </row>
    <row r="36" spans="1:10" x14ac:dyDescent="0.25">
      <c r="A36" s="77" t="s">
        <v>179</v>
      </c>
      <c r="B36" s="171">
        <v>871</v>
      </c>
      <c r="C36" s="170" t="s">
        <v>85</v>
      </c>
      <c r="D36" s="171" t="s">
        <v>103</v>
      </c>
      <c r="E36" s="170">
        <v>97</v>
      </c>
      <c r="F36" s="171">
        <v>2</v>
      </c>
      <c r="G36" s="170" t="s">
        <v>88</v>
      </c>
      <c r="H36" s="170" t="s">
        <v>181</v>
      </c>
      <c r="I36" s="171">
        <v>540</v>
      </c>
      <c r="J36" s="155">
        <f>135300-200</f>
        <v>135100</v>
      </c>
    </row>
    <row r="37" spans="1:10" ht="47.25" x14ac:dyDescent="0.25">
      <c r="A37" s="74" t="s">
        <v>182</v>
      </c>
      <c r="B37" s="171">
        <v>871</v>
      </c>
      <c r="C37" s="170" t="s">
        <v>85</v>
      </c>
      <c r="D37" s="171" t="s">
        <v>103</v>
      </c>
      <c r="E37" s="170">
        <v>97</v>
      </c>
      <c r="F37" s="171">
        <v>2</v>
      </c>
      <c r="G37" s="170" t="s">
        <v>88</v>
      </c>
      <c r="H37" s="170" t="s">
        <v>183</v>
      </c>
      <c r="I37" s="171"/>
      <c r="J37" s="155">
        <f>J38</f>
        <v>116300</v>
      </c>
    </row>
    <row r="38" spans="1:10" x14ac:dyDescent="0.25">
      <c r="A38" s="77" t="s">
        <v>179</v>
      </c>
      <c r="B38" s="171">
        <v>871</v>
      </c>
      <c r="C38" s="170" t="s">
        <v>85</v>
      </c>
      <c r="D38" s="171" t="s">
        <v>103</v>
      </c>
      <c r="E38" s="170">
        <v>97</v>
      </c>
      <c r="F38" s="171">
        <v>2</v>
      </c>
      <c r="G38" s="170" t="s">
        <v>88</v>
      </c>
      <c r="H38" s="170" t="s">
        <v>183</v>
      </c>
      <c r="I38" s="171">
        <v>540</v>
      </c>
      <c r="J38" s="155">
        <f>116400-100</f>
        <v>116300</v>
      </c>
    </row>
    <row r="39" spans="1:10" ht="63" x14ac:dyDescent="0.25">
      <c r="A39" s="74" t="s">
        <v>184</v>
      </c>
      <c r="B39" s="171">
        <v>871</v>
      </c>
      <c r="C39" s="170" t="s">
        <v>85</v>
      </c>
      <c r="D39" s="171" t="s">
        <v>103</v>
      </c>
      <c r="E39" s="170">
        <v>97</v>
      </c>
      <c r="F39" s="171">
        <v>2</v>
      </c>
      <c r="G39" s="170" t="s">
        <v>88</v>
      </c>
      <c r="H39" s="170" t="s">
        <v>185</v>
      </c>
      <c r="I39" s="171"/>
      <c r="J39" s="155">
        <f>J40</f>
        <v>193200</v>
      </c>
    </row>
    <row r="40" spans="1:10" x14ac:dyDescent="0.25">
      <c r="A40" s="77" t="s">
        <v>179</v>
      </c>
      <c r="B40" s="171">
        <v>871</v>
      </c>
      <c r="C40" s="170" t="s">
        <v>85</v>
      </c>
      <c r="D40" s="171" t="s">
        <v>103</v>
      </c>
      <c r="E40" s="170">
        <v>97</v>
      </c>
      <c r="F40" s="171">
        <v>2</v>
      </c>
      <c r="G40" s="170" t="s">
        <v>88</v>
      </c>
      <c r="H40" s="170" t="s">
        <v>185</v>
      </c>
      <c r="I40" s="171">
        <v>540</v>
      </c>
      <c r="J40" s="155">
        <f>193500-300</f>
        <v>193200</v>
      </c>
    </row>
    <row r="41" spans="1:10" ht="47.25" x14ac:dyDescent="0.25">
      <c r="A41" s="74" t="s">
        <v>105</v>
      </c>
      <c r="B41" s="170">
        <v>871</v>
      </c>
      <c r="C41" s="170" t="s">
        <v>85</v>
      </c>
      <c r="D41" s="170" t="s">
        <v>106</v>
      </c>
      <c r="E41" s="170"/>
      <c r="F41" s="170"/>
      <c r="G41" s="170"/>
      <c r="H41" s="170"/>
      <c r="I41" s="170"/>
      <c r="J41" s="155">
        <f>J42</f>
        <v>522600</v>
      </c>
    </row>
    <row r="42" spans="1:10" x14ac:dyDescent="0.25">
      <c r="A42" s="74" t="s">
        <v>179</v>
      </c>
      <c r="B42" s="170" t="s">
        <v>62</v>
      </c>
      <c r="C42" s="170" t="s">
        <v>85</v>
      </c>
      <c r="D42" s="170" t="s">
        <v>106</v>
      </c>
      <c r="E42" s="170" t="s">
        <v>176</v>
      </c>
      <c r="F42" s="170" t="s">
        <v>87</v>
      </c>
      <c r="G42" s="170" t="s">
        <v>88</v>
      </c>
      <c r="H42" s="170" t="s">
        <v>89</v>
      </c>
      <c r="I42" s="170"/>
      <c r="J42" s="155">
        <f>J43</f>
        <v>522600</v>
      </c>
    </row>
    <row r="43" spans="1:10" ht="63" x14ac:dyDescent="0.25">
      <c r="A43" s="74" t="s">
        <v>174</v>
      </c>
      <c r="B43" s="170" t="s">
        <v>62</v>
      </c>
      <c r="C43" s="170" t="s">
        <v>85</v>
      </c>
      <c r="D43" s="170" t="s">
        <v>106</v>
      </c>
      <c r="E43" s="170" t="s">
        <v>176</v>
      </c>
      <c r="F43" s="170" t="s">
        <v>93</v>
      </c>
      <c r="G43" s="170" t="s">
        <v>88</v>
      </c>
      <c r="H43" s="170" t="s">
        <v>89</v>
      </c>
      <c r="I43" s="170"/>
      <c r="J43" s="155">
        <f>J44</f>
        <v>522600</v>
      </c>
    </row>
    <row r="44" spans="1:10" ht="31.5" x14ac:dyDescent="0.25">
      <c r="A44" s="74" t="s">
        <v>186</v>
      </c>
      <c r="B44" s="171">
        <v>871</v>
      </c>
      <c r="C44" s="170" t="s">
        <v>85</v>
      </c>
      <c r="D44" s="170" t="s">
        <v>106</v>
      </c>
      <c r="E44" s="170">
        <v>97</v>
      </c>
      <c r="F44" s="171">
        <v>2</v>
      </c>
      <c r="G44" s="170" t="s">
        <v>88</v>
      </c>
      <c r="H44" s="170" t="s">
        <v>187</v>
      </c>
      <c r="I44" s="171"/>
      <c r="J44" s="155">
        <f>J45</f>
        <v>522600</v>
      </c>
    </row>
    <row r="45" spans="1:10" x14ac:dyDescent="0.25">
      <c r="A45" s="77" t="s">
        <v>179</v>
      </c>
      <c r="B45" s="171">
        <v>871</v>
      </c>
      <c r="C45" s="170" t="s">
        <v>85</v>
      </c>
      <c r="D45" s="170" t="s">
        <v>106</v>
      </c>
      <c r="E45" s="170">
        <v>97</v>
      </c>
      <c r="F45" s="171">
        <v>2</v>
      </c>
      <c r="G45" s="170" t="s">
        <v>88</v>
      </c>
      <c r="H45" s="170" t="s">
        <v>187</v>
      </c>
      <c r="I45" s="171">
        <v>540</v>
      </c>
      <c r="J45" s="155">
        <f>523400-800</f>
        <v>522600</v>
      </c>
    </row>
    <row r="46" spans="1:10" x14ac:dyDescent="0.25">
      <c r="A46" s="74" t="s">
        <v>107</v>
      </c>
      <c r="B46" s="171">
        <v>871</v>
      </c>
      <c r="C46" s="170" t="s">
        <v>85</v>
      </c>
      <c r="D46" s="170" t="s">
        <v>108</v>
      </c>
      <c r="E46" s="170"/>
      <c r="F46" s="171"/>
      <c r="G46" s="170"/>
      <c r="H46" s="170"/>
      <c r="I46" s="171"/>
      <c r="J46" s="155">
        <f>J47</f>
        <v>450900</v>
      </c>
    </row>
    <row r="47" spans="1:10" ht="31.5" x14ac:dyDescent="0.25">
      <c r="A47" s="78" t="s">
        <v>188</v>
      </c>
      <c r="B47" s="171">
        <v>871</v>
      </c>
      <c r="C47" s="170" t="s">
        <v>85</v>
      </c>
      <c r="D47" s="170" t="s">
        <v>108</v>
      </c>
      <c r="E47" s="171">
        <v>93</v>
      </c>
      <c r="F47" s="170" t="s">
        <v>90</v>
      </c>
      <c r="G47" s="170" t="s">
        <v>88</v>
      </c>
      <c r="H47" s="170" t="s">
        <v>89</v>
      </c>
      <c r="I47" s="171"/>
      <c r="J47" s="155">
        <f>J48</f>
        <v>450900</v>
      </c>
    </row>
    <row r="48" spans="1:10" ht="63" x14ac:dyDescent="0.25">
      <c r="A48" s="78" t="s">
        <v>189</v>
      </c>
      <c r="B48" s="171">
        <v>871</v>
      </c>
      <c r="C48" s="170" t="s">
        <v>85</v>
      </c>
      <c r="D48" s="170" t="s">
        <v>108</v>
      </c>
      <c r="E48" s="171">
        <v>93</v>
      </c>
      <c r="F48" s="170" t="s">
        <v>90</v>
      </c>
      <c r="G48" s="170" t="s">
        <v>88</v>
      </c>
      <c r="H48" s="170" t="s">
        <v>190</v>
      </c>
      <c r="I48" s="171"/>
      <c r="J48" s="155">
        <f>J49</f>
        <v>450900</v>
      </c>
    </row>
    <row r="49" spans="1:10" x14ac:dyDescent="0.25">
      <c r="A49" s="74" t="s">
        <v>109</v>
      </c>
      <c r="B49" s="171">
        <v>871</v>
      </c>
      <c r="C49" s="170" t="s">
        <v>85</v>
      </c>
      <c r="D49" s="170" t="s">
        <v>108</v>
      </c>
      <c r="E49" s="171">
        <v>93</v>
      </c>
      <c r="F49" s="170" t="s">
        <v>90</v>
      </c>
      <c r="G49" s="170" t="s">
        <v>88</v>
      </c>
      <c r="H49" s="170" t="s">
        <v>190</v>
      </c>
      <c r="I49" s="171">
        <v>880</v>
      </c>
      <c r="J49" s="155">
        <v>450900</v>
      </c>
    </row>
    <row r="50" spans="1:10" x14ac:dyDescent="0.25">
      <c r="A50" s="73" t="s">
        <v>113</v>
      </c>
      <c r="B50" s="171">
        <v>871</v>
      </c>
      <c r="C50" s="170" t="s">
        <v>85</v>
      </c>
      <c r="D50" s="171">
        <v>11</v>
      </c>
      <c r="E50" s="170"/>
      <c r="F50" s="171"/>
      <c r="G50" s="170"/>
      <c r="H50" s="170"/>
      <c r="I50" s="171" t="s">
        <v>157</v>
      </c>
      <c r="J50" s="154">
        <f>J51</f>
        <v>4635000</v>
      </c>
    </row>
    <row r="51" spans="1:10" x14ac:dyDescent="0.25">
      <c r="A51" s="73" t="s">
        <v>113</v>
      </c>
      <c r="B51" s="171">
        <v>871</v>
      </c>
      <c r="C51" s="170" t="s">
        <v>85</v>
      </c>
      <c r="D51" s="171">
        <v>11</v>
      </c>
      <c r="E51" s="170">
        <v>94</v>
      </c>
      <c r="F51" s="171">
        <v>0</v>
      </c>
      <c r="G51" s="170" t="s">
        <v>88</v>
      </c>
      <c r="H51" s="170" t="s">
        <v>89</v>
      </c>
      <c r="I51" s="171"/>
      <c r="J51" s="154">
        <f>J52</f>
        <v>4635000</v>
      </c>
    </row>
    <row r="52" spans="1:10" x14ac:dyDescent="0.25">
      <c r="A52" s="73" t="s">
        <v>191</v>
      </c>
      <c r="B52" s="171">
        <v>871</v>
      </c>
      <c r="C52" s="170" t="s">
        <v>85</v>
      </c>
      <c r="D52" s="171">
        <v>11</v>
      </c>
      <c r="E52" s="170">
        <v>94</v>
      </c>
      <c r="F52" s="171">
        <v>1</v>
      </c>
      <c r="G52" s="170" t="s">
        <v>88</v>
      </c>
      <c r="H52" s="170" t="s">
        <v>89</v>
      </c>
      <c r="I52" s="171" t="s">
        <v>157</v>
      </c>
      <c r="J52" s="154">
        <f>J53</f>
        <v>4635000</v>
      </c>
    </row>
    <row r="53" spans="1:10" x14ac:dyDescent="0.25">
      <c r="A53" s="73" t="s">
        <v>191</v>
      </c>
      <c r="B53" s="171">
        <v>871</v>
      </c>
      <c r="C53" s="170" t="s">
        <v>85</v>
      </c>
      <c r="D53" s="171">
        <v>11</v>
      </c>
      <c r="E53" s="170">
        <v>94</v>
      </c>
      <c r="F53" s="171">
        <v>1</v>
      </c>
      <c r="G53" s="170" t="s">
        <v>88</v>
      </c>
      <c r="H53" s="170" t="s">
        <v>192</v>
      </c>
      <c r="I53" s="171"/>
      <c r="J53" s="154">
        <f>J54</f>
        <v>4635000</v>
      </c>
    </row>
    <row r="54" spans="1:10" x14ac:dyDescent="0.25">
      <c r="A54" s="73" t="s">
        <v>115</v>
      </c>
      <c r="B54" s="171">
        <v>871</v>
      </c>
      <c r="C54" s="170" t="s">
        <v>85</v>
      </c>
      <c r="D54" s="171">
        <v>11</v>
      </c>
      <c r="E54" s="170">
        <v>94</v>
      </c>
      <c r="F54" s="171">
        <v>1</v>
      </c>
      <c r="G54" s="170" t="s">
        <v>88</v>
      </c>
      <c r="H54" s="170" t="s">
        <v>192</v>
      </c>
      <c r="I54" s="170" t="s">
        <v>116</v>
      </c>
      <c r="J54" s="154">
        <v>4635000</v>
      </c>
    </row>
    <row r="55" spans="1:10" x14ac:dyDescent="0.25">
      <c r="A55" s="73" t="s">
        <v>118</v>
      </c>
      <c r="B55" s="171">
        <v>871</v>
      </c>
      <c r="C55" s="170" t="s">
        <v>85</v>
      </c>
      <c r="D55" s="171">
        <v>13</v>
      </c>
      <c r="E55" s="170"/>
      <c r="F55" s="171"/>
      <c r="G55" s="170"/>
      <c r="H55" s="170"/>
      <c r="I55" s="171"/>
      <c r="J55" s="155">
        <f>J56+J69+J89+J95+J99+J106+J110+J116</f>
        <v>6986975.75</v>
      </c>
    </row>
    <row r="56" spans="1:10" ht="47.25" x14ac:dyDescent="0.25">
      <c r="A56" s="73" t="s">
        <v>193</v>
      </c>
      <c r="B56" s="171">
        <v>871</v>
      </c>
      <c r="C56" s="170" t="s">
        <v>85</v>
      </c>
      <c r="D56" s="171">
        <v>13</v>
      </c>
      <c r="E56" s="170" t="s">
        <v>85</v>
      </c>
      <c r="F56" s="171">
        <v>0</v>
      </c>
      <c r="G56" s="170" t="s">
        <v>88</v>
      </c>
      <c r="H56" s="170" t="s">
        <v>89</v>
      </c>
      <c r="I56" s="171"/>
      <c r="J56" s="155">
        <f>J57+J66</f>
        <v>4793239.75</v>
      </c>
    </row>
    <row r="57" spans="1:10" x14ac:dyDescent="0.25">
      <c r="A57" s="73" t="s">
        <v>194</v>
      </c>
      <c r="B57" s="171">
        <v>871</v>
      </c>
      <c r="C57" s="170" t="s">
        <v>85</v>
      </c>
      <c r="D57" s="171">
        <v>13</v>
      </c>
      <c r="E57" s="170" t="s">
        <v>85</v>
      </c>
      <c r="F57" s="171">
        <v>1</v>
      </c>
      <c r="G57" s="170" t="s">
        <v>88</v>
      </c>
      <c r="H57" s="170" t="s">
        <v>89</v>
      </c>
      <c r="I57" s="171"/>
      <c r="J57" s="155">
        <f>J58+J60+J62+J64</f>
        <v>4483239.75</v>
      </c>
    </row>
    <row r="58" spans="1:10" hidden="1" x14ac:dyDescent="0.25">
      <c r="A58" s="74" t="s">
        <v>443</v>
      </c>
      <c r="B58" s="171">
        <v>871</v>
      </c>
      <c r="C58" s="170" t="s">
        <v>85</v>
      </c>
      <c r="D58" s="171">
        <v>13</v>
      </c>
      <c r="E58" s="170" t="s">
        <v>85</v>
      </c>
      <c r="F58" s="171">
        <v>1</v>
      </c>
      <c r="G58" s="170" t="s">
        <v>88</v>
      </c>
      <c r="H58" s="170" t="s">
        <v>444</v>
      </c>
      <c r="I58" s="171"/>
      <c r="J58" s="155">
        <f>J59</f>
        <v>0</v>
      </c>
    </row>
    <row r="59" spans="1:10" ht="31.5" hidden="1" x14ac:dyDescent="0.25">
      <c r="A59" s="74" t="s">
        <v>95</v>
      </c>
      <c r="B59" s="171">
        <v>871</v>
      </c>
      <c r="C59" s="170" t="s">
        <v>85</v>
      </c>
      <c r="D59" s="171">
        <v>13</v>
      </c>
      <c r="E59" s="170" t="s">
        <v>85</v>
      </c>
      <c r="F59" s="171">
        <v>1</v>
      </c>
      <c r="G59" s="170" t="s">
        <v>88</v>
      </c>
      <c r="H59" s="170" t="s">
        <v>444</v>
      </c>
      <c r="I59" s="171">
        <v>240</v>
      </c>
      <c r="J59" s="155">
        <v>0</v>
      </c>
    </row>
    <row r="60" spans="1:10" x14ac:dyDescent="0.25">
      <c r="A60" s="74" t="s">
        <v>195</v>
      </c>
      <c r="B60" s="171">
        <v>871</v>
      </c>
      <c r="C60" s="170" t="s">
        <v>85</v>
      </c>
      <c r="D60" s="171">
        <v>13</v>
      </c>
      <c r="E60" s="170" t="s">
        <v>85</v>
      </c>
      <c r="F60" s="171">
        <v>1</v>
      </c>
      <c r="G60" s="170" t="s">
        <v>88</v>
      </c>
      <c r="H60" s="170" t="s">
        <v>196</v>
      </c>
      <c r="I60" s="171"/>
      <c r="J60" s="155">
        <f>J61</f>
        <v>2608797.85</v>
      </c>
    </row>
    <row r="61" spans="1:10" ht="31.5" x14ac:dyDescent="0.25">
      <c r="A61" s="74" t="s">
        <v>95</v>
      </c>
      <c r="B61" s="171">
        <v>871</v>
      </c>
      <c r="C61" s="170" t="s">
        <v>85</v>
      </c>
      <c r="D61" s="171">
        <v>13</v>
      </c>
      <c r="E61" s="170" t="s">
        <v>85</v>
      </c>
      <c r="F61" s="171">
        <v>1</v>
      </c>
      <c r="G61" s="170" t="s">
        <v>88</v>
      </c>
      <c r="H61" s="170" t="s">
        <v>196</v>
      </c>
      <c r="I61" s="171">
        <v>240</v>
      </c>
      <c r="J61" s="155">
        <f>2748797.85-140000</f>
        <v>2608797.85</v>
      </c>
    </row>
    <row r="62" spans="1:10" ht="31.5" x14ac:dyDescent="0.25">
      <c r="A62" s="74" t="s">
        <v>197</v>
      </c>
      <c r="B62" s="171">
        <v>871</v>
      </c>
      <c r="C62" s="170" t="s">
        <v>85</v>
      </c>
      <c r="D62" s="171">
        <v>13</v>
      </c>
      <c r="E62" s="170" t="s">
        <v>85</v>
      </c>
      <c r="F62" s="171">
        <v>1</v>
      </c>
      <c r="G62" s="170" t="s">
        <v>88</v>
      </c>
      <c r="H62" s="170" t="s">
        <v>198</v>
      </c>
      <c r="I62" s="171"/>
      <c r="J62" s="155">
        <f>J63</f>
        <v>1640000</v>
      </c>
    </row>
    <row r="63" spans="1:10" ht="31.5" x14ac:dyDescent="0.25">
      <c r="A63" s="74" t="s">
        <v>95</v>
      </c>
      <c r="B63" s="171">
        <v>871</v>
      </c>
      <c r="C63" s="170" t="s">
        <v>85</v>
      </c>
      <c r="D63" s="171">
        <v>13</v>
      </c>
      <c r="E63" s="170" t="s">
        <v>85</v>
      </c>
      <c r="F63" s="171">
        <v>1</v>
      </c>
      <c r="G63" s="170" t="s">
        <v>88</v>
      </c>
      <c r="H63" s="170" t="s">
        <v>198</v>
      </c>
      <c r="I63" s="171">
        <v>240</v>
      </c>
      <c r="J63" s="155">
        <f>1500000+140000</f>
        <v>1640000</v>
      </c>
    </row>
    <row r="64" spans="1:10" x14ac:dyDescent="0.25">
      <c r="A64" s="74" t="s">
        <v>199</v>
      </c>
      <c r="B64" s="171">
        <v>871</v>
      </c>
      <c r="C64" s="170" t="s">
        <v>85</v>
      </c>
      <c r="D64" s="171">
        <v>13</v>
      </c>
      <c r="E64" s="170" t="s">
        <v>85</v>
      </c>
      <c r="F64" s="171">
        <v>1</v>
      </c>
      <c r="G64" s="170" t="s">
        <v>88</v>
      </c>
      <c r="H64" s="170" t="s">
        <v>200</v>
      </c>
      <c r="I64" s="171"/>
      <c r="J64" s="155">
        <f>J65</f>
        <v>234441.9</v>
      </c>
    </row>
    <row r="65" spans="1:10" ht="31.5" x14ac:dyDescent="0.25">
      <c r="A65" s="74" t="s">
        <v>95</v>
      </c>
      <c r="B65" s="171">
        <v>871</v>
      </c>
      <c r="C65" s="170" t="s">
        <v>85</v>
      </c>
      <c r="D65" s="171">
        <v>13</v>
      </c>
      <c r="E65" s="170" t="s">
        <v>85</v>
      </c>
      <c r="F65" s="171">
        <v>1</v>
      </c>
      <c r="G65" s="170" t="s">
        <v>88</v>
      </c>
      <c r="H65" s="170" t="s">
        <v>200</v>
      </c>
      <c r="I65" s="171">
        <v>240</v>
      </c>
      <c r="J65" s="155">
        <v>234441.9</v>
      </c>
    </row>
    <row r="66" spans="1:10" ht="31.5" x14ac:dyDescent="0.25">
      <c r="A66" s="74" t="s">
        <v>201</v>
      </c>
      <c r="B66" s="171">
        <v>871</v>
      </c>
      <c r="C66" s="170" t="s">
        <v>85</v>
      </c>
      <c r="D66" s="171">
        <v>13</v>
      </c>
      <c r="E66" s="170" t="s">
        <v>85</v>
      </c>
      <c r="F66" s="171">
        <v>2</v>
      </c>
      <c r="G66" s="170" t="s">
        <v>88</v>
      </c>
      <c r="H66" s="170" t="s">
        <v>89</v>
      </c>
      <c r="I66" s="171"/>
      <c r="J66" s="155">
        <f>J67</f>
        <v>310000</v>
      </c>
    </row>
    <row r="67" spans="1:10" ht="31.5" x14ac:dyDescent="0.25">
      <c r="A67" s="74" t="s">
        <v>202</v>
      </c>
      <c r="B67" s="171">
        <v>871</v>
      </c>
      <c r="C67" s="170" t="s">
        <v>85</v>
      </c>
      <c r="D67" s="171">
        <v>13</v>
      </c>
      <c r="E67" s="170" t="s">
        <v>85</v>
      </c>
      <c r="F67" s="171">
        <v>2</v>
      </c>
      <c r="G67" s="170" t="s">
        <v>88</v>
      </c>
      <c r="H67" s="170" t="s">
        <v>203</v>
      </c>
      <c r="I67" s="171"/>
      <c r="J67" s="155">
        <f>J68</f>
        <v>310000</v>
      </c>
    </row>
    <row r="68" spans="1:10" ht="31.5" x14ac:dyDescent="0.25">
      <c r="A68" s="74" t="s">
        <v>95</v>
      </c>
      <c r="B68" s="171">
        <v>871</v>
      </c>
      <c r="C68" s="170" t="s">
        <v>85</v>
      </c>
      <c r="D68" s="171">
        <v>13</v>
      </c>
      <c r="E68" s="170" t="s">
        <v>85</v>
      </c>
      <c r="F68" s="171">
        <v>2</v>
      </c>
      <c r="G68" s="170" t="s">
        <v>88</v>
      </c>
      <c r="H68" s="170" t="s">
        <v>203</v>
      </c>
      <c r="I68" s="171">
        <v>240</v>
      </c>
      <c r="J68" s="155">
        <v>310000</v>
      </c>
    </row>
    <row r="69" spans="1:10" ht="47.25" x14ac:dyDescent="0.25">
      <c r="A69" s="73" t="s">
        <v>204</v>
      </c>
      <c r="B69" s="171">
        <v>871</v>
      </c>
      <c r="C69" s="170" t="s">
        <v>85</v>
      </c>
      <c r="D69" s="171">
        <v>13</v>
      </c>
      <c r="E69" s="170" t="s">
        <v>108</v>
      </c>
      <c r="F69" s="171">
        <v>0</v>
      </c>
      <c r="G69" s="170" t="s">
        <v>88</v>
      </c>
      <c r="H69" s="170" t="s">
        <v>89</v>
      </c>
      <c r="I69" s="171"/>
      <c r="J69" s="155">
        <f>J70</f>
        <v>1312736</v>
      </c>
    </row>
    <row r="70" spans="1:10" ht="31.5" x14ac:dyDescent="0.25">
      <c r="A70" s="73" t="s">
        <v>205</v>
      </c>
      <c r="B70" s="171">
        <v>871</v>
      </c>
      <c r="C70" s="170" t="s">
        <v>85</v>
      </c>
      <c r="D70" s="171">
        <v>13</v>
      </c>
      <c r="E70" s="170" t="s">
        <v>108</v>
      </c>
      <c r="F70" s="171">
        <v>1</v>
      </c>
      <c r="G70" s="170" t="s">
        <v>88</v>
      </c>
      <c r="H70" s="170" t="s">
        <v>89</v>
      </c>
      <c r="I70" s="171"/>
      <c r="J70" s="155">
        <f>J71+J74+J77+J80+J83+J86</f>
        <v>1312736</v>
      </c>
    </row>
    <row r="71" spans="1:10" x14ac:dyDescent="0.25">
      <c r="A71" s="73" t="s">
        <v>206</v>
      </c>
      <c r="B71" s="171">
        <v>871</v>
      </c>
      <c r="C71" s="170" t="s">
        <v>85</v>
      </c>
      <c r="D71" s="171">
        <v>13</v>
      </c>
      <c r="E71" s="170" t="s">
        <v>108</v>
      </c>
      <c r="F71" s="171">
        <v>1</v>
      </c>
      <c r="G71" s="170" t="s">
        <v>85</v>
      </c>
      <c r="H71" s="170" t="s">
        <v>89</v>
      </c>
      <c r="I71" s="171"/>
      <c r="J71" s="155">
        <f>J72</f>
        <v>266500</v>
      </c>
    </row>
    <row r="72" spans="1:10" ht="47.25" x14ac:dyDescent="0.25">
      <c r="A72" s="74" t="s">
        <v>207</v>
      </c>
      <c r="B72" s="171">
        <v>871</v>
      </c>
      <c r="C72" s="170" t="s">
        <v>85</v>
      </c>
      <c r="D72" s="170" t="s">
        <v>119</v>
      </c>
      <c r="E72" s="170" t="s">
        <v>108</v>
      </c>
      <c r="F72" s="170" t="s">
        <v>90</v>
      </c>
      <c r="G72" s="170" t="s">
        <v>85</v>
      </c>
      <c r="H72" s="170" t="s">
        <v>208</v>
      </c>
      <c r="I72" s="170"/>
      <c r="J72" s="155">
        <f>J73</f>
        <v>266500</v>
      </c>
    </row>
    <row r="73" spans="1:10" ht="31.5" x14ac:dyDescent="0.25">
      <c r="A73" s="74" t="s">
        <v>95</v>
      </c>
      <c r="B73" s="171">
        <v>871</v>
      </c>
      <c r="C73" s="170" t="s">
        <v>85</v>
      </c>
      <c r="D73" s="170" t="s">
        <v>119</v>
      </c>
      <c r="E73" s="170" t="s">
        <v>108</v>
      </c>
      <c r="F73" s="170" t="s">
        <v>90</v>
      </c>
      <c r="G73" s="170" t="s">
        <v>85</v>
      </c>
      <c r="H73" s="170" t="s">
        <v>208</v>
      </c>
      <c r="I73" s="170" t="s">
        <v>96</v>
      </c>
      <c r="J73" s="155">
        <v>266500</v>
      </c>
    </row>
    <row r="74" spans="1:10" ht="31.5" x14ac:dyDescent="0.25">
      <c r="A74" s="73" t="s">
        <v>209</v>
      </c>
      <c r="B74" s="171">
        <v>871</v>
      </c>
      <c r="C74" s="170" t="s">
        <v>85</v>
      </c>
      <c r="D74" s="171">
        <v>13</v>
      </c>
      <c r="E74" s="170" t="s">
        <v>108</v>
      </c>
      <c r="F74" s="171">
        <v>1</v>
      </c>
      <c r="G74" s="170" t="s">
        <v>86</v>
      </c>
      <c r="H74" s="170" t="s">
        <v>89</v>
      </c>
      <c r="I74" s="171"/>
      <c r="J74" s="155">
        <f>J75</f>
        <v>40000</v>
      </c>
    </row>
    <row r="75" spans="1:10" ht="47.25" x14ac:dyDescent="0.25">
      <c r="A75" s="74" t="s">
        <v>207</v>
      </c>
      <c r="B75" s="171">
        <v>871</v>
      </c>
      <c r="C75" s="170" t="s">
        <v>85</v>
      </c>
      <c r="D75" s="170" t="s">
        <v>119</v>
      </c>
      <c r="E75" s="170" t="s">
        <v>108</v>
      </c>
      <c r="F75" s="170" t="s">
        <v>90</v>
      </c>
      <c r="G75" s="170" t="s">
        <v>86</v>
      </c>
      <c r="H75" s="170" t="s">
        <v>208</v>
      </c>
      <c r="I75" s="170"/>
      <c r="J75" s="155">
        <f>J76</f>
        <v>40000</v>
      </c>
    </row>
    <row r="76" spans="1:10" ht="31.5" x14ac:dyDescent="0.25">
      <c r="A76" s="74" t="s">
        <v>95</v>
      </c>
      <c r="B76" s="171">
        <v>871</v>
      </c>
      <c r="C76" s="170" t="s">
        <v>85</v>
      </c>
      <c r="D76" s="170" t="s">
        <v>119</v>
      </c>
      <c r="E76" s="170" t="s">
        <v>108</v>
      </c>
      <c r="F76" s="170" t="s">
        <v>90</v>
      </c>
      <c r="G76" s="170" t="s">
        <v>86</v>
      </c>
      <c r="H76" s="170" t="s">
        <v>208</v>
      </c>
      <c r="I76" s="170" t="s">
        <v>96</v>
      </c>
      <c r="J76" s="155">
        <v>40000</v>
      </c>
    </row>
    <row r="77" spans="1:10" x14ac:dyDescent="0.25">
      <c r="A77" s="73" t="s">
        <v>210</v>
      </c>
      <c r="B77" s="171">
        <v>871</v>
      </c>
      <c r="C77" s="170" t="s">
        <v>85</v>
      </c>
      <c r="D77" s="171">
        <v>13</v>
      </c>
      <c r="E77" s="170" t="s">
        <v>108</v>
      </c>
      <c r="F77" s="171">
        <v>1</v>
      </c>
      <c r="G77" s="170" t="s">
        <v>92</v>
      </c>
      <c r="H77" s="170" t="s">
        <v>89</v>
      </c>
      <c r="I77" s="171"/>
      <c r="J77" s="155">
        <f>J78</f>
        <v>922036</v>
      </c>
    </row>
    <row r="78" spans="1:10" ht="47.25" x14ac:dyDescent="0.25">
      <c r="A78" s="74" t="s">
        <v>207</v>
      </c>
      <c r="B78" s="171">
        <v>871</v>
      </c>
      <c r="C78" s="170" t="s">
        <v>85</v>
      </c>
      <c r="D78" s="170" t="s">
        <v>119</v>
      </c>
      <c r="E78" s="170" t="s">
        <v>108</v>
      </c>
      <c r="F78" s="170" t="s">
        <v>90</v>
      </c>
      <c r="G78" s="170" t="s">
        <v>92</v>
      </c>
      <c r="H78" s="170" t="s">
        <v>208</v>
      </c>
      <c r="I78" s="170"/>
      <c r="J78" s="155">
        <f>J79</f>
        <v>922036</v>
      </c>
    </row>
    <row r="79" spans="1:10" ht="31.5" x14ac:dyDescent="0.25">
      <c r="A79" s="74" t="s">
        <v>95</v>
      </c>
      <c r="B79" s="171">
        <v>871</v>
      </c>
      <c r="C79" s="170" t="s">
        <v>85</v>
      </c>
      <c r="D79" s="170" t="s">
        <v>119</v>
      </c>
      <c r="E79" s="170" t="s">
        <v>108</v>
      </c>
      <c r="F79" s="170" t="s">
        <v>90</v>
      </c>
      <c r="G79" s="170" t="s">
        <v>92</v>
      </c>
      <c r="H79" s="170" t="s">
        <v>208</v>
      </c>
      <c r="I79" s="170" t="s">
        <v>96</v>
      </c>
      <c r="J79" s="155">
        <v>922036</v>
      </c>
    </row>
    <row r="80" spans="1:10" x14ac:dyDescent="0.25">
      <c r="A80" s="73" t="s">
        <v>211</v>
      </c>
      <c r="B80" s="171">
        <v>871</v>
      </c>
      <c r="C80" s="170" t="s">
        <v>85</v>
      </c>
      <c r="D80" s="171">
        <v>13</v>
      </c>
      <c r="E80" s="170" t="s">
        <v>108</v>
      </c>
      <c r="F80" s="171">
        <v>1</v>
      </c>
      <c r="G80" s="170" t="s">
        <v>103</v>
      </c>
      <c r="H80" s="170" t="s">
        <v>89</v>
      </c>
      <c r="I80" s="171"/>
      <c r="J80" s="155">
        <f>J81</f>
        <v>64200</v>
      </c>
    </row>
    <row r="81" spans="1:10" ht="47.25" x14ac:dyDescent="0.25">
      <c r="A81" s="74" t="s">
        <v>207</v>
      </c>
      <c r="B81" s="171">
        <v>871</v>
      </c>
      <c r="C81" s="170" t="s">
        <v>85</v>
      </c>
      <c r="D81" s="170" t="s">
        <v>119</v>
      </c>
      <c r="E81" s="170" t="s">
        <v>108</v>
      </c>
      <c r="F81" s="170" t="s">
        <v>90</v>
      </c>
      <c r="G81" s="170" t="s">
        <v>103</v>
      </c>
      <c r="H81" s="170" t="s">
        <v>208</v>
      </c>
      <c r="I81" s="170"/>
      <c r="J81" s="155">
        <f>J82</f>
        <v>64200</v>
      </c>
    </row>
    <row r="82" spans="1:10" ht="31.5" x14ac:dyDescent="0.25">
      <c r="A82" s="74" t="s">
        <v>95</v>
      </c>
      <c r="B82" s="171">
        <v>871</v>
      </c>
      <c r="C82" s="170" t="s">
        <v>85</v>
      </c>
      <c r="D82" s="170" t="s">
        <v>119</v>
      </c>
      <c r="E82" s="170" t="s">
        <v>108</v>
      </c>
      <c r="F82" s="170" t="s">
        <v>90</v>
      </c>
      <c r="G82" s="170" t="s">
        <v>103</v>
      </c>
      <c r="H82" s="170" t="s">
        <v>208</v>
      </c>
      <c r="I82" s="170" t="s">
        <v>96</v>
      </c>
      <c r="J82" s="155">
        <v>64200</v>
      </c>
    </row>
    <row r="83" spans="1:10" ht="47.25" x14ac:dyDescent="0.25">
      <c r="A83" s="73" t="s">
        <v>212</v>
      </c>
      <c r="B83" s="171">
        <v>871</v>
      </c>
      <c r="C83" s="170" t="s">
        <v>85</v>
      </c>
      <c r="D83" s="171">
        <v>13</v>
      </c>
      <c r="E83" s="170" t="s">
        <v>108</v>
      </c>
      <c r="F83" s="171">
        <v>1</v>
      </c>
      <c r="G83" s="170" t="s">
        <v>104</v>
      </c>
      <c r="H83" s="170" t="s">
        <v>89</v>
      </c>
      <c r="I83" s="171"/>
      <c r="J83" s="155">
        <f>J84</f>
        <v>20000</v>
      </c>
    </row>
    <row r="84" spans="1:10" ht="47.25" x14ac:dyDescent="0.25">
      <c r="A84" s="74" t="s">
        <v>207</v>
      </c>
      <c r="B84" s="171">
        <v>871</v>
      </c>
      <c r="C84" s="170" t="s">
        <v>85</v>
      </c>
      <c r="D84" s="170" t="s">
        <v>119</v>
      </c>
      <c r="E84" s="170" t="s">
        <v>108</v>
      </c>
      <c r="F84" s="170" t="s">
        <v>90</v>
      </c>
      <c r="G84" s="170" t="s">
        <v>104</v>
      </c>
      <c r="H84" s="170" t="s">
        <v>208</v>
      </c>
      <c r="I84" s="170"/>
      <c r="J84" s="155">
        <f>J85</f>
        <v>20000</v>
      </c>
    </row>
    <row r="85" spans="1:10" ht="31.5" x14ac:dyDescent="0.25">
      <c r="A85" s="74" t="s">
        <v>95</v>
      </c>
      <c r="B85" s="171">
        <v>871</v>
      </c>
      <c r="C85" s="170" t="s">
        <v>85</v>
      </c>
      <c r="D85" s="170" t="s">
        <v>119</v>
      </c>
      <c r="E85" s="170" t="s">
        <v>108</v>
      </c>
      <c r="F85" s="170" t="s">
        <v>90</v>
      </c>
      <c r="G85" s="170" t="s">
        <v>104</v>
      </c>
      <c r="H85" s="170" t="s">
        <v>208</v>
      </c>
      <c r="I85" s="170" t="s">
        <v>96</v>
      </c>
      <c r="J85" s="155">
        <v>20000</v>
      </c>
    </row>
    <row r="86" spans="1:10" hidden="1" x14ac:dyDescent="0.25">
      <c r="A86" s="73" t="s">
        <v>213</v>
      </c>
      <c r="B86" s="171">
        <v>871</v>
      </c>
      <c r="C86" s="170" t="s">
        <v>85</v>
      </c>
      <c r="D86" s="171">
        <v>13</v>
      </c>
      <c r="E86" s="170" t="s">
        <v>108</v>
      </c>
      <c r="F86" s="171">
        <v>1</v>
      </c>
      <c r="G86" s="170" t="s">
        <v>106</v>
      </c>
      <c r="H86" s="170" t="s">
        <v>89</v>
      </c>
      <c r="I86" s="171"/>
      <c r="J86" s="155">
        <f>J87</f>
        <v>0</v>
      </c>
    </row>
    <row r="87" spans="1:10" ht="47.25" hidden="1" x14ac:dyDescent="0.25">
      <c r="A87" s="74" t="s">
        <v>207</v>
      </c>
      <c r="B87" s="171">
        <v>871</v>
      </c>
      <c r="C87" s="170" t="s">
        <v>85</v>
      </c>
      <c r="D87" s="170" t="s">
        <v>119</v>
      </c>
      <c r="E87" s="170" t="s">
        <v>108</v>
      </c>
      <c r="F87" s="170" t="s">
        <v>90</v>
      </c>
      <c r="G87" s="170" t="s">
        <v>106</v>
      </c>
      <c r="H87" s="170" t="s">
        <v>208</v>
      </c>
      <c r="I87" s="170"/>
      <c r="J87" s="155">
        <f>J88</f>
        <v>0</v>
      </c>
    </row>
    <row r="88" spans="1:10" ht="31.5" hidden="1" x14ac:dyDescent="0.25">
      <c r="A88" s="74" t="s">
        <v>95</v>
      </c>
      <c r="B88" s="171">
        <v>871</v>
      </c>
      <c r="C88" s="170" t="s">
        <v>85</v>
      </c>
      <c r="D88" s="170" t="s">
        <v>119</v>
      </c>
      <c r="E88" s="170" t="s">
        <v>108</v>
      </c>
      <c r="F88" s="170" t="s">
        <v>90</v>
      </c>
      <c r="G88" s="170" t="s">
        <v>106</v>
      </c>
      <c r="H88" s="170" t="s">
        <v>208</v>
      </c>
      <c r="I88" s="170" t="s">
        <v>96</v>
      </c>
      <c r="J88" s="155">
        <v>0</v>
      </c>
    </row>
    <row r="89" spans="1:10" ht="47.25" x14ac:dyDescent="0.25">
      <c r="A89" s="73" t="s">
        <v>214</v>
      </c>
      <c r="B89" s="171">
        <v>871</v>
      </c>
      <c r="C89" s="170" t="s">
        <v>85</v>
      </c>
      <c r="D89" s="171">
        <v>13</v>
      </c>
      <c r="E89" s="170" t="s">
        <v>133</v>
      </c>
      <c r="F89" s="171">
        <v>0</v>
      </c>
      <c r="G89" s="170" t="s">
        <v>88</v>
      </c>
      <c r="H89" s="170" t="s">
        <v>89</v>
      </c>
      <c r="I89" s="171"/>
      <c r="J89" s="155">
        <f>J90</f>
        <v>6000</v>
      </c>
    </row>
    <row r="90" spans="1:10" ht="47.25" x14ac:dyDescent="0.25">
      <c r="A90" s="73" t="s">
        <v>215</v>
      </c>
      <c r="B90" s="171">
        <v>871</v>
      </c>
      <c r="C90" s="170" t="s">
        <v>85</v>
      </c>
      <c r="D90" s="171">
        <v>13</v>
      </c>
      <c r="E90" s="170" t="s">
        <v>133</v>
      </c>
      <c r="F90" s="171">
        <v>0</v>
      </c>
      <c r="G90" s="170" t="s">
        <v>88</v>
      </c>
      <c r="H90" s="170" t="s">
        <v>89</v>
      </c>
      <c r="I90" s="171"/>
      <c r="J90" s="155">
        <f>J91+J93</f>
        <v>6000</v>
      </c>
    </row>
    <row r="91" spans="1:10" ht="31.5" x14ac:dyDescent="0.25">
      <c r="A91" s="74" t="s">
        <v>445</v>
      </c>
      <c r="B91" s="171">
        <v>871</v>
      </c>
      <c r="C91" s="170" t="s">
        <v>85</v>
      </c>
      <c r="D91" s="170" t="s">
        <v>119</v>
      </c>
      <c r="E91" s="170" t="s">
        <v>133</v>
      </c>
      <c r="F91" s="170" t="s">
        <v>87</v>
      </c>
      <c r="G91" s="170" t="s">
        <v>88</v>
      </c>
      <c r="H91" s="170" t="s">
        <v>446</v>
      </c>
      <c r="I91" s="170"/>
      <c r="J91" s="155">
        <f>J92</f>
        <v>6000</v>
      </c>
    </row>
    <row r="92" spans="1:10" x14ac:dyDescent="0.25">
      <c r="A92" s="74" t="s">
        <v>111</v>
      </c>
      <c r="B92" s="171">
        <v>871</v>
      </c>
      <c r="C92" s="170" t="s">
        <v>85</v>
      </c>
      <c r="D92" s="170" t="s">
        <v>119</v>
      </c>
      <c r="E92" s="170" t="s">
        <v>133</v>
      </c>
      <c r="F92" s="170" t="s">
        <v>87</v>
      </c>
      <c r="G92" s="170" t="s">
        <v>88</v>
      </c>
      <c r="H92" s="170" t="s">
        <v>446</v>
      </c>
      <c r="I92" s="170" t="s">
        <v>112</v>
      </c>
      <c r="J92" s="155">
        <v>6000</v>
      </c>
    </row>
    <row r="93" spans="1:10" ht="63" hidden="1" x14ac:dyDescent="0.25">
      <c r="A93" s="74" t="s">
        <v>447</v>
      </c>
      <c r="B93" s="171">
        <v>871</v>
      </c>
      <c r="C93" s="170" t="s">
        <v>85</v>
      </c>
      <c r="D93" s="170" t="s">
        <v>119</v>
      </c>
      <c r="E93" s="170" t="s">
        <v>133</v>
      </c>
      <c r="F93" s="170" t="s">
        <v>87</v>
      </c>
      <c r="G93" s="170" t="s">
        <v>88</v>
      </c>
      <c r="H93" s="170" t="s">
        <v>448</v>
      </c>
      <c r="I93" s="170"/>
      <c r="J93" s="155">
        <f>J94</f>
        <v>0</v>
      </c>
    </row>
    <row r="94" spans="1:10" hidden="1" x14ac:dyDescent="0.25">
      <c r="A94" s="74" t="s">
        <v>111</v>
      </c>
      <c r="B94" s="171">
        <v>871</v>
      </c>
      <c r="C94" s="170" t="s">
        <v>85</v>
      </c>
      <c r="D94" s="170" t="s">
        <v>119</v>
      </c>
      <c r="E94" s="170" t="s">
        <v>133</v>
      </c>
      <c r="F94" s="170" t="s">
        <v>87</v>
      </c>
      <c r="G94" s="170" t="s">
        <v>88</v>
      </c>
      <c r="H94" s="170" t="s">
        <v>448</v>
      </c>
      <c r="I94" s="170" t="s">
        <v>112</v>
      </c>
      <c r="J94" s="155">
        <v>0</v>
      </c>
    </row>
    <row r="95" spans="1:10" ht="47.25" x14ac:dyDescent="0.25">
      <c r="A95" s="73" t="s">
        <v>216</v>
      </c>
      <c r="B95" s="170" t="s">
        <v>62</v>
      </c>
      <c r="C95" s="170" t="s">
        <v>85</v>
      </c>
      <c r="D95" s="170" t="s">
        <v>119</v>
      </c>
      <c r="E95" s="170" t="s">
        <v>110</v>
      </c>
      <c r="F95" s="171">
        <v>0</v>
      </c>
      <c r="G95" s="170" t="s">
        <v>88</v>
      </c>
      <c r="H95" s="170" t="s">
        <v>89</v>
      </c>
      <c r="I95" s="171"/>
      <c r="J95" s="155">
        <f>J96</f>
        <v>10000</v>
      </c>
    </row>
    <row r="96" spans="1:10" x14ac:dyDescent="0.25">
      <c r="A96" s="74" t="s">
        <v>217</v>
      </c>
      <c r="B96" s="170" t="s">
        <v>62</v>
      </c>
      <c r="C96" s="170" t="s">
        <v>85</v>
      </c>
      <c r="D96" s="170" t="s">
        <v>119</v>
      </c>
      <c r="E96" s="170" t="s">
        <v>110</v>
      </c>
      <c r="F96" s="170" t="s">
        <v>87</v>
      </c>
      <c r="G96" s="170" t="s">
        <v>85</v>
      </c>
      <c r="H96" s="170" t="s">
        <v>89</v>
      </c>
      <c r="I96" s="170"/>
      <c r="J96" s="155">
        <f>J97</f>
        <v>10000</v>
      </c>
    </row>
    <row r="97" spans="1:10" ht="31.5" x14ac:dyDescent="0.25">
      <c r="A97" s="74" t="s">
        <v>218</v>
      </c>
      <c r="B97" s="170" t="s">
        <v>62</v>
      </c>
      <c r="C97" s="170" t="s">
        <v>85</v>
      </c>
      <c r="D97" s="170" t="s">
        <v>119</v>
      </c>
      <c r="E97" s="170" t="s">
        <v>110</v>
      </c>
      <c r="F97" s="170" t="s">
        <v>87</v>
      </c>
      <c r="G97" s="170" t="s">
        <v>85</v>
      </c>
      <c r="H97" s="170" t="s">
        <v>219</v>
      </c>
      <c r="I97" s="170"/>
      <c r="J97" s="155">
        <f>J98</f>
        <v>10000</v>
      </c>
    </row>
    <row r="98" spans="1:10" ht="31.5" x14ac:dyDescent="0.25">
      <c r="A98" s="74" t="s">
        <v>95</v>
      </c>
      <c r="B98" s="170" t="s">
        <v>62</v>
      </c>
      <c r="C98" s="170" t="s">
        <v>85</v>
      </c>
      <c r="D98" s="170" t="s">
        <v>119</v>
      </c>
      <c r="E98" s="170" t="s">
        <v>110</v>
      </c>
      <c r="F98" s="170" t="s">
        <v>87</v>
      </c>
      <c r="G98" s="170" t="s">
        <v>85</v>
      </c>
      <c r="H98" s="170" t="s">
        <v>219</v>
      </c>
      <c r="I98" s="170" t="s">
        <v>96</v>
      </c>
      <c r="J98" s="155">
        <v>10000</v>
      </c>
    </row>
    <row r="99" spans="1:10" ht="63" x14ac:dyDescent="0.25">
      <c r="A99" s="73" t="s">
        <v>165</v>
      </c>
      <c r="B99" s="171">
        <v>871</v>
      </c>
      <c r="C99" s="170" t="s">
        <v>85</v>
      </c>
      <c r="D99" s="171">
        <v>13</v>
      </c>
      <c r="E99" s="170" t="s">
        <v>114</v>
      </c>
      <c r="F99" s="171">
        <v>0</v>
      </c>
      <c r="G99" s="170" t="s">
        <v>88</v>
      </c>
      <c r="H99" s="170" t="s">
        <v>89</v>
      </c>
      <c r="I99" s="171"/>
      <c r="J99" s="155">
        <f>J100+J103</f>
        <v>635000</v>
      </c>
    </row>
    <row r="100" spans="1:10" ht="31.5" x14ac:dyDescent="0.25">
      <c r="A100" s="74" t="s">
        <v>166</v>
      </c>
      <c r="B100" s="171">
        <v>871</v>
      </c>
      <c r="C100" s="170" t="s">
        <v>85</v>
      </c>
      <c r="D100" s="170" t="s">
        <v>119</v>
      </c>
      <c r="E100" s="170" t="s">
        <v>114</v>
      </c>
      <c r="F100" s="170" t="s">
        <v>87</v>
      </c>
      <c r="G100" s="170" t="s">
        <v>85</v>
      </c>
      <c r="H100" s="170" t="s">
        <v>89</v>
      </c>
      <c r="I100" s="170"/>
      <c r="J100" s="155">
        <f>J101</f>
        <v>135000</v>
      </c>
    </row>
    <row r="101" spans="1:10" ht="31.5" x14ac:dyDescent="0.25">
      <c r="A101" s="74" t="s">
        <v>166</v>
      </c>
      <c r="B101" s="171">
        <v>871</v>
      </c>
      <c r="C101" s="170" t="s">
        <v>85</v>
      </c>
      <c r="D101" s="170" t="s">
        <v>119</v>
      </c>
      <c r="E101" s="170" t="s">
        <v>114</v>
      </c>
      <c r="F101" s="170" t="s">
        <v>87</v>
      </c>
      <c r="G101" s="170" t="s">
        <v>85</v>
      </c>
      <c r="H101" s="170" t="s">
        <v>167</v>
      </c>
      <c r="I101" s="170"/>
      <c r="J101" s="155">
        <f>J102</f>
        <v>135000</v>
      </c>
    </row>
    <row r="102" spans="1:10" ht="31.5" x14ac:dyDescent="0.25">
      <c r="A102" s="74" t="s">
        <v>95</v>
      </c>
      <c r="B102" s="171">
        <v>871</v>
      </c>
      <c r="C102" s="170" t="s">
        <v>85</v>
      </c>
      <c r="D102" s="170" t="s">
        <v>119</v>
      </c>
      <c r="E102" s="170" t="s">
        <v>114</v>
      </c>
      <c r="F102" s="170" t="s">
        <v>87</v>
      </c>
      <c r="G102" s="170" t="s">
        <v>85</v>
      </c>
      <c r="H102" s="170" t="s">
        <v>167</v>
      </c>
      <c r="I102" s="170" t="s">
        <v>96</v>
      </c>
      <c r="J102" s="155">
        <v>135000</v>
      </c>
    </row>
    <row r="103" spans="1:10" x14ac:dyDescent="0.25">
      <c r="A103" s="74" t="s">
        <v>455</v>
      </c>
      <c r="B103" s="171">
        <v>871</v>
      </c>
      <c r="C103" s="170" t="s">
        <v>85</v>
      </c>
      <c r="D103" s="170" t="s">
        <v>119</v>
      </c>
      <c r="E103" s="170" t="s">
        <v>114</v>
      </c>
      <c r="F103" s="170" t="s">
        <v>87</v>
      </c>
      <c r="G103" s="170" t="s">
        <v>86</v>
      </c>
      <c r="H103" s="170" t="s">
        <v>89</v>
      </c>
      <c r="I103" s="170"/>
      <c r="J103" s="155">
        <f>J104</f>
        <v>500000</v>
      </c>
    </row>
    <row r="104" spans="1:10" ht="31.5" x14ac:dyDescent="0.25">
      <c r="A104" s="74" t="s">
        <v>166</v>
      </c>
      <c r="B104" s="171">
        <v>871</v>
      </c>
      <c r="C104" s="170" t="s">
        <v>85</v>
      </c>
      <c r="D104" s="170" t="s">
        <v>119</v>
      </c>
      <c r="E104" s="170" t="s">
        <v>114</v>
      </c>
      <c r="F104" s="170" t="s">
        <v>87</v>
      </c>
      <c r="G104" s="170" t="s">
        <v>86</v>
      </c>
      <c r="H104" s="170" t="s">
        <v>167</v>
      </c>
      <c r="I104" s="170"/>
      <c r="J104" s="155">
        <f>J105</f>
        <v>500000</v>
      </c>
    </row>
    <row r="105" spans="1:10" ht="31.5" x14ac:dyDescent="0.25">
      <c r="A105" s="74" t="s">
        <v>95</v>
      </c>
      <c r="B105" s="171">
        <v>871</v>
      </c>
      <c r="C105" s="170" t="s">
        <v>85</v>
      </c>
      <c r="D105" s="170" t="s">
        <v>119</v>
      </c>
      <c r="E105" s="170" t="s">
        <v>114</v>
      </c>
      <c r="F105" s="170" t="s">
        <v>87</v>
      </c>
      <c r="G105" s="170" t="s">
        <v>86</v>
      </c>
      <c r="H105" s="170" t="s">
        <v>167</v>
      </c>
      <c r="I105" s="170" t="s">
        <v>96</v>
      </c>
      <c r="J105" s="155">
        <v>500000</v>
      </c>
    </row>
    <row r="106" spans="1:10" ht="47.25" x14ac:dyDescent="0.25">
      <c r="A106" s="73" t="s">
        <v>220</v>
      </c>
      <c r="B106" s="171">
        <v>871</v>
      </c>
      <c r="C106" s="170" t="s">
        <v>85</v>
      </c>
      <c r="D106" s="171">
        <v>13</v>
      </c>
      <c r="E106" s="170" t="s">
        <v>119</v>
      </c>
      <c r="F106" s="171">
        <v>0</v>
      </c>
      <c r="G106" s="170" t="s">
        <v>88</v>
      </c>
      <c r="H106" s="170" t="s">
        <v>89</v>
      </c>
      <c r="I106" s="171"/>
      <c r="J106" s="155">
        <f>J107</f>
        <v>160000</v>
      </c>
    </row>
    <row r="107" spans="1:10" ht="47.25" x14ac:dyDescent="0.25">
      <c r="A107" s="74" t="s">
        <v>221</v>
      </c>
      <c r="B107" s="170" t="s">
        <v>62</v>
      </c>
      <c r="C107" s="170" t="s">
        <v>85</v>
      </c>
      <c r="D107" s="170" t="s">
        <v>119</v>
      </c>
      <c r="E107" s="170" t="s">
        <v>119</v>
      </c>
      <c r="F107" s="170" t="s">
        <v>87</v>
      </c>
      <c r="G107" s="170" t="s">
        <v>86</v>
      </c>
      <c r="H107" s="170" t="s">
        <v>89</v>
      </c>
      <c r="I107" s="170"/>
      <c r="J107" s="155">
        <f>J108</f>
        <v>160000</v>
      </c>
    </row>
    <row r="108" spans="1:10" ht="31.5" x14ac:dyDescent="0.25">
      <c r="A108" s="74" t="s">
        <v>222</v>
      </c>
      <c r="B108" s="170" t="s">
        <v>62</v>
      </c>
      <c r="C108" s="170" t="s">
        <v>85</v>
      </c>
      <c r="D108" s="170" t="s">
        <v>119</v>
      </c>
      <c r="E108" s="170" t="s">
        <v>119</v>
      </c>
      <c r="F108" s="170" t="s">
        <v>87</v>
      </c>
      <c r="G108" s="170" t="s">
        <v>86</v>
      </c>
      <c r="H108" s="170" t="s">
        <v>223</v>
      </c>
      <c r="I108" s="170"/>
      <c r="J108" s="155">
        <f>J109</f>
        <v>160000</v>
      </c>
    </row>
    <row r="109" spans="1:10" ht="31.5" x14ac:dyDescent="0.25">
      <c r="A109" s="74" t="s">
        <v>95</v>
      </c>
      <c r="B109" s="171">
        <v>871</v>
      </c>
      <c r="C109" s="170" t="s">
        <v>85</v>
      </c>
      <c r="D109" s="170" t="s">
        <v>119</v>
      </c>
      <c r="E109" s="170" t="s">
        <v>119</v>
      </c>
      <c r="F109" s="170" t="s">
        <v>87</v>
      </c>
      <c r="G109" s="170" t="s">
        <v>86</v>
      </c>
      <c r="H109" s="170" t="s">
        <v>223</v>
      </c>
      <c r="I109" s="170" t="s">
        <v>96</v>
      </c>
      <c r="J109" s="155">
        <v>160000</v>
      </c>
    </row>
    <row r="110" spans="1:10" hidden="1" x14ac:dyDescent="0.25">
      <c r="A110" s="74" t="s">
        <v>168</v>
      </c>
      <c r="B110" s="170" t="s">
        <v>62</v>
      </c>
      <c r="C110" s="170" t="s">
        <v>85</v>
      </c>
      <c r="D110" s="170" t="s">
        <v>119</v>
      </c>
      <c r="E110" s="171">
        <v>92</v>
      </c>
      <c r="F110" s="170"/>
      <c r="G110" s="170"/>
      <c r="H110" s="171"/>
      <c r="I110" s="170"/>
      <c r="J110" s="155">
        <f>J111</f>
        <v>0</v>
      </c>
    </row>
    <row r="111" spans="1:10" hidden="1" x14ac:dyDescent="0.25">
      <c r="A111" s="74" t="s">
        <v>227</v>
      </c>
      <c r="B111" s="170" t="s">
        <v>62</v>
      </c>
      <c r="C111" s="170" t="s">
        <v>85</v>
      </c>
      <c r="D111" s="170" t="s">
        <v>119</v>
      </c>
      <c r="E111" s="171">
        <v>92</v>
      </c>
      <c r="F111" s="170" t="s">
        <v>93</v>
      </c>
      <c r="G111" s="170"/>
      <c r="H111" s="171"/>
      <c r="I111" s="170"/>
      <c r="J111" s="155">
        <f>J112</f>
        <v>0</v>
      </c>
    </row>
    <row r="112" spans="1:10" ht="63" hidden="1" x14ac:dyDescent="0.25">
      <c r="A112" s="74" t="s">
        <v>228</v>
      </c>
      <c r="B112" s="170" t="s">
        <v>62</v>
      </c>
      <c r="C112" s="170" t="s">
        <v>85</v>
      </c>
      <c r="D112" s="170" t="s">
        <v>119</v>
      </c>
      <c r="E112" s="171">
        <v>92</v>
      </c>
      <c r="F112" s="170" t="s">
        <v>93</v>
      </c>
      <c r="G112" s="170" t="s">
        <v>88</v>
      </c>
      <c r="H112" s="171"/>
      <c r="I112" s="170"/>
      <c r="J112" s="155">
        <f>SUM(J113:J115)</f>
        <v>0</v>
      </c>
    </row>
    <row r="113" spans="1:10" ht="31.5" hidden="1" x14ac:dyDescent="0.25">
      <c r="A113" s="74" t="s">
        <v>95</v>
      </c>
      <c r="B113" s="170" t="s">
        <v>62</v>
      </c>
      <c r="C113" s="170" t="s">
        <v>85</v>
      </c>
      <c r="D113" s="170" t="s">
        <v>119</v>
      </c>
      <c r="E113" s="171">
        <v>92</v>
      </c>
      <c r="F113" s="170" t="s">
        <v>93</v>
      </c>
      <c r="G113" s="170" t="s">
        <v>88</v>
      </c>
      <c r="H113" s="171">
        <v>26390</v>
      </c>
      <c r="I113" s="170" t="s">
        <v>96</v>
      </c>
      <c r="J113" s="155"/>
    </row>
    <row r="114" spans="1:10" hidden="1" x14ac:dyDescent="0.25">
      <c r="A114" s="74" t="s">
        <v>123</v>
      </c>
      <c r="B114" s="170" t="s">
        <v>62</v>
      </c>
      <c r="C114" s="170" t="s">
        <v>85</v>
      </c>
      <c r="D114" s="170" t="s">
        <v>119</v>
      </c>
      <c r="E114" s="171">
        <v>92</v>
      </c>
      <c r="F114" s="170" t="s">
        <v>93</v>
      </c>
      <c r="G114" s="170" t="s">
        <v>88</v>
      </c>
      <c r="H114" s="171">
        <v>26390</v>
      </c>
      <c r="I114" s="170" t="s">
        <v>124</v>
      </c>
      <c r="J114" s="155"/>
    </row>
    <row r="115" spans="1:10" hidden="1" x14ac:dyDescent="0.25">
      <c r="A115" s="74" t="s">
        <v>97</v>
      </c>
      <c r="B115" s="170" t="s">
        <v>62</v>
      </c>
      <c r="C115" s="170" t="s">
        <v>85</v>
      </c>
      <c r="D115" s="170" t="s">
        <v>119</v>
      </c>
      <c r="E115" s="171">
        <v>92</v>
      </c>
      <c r="F115" s="170" t="s">
        <v>93</v>
      </c>
      <c r="G115" s="170" t="s">
        <v>88</v>
      </c>
      <c r="H115" s="171">
        <v>26390</v>
      </c>
      <c r="I115" s="170" t="s">
        <v>98</v>
      </c>
      <c r="J115" s="155"/>
    </row>
    <row r="116" spans="1:10" x14ac:dyDescent="0.25">
      <c r="A116" s="74" t="s">
        <v>100</v>
      </c>
      <c r="B116" s="170" t="s">
        <v>62</v>
      </c>
      <c r="C116" s="170" t="s">
        <v>85</v>
      </c>
      <c r="D116" s="170" t="s">
        <v>119</v>
      </c>
      <c r="E116" s="170" t="s">
        <v>101</v>
      </c>
      <c r="F116" s="171">
        <v>0</v>
      </c>
      <c r="G116" s="170" t="s">
        <v>88</v>
      </c>
      <c r="H116" s="170" t="s">
        <v>89</v>
      </c>
      <c r="I116" s="171"/>
      <c r="J116" s="155">
        <f>J117</f>
        <v>70000</v>
      </c>
    </row>
    <row r="117" spans="1:10" x14ac:dyDescent="0.25">
      <c r="A117" s="74" t="s">
        <v>229</v>
      </c>
      <c r="B117" s="170" t="s">
        <v>62</v>
      </c>
      <c r="C117" s="170" t="s">
        <v>85</v>
      </c>
      <c r="D117" s="170" t="s">
        <v>119</v>
      </c>
      <c r="E117" s="170" t="s">
        <v>101</v>
      </c>
      <c r="F117" s="171">
        <v>9</v>
      </c>
      <c r="G117" s="170" t="s">
        <v>88</v>
      </c>
      <c r="H117" s="170" t="s">
        <v>89</v>
      </c>
      <c r="I117" s="171"/>
      <c r="J117" s="155">
        <f>J118+J120</f>
        <v>70000</v>
      </c>
    </row>
    <row r="118" spans="1:10" ht="31.5" x14ac:dyDescent="0.25">
      <c r="A118" s="74" t="s">
        <v>230</v>
      </c>
      <c r="B118" s="170" t="s">
        <v>62</v>
      </c>
      <c r="C118" s="170" t="s">
        <v>85</v>
      </c>
      <c r="D118" s="170" t="s">
        <v>119</v>
      </c>
      <c r="E118" s="170" t="s">
        <v>101</v>
      </c>
      <c r="F118" s="171">
        <v>9</v>
      </c>
      <c r="G118" s="170" t="s">
        <v>88</v>
      </c>
      <c r="H118" s="170" t="s">
        <v>231</v>
      </c>
      <c r="I118" s="171"/>
      <c r="J118" s="155">
        <f>J119</f>
        <v>50000</v>
      </c>
    </row>
    <row r="119" spans="1:10" ht="31.5" x14ac:dyDescent="0.25">
      <c r="A119" s="74" t="s">
        <v>95</v>
      </c>
      <c r="B119" s="170" t="s">
        <v>62</v>
      </c>
      <c r="C119" s="170" t="s">
        <v>85</v>
      </c>
      <c r="D119" s="170" t="s">
        <v>119</v>
      </c>
      <c r="E119" s="170" t="s">
        <v>101</v>
      </c>
      <c r="F119" s="171">
        <v>9</v>
      </c>
      <c r="G119" s="170" t="s">
        <v>88</v>
      </c>
      <c r="H119" s="170" t="s">
        <v>231</v>
      </c>
      <c r="I119" s="171">
        <v>240</v>
      </c>
      <c r="J119" s="155">
        <v>50000</v>
      </c>
    </row>
    <row r="120" spans="1:10" x14ac:dyDescent="0.25">
      <c r="A120" s="74" t="s">
        <v>232</v>
      </c>
      <c r="B120" s="170" t="s">
        <v>62</v>
      </c>
      <c r="C120" s="170" t="s">
        <v>85</v>
      </c>
      <c r="D120" s="170" t="s">
        <v>119</v>
      </c>
      <c r="E120" s="170" t="s">
        <v>101</v>
      </c>
      <c r="F120" s="171">
        <v>9</v>
      </c>
      <c r="G120" s="170" t="s">
        <v>88</v>
      </c>
      <c r="H120" s="171">
        <v>29090</v>
      </c>
      <c r="I120" s="170"/>
      <c r="J120" s="155">
        <f>J121</f>
        <v>20000</v>
      </c>
    </row>
    <row r="121" spans="1:10" x14ac:dyDescent="0.25">
      <c r="A121" s="74" t="s">
        <v>97</v>
      </c>
      <c r="B121" s="170" t="s">
        <v>62</v>
      </c>
      <c r="C121" s="170" t="s">
        <v>85</v>
      </c>
      <c r="D121" s="170" t="s">
        <v>119</v>
      </c>
      <c r="E121" s="170" t="s">
        <v>101</v>
      </c>
      <c r="F121" s="171">
        <v>9</v>
      </c>
      <c r="G121" s="170" t="s">
        <v>88</v>
      </c>
      <c r="H121" s="171">
        <v>29090</v>
      </c>
      <c r="I121" s="170" t="s">
        <v>98</v>
      </c>
      <c r="J121" s="155">
        <v>20000</v>
      </c>
    </row>
    <row r="122" spans="1:10" x14ac:dyDescent="0.25">
      <c r="A122" s="79" t="s">
        <v>126</v>
      </c>
      <c r="B122" s="171">
        <v>871</v>
      </c>
      <c r="C122" s="170" t="s">
        <v>86</v>
      </c>
      <c r="D122" s="171" t="s">
        <v>24</v>
      </c>
      <c r="E122" s="170" t="s">
        <v>156</v>
      </c>
      <c r="F122" s="171"/>
      <c r="G122" s="170"/>
      <c r="H122" s="170"/>
      <c r="I122" s="171" t="s">
        <v>157</v>
      </c>
      <c r="J122" s="154">
        <f>J123</f>
        <v>521892.11</v>
      </c>
    </row>
    <row r="123" spans="1:10" x14ac:dyDescent="0.25">
      <c r="A123" s="80" t="s">
        <v>127</v>
      </c>
      <c r="B123" s="171">
        <v>871</v>
      </c>
      <c r="C123" s="170" t="s">
        <v>86</v>
      </c>
      <c r="D123" s="170" t="s">
        <v>92</v>
      </c>
      <c r="E123" s="170" t="s">
        <v>156</v>
      </c>
      <c r="F123" s="171"/>
      <c r="G123" s="170"/>
      <c r="H123" s="170"/>
      <c r="I123" s="171" t="s">
        <v>157</v>
      </c>
      <c r="J123" s="155">
        <f>J124</f>
        <v>521892.11</v>
      </c>
    </row>
    <row r="124" spans="1:10" x14ac:dyDescent="0.25">
      <c r="A124" s="74" t="s">
        <v>100</v>
      </c>
      <c r="B124" s="171">
        <v>871</v>
      </c>
      <c r="C124" s="170" t="s">
        <v>86</v>
      </c>
      <c r="D124" s="170" t="s">
        <v>92</v>
      </c>
      <c r="E124" s="170" t="s">
        <v>101</v>
      </c>
      <c r="F124" s="171">
        <v>0</v>
      </c>
      <c r="G124" s="170" t="s">
        <v>88</v>
      </c>
      <c r="H124" s="170" t="s">
        <v>89</v>
      </c>
      <c r="I124" s="171"/>
      <c r="J124" s="155">
        <f>J125</f>
        <v>521892.11</v>
      </c>
    </row>
    <row r="125" spans="1:10" x14ac:dyDescent="0.25">
      <c r="A125" s="74" t="s">
        <v>229</v>
      </c>
      <c r="B125" s="171">
        <v>871</v>
      </c>
      <c r="C125" s="170" t="s">
        <v>86</v>
      </c>
      <c r="D125" s="170" t="s">
        <v>92</v>
      </c>
      <c r="E125" s="170" t="s">
        <v>101</v>
      </c>
      <c r="F125" s="171">
        <v>9</v>
      </c>
      <c r="G125" s="170" t="s">
        <v>88</v>
      </c>
      <c r="H125" s="170" t="s">
        <v>89</v>
      </c>
      <c r="I125" s="171"/>
      <c r="J125" s="155">
        <f>J126</f>
        <v>521892.11</v>
      </c>
    </row>
    <row r="126" spans="1:10" ht="63" x14ac:dyDescent="0.25">
      <c r="A126" s="73" t="s">
        <v>233</v>
      </c>
      <c r="B126" s="171">
        <v>871</v>
      </c>
      <c r="C126" s="170" t="s">
        <v>86</v>
      </c>
      <c r="D126" s="170" t="s">
        <v>92</v>
      </c>
      <c r="E126" s="170" t="s">
        <v>101</v>
      </c>
      <c r="F126" s="171">
        <v>9</v>
      </c>
      <c r="G126" s="170" t="s">
        <v>88</v>
      </c>
      <c r="H126" s="170" t="s">
        <v>128</v>
      </c>
      <c r="I126" s="171"/>
      <c r="J126" s="155">
        <f>SUM(J127:J128)</f>
        <v>521892.11</v>
      </c>
    </row>
    <row r="127" spans="1:10" x14ac:dyDescent="0.25">
      <c r="A127" s="73" t="s">
        <v>162</v>
      </c>
      <c r="B127" s="171">
        <v>871</v>
      </c>
      <c r="C127" s="170" t="s">
        <v>86</v>
      </c>
      <c r="D127" s="170" t="s">
        <v>92</v>
      </c>
      <c r="E127" s="170" t="s">
        <v>101</v>
      </c>
      <c r="F127" s="171">
        <v>9</v>
      </c>
      <c r="G127" s="170" t="s">
        <v>88</v>
      </c>
      <c r="H127" s="170" t="s">
        <v>128</v>
      </c>
      <c r="I127" s="171">
        <v>120</v>
      </c>
      <c r="J127" s="155">
        <v>521892.11</v>
      </c>
    </row>
    <row r="128" spans="1:10" ht="31.5" hidden="1" x14ac:dyDescent="0.25">
      <c r="A128" s="74" t="s">
        <v>95</v>
      </c>
      <c r="B128" s="171">
        <v>871</v>
      </c>
      <c r="C128" s="170" t="s">
        <v>86</v>
      </c>
      <c r="D128" s="170" t="s">
        <v>92</v>
      </c>
      <c r="E128" s="170" t="s">
        <v>101</v>
      </c>
      <c r="F128" s="171">
        <v>9</v>
      </c>
      <c r="G128" s="170" t="s">
        <v>88</v>
      </c>
      <c r="H128" s="170" t="s">
        <v>128</v>
      </c>
      <c r="I128" s="171">
        <v>240</v>
      </c>
      <c r="J128" s="155"/>
    </row>
    <row r="129" spans="1:10" x14ac:dyDescent="0.25">
      <c r="A129" s="79" t="s">
        <v>129</v>
      </c>
      <c r="B129" s="171">
        <v>871</v>
      </c>
      <c r="C129" s="170" t="s">
        <v>92</v>
      </c>
      <c r="D129" s="170"/>
      <c r="E129" s="170"/>
      <c r="F129" s="171"/>
      <c r="G129" s="170"/>
      <c r="H129" s="170"/>
      <c r="I129" s="171"/>
      <c r="J129" s="155">
        <f>J130+J139</f>
        <v>1696678.6</v>
      </c>
    </row>
    <row r="130" spans="1:10" x14ac:dyDescent="0.25">
      <c r="A130" s="73" t="s">
        <v>449</v>
      </c>
      <c r="B130" s="171">
        <v>871</v>
      </c>
      <c r="C130" s="170" t="s">
        <v>92</v>
      </c>
      <c r="D130" s="170" t="s">
        <v>122</v>
      </c>
      <c r="E130" s="170"/>
      <c r="F130" s="171"/>
      <c r="G130" s="170"/>
      <c r="H130" s="170"/>
      <c r="I130" s="171"/>
      <c r="J130" s="155">
        <f>J131</f>
        <v>380000</v>
      </c>
    </row>
    <row r="131" spans="1:10" ht="94.5" x14ac:dyDescent="0.25">
      <c r="A131" s="73" t="s">
        <v>234</v>
      </c>
      <c r="B131" s="171">
        <v>871</v>
      </c>
      <c r="C131" s="170" t="s">
        <v>92</v>
      </c>
      <c r="D131" s="170" t="s">
        <v>122</v>
      </c>
      <c r="E131" s="170" t="s">
        <v>86</v>
      </c>
      <c r="F131" s="171">
        <v>0</v>
      </c>
      <c r="G131" s="170" t="s">
        <v>88</v>
      </c>
      <c r="H131" s="170" t="s">
        <v>89</v>
      </c>
      <c r="I131" s="171"/>
      <c r="J131" s="155">
        <f>J132</f>
        <v>380000</v>
      </c>
    </row>
    <row r="132" spans="1:10" ht="31.5" x14ac:dyDescent="0.25">
      <c r="A132" s="74" t="s">
        <v>235</v>
      </c>
      <c r="B132" s="171">
        <v>871</v>
      </c>
      <c r="C132" s="170" t="s">
        <v>92</v>
      </c>
      <c r="D132" s="170" t="s">
        <v>122</v>
      </c>
      <c r="E132" s="170" t="s">
        <v>86</v>
      </c>
      <c r="F132" s="171">
        <v>1</v>
      </c>
      <c r="G132" s="170" t="s">
        <v>88</v>
      </c>
      <c r="H132" s="170" t="s">
        <v>89</v>
      </c>
      <c r="I132" s="171"/>
      <c r="J132" s="155">
        <f>J133+J135+J137</f>
        <v>380000</v>
      </c>
    </row>
    <row r="133" spans="1:10" ht="31.5" x14ac:dyDescent="0.25">
      <c r="A133" s="74" t="s">
        <v>236</v>
      </c>
      <c r="B133" s="171">
        <v>871</v>
      </c>
      <c r="C133" s="170" t="s">
        <v>92</v>
      </c>
      <c r="D133" s="170" t="s">
        <v>122</v>
      </c>
      <c r="E133" s="170" t="s">
        <v>86</v>
      </c>
      <c r="F133" s="171">
        <v>1</v>
      </c>
      <c r="G133" s="170" t="s">
        <v>88</v>
      </c>
      <c r="H133" s="170" t="s">
        <v>237</v>
      </c>
      <c r="I133" s="171"/>
      <c r="J133" s="155">
        <f>J134</f>
        <v>70000</v>
      </c>
    </row>
    <row r="134" spans="1:10" ht="31.5" x14ac:dyDescent="0.25">
      <c r="A134" s="74" t="s">
        <v>95</v>
      </c>
      <c r="B134" s="171">
        <v>871</v>
      </c>
      <c r="C134" s="170" t="s">
        <v>92</v>
      </c>
      <c r="D134" s="170" t="s">
        <v>122</v>
      </c>
      <c r="E134" s="170" t="s">
        <v>86</v>
      </c>
      <c r="F134" s="171">
        <v>1</v>
      </c>
      <c r="G134" s="170" t="s">
        <v>88</v>
      </c>
      <c r="H134" s="170" t="s">
        <v>237</v>
      </c>
      <c r="I134" s="171">
        <v>240</v>
      </c>
      <c r="J134" s="155">
        <v>70000</v>
      </c>
    </row>
    <row r="135" spans="1:10" ht="31.5" x14ac:dyDescent="0.25">
      <c r="A135" s="74" t="s">
        <v>487</v>
      </c>
      <c r="B135" s="171">
        <v>871</v>
      </c>
      <c r="C135" s="170" t="s">
        <v>92</v>
      </c>
      <c r="D135" s="170" t="s">
        <v>122</v>
      </c>
      <c r="E135" s="170" t="s">
        <v>86</v>
      </c>
      <c r="F135" s="171">
        <v>1</v>
      </c>
      <c r="G135" s="170" t="s">
        <v>88</v>
      </c>
      <c r="H135" s="170" t="s">
        <v>238</v>
      </c>
      <c r="I135" s="171"/>
      <c r="J135" s="155">
        <f>J136</f>
        <v>10000</v>
      </c>
    </row>
    <row r="136" spans="1:10" ht="31.5" x14ac:dyDescent="0.25">
      <c r="A136" s="74" t="s">
        <v>95</v>
      </c>
      <c r="B136" s="171">
        <v>871</v>
      </c>
      <c r="C136" s="170" t="s">
        <v>92</v>
      </c>
      <c r="D136" s="170" t="s">
        <v>122</v>
      </c>
      <c r="E136" s="170" t="s">
        <v>86</v>
      </c>
      <c r="F136" s="171">
        <v>1</v>
      </c>
      <c r="G136" s="170" t="s">
        <v>88</v>
      </c>
      <c r="H136" s="170" t="s">
        <v>238</v>
      </c>
      <c r="I136" s="171">
        <v>240</v>
      </c>
      <c r="J136" s="155">
        <v>10000</v>
      </c>
    </row>
    <row r="137" spans="1:10" x14ac:dyDescent="0.25">
      <c r="A137" s="74" t="s">
        <v>239</v>
      </c>
      <c r="B137" s="171">
        <v>871</v>
      </c>
      <c r="C137" s="170" t="s">
        <v>92</v>
      </c>
      <c r="D137" s="170" t="s">
        <v>122</v>
      </c>
      <c r="E137" s="170" t="s">
        <v>86</v>
      </c>
      <c r="F137" s="171">
        <v>1</v>
      </c>
      <c r="G137" s="170" t="s">
        <v>88</v>
      </c>
      <c r="H137" s="170" t="s">
        <v>240</v>
      </c>
      <c r="I137" s="171"/>
      <c r="J137" s="155">
        <f>J138</f>
        <v>300000</v>
      </c>
    </row>
    <row r="138" spans="1:10" ht="31.5" x14ac:dyDescent="0.25">
      <c r="A138" s="74" t="s">
        <v>95</v>
      </c>
      <c r="B138" s="171">
        <v>871</v>
      </c>
      <c r="C138" s="170" t="s">
        <v>92</v>
      </c>
      <c r="D138" s="170" t="s">
        <v>122</v>
      </c>
      <c r="E138" s="170" t="s">
        <v>86</v>
      </c>
      <c r="F138" s="171">
        <v>1</v>
      </c>
      <c r="G138" s="170" t="s">
        <v>88</v>
      </c>
      <c r="H138" s="170" t="s">
        <v>240</v>
      </c>
      <c r="I138" s="171">
        <v>240</v>
      </c>
      <c r="J138" s="155">
        <v>300000</v>
      </c>
    </row>
    <row r="139" spans="1:10" ht="31.5" x14ac:dyDescent="0.25">
      <c r="A139" s="74" t="s">
        <v>450</v>
      </c>
      <c r="B139" s="171">
        <v>871</v>
      </c>
      <c r="C139" s="170" t="s">
        <v>92</v>
      </c>
      <c r="D139" s="170" t="s">
        <v>110</v>
      </c>
      <c r="E139" s="170"/>
      <c r="F139" s="171"/>
      <c r="G139" s="170"/>
      <c r="H139" s="170"/>
      <c r="I139" s="171"/>
      <c r="J139" s="155">
        <f>J140+J150</f>
        <v>1316678.6000000001</v>
      </c>
    </row>
    <row r="140" spans="1:10" ht="94.5" x14ac:dyDescent="0.25">
      <c r="A140" s="74" t="s">
        <v>234</v>
      </c>
      <c r="B140" s="171">
        <v>871</v>
      </c>
      <c r="C140" s="170" t="s">
        <v>92</v>
      </c>
      <c r="D140" s="170" t="s">
        <v>110</v>
      </c>
      <c r="E140" s="170" t="s">
        <v>86</v>
      </c>
      <c r="F140" s="171">
        <v>0</v>
      </c>
      <c r="G140" s="170" t="s">
        <v>88</v>
      </c>
      <c r="H140" s="170" t="s">
        <v>89</v>
      </c>
      <c r="I140" s="171"/>
      <c r="J140" s="155">
        <f>J141+J144+J147</f>
        <v>692678.6</v>
      </c>
    </row>
    <row r="141" spans="1:10" ht="47.25" x14ac:dyDescent="0.25">
      <c r="A141" s="81" t="s">
        <v>241</v>
      </c>
      <c r="B141" s="171">
        <v>871</v>
      </c>
      <c r="C141" s="170" t="s">
        <v>92</v>
      </c>
      <c r="D141" s="170" t="s">
        <v>110</v>
      </c>
      <c r="E141" s="170" t="s">
        <v>86</v>
      </c>
      <c r="F141" s="171">
        <v>2</v>
      </c>
      <c r="G141" s="170" t="s">
        <v>88</v>
      </c>
      <c r="H141" s="170" t="s">
        <v>89</v>
      </c>
      <c r="I141" s="171"/>
      <c r="J141" s="155">
        <f>J142</f>
        <v>5000</v>
      </c>
    </row>
    <row r="142" spans="1:10" ht="31.5" x14ac:dyDescent="0.25">
      <c r="A142" s="81" t="s">
        <v>242</v>
      </c>
      <c r="B142" s="171">
        <v>871</v>
      </c>
      <c r="C142" s="170" t="s">
        <v>92</v>
      </c>
      <c r="D142" s="170" t="s">
        <v>110</v>
      </c>
      <c r="E142" s="170" t="s">
        <v>86</v>
      </c>
      <c r="F142" s="171">
        <v>2</v>
      </c>
      <c r="G142" s="170" t="s">
        <v>88</v>
      </c>
      <c r="H142" s="170" t="s">
        <v>243</v>
      </c>
      <c r="I142" s="171"/>
      <c r="J142" s="155">
        <f>J143</f>
        <v>5000</v>
      </c>
    </row>
    <row r="143" spans="1:10" ht="31.5" x14ac:dyDescent="0.25">
      <c r="A143" s="74" t="s">
        <v>95</v>
      </c>
      <c r="B143" s="171">
        <v>871</v>
      </c>
      <c r="C143" s="170" t="s">
        <v>92</v>
      </c>
      <c r="D143" s="170" t="s">
        <v>110</v>
      </c>
      <c r="E143" s="170" t="s">
        <v>86</v>
      </c>
      <c r="F143" s="171">
        <v>2</v>
      </c>
      <c r="G143" s="170" t="s">
        <v>88</v>
      </c>
      <c r="H143" s="170" t="s">
        <v>243</v>
      </c>
      <c r="I143" s="171">
        <v>240</v>
      </c>
      <c r="J143" s="155">
        <v>5000</v>
      </c>
    </row>
    <row r="144" spans="1:10" ht="63" x14ac:dyDescent="0.25">
      <c r="A144" s="74" t="s">
        <v>244</v>
      </c>
      <c r="B144" s="171">
        <v>871</v>
      </c>
      <c r="C144" s="170" t="s">
        <v>92</v>
      </c>
      <c r="D144" s="170" t="s">
        <v>110</v>
      </c>
      <c r="E144" s="170" t="s">
        <v>86</v>
      </c>
      <c r="F144" s="171">
        <v>3</v>
      </c>
      <c r="G144" s="170" t="s">
        <v>88</v>
      </c>
      <c r="H144" s="170" t="s">
        <v>89</v>
      </c>
      <c r="I144" s="171"/>
      <c r="J144" s="155">
        <f>J145</f>
        <v>387678.6</v>
      </c>
    </row>
    <row r="145" spans="1:10" ht="31.5" x14ac:dyDescent="0.25">
      <c r="A145" s="74" t="s">
        <v>245</v>
      </c>
      <c r="B145" s="171">
        <v>871</v>
      </c>
      <c r="C145" s="170" t="s">
        <v>92</v>
      </c>
      <c r="D145" s="170" t="s">
        <v>110</v>
      </c>
      <c r="E145" s="170" t="s">
        <v>86</v>
      </c>
      <c r="F145" s="171">
        <v>3</v>
      </c>
      <c r="G145" s="170" t="s">
        <v>88</v>
      </c>
      <c r="H145" s="170" t="s">
        <v>246</v>
      </c>
      <c r="I145" s="171"/>
      <c r="J145" s="155">
        <f>J146</f>
        <v>387678.6</v>
      </c>
    </row>
    <row r="146" spans="1:10" ht="31.5" x14ac:dyDescent="0.25">
      <c r="A146" s="74" t="s">
        <v>95</v>
      </c>
      <c r="B146" s="171">
        <v>871</v>
      </c>
      <c r="C146" s="170" t="s">
        <v>92</v>
      </c>
      <c r="D146" s="170" t="s">
        <v>110</v>
      </c>
      <c r="E146" s="170" t="s">
        <v>86</v>
      </c>
      <c r="F146" s="171">
        <v>3</v>
      </c>
      <c r="G146" s="170" t="s">
        <v>88</v>
      </c>
      <c r="H146" s="170" t="s">
        <v>246</v>
      </c>
      <c r="I146" s="171">
        <v>240</v>
      </c>
      <c r="J146" s="155">
        <f>385978.6+1700</f>
        <v>387678.6</v>
      </c>
    </row>
    <row r="147" spans="1:10" x14ac:dyDescent="0.25">
      <c r="A147" s="74" t="s">
        <v>250</v>
      </c>
      <c r="B147" s="171">
        <v>871</v>
      </c>
      <c r="C147" s="170" t="s">
        <v>92</v>
      </c>
      <c r="D147" s="170" t="s">
        <v>110</v>
      </c>
      <c r="E147" s="170" t="s">
        <v>86</v>
      </c>
      <c r="F147" s="171">
        <v>4</v>
      </c>
      <c r="G147" s="170" t="s">
        <v>88</v>
      </c>
      <c r="H147" s="170" t="s">
        <v>89</v>
      </c>
      <c r="I147" s="171"/>
      <c r="J147" s="155">
        <f>J148</f>
        <v>300000</v>
      </c>
    </row>
    <row r="148" spans="1:10" x14ac:dyDescent="0.25">
      <c r="A148" s="74" t="s">
        <v>250</v>
      </c>
      <c r="B148" s="171">
        <v>871</v>
      </c>
      <c r="C148" s="170" t="s">
        <v>92</v>
      </c>
      <c r="D148" s="170" t="s">
        <v>110</v>
      </c>
      <c r="E148" s="170" t="s">
        <v>86</v>
      </c>
      <c r="F148" s="171">
        <v>4</v>
      </c>
      <c r="G148" s="170" t="s">
        <v>88</v>
      </c>
      <c r="H148" s="170" t="s">
        <v>251</v>
      </c>
      <c r="I148" s="171"/>
      <c r="J148" s="155">
        <f>J149</f>
        <v>300000</v>
      </c>
    </row>
    <row r="149" spans="1:10" ht="31.5" x14ac:dyDescent="0.25">
      <c r="A149" s="74" t="s">
        <v>95</v>
      </c>
      <c r="B149" s="171">
        <v>871</v>
      </c>
      <c r="C149" s="170" t="s">
        <v>92</v>
      </c>
      <c r="D149" s="170" t="s">
        <v>110</v>
      </c>
      <c r="E149" s="170" t="s">
        <v>86</v>
      </c>
      <c r="F149" s="171">
        <v>4</v>
      </c>
      <c r="G149" s="170" t="s">
        <v>88</v>
      </c>
      <c r="H149" s="170" t="s">
        <v>251</v>
      </c>
      <c r="I149" s="171">
        <v>240</v>
      </c>
      <c r="J149" s="155">
        <v>300000</v>
      </c>
    </row>
    <row r="150" spans="1:10" ht="31.5" x14ac:dyDescent="0.25">
      <c r="A150" s="74" t="s">
        <v>247</v>
      </c>
      <c r="B150" s="171">
        <v>871</v>
      </c>
      <c r="C150" s="170" t="s">
        <v>92</v>
      </c>
      <c r="D150" s="170" t="s">
        <v>110</v>
      </c>
      <c r="E150" s="170">
        <v>97</v>
      </c>
      <c r="F150" s="171">
        <v>0</v>
      </c>
      <c r="G150" s="170" t="s">
        <v>88</v>
      </c>
      <c r="H150" s="170" t="s">
        <v>89</v>
      </c>
      <c r="I150" s="171"/>
      <c r="J150" s="155">
        <f>J151</f>
        <v>624000</v>
      </c>
    </row>
    <row r="151" spans="1:10" ht="63" x14ac:dyDescent="0.25">
      <c r="A151" s="74" t="s">
        <v>174</v>
      </c>
      <c r="B151" s="171">
        <v>871</v>
      </c>
      <c r="C151" s="170" t="s">
        <v>92</v>
      </c>
      <c r="D151" s="170" t="s">
        <v>110</v>
      </c>
      <c r="E151" s="170">
        <v>97</v>
      </c>
      <c r="F151" s="171">
        <v>2</v>
      </c>
      <c r="G151" s="170" t="s">
        <v>88</v>
      </c>
      <c r="H151" s="170" t="s">
        <v>89</v>
      </c>
      <c r="I151" s="171"/>
      <c r="J151" s="155">
        <f>J152+J154</f>
        <v>624000</v>
      </c>
    </row>
    <row r="152" spans="1:10" ht="63" x14ac:dyDescent="0.25">
      <c r="A152" s="74" t="s">
        <v>248</v>
      </c>
      <c r="B152" s="171">
        <v>871</v>
      </c>
      <c r="C152" s="170" t="s">
        <v>92</v>
      </c>
      <c r="D152" s="170" t="s">
        <v>110</v>
      </c>
      <c r="E152" s="170" t="s">
        <v>176</v>
      </c>
      <c r="F152" s="171">
        <v>2</v>
      </c>
      <c r="G152" s="170" t="s">
        <v>88</v>
      </c>
      <c r="H152" s="170" t="s">
        <v>249</v>
      </c>
      <c r="I152" s="171"/>
      <c r="J152" s="155">
        <f>J153</f>
        <v>34100</v>
      </c>
    </row>
    <row r="153" spans="1:10" x14ac:dyDescent="0.25">
      <c r="A153" s="77" t="s">
        <v>179</v>
      </c>
      <c r="B153" s="171">
        <v>871</v>
      </c>
      <c r="C153" s="170" t="s">
        <v>92</v>
      </c>
      <c r="D153" s="170" t="s">
        <v>110</v>
      </c>
      <c r="E153" s="170" t="s">
        <v>176</v>
      </c>
      <c r="F153" s="171">
        <v>2</v>
      </c>
      <c r="G153" s="170" t="s">
        <v>88</v>
      </c>
      <c r="H153" s="170" t="s">
        <v>249</v>
      </c>
      <c r="I153" s="171">
        <v>540</v>
      </c>
      <c r="J153" s="155">
        <v>34100</v>
      </c>
    </row>
    <row r="154" spans="1:10" ht="141.75" x14ac:dyDescent="0.25">
      <c r="A154" s="74" t="s">
        <v>451</v>
      </c>
      <c r="B154" s="171">
        <v>871</v>
      </c>
      <c r="C154" s="170" t="s">
        <v>92</v>
      </c>
      <c r="D154" s="170" t="s">
        <v>110</v>
      </c>
      <c r="E154" s="170" t="s">
        <v>176</v>
      </c>
      <c r="F154" s="171">
        <v>2</v>
      </c>
      <c r="G154" s="170" t="s">
        <v>88</v>
      </c>
      <c r="H154" s="170" t="s">
        <v>452</v>
      </c>
      <c r="I154" s="171"/>
      <c r="J154" s="155">
        <f>J155</f>
        <v>589900</v>
      </c>
    </row>
    <row r="155" spans="1:10" x14ac:dyDescent="0.25">
      <c r="A155" s="77" t="s">
        <v>179</v>
      </c>
      <c r="B155" s="171">
        <v>871</v>
      </c>
      <c r="C155" s="170" t="s">
        <v>92</v>
      </c>
      <c r="D155" s="170" t="s">
        <v>110</v>
      </c>
      <c r="E155" s="170" t="s">
        <v>176</v>
      </c>
      <c r="F155" s="171">
        <v>2</v>
      </c>
      <c r="G155" s="170" t="s">
        <v>88</v>
      </c>
      <c r="H155" s="170" t="s">
        <v>452</v>
      </c>
      <c r="I155" s="171">
        <v>540</v>
      </c>
      <c r="J155" s="155">
        <f>591600-1700</f>
        <v>589900</v>
      </c>
    </row>
    <row r="156" spans="1:10" x14ac:dyDescent="0.25">
      <c r="A156" s="79" t="s">
        <v>132</v>
      </c>
      <c r="B156" s="171">
        <v>871</v>
      </c>
      <c r="C156" s="170" t="s">
        <v>103</v>
      </c>
      <c r="D156" s="171" t="s">
        <v>24</v>
      </c>
      <c r="E156" s="170"/>
      <c r="F156" s="171"/>
      <c r="G156" s="170"/>
      <c r="H156" s="170"/>
      <c r="I156" s="171"/>
      <c r="J156" s="155">
        <f>J157+J177+J182</f>
        <v>31850339.699999999</v>
      </c>
    </row>
    <row r="157" spans="1:10" x14ac:dyDescent="0.25">
      <c r="A157" s="73" t="s">
        <v>135</v>
      </c>
      <c r="B157" s="170" t="s">
        <v>62</v>
      </c>
      <c r="C157" s="170" t="s">
        <v>103</v>
      </c>
      <c r="D157" s="170" t="s">
        <v>122</v>
      </c>
      <c r="E157" s="170"/>
      <c r="F157" s="171"/>
      <c r="G157" s="170"/>
      <c r="H157" s="170"/>
      <c r="I157" s="171"/>
      <c r="J157" s="155">
        <f>J158</f>
        <v>31738403.699999999</v>
      </c>
    </row>
    <row r="158" spans="1:10" ht="47.25" x14ac:dyDescent="0.25">
      <c r="A158" s="73" t="s">
        <v>252</v>
      </c>
      <c r="B158" s="170" t="s">
        <v>62</v>
      </c>
      <c r="C158" s="170" t="s">
        <v>103</v>
      </c>
      <c r="D158" s="170" t="s">
        <v>122</v>
      </c>
      <c r="E158" s="170" t="s">
        <v>92</v>
      </c>
      <c r="F158" s="171">
        <v>0</v>
      </c>
      <c r="G158" s="170" t="s">
        <v>88</v>
      </c>
      <c r="H158" s="170" t="s">
        <v>89</v>
      </c>
      <c r="I158" s="171"/>
      <c r="J158" s="155">
        <f>J159</f>
        <v>31738403.699999999</v>
      </c>
    </row>
    <row r="159" spans="1:10" ht="47.25" x14ac:dyDescent="0.25">
      <c r="A159" s="74" t="s">
        <v>253</v>
      </c>
      <c r="B159" s="170" t="s">
        <v>62</v>
      </c>
      <c r="C159" s="170" t="s">
        <v>103</v>
      </c>
      <c r="D159" s="170" t="s">
        <v>122</v>
      </c>
      <c r="E159" s="170" t="s">
        <v>92</v>
      </c>
      <c r="F159" s="171">
        <v>1</v>
      </c>
      <c r="G159" s="170" t="s">
        <v>88</v>
      </c>
      <c r="H159" s="170" t="s">
        <v>89</v>
      </c>
      <c r="I159" s="171"/>
      <c r="J159" s="155">
        <f>J160+J163+J165+J167+J169+J173+J175+J171</f>
        <v>31738403.699999999</v>
      </c>
    </row>
    <row r="160" spans="1:10" x14ac:dyDescent="0.25">
      <c r="A160" s="74" t="s">
        <v>254</v>
      </c>
      <c r="B160" s="170" t="s">
        <v>62</v>
      </c>
      <c r="C160" s="170" t="s">
        <v>103</v>
      </c>
      <c r="D160" s="170" t="s">
        <v>122</v>
      </c>
      <c r="E160" s="170" t="s">
        <v>92</v>
      </c>
      <c r="F160" s="171">
        <v>1</v>
      </c>
      <c r="G160" s="170" t="s">
        <v>88</v>
      </c>
      <c r="H160" s="170" t="s">
        <v>255</v>
      </c>
      <c r="I160" s="171"/>
      <c r="J160" s="155">
        <f>J161+J162</f>
        <v>21123156.960000001</v>
      </c>
    </row>
    <row r="161" spans="1:10" ht="31.5" x14ac:dyDescent="0.25">
      <c r="A161" s="74" t="s">
        <v>95</v>
      </c>
      <c r="B161" s="170" t="s">
        <v>62</v>
      </c>
      <c r="C161" s="170" t="s">
        <v>103</v>
      </c>
      <c r="D161" s="170" t="s">
        <v>122</v>
      </c>
      <c r="E161" s="170" t="s">
        <v>92</v>
      </c>
      <c r="F161" s="171">
        <v>1</v>
      </c>
      <c r="G161" s="170" t="s">
        <v>88</v>
      </c>
      <c r="H161" s="170" t="s">
        <v>255</v>
      </c>
      <c r="I161" s="171">
        <v>240</v>
      </c>
      <c r="J161" s="155">
        <v>21123156.960000001</v>
      </c>
    </row>
    <row r="162" spans="1:10" hidden="1" x14ac:dyDescent="0.25">
      <c r="A162" s="74" t="s">
        <v>121</v>
      </c>
      <c r="B162" s="170" t="s">
        <v>62</v>
      </c>
      <c r="C162" s="170" t="s">
        <v>103</v>
      </c>
      <c r="D162" s="170" t="s">
        <v>122</v>
      </c>
      <c r="E162" s="170" t="s">
        <v>92</v>
      </c>
      <c r="F162" s="171">
        <v>1</v>
      </c>
      <c r="G162" s="170" t="s">
        <v>88</v>
      </c>
      <c r="H162" s="170" t="s">
        <v>255</v>
      </c>
      <c r="I162" s="171">
        <v>410</v>
      </c>
      <c r="J162" s="155"/>
    </row>
    <row r="163" spans="1:10" hidden="1" x14ac:dyDescent="0.25">
      <c r="A163" s="74" t="s">
        <v>256</v>
      </c>
      <c r="B163" s="170" t="s">
        <v>62</v>
      </c>
      <c r="C163" s="170" t="s">
        <v>103</v>
      </c>
      <c r="D163" s="170" t="s">
        <v>122</v>
      </c>
      <c r="E163" s="170" t="s">
        <v>92</v>
      </c>
      <c r="F163" s="171">
        <v>1</v>
      </c>
      <c r="G163" s="170" t="s">
        <v>88</v>
      </c>
      <c r="H163" s="170" t="s">
        <v>257</v>
      </c>
      <c r="I163" s="171"/>
      <c r="J163" s="155">
        <f>J164</f>
        <v>0</v>
      </c>
    </row>
    <row r="164" spans="1:10" ht="31.5" hidden="1" x14ac:dyDescent="0.25">
      <c r="A164" s="74" t="s">
        <v>95</v>
      </c>
      <c r="B164" s="170" t="s">
        <v>62</v>
      </c>
      <c r="C164" s="170" t="s">
        <v>103</v>
      </c>
      <c r="D164" s="170" t="s">
        <v>122</v>
      </c>
      <c r="E164" s="170" t="s">
        <v>92</v>
      </c>
      <c r="F164" s="171">
        <v>1</v>
      </c>
      <c r="G164" s="170" t="s">
        <v>88</v>
      </c>
      <c r="H164" s="170" t="s">
        <v>257</v>
      </c>
      <c r="I164" s="171">
        <v>240</v>
      </c>
      <c r="J164" s="155"/>
    </row>
    <row r="165" spans="1:10" hidden="1" x14ac:dyDescent="0.25">
      <c r="A165" s="74" t="s">
        <v>258</v>
      </c>
      <c r="B165" s="171">
        <v>871</v>
      </c>
      <c r="C165" s="170" t="s">
        <v>103</v>
      </c>
      <c r="D165" s="170" t="s">
        <v>122</v>
      </c>
      <c r="E165" s="170" t="s">
        <v>92</v>
      </c>
      <c r="F165" s="171">
        <v>1</v>
      </c>
      <c r="G165" s="170" t="s">
        <v>88</v>
      </c>
      <c r="H165" s="170" t="s">
        <v>259</v>
      </c>
      <c r="I165" s="171"/>
      <c r="J165" s="155">
        <f>J166</f>
        <v>0</v>
      </c>
    </row>
    <row r="166" spans="1:10" hidden="1" x14ac:dyDescent="0.25">
      <c r="A166" s="74" t="s">
        <v>121</v>
      </c>
      <c r="B166" s="171">
        <v>871</v>
      </c>
      <c r="C166" s="170" t="s">
        <v>103</v>
      </c>
      <c r="D166" s="170" t="s">
        <v>122</v>
      </c>
      <c r="E166" s="170" t="s">
        <v>92</v>
      </c>
      <c r="F166" s="171">
        <v>1</v>
      </c>
      <c r="G166" s="170" t="s">
        <v>88</v>
      </c>
      <c r="H166" s="170" t="s">
        <v>259</v>
      </c>
      <c r="I166" s="171">
        <v>410</v>
      </c>
      <c r="J166" s="155"/>
    </row>
    <row r="167" spans="1:10" ht="31.5" x14ac:dyDescent="0.25">
      <c r="A167" s="74" t="s">
        <v>260</v>
      </c>
      <c r="B167" s="171">
        <v>871</v>
      </c>
      <c r="C167" s="170" t="s">
        <v>103</v>
      </c>
      <c r="D167" s="170" t="s">
        <v>122</v>
      </c>
      <c r="E167" s="170" t="s">
        <v>92</v>
      </c>
      <c r="F167" s="171">
        <v>1</v>
      </c>
      <c r="G167" s="170" t="s">
        <v>88</v>
      </c>
      <c r="H167" s="170" t="s">
        <v>261</v>
      </c>
      <c r="I167" s="171"/>
      <c r="J167" s="155">
        <f>J168</f>
        <v>50000</v>
      </c>
    </row>
    <row r="168" spans="1:10" ht="31.5" x14ac:dyDescent="0.25">
      <c r="A168" s="74" t="s">
        <v>95</v>
      </c>
      <c r="B168" s="171">
        <v>871</v>
      </c>
      <c r="C168" s="170" t="s">
        <v>103</v>
      </c>
      <c r="D168" s="170" t="s">
        <v>122</v>
      </c>
      <c r="E168" s="170" t="s">
        <v>92</v>
      </c>
      <c r="F168" s="171">
        <v>1</v>
      </c>
      <c r="G168" s="170" t="s">
        <v>88</v>
      </c>
      <c r="H168" s="170" t="s">
        <v>261</v>
      </c>
      <c r="I168" s="171">
        <v>240</v>
      </c>
      <c r="J168" s="155">
        <v>50000</v>
      </c>
    </row>
    <row r="169" spans="1:10" hidden="1" x14ac:dyDescent="0.25">
      <c r="A169" s="74" t="s">
        <v>453</v>
      </c>
      <c r="B169" s="171">
        <v>871</v>
      </c>
      <c r="C169" s="170" t="s">
        <v>103</v>
      </c>
      <c r="D169" s="170" t="s">
        <v>122</v>
      </c>
      <c r="E169" s="170" t="s">
        <v>92</v>
      </c>
      <c r="F169" s="171">
        <v>1</v>
      </c>
      <c r="G169" s="170" t="s">
        <v>88</v>
      </c>
      <c r="H169" s="170" t="s">
        <v>454</v>
      </c>
      <c r="I169" s="171"/>
      <c r="J169" s="155">
        <f>J170</f>
        <v>0</v>
      </c>
    </row>
    <row r="170" spans="1:10" hidden="1" x14ac:dyDescent="0.25">
      <c r="A170" s="74" t="s">
        <v>121</v>
      </c>
      <c r="B170" s="171">
        <v>871</v>
      </c>
      <c r="C170" s="170" t="s">
        <v>103</v>
      </c>
      <c r="D170" s="170" t="s">
        <v>122</v>
      </c>
      <c r="E170" s="170" t="s">
        <v>92</v>
      </c>
      <c r="F170" s="171">
        <v>1</v>
      </c>
      <c r="G170" s="170" t="s">
        <v>88</v>
      </c>
      <c r="H170" s="170" t="s">
        <v>454</v>
      </c>
      <c r="I170" s="171">
        <v>410</v>
      </c>
      <c r="J170" s="155">
        <v>0</v>
      </c>
    </row>
    <row r="171" spans="1:10" x14ac:dyDescent="0.25">
      <c r="A171" s="74" t="s">
        <v>262</v>
      </c>
      <c r="B171" s="171">
        <v>871</v>
      </c>
      <c r="C171" s="170" t="s">
        <v>103</v>
      </c>
      <c r="D171" s="170" t="s">
        <v>122</v>
      </c>
      <c r="E171" s="170" t="s">
        <v>92</v>
      </c>
      <c r="F171" s="171">
        <v>1</v>
      </c>
      <c r="G171" s="170" t="s">
        <v>88</v>
      </c>
      <c r="H171" s="170" t="s">
        <v>263</v>
      </c>
      <c r="I171" s="171"/>
      <c r="J171" s="155">
        <f>J172</f>
        <v>7450443.7300000004</v>
      </c>
    </row>
    <row r="172" spans="1:10" ht="31.5" x14ac:dyDescent="0.25">
      <c r="A172" s="74" t="s">
        <v>95</v>
      </c>
      <c r="B172" s="171">
        <v>871</v>
      </c>
      <c r="C172" s="170" t="s">
        <v>103</v>
      </c>
      <c r="D172" s="170" t="s">
        <v>122</v>
      </c>
      <c r="E172" s="170" t="s">
        <v>92</v>
      </c>
      <c r="F172" s="171">
        <v>1</v>
      </c>
      <c r="G172" s="170" t="s">
        <v>88</v>
      </c>
      <c r="H172" s="170" t="s">
        <v>263</v>
      </c>
      <c r="I172" s="171">
        <v>240</v>
      </c>
      <c r="J172" s="155">
        <v>7450443.7300000004</v>
      </c>
    </row>
    <row r="173" spans="1:10" hidden="1" x14ac:dyDescent="0.25">
      <c r="A173" s="74" t="s">
        <v>264</v>
      </c>
      <c r="B173" s="171">
        <v>871</v>
      </c>
      <c r="C173" s="170" t="s">
        <v>103</v>
      </c>
      <c r="D173" s="170" t="s">
        <v>122</v>
      </c>
      <c r="E173" s="170" t="s">
        <v>92</v>
      </c>
      <c r="F173" s="171">
        <v>1</v>
      </c>
      <c r="G173" s="170" t="s">
        <v>88</v>
      </c>
      <c r="H173" s="170" t="s">
        <v>265</v>
      </c>
      <c r="I173" s="171"/>
      <c r="J173" s="155">
        <f>J174</f>
        <v>0</v>
      </c>
    </row>
    <row r="174" spans="1:10" hidden="1" x14ac:dyDescent="0.25">
      <c r="A174" s="74" t="s">
        <v>121</v>
      </c>
      <c r="B174" s="171">
        <v>871</v>
      </c>
      <c r="C174" s="170" t="s">
        <v>103</v>
      </c>
      <c r="D174" s="170" t="s">
        <v>122</v>
      </c>
      <c r="E174" s="170" t="s">
        <v>92</v>
      </c>
      <c r="F174" s="171">
        <v>1</v>
      </c>
      <c r="G174" s="170" t="s">
        <v>88</v>
      </c>
      <c r="H174" s="170" t="s">
        <v>265</v>
      </c>
      <c r="I174" s="171">
        <v>410</v>
      </c>
      <c r="J174" s="155"/>
    </row>
    <row r="175" spans="1:10" ht="31.5" x14ac:dyDescent="0.25">
      <c r="A175" s="74" t="s">
        <v>266</v>
      </c>
      <c r="B175" s="171">
        <v>871</v>
      </c>
      <c r="C175" s="170" t="s">
        <v>103</v>
      </c>
      <c r="D175" s="170" t="s">
        <v>122</v>
      </c>
      <c r="E175" s="170" t="s">
        <v>92</v>
      </c>
      <c r="F175" s="171">
        <v>1</v>
      </c>
      <c r="G175" s="170" t="s">
        <v>88</v>
      </c>
      <c r="H175" s="170" t="s">
        <v>267</v>
      </c>
      <c r="I175" s="171"/>
      <c r="J175" s="155">
        <f>J176</f>
        <v>3114803.01</v>
      </c>
    </row>
    <row r="176" spans="1:10" ht="31.5" x14ac:dyDescent="0.25">
      <c r="A176" s="74" t="s">
        <v>95</v>
      </c>
      <c r="B176" s="171">
        <v>871</v>
      </c>
      <c r="C176" s="170" t="s">
        <v>103</v>
      </c>
      <c r="D176" s="170" t="s">
        <v>122</v>
      </c>
      <c r="E176" s="170" t="s">
        <v>92</v>
      </c>
      <c r="F176" s="171">
        <v>1</v>
      </c>
      <c r="G176" s="170" t="s">
        <v>88</v>
      </c>
      <c r="H176" s="170" t="s">
        <v>267</v>
      </c>
      <c r="I176" s="171">
        <v>240</v>
      </c>
      <c r="J176" s="155">
        <v>3114803.01</v>
      </c>
    </row>
    <row r="177" spans="1:10" x14ac:dyDescent="0.25">
      <c r="A177" s="74" t="s">
        <v>136</v>
      </c>
      <c r="B177" s="171">
        <v>871</v>
      </c>
      <c r="C177" s="170" t="s">
        <v>103</v>
      </c>
      <c r="D177" s="170" t="s">
        <v>110</v>
      </c>
      <c r="E177" s="170"/>
      <c r="F177" s="170"/>
      <c r="G177" s="170"/>
      <c r="H177" s="170"/>
      <c r="I177" s="171" t="s">
        <v>157</v>
      </c>
      <c r="J177" s="155">
        <f>J178</f>
        <v>81936</v>
      </c>
    </row>
    <row r="178" spans="1:10" x14ac:dyDescent="0.25">
      <c r="A178" s="74" t="s">
        <v>100</v>
      </c>
      <c r="B178" s="171">
        <v>871</v>
      </c>
      <c r="C178" s="170" t="s">
        <v>103</v>
      </c>
      <c r="D178" s="170" t="s">
        <v>110</v>
      </c>
      <c r="E178" s="170" t="s">
        <v>101</v>
      </c>
      <c r="F178" s="171">
        <v>0</v>
      </c>
      <c r="G178" s="170" t="s">
        <v>88</v>
      </c>
      <c r="H178" s="170" t="s">
        <v>89</v>
      </c>
      <c r="I178" s="171"/>
      <c r="J178" s="155">
        <f>J179</f>
        <v>81936</v>
      </c>
    </row>
    <row r="179" spans="1:10" x14ac:dyDescent="0.25">
      <c r="A179" s="74" t="s">
        <v>229</v>
      </c>
      <c r="B179" s="170" t="s">
        <v>62</v>
      </c>
      <c r="C179" s="170" t="s">
        <v>103</v>
      </c>
      <c r="D179" s="170" t="s">
        <v>110</v>
      </c>
      <c r="E179" s="170" t="s">
        <v>101</v>
      </c>
      <c r="F179" s="171">
        <v>9</v>
      </c>
      <c r="G179" s="170" t="s">
        <v>88</v>
      </c>
      <c r="H179" s="170" t="s">
        <v>89</v>
      </c>
      <c r="I179" s="171"/>
      <c r="J179" s="155">
        <f>J180</f>
        <v>81936</v>
      </c>
    </row>
    <row r="180" spans="1:10" ht="31.5" x14ac:dyDescent="0.25">
      <c r="A180" s="74" t="s">
        <v>268</v>
      </c>
      <c r="B180" s="170" t="s">
        <v>62</v>
      </c>
      <c r="C180" s="170" t="s">
        <v>103</v>
      </c>
      <c r="D180" s="170" t="s">
        <v>110</v>
      </c>
      <c r="E180" s="170" t="s">
        <v>101</v>
      </c>
      <c r="F180" s="171">
        <v>9</v>
      </c>
      <c r="G180" s="170" t="s">
        <v>88</v>
      </c>
      <c r="H180" s="170" t="s">
        <v>137</v>
      </c>
      <c r="I180" s="171"/>
      <c r="J180" s="155">
        <f>J181</f>
        <v>81936</v>
      </c>
    </row>
    <row r="181" spans="1:10" ht="31.5" x14ac:dyDescent="0.25">
      <c r="A181" s="74" t="s">
        <v>95</v>
      </c>
      <c r="B181" s="170" t="s">
        <v>62</v>
      </c>
      <c r="C181" s="170" t="s">
        <v>103</v>
      </c>
      <c r="D181" s="170" t="s">
        <v>110</v>
      </c>
      <c r="E181" s="170" t="s">
        <v>101</v>
      </c>
      <c r="F181" s="171">
        <v>9</v>
      </c>
      <c r="G181" s="170" t="s">
        <v>88</v>
      </c>
      <c r="H181" s="170" t="s">
        <v>137</v>
      </c>
      <c r="I181" s="171">
        <v>240</v>
      </c>
      <c r="J181" s="155">
        <v>81936</v>
      </c>
    </row>
    <row r="182" spans="1:10" x14ac:dyDescent="0.25">
      <c r="A182" s="73" t="s">
        <v>138</v>
      </c>
      <c r="B182" s="171">
        <v>871</v>
      </c>
      <c r="C182" s="170" t="s">
        <v>103</v>
      </c>
      <c r="D182" s="170" t="s">
        <v>117</v>
      </c>
      <c r="E182" s="170"/>
      <c r="F182" s="170"/>
      <c r="G182" s="170"/>
      <c r="H182" s="170"/>
      <c r="I182" s="171" t="s">
        <v>157</v>
      </c>
      <c r="J182" s="154">
        <f>J183</f>
        <v>30000</v>
      </c>
    </row>
    <row r="183" spans="1:10" ht="63" x14ac:dyDescent="0.25">
      <c r="A183" s="74" t="s">
        <v>269</v>
      </c>
      <c r="B183" s="171">
        <v>871</v>
      </c>
      <c r="C183" s="170" t="s">
        <v>103</v>
      </c>
      <c r="D183" s="170" t="s">
        <v>117</v>
      </c>
      <c r="E183" s="170" t="s">
        <v>103</v>
      </c>
      <c r="F183" s="171">
        <v>0</v>
      </c>
      <c r="G183" s="170" t="s">
        <v>88</v>
      </c>
      <c r="H183" s="170" t="s">
        <v>89</v>
      </c>
      <c r="I183" s="171"/>
      <c r="J183" s="155">
        <f>J184</f>
        <v>30000</v>
      </c>
    </row>
    <row r="184" spans="1:10" x14ac:dyDescent="0.25">
      <c r="A184" s="74" t="s">
        <v>271</v>
      </c>
      <c r="B184" s="170" t="s">
        <v>62</v>
      </c>
      <c r="C184" s="170" t="s">
        <v>103</v>
      </c>
      <c r="D184" s="170" t="s">
        <v>117</v>
      </c>
      <c r="E184" s="170" t="s">
        <v>103</v>
      </c>
      <c r="F184" s="171">
        <v>0</v>
      </c>
      <c r="G184" s="170" t="s">
        <v>88</v>
      </c>
      <c r="H184" s="170" t="s">
        <v>272</v>
      </c>
      <c r="I184" s="171"/>
      <c r="J184" s="155">
        <f>J185</f>
        <v>30000</v>
      </c>
    </row>
    <row r="185" spans="1:10" ht="47.25" x14ac:dyDescent="0.25">
      <c r="A185" s="74" t="s">
        <v>270</v>
      </c>
      <c r="B185" s="170" t="s">
        <v>62</v>
      </c>
      <c r="C185" s="170" t="s">
        <v>103</v>
      </c>
      <c r="D185" s="170" t="s">
        <v>117</v>
      </c>
      <c r="E185" s="170" t="s">
        <v>103</v>
      </c>
      <c r="F185" s="171">
        <v>0</v>
      </c>
      <c r="G185" s="170" t="s">
        <v>88</v>
      </c>
      <c r="H185" s="170" t="s">
        <v>272</v>
      </c>
      <c r="I185" s="171">
        <v>810</v>
      </c>
      <c r="J185" s="155">
        <v>30000</v>
      </c>
    </row>
    <row r="186" spans="1:10" x14ac:dyDescent="0.25">
      <c r="A186" s="79" t="s">
        <v>498</v>
      </c>
      <c r="B186" s="170" t="s">
        <v>62</v>
      </c>
      <c r="C186" s="170" t="s">
        <v>104</v>
      </c>
      <c r="D186" s="171" t="s">
        <v>24</v>
      </c>
      <c r="E186" s="170"/>
      <c r="F186" s="171"/>
      <c r="G186" s="170"/>
      <c r="H186" s="170"/>
      <c r="I186" s="171"/>
      <c r="J186" s="155">
        <f>J187+J199+J240</f>
        <v>58691798.470000006</v>
      </c>
    </row>
    <row r="187" spans="1:10" x14ac:dyDescent="0.25">
      <c r="A187" s="73" t="s">
        <v>139</v>
      </c>
      <c r="B187" s="170" t="s">
        <v>62</v>
      </c>
      <c r="C187" s="170" t="s">
        <v>104</v>
      </c>
      <c r="D187" s="171" t="s">
        <v>85</v>
      </c>
      <c r="E187" s="170" t="s">
        <v>88</v>
      </c>
      <c r="F187" s="171">
        <v>0</v>
      </c>
      <c r="G187" s="170" t="s">
        <v>88</v>
      </c>
      <c r="H187" s="170" t="s">
        <v>89</v>
      </c>
      <c r="I187" s="171"/>
      <c r="J187" s="155">
        <f>J188+J195</f>
        <v>1255202.0900000001</v>
      </c>
    </row>
    <row r="188" spans="1:10" ht="47.25" x14ac:dyDescent="0.25">
      <c r="A188" s="74" t="s">
        <v>273</v>
      </c>
      <c r="B188" s="170" t="s">
        <v>62</v>
      </c>
      <c r="C188" s="170" t="s">
        <v>104</v>
      </c>
      <c r="D188" s="170" t="s">
        <v>85</v>
      </c>
      <c r="E188" s="170" t="s">
        <v>104</v>
      </c>
      <c r="F188" s="171">
        <v>0</v>
      </c>
      <c r="G188" s="170" t="s">
        <v>88</v>
      </c>
      <c r="H188" s="170" t="s">
        <v>89</v>
      </c>
      <c r="I188" s="171"/>
      <c r="J188" s="155">
        <f>J189+J192</f>
        <v>50000</v>
      </c>
    </row>
    <row r="189" spans="1:10" ht="31.5" x14ac:dyDescent="0.25">
      <c r="A189" s="74" t="s">
        <v>274</v>
      </c>
      <c r="B189" s="170" t="s">
        <v>62</v>
      </c>
      <c r="C189" s="170" t="s">
        <v>104</v>
      </c>
      <c r="D189" s="170" t="s">
        <v>85</v>
      </c>
      <c r="E189" s="170" t="s">
        <v>104</v>
      </c>
      <c r="F189" s="171">
        <v>1</v>
      </c>
      <c r="G189" s="170" t="s">
        <v>88</v>
      </c>
      <c r="H189" s="170" t="s">
        <v>89</v>
      </c>
      <c r="I189" s="171"/>
      <c r="J189" s="155">
        <f>J190</f>
        <v>50000</v>
      </c>
    </row>
    <row r="190" spans="1:10" x14ac:dyDescent="0.25">
      <c r="A190" s="74" t="s">
        <v>275</v>
      </c>
      <c r="B190" s="170" t="s">
        <v>62</v>
      </c>
      <c r="C190" s="170" t="s">
        <v>104</v>
      </c>
      <c r="D190" s="170" t="s">
        <v>85</v>
      </c>
      <c r="E190" s="170" t="s">
        <v>104</v>
      </c>
      <c r="F190" s="171">
        <v>1</v>
      </c>
      <c r="G190" s="170" t="s">
        <v>88</v>
      </c>
      <c r="H190" s="170" t="s">
        <v>276</v>
      </c>
      <c r="I190" s="171"/>
      <c r="J190" s="155">
        <f>J191</f>
        <v>50000</v>
      </c>
    </row>
    <row r="191" spans="1:10" ht="31.5" x14ac:dyDescent="0.25">
      <c r="A191" s="74" t="s">
        <v>95</v>
      </c>
      <c r="B191" s="170" t="s">
        <v>62</v>
      </c>
      <c r="C191" s="170" t="s">
        <v>104</v>
      </c>
      <c r="D191" s="170" t="s">
        <v>85</v>
      </c>
      <c r="E191" s="170" t="s">
        <v>104</v>
      </c>
      <c r="F191" s="171">
        <v>1</v>
      </c>
      <c r="G191" s="170" t="s">
        <v>88</v>
      </c>
      <c r="H191" s="170" t="s">
        <v>276</v>
      </c>
      <c r="I191" s="171">
        <v>240</v>
      </c>
      <c r="J191" s="155">
        <v>50000</v>
      </c>
    </row>
    <row r="192" spans="1:10" ht="47.25" hidden="1" x14ac:dyDescent="0.25">
      <c r="A192" s="74" t="s">
        <v>278</v>
      </c>
      <c r="B192" s="170" t="s">
        <v>62</v>
      </c>
      <c r="C192" s="170" t="s">
        <v>104</v>
      </c>
      <c r="D192" s="170" t="s">
        <v>85</v>
      </c>
      <c r="E192" s="170" t="s">
        <v>104</v>
      </c>
      <c r="F192" s="171">
        <v>6</v>
      </c>
      <c r="G192" s="170" t="s">
        <v>88</v>
      </c>
      <c r="H192" s="170" t="s">
        <v>89</v>
      </c>
      <c r="I192" s="171"/>
      <c r="J192" s="155">
        <f>J193</f>
        <v>0</v>
      </c>
    </row>
    <row r="193" spans="1:10" hidden="1" x14ac:dyDescent="0.25">
      <c r="A193" s="74" t="s">
        <v>279</v>
      </c>
      <c r="B193" s="170" t="s">
        <v>62</v>
      </c>
      <c r="C193" s="170" t="s">
        <v>104</v>
      </c>
      <c r="D193" s="170" t="s">
        <v>85</v>
      </c>
      <c r="E193" s="170" t="s">
        <v>104</v>
      </c>
      <c r="F193" s="171">
        <v>6</v>
      </c>
      <c r="G193" s="170" t="s">
        <v>88</v>
      </c>
      <c r="H193" s="170" t="s">
        <v>280</v>
      </c>
      <c r="I193" s="171"/>
      <c r="J193" s="155">
        <f>J194</f>
        <v>0</v>
      </c>
    </row>
    <row r="194" spans="1:10" hidden="1" x14ac:dyDescent="0.25">
      <c r="A194" s="74" t="s">
        <v>121</v>
      </c>
      <c r="B194" s="170" t="s">
        <v>62</v>
      </c>
      <c r="C194" s="170" t="s">
        <v>104</v>
      </c>
      <c r="D194" s="170" t="s">
        <v>85</v>
      </c>
      <c r="E194" s="170" t="s">
        <v>104</v>
      </c>
      <c r="F194" s="171">
        <v>6</v>
      </c>
      <c r="G194" s="170" t="s">
        <v>88</v>
      </c>
      <c r="H194" s="170" t="s">
        <v>280</v>
      </c>
      <c r="I194" s="171">
        <v>410</v>
      </c>
      <c r="J194" s="155"/>
    </row>
    <row r="195" spans="1:10" x14ac:dyDescent="0.25">
      <c r="A195" s="74" t="s">
        <v>100</v>
      </c>
      <c r="B195" s="170" t="s">
        <v>62</v>
      </c>
      <c r="C195" s="170" t="s">
        <v>104</v>
      </c>
      <c r="D195" s="171" t="s">
        <v>85</v>
      </c>
      <c r="E195" s="170" t="s">
        <v>101</v>
      </c>
      <c r="F195" s="171">
        <v>0</v>
      </c>
      <c r="G195" s="170" t="s">
        <v>88</v>
      </c>
      <c r="H195" s="170" t="s">
        <v>89</v>
      </c>
      <c r="I195" s="171"/>
      <c r="J195" s="155">
        <f>J196</f>
        <v>1205202.0900000001</v>
      </c>
    </row>
    <row r="196" spans="1:10" x14ac:dyDescent="0.25">
      <c r="A196" s="74" t="s">
        <v>229</v>
      </c>
      <c r="B196" s="170" t="s">
        <v>62</v>
      </c>
      <c r="C196" s="170" t="s">
        <v>104</v>
      </c>
      <c r="D196" s="171" t="s">
        <v>85</v>
      </c>
      <c r="E196" s="170" t="s">
        <v>101</v>
      </c>
      <c r="F196" s="171">
        <v>9</v>
      </c>
      <c r="G196" s="170" t="s">
        <v>88</v>
      </c>
      <c r="H196" s="170" t="s">
        <v>89</v>
      </c>
      <c r="I196" s="171"/>
      <c r="J196" s="155">
        <f>J197</f>
        <v>1205202.0900000001</v>
      </c>
    </row>
    <row r="197" spans="1:10" ht="47.25" x14ac:dyDescent="0.25">
      <c r="A197" s="74" t="s">
        <v>281</v>
      </c>
      <c r="B197" s="170" t="s">
        <v>62</v>
      </c>
      <c r="C197" s="170" t="s">
        <v>104</v>
      </c>
      <c r="D197" s="171" t="s">
        <v>85</v>
      </c>
      <c r="E197" s="170" t="s">
        <v>101</v>
      </c>
      <c r="F197" s="171">
        <v>9</v>
      </c>
      <c r="G197" s="170" t="s">
        <v>88</v>
      </c>
      <c r="H197" s="170" t="s">
        <v>282</v>
      </c>
      <c r="I197" s="171"/>
      <c r="J197" s="155">
        <f>J198</f>
        <v>1205202.0900000001</v>
      </c>
    </row>
    <row r="198" spans="1:10" ht="31.5" x14ac:dyDescent="0.25">
      <c r="A198" s="74" t="s">
        <v>95</v>
      </c>
      <c r="B198" s="170" t="s">
        <v>62</v>
      </c>
      <c r="C198" s="170" t="s">
        <v>104</v>
      </c>
      <c r="D198" s="171" t="s">
        <v>85</v>
      </c>
      <c r="E198" s="170" t="s">
        <v>101</v>
      </c>
      <c r="F198" s="171">
        <v>9</v>
      </c>
      <c r="G198" s="170" t="s">
        <v>88</v>
      </c>
      <c r="H198" s="170" t="s">
        <v>282</v>
      </c>
      <c r="I198" s="171">
        <v>240</v>
      </c>
      <c r="J198" s="155">
        <v>1205202.0900000001</v>
      </c>
    </row>
    <row r="199" spans="1:10" x14ac:dyDescent="0.25">
      <c r="A199" s="73" t="s">
        <v>140</v>
      </c>
      <c r="B199" s="170" t="s">
        <v>62</v>
      </c>
      <c r="C199" s="170" t="s">
        <v>104</v>
      </c>
      <c r="D199" s="171" t="s">
        <v>92</v>
      </c>
      <c r="E199" s="170" t="s">
        <v>156</v>
      </c>
      <c r="F199" s="171"/>
      <c r="G199" s="170"/>
      <c r="H199" s="170"/>
      <c r="I199" s="171"/>
      <c r="J199" s="154">
        <f>J200+J225+J236</f>
        <v>37261499.990000002</v>
      </c>
    </row>
    <row r="200" spans="1:10" ht="47.25" x14ac:dyDescent="0.25">
      <c r="A200" s="73" t="s">
        <v>252</v>
      </c>
      <c r="B200" s="170" t="s">
        <v>62</v>
      </c>
      <c r="C200" s="170" t="s">
        <v>104</v>
      </c>
      <c r="D200" s="170" t="s">
        <v>92</v>
      </c>
      <c r="E200" s="170" t="s">
        <v>92</v>
      </c>
      <c r="F200" s="171">
        <v>0</v>
      </c>
      <c r="G200" s="170" t="s">
        <v>88</v>
      </c>
      <c r="H200" s="170" t="s">
        <v>89</v>
      </c>
      <c r="I200" s="171"/>
      <c r="J200" s="155">
        <f>J201+J208</f>
        <v>36716606.75</v>
      </c>
    </row>
    <row r="201" spans="1:10" ht="31.5" x14ac:dyDescent="0.25">
      <c r="A201" s="74" t="s">
        <v>283</v>
      </c>
      <c r="B201" s="170" t="s">
        <v>62</v>
      </c>
      <c r="C201" s="170" t="s">
        <v>104</v>
      </c>
      <c r="D201" s="170" t="s">
        <v>92</v>
      </c>
      <c r="E201" s="170" t="s">
        <v>92</v>
      </c>
      <c r="F201" s="171">
        <v>2</v>
      </c>
      <c r="G201" s="170" t="s">
        <v>88</v>
      </c>
      <c r="H201" s="170" t="s">
        <v>89</v>
      </c>
      <c r="I201" s="171"/>
      <c r="J201" s="155">
        <f>J202+J204+J206</f>
        <v>10038304.280000001</v>
      </c>
    </row>
    <row r="202" spans="1:10" x14ac:dyDescent="0.25">
      <c r="A202" s="74" t="s">
        <v>284</v>
      </c>
      <c r="B202" s="170" t="s">
        <v>62</v>
      </c>
      <c r="C202" s="170" t="s">
        <v>104</v>
      </c>
      <c r="D202" s="170" t="s">
        <v>92</v>
      </c>
      <c r="E202" s="170" t="s">
        <v>92</v>
      </c>
      <c r="F202" s="171">
        <v>2</v>
      </c>
      <c r="G202" s="170" t="s">
        <v>88</v>
      </c>
      <c r="H202" s="170" t="s">
        <v>277</v>
      </c>
      <c r="I202" s="171"/>
      <c r="J202" s="155">
        <f>J203</f>
        <v>720000</v>
      </c>
    </row>
    <row r="203" spans="1:10" x14ac:dyDescent="0.25">
      <c r="A203" s="74" t="s">
        <v>121</v>
      </c>
      <c r="B203" s="170" t="s">
        <v>62</v>
      </c>
      <c r="C203" s="170" t="s">
        <v>104</v>
      </c>
      <c r="D203" s="170" t="s">
        <v>92</v>
      </c>
      <c r="E203" s="170" t="s">
        <v>92</v>
      </c>
      <c r="F203" s="171">
        <v>2</v>
      </c>
      <c r="G203" s="170" t="s">
        <v>88</v>
      </c>
      <c r="H203" s="170" t="s">
        <v>277</v>
      </c>
      <c r="I203" s="171">
        <v>410</v>
      </c>
      <c r="J203" s="155">
        <v>720000</v>
      </c>
    </row>
    <row r="204" spans="1:10" x14ac:dyDescent="0.25">
      <c r="A204" s="74" t="s">
        <v>285</v>
      </c>
      <c r="B204" s="170" t="s">
        <v>62</v>
      </c>
      <c r="C204" s="170" t="s">
        <v>104</v>
      </c>
      <c r="D204" s="170" t="s">
        <v>92</v>
      </c>
      <c r="E204" s="170" t="s">
        <v>92</v>
      </c>
      <c r="F204" s="171">
        <v>2</v>
      </c>
      <c r="G204" s="170" t="s">
        <v>88</v>
      </c>
      <c r="H204" s="170" t="s">
        <v>286</v>
      </c>
      <c r="I204" s="171"/>
      <c r="J204" s="155">
        <f>J205</f>
        <v>7318304.2800000003</v>
      </c>
    </row>
    <row r="205" spans="1:10" ht="31.5" x14ac:dyDescent="0.25">
      <c r="A205" s="74" t="s">
        <v>95</v>
      </c>
      <c r="B205" s="170" t="s">
        <v>62</v>
      </c>
      <c r="C205" s="170" t="s">
        <v>104</v>
      </c>
      <c r="D205" s="170" t="s">
        <v>92</v>
      </c>
      <c r="E205" s="170" t="s">
        <v>92</v>
      </c>
      <c r="F205" s="171">
        <v>2</v>
      </c>
      <c r="G205" s="170" t="s">
        <v>88</v>
      </c>
      <c r="H205" s="170" t="s">
        <v>286</v>
      </c>
      <c r="I205" s="171">
        <v>240</v>
      </c>
      <c r="J205" s="155">
        <v>7318304.2800000003</v>
      </c>
    </row>
    <row r="206" spans="1:10" x14ac:dyDescent="0.25">
      <c r="A206" s="74" t="s">
        <v>287</v>
      </c>
      <c r="B206" s="170" t="s">
        <v>62</v>
      </c>
      <c r="C206" s="170" t="s">
        <v>104</v>
      </c>
      <c r="D206" s="170" t="s">
        <v>92</v>
      </c>
      <c r="E206" s="170" t="s">
        <v>92</v>
      </c>
      <c r="F206" s="171">
        <v>2</v>
      </c>
      <c r="G206" s="170" t="s">
        <v>88</v>
      </c>
      <c r="H206" s="170" t="s">
        <v>288</v>
      </c>
      <c r="I206" s="171"/>
      <c r="J206" s="155">
        <f>J207</f>
        <v>2000000</v>
      </c>
    </row>
    <row r="207" spans="1:10" ht="31.5" x14ac:dyDescent="0.25">
      <c r="A207" s="74" t="s">
        <v>95</v>
      </c>
      <c r="B207" s="170" t="s">
        <v>62</v>
      </c>
      <c r="C207" s="170" t="s">
        <v>104</v>
      </c>
      <c r="D207" s="170" t="s">
        <v>92</v>
      </c>
      <c r="E207" s="170" t="s">
        <v>92</v>
      </c>
      <c r="F207" s="171">
        <v>2</v>
      </c>
      <c r="G207" s="170" t="s">
        <v>88</v>
      </c>
      <c r="H207" s="170" t="s">
        <v>288</v>
      </c>
      <c r="I207" s="171">
        <v>240</v>
      </c>
      <c r="J207" s="155">
        <v>2000000</v>
      </c>
    </row>
    <row r="208" spans="1:10" ht="31.5" x14ac:dyDescent="0.25">
      <c r="A208" s="74" t="s">
        <v>289</v>
      </c>
      <c r="B208" s="170" t="s">
        <v>62</v>
      </c>
      <c r="C208" s="170" t="s">
        <v>104</v>
      </c>
      <c r="D208" s="170" t="s">
        <v>92</v>
      </c>
      <c r="E208" s="170" t="s">
        <v>92</v>
      </c>
      <c r="F208" s="171">
        <v>3</v>
      </c>
      <c r="G208" s="170" t="s">
        <v>88</v>
      </c>
      <c r="H208" s="170" t="s">
        <v>89</v>
      </c>
      <c r="I208" s="171"/>
      <c r="J208" s="155">
        <f>J209+J211+J213+J215+J217+J219+J221+J223</f>
        <v>26678302.469999999</v>
      </c>
    </row>
    <row r="209" spans="1:10" x14ac:dyDescent="0.25">
      <c r="A209" s="74" t="s">
        <v>290</v>
      </c>
      <c r="B209" s="170" t="s">
        <v>62</v>
      </c>
      <c r="C209" s="170" t="s">
        <v>104</v>
      </c>
      <c r="D209" s="170" t="s">
        <v>92</v>
      </c>
      <c r="E209" s="170" t="s">
        <v>92</v>
      </c>
      <c r="F209" s="171">
        <v>3</v>
      </c>
      <c r="G209" s="170" t="s">
        <v>88</v>
      </c>
      <c r="H209" s="170" t="s">
        <v>291</v>
      </c>
      <c r="I209" s="171"/>
      <c r="J209" s="155">
        <f>J210</f>
        <v>520000</v>
      </c>
    </row>
    <row r="210" spans="1:10" ht="31.5" x14ac:dyDescent="0.25">
      <c r="A210" s="74" t="s">
        <v>95</v>
      </c>
      <c r="B210" s="170" t="s">
        <v>62</v>
      </c>
      <c r="C210" s="170" t="s">
        <v>104</v>
      </c>
      <c r="D210" s="170" t="s">
        <v>92</v>
      </c>
      <c r="E210" s="170" t="s">
        <v>92</v>
      </c>
      <c r="F210" s="171">
        <v>3</v>
      </c>
      <c r="G210" s="170" t="s">
        <v>88</v>
      </c>
      <c r="H210" s="170" t="s">
        <v>291</v>
      </c>
      <c r="I210" s="171">
        <v>240</v>
      </c>
      <c r="J210" s="155">
        <v>520000</v>
      </c>
    </row>
    <row r="211" spans="1:10" x14ac:dyDescent="0.25">
      <c r="A211" s="74" t="s">
        <v>292</v>
      </c>
      <c r="B211" s="170" t="s">
        <v>62</v>
      </c>
      <c r="C211" s="170" t="s">
        <v>104</v>
      </c>
      <c r="D211" s="170" t="s">
        <v>92</v>
      </c>
      <c r="E211" s="170" t="s">
        <v>92</v>
      </c>
      <c r="F211" s="171">
        <v>3</v>
      </c>
      <c r="G211" s="170" t="s">
        <v>88</v>
      </c>
      <c r="H211" s="170" t="s">
        <v>293</v>
      </c>
      <c r="I211" s="171"/>
      <c r="J211" s="155">
        <f>J212</f>
        <v>600000</v>
      </c>
    </row>
    <row r="212" spans="1:10" ht="31.5" x14ac:dyDescent="0.25">
      <c r="A212" s="74" t="s">
        <v>95</v>
      </c>
      <c r="B212" s="170" t="s">
        <v>62</v>
      </c>
      <c r="C212" s="170" t="s">
        <v>104</v>
      </c>
      <c r="D212" s="170" t="s">
        <v>92</v>
      </c>
      <c r="E212" s="170" t="s">
        <v>92</v>
      </c>
      <c r="F212" s="171">
        <v>3</v>
      </c>
      <c r="G212" s="170" t="s">
        <v>88</v>
      </c>
      <c r="H212" s="170" t="s">
        <v>293</v>
      </c>
      <c r="I212" s="171">
        <v>240</v>
      </c>
      <c r="J212" s="155">
        <v>600000</v>
      </c>
    </row>
    <row r="213" spans="1:10" x14ac:dyDescent="0.25">
      <c r="A213" s="74" t="s">
        <v>294</v>
      </c>
      <c r="B213" s="170" t="s">
        <v>62</v>
      </c>
      <c r="C213" s="170" t="s">
        <v>104</v>
      </c>
      <c r="D213" s="170" t="s">
        <v>92</v>
      </c>
      <c r="E213" s="170" t="s">
        <v>92</v>
      </c>
      <c r="F213" s="171">
        <v>3</v>
      </c>
      <c r="G213" s="170" t="s">
        <v>88</v>
      </c>
      <c r="H213" s="171">
        <v>29220</v>
      </c>
      <c r="I213" s="171"/>
      <c r="J213" s="155">
        <f>J214</f>
        <v>1528409.6</v>
      </c>
    </row>
    <row r="214" spans="1:10" ht="31.5" x14ac:dyDescent="0.25">
      <c r="A214" s="74" t="s">
        <v>95</v>
      </c>
      <c r="B214" s="170" t="s">
        <v>62</v>
      </c>
      <c r="C214" s="170" t="s">
        <v>104</v>
      </c>
      <c r="D214" s="170" t="s">
        <v>92</v>
      </c>
      <c r="E214" s="170" t="s">
        <v>92</v>
      </c>
      <c r="F214" s="171">
        <v>3</v>
      </c>
      <c r="G214" s="170" t="s">
        <v>88</v>
      </c>
      <c r="H214" s="171">
        <v>29220</v>
      </c>
      <c r="I214" s="171">
        <v>240</v>
      </c>
      <c r="J214" s="155">
        <v>1528409.6</v>
      </c>
    </row>
    <row r="215" spans="1:10" x14ac:dyDescent="0.25">
      <c r="A215" s="74" t="s">
        <v>295</v>
      </c>
      <c r="B215" s="171">
        <v>871</v>
      </c>
      <c r="C215" s="170" t="s">
        <v>104</v>
      </c>
      <c r="D215" s="170" t="s">
        <v>92</v>
      </c>
      <c r="E215" s="170" t="s">
        <v>92</v>
      </c>
      <c r="F215" s="171">
        <v>3</v>
      </c>
      <c r="G215" s="170" t="s">
        <v>88</v>
      </c>
      <c r="H215" s="170" t="s">
        <v>296</v>
      </c>
      <c r="I215" s="171"/>
      <c r="J215" s="155">
        <f>J216</f>
        <v>11858923.390000001</v>
      </c>
    </row>
    <row r="216" spans="1:10" ht="31.5" x14ac:dyDescent="0.25">
      <c r="A216" s="74" t="s">
        <v>95</v>
      </c>
      <c r="B216" s="171">
        <v>871</v>
      </c>
      <c r="C216" s="170" t="s">
        <v>104</v>
      </c>
      <c r="D216" s="170" t="s">
        <v>92</v>
      </c>
      <c r="E216" s="170" t="s">
        <v>92</v>
      </c>
      <c r="F216" s="171">
        <v>3</v>
      </c>
      <c r="G216" s="170" t="s">
        <v>88</v>
      </c>
      <c r="H216" s="170" t="s">
        <v>296</v>
      </c>
      <c r="I216" s="171">
        <v>240</v>
      </c>
      <c r="J216" s="155">
        <f>11860216.63-300000+297606.76+1100</f>
        <v>11858923.390000001</v>
      </c>
    </row>
    <row r="217" spans="1:10" x14ac:dyDescent="0.25">
      <c r="A217" s="74" t="s">
        <v>297</v>
      </c>
      <c r="B217" s="171">
        <v>871</v>
      </c>
      <c r="C217" s="170" t="s">
        <v>104</v>
      </c>
      <c r="D217" s="170" t="s">
        <v>92</v>
      </c>
      <c r="E217" s="170" t="s">
        <v>92</v>
      </c>
      <c r="F217" s="171">
        <v>3</v>
      </c>
      <c r="G217" s="170" t="s">
        <v>88</v>
      </c>
      <c r="H217" s="171">
        <v>29490</v>
      </c>
      <c r="I217" s="171"/>
      <c r="J217" s="155">
        <f>J218</f>
        <v>1500000</v>
      </c>
    </row>
    <row r="218" spans="1:10" ht="31.5" x14ac:dyDescent="0.25">
      <c r="A218" s="74" t="s">
        <v>95</v>
      </c>
      <c r="B218" s="171">
        <v>871</v>
      </c>
      <c r="C218" s="170" t="s">
        <v>104</v>
      </c>
      <c r="D218" s="170" t="s">
        <v>92</v>
      </c>
      <c r="E218" s="170" t="s">
        <v>92</v>
      </c>
      <c r="F218" s="171">
        <v>3</v>
      </c>
      <c r="G218" s="170" t="s">
        <v>88</v>
      </c>
      <c r="H218" s="171">
        <v>29490</v>
      </c>
      <c r="I218" s="171">
        <v>240</v>
      </c>
      <c r="J218" s="155">
        <v>1500000</v>
      </c>
    </row>
    <row r="219" spans="1:10" x14ac:dyDescent="0.25">
      <c r="A219" s="74" t="s">
        <v>298</v>
      </c>
      <c r="B219" s="171">
        <v>871</v>
      </c>
      <c r="C219" s="170" t="s">
        <v>104</v>
      </c>
      <c r="D219" s="170" t="s">
        <v>92</v>
      </c>
      <c r="E219" s="170" t="s">
        <v>92</v>
      </c>
      <c r="F219" s="171">
        <v>3</v>
      </c>
      <c r="G219" s="170" t="s">
        <v>88</v>
      </c>
      <c r="H219" s="170" t="s">
        <v>299</v>
      </c>
      <c r="I219" s="171"/>
      <c r="J219" s="155">
        <f>J220</f>
        <v>9470969.4800000004</v>
      </c>
    </row>
    <row r="220" spans="1:10" ht="31.5" x14ac:dyDescent="0.25">
      <c r="A220" s="74" t="s">
        <v>95</v>
      </c>
      <c r="B220" s="171">
        <v>871</v>
      </c>
      <c r="C220" s="170" t="s">
        <v>104</v>
      </c>
      <c r="D220" s="170" t="s">
        <v>92</v>
      </c>
      <c r="E220" s="170" t="s">
        <v>92</v>
      </c>
      <c r="F220" s="171">
        <v>3</v>
      </c>
      <c r="G220" s="170" t="s">
        <v>88</v>
      </c>
      <c r="H220" s="170" t="s">
        <v>299</v>
      </c>
      <c r="I220" s="171">
        <v>240</v>
      </c>
      <c r="J220" s="155">
        <v>9470969.4800000004</v>
      </c>
    </row>
    <row r="221" spans="1:10" ht="31.5" hidden="1" x14ac:dyDescent="0.25">
      <c r="A221" s="74" t="s">
        <v>300</v>
      </c>
      <c r="B221" s="171">
        <v>871</v>
      </c>
      <c r="C221" s="170" t="s">
        <v>104</v>
      </c>
      <c r="D221" s="170" t="s">
        <v>92</v>
      </c>
      <c r="E221" s="170" t="s">
        <v>92</v>
      </c>
      <c r="F221" s="171">
        <v>3</v>
      </c>
      <c r="G221" s="170" t="s">
        <v>88</v>
      </c>
      <c r="H221" s="170" t="s">
        <v>301</v>
      </c>
      <c r="I221" s="171"/>
      <c r="J221" s="155">
        <f>J222</f>
        <v>0</v>
      </c>
    </row>
    <row r="222" spans="1:10" ht="31.5" hidden="1" x14ac:dyDescent="0.25">
      <c r="A222" s="74" t="s">
        <v>95</v>
      </c>
      <c r="B222" s="171">
        <v>871</v>
      </c>
      <c r="C222" s="170" t="s">
        <v>104</v>
      </c>
      <c r="D222" s="170" t="s">
        <v>92</v>
      </c>
      <c r="E222" s="170" t="s">
        <v>92</v>
      </c>
      <c r="F222" s="171">
        <v>3</v>
      </c>
      <c r="G222" s="170" t="s">
        <v>88</v>
      </c>
      <c r="H222" s="170" t="s">
        <v>301</v>
      </c>
      <c r="I222" s="171">
        <v>240</v>
      </c>
      <c r="J222" s="155"/>
    </row>
    <row r="223" spans="1:10" x14ac:dyDescent="0.25">
      <c r="A223" s="74" t="s">
        <v>302</v>
      </c>
      <c r="B223" s="171">
        <v>871</v>
      </c>
      <c r="C223" s="170" t="s">
        <v>104</v>
      </c>
      <c r="D223" s="170" t="s">
        <v>92</v>
      </c>
      <c r="E223" s="170" t="s">
        <v>92</v>
      </c>
      <c r="F223" s="171">
        <v>3</v>
      </c>
      <c r="G223" s="170" t="s">
        <v>88</v>
      </c>
      <c r="H223" s="170" t="s">
        <v>303</v>
      </c>
      <c r="I223" s="171"/>
      <c r="J223" s="155">
        <f>J224</f>
        <v>1200000</v>
      </c>
    </row>
    <row r="224" spans="1:10" ht="31.5" x14ac:dyDescent="0.25">
      <c r="A224" s="74" t="s">
        <v>95</v>
      </c>
      <c r="B224" s="171">
        <v>871</v>
      </c>
      <c r="C224" s="170" t="s">
        <v>104</v>
      </c>
      <c r="D224" s="170" t="s">
        <v>92</v>
      </c>
      <c r="E224" s="170" t="s">
        <v>92</v>
      </c>
      <c r="F224" s="171">
        <v>3</v>
      </c>
      <c r="G224" s="170" t="s">
        <v>88</v>
      </c>
      <c r="H224" s="170" t="s">
        <v>303</v>
      </c>
      <c r="I224" s="171">
        <v>240</v>
      </c>
      <c r="J224" s="155">
        <v>1200000</v>
      </c>
    </row>
    <row r="225" spans="1:10" ht="47.25" x14ac:dyDescent="0.25">
      <c r="A225" s="74" t="s">
        <v>304</v>
      </c>
      <c r="B225" s="171">
        <v>871</v>
      </c>
      <c r="C225" s="170" t="s">
        <v>104</v>
      </c>
      <c r="D225" s="170" t="s">
        <v>92</v>
      </c>
      <c r="E225" s="170" t="s">
        <v>131</v>
      </c>
      <c r="F225" s="171">
        <v>0</v>
      </c>
      <c r="G225" s="170" t="s">
        <v>88</v>
      </c>
      <c r="H225" s="170" t="s">
        <v>89</v>
      </c>
      <c r="I225" s="171"/>
      <c r="J225" s="155">
        <f>J226</f>
        <v>2393.2399999999998</v>
      </c>
    </row>
    <row r="226" spans="1:10" ht="47.25" x14ac:dyDescent="0.25">
      <c r="A226" s="74" t="s">
        <v>305</v>
      </c>
      <c r="B226" s="171">
        <v>871</v>
      </c>
      <c r="C226" s="170" t="s">
        <v>104</v>
      </c>
      <c r="D226" s="170" t="s">
        <v>92</v>
      </c>
      <c r="E226" s="170" t="s">
        <v>131</v>
      </c>
      <c r="F226" s="171">
        <v>1</v>
      </c>
      <c r="G226" s="170" t="s">
        <v>88</v>
      </c>
      <c r="H226" s="170" t="s">
        <v>89</v>
      </c>
      <c r="I226" s="171"/>
      <c r="J226" s="155">
        <f>J227+J230+J233</f>
        <v>2393.2399999999998</v>
      </c>
    </row>
    <row r="227" spans="1:10" hidden="1" x14ac:dyDescent="0.25">
      <c r="A227" s="74" t="s">
        <v>306</v>
      </c>
      <c r="B227" s="171">
        <v>871</v>
      </c>
      <c r="C227" s="170" t="s">
        <v>104</v>
      </c>
      <c r="D227" s="170" t="s">
        <v>92</v>
      </c>
      <c r="E227" s="170" t="s">
        <v>131</v>
      </c>
      <c r="F227" s="171">
        <v>1</v>
      </c>
      <c r="G227" s="170" t="s">
        <v>85</v>
      </c>
      <c r="H227" s="170" t="s">
        <v>89</v>
      </c>
      <c r="I227" s="171"/>
      <c r="J227" s="155">
        <f>J228</f>
        <v>0</v>
      </c>
    </row>
    <row r="228" spans="1:10" ht="94.5" hidden="1" x14ac:dyDescent="0.25">
      <c r="A228" s="74" t="s">
        <v>307</v>
      </c>
      <c r="B228" s="171">
        <v>871</v>
      </c>
      <c r="C228" s="170" t="s">
        <v>104</v>
      </c>
      <c r="D228" s="170" t="s">
        <v>92</v>
      </c>
      <c r="E228" s="170" t="s">
        <v>131</v>
      </c>
      <c r="F228" s="171">
        <v>1</v>
      </c>
      <c r="G228" s="170" t="s">
        <v>85</v>
      </c>
      <c r="H228" s="170" t="s">
        <v>308</v>
      </c>
      <c r="I228" s="171"/>
      <c r="J228" s="155">
        <f>J229</f>
        <v>0</v>
      </c>
    </row>
    <row r="229" spans="1:10" ht="31.5" hidden="1" x14ac:dyDescent="0.25">
      <c r="A229" s="74" t="s">
        <v>95</v>
      </c>
      <c r="B229" s="171">
        <v>871</v>
      </c>
      <c r="C229" s="170" t="s">
        <v>104</v>
      </c>
      <c r="D229" s="170" t="s">
        <v>92</v>
      </c>
      <c r="E229" s="170" t="s">
        <v>131</v>
      </c>
      <c r="F229" s="171">
        <v>1</v>
      </c>
      <c r="G229" s="170" t="s">
        <v>85</v>
      </c>
      <c r="H229" s="170" t="s">
        <v>308</v>
      </c>
      <c r="I229" s="171">
        <v>240</v>
      </c>
      <c r="J229" s="155">
        <v>0</v>
      </c>
    </row>
    <row r="230" spans="1:10" ht="31.5" hidden="1" x14ac:dyDescent="0.25">
      <c r="A230" s="74" t="s">
        <v>309</v>
      </c>
      <c r="B230" s="171">
        <v>871</v>
      </c>
      <c r="C230" s="170" t="s">
        <v>104</v>
      </c>
      <c r="D230" s="170" t="s">
        <v>92</v>
      </c>
      <c r="E230" s="170" t="s">
        <v>131</v>
      </c>
      <c r="F230" s="171">
        <v>1</v>
      </c>
      <c r="G230" s="170" t="s">
        <v>86</v>
      </c>
      <c r="H230" s="170" t="s">
        <v>89</v>
      </c>
      <c r="I230" s="171"/>
      <c r="J230" s="155">
        <f>J231</f>
        <v>0</v>
      </c>
    </row>
    <row r="231" spans="1:10" ht="94.5" hidden="1" x14ac:dyDescent="0.25">
      <c r="A231" s="74" t="s">
        <v>307</v>
      </c>
      <c r="B231" s="171">
        <v>871</v>
      </c>
      <c r="C231" s="170" t="s">
        <v>104</v>
      </c>
      <c r="D231" s="170" t="s">
        <v>92</v>
      </c>
      <c r="E231" s="170" t="s">
        <v>131</v>
      </c>
      <c r="F231" s="171">
        <v>1</v>
      </c>
      <c r="G231" s="170" t="s">
        <v>86</v>
      </c>
      <c r="H231" s="170" t="s">
        <v>308</v>
      </c>
      <c r="I231" s="171"/>
      <c r="J231" s="155">
        <f>J232</f>
        <v>0</v>
      </c>
    </row>
    <row r="232" spans="1:10" ht="31.5" hidden="1" x14ac:dyDescent="0.25">
      <c r="A232" s="74" t="s">
        <v>95</v>
      </c>
      <c r="B232" s="171">
        <v>871</v>
      </c>
      <c r="C232" s="170" t="s">
        <v>104</v>
      </c>
      <c r="D232" s="170" t="s">
        <v>92</v>
      </c>
      <c r="E232" s="170" t="s">
        <v>131</v>
      </c>
      <c r="F232" s="171">
        <v>1</v>
      </c>
      <c r="G232" s="170" t="s">
        <v>86</v>
      </c>
      <c r="H232" s="170" t="s">
        <v>308</v>
      </c>
      <c r="I232" s="171">
        <v>240</v>
      </c>
      <c r="J232" s="155"/>
    </row>
    <row r="233" spans="1:10" ht="94.5" x14ac:dyDescent="0.25">
      <c r="A233" s="74" t="s">
        <v>310</v>
      </c>
      <c r="B233" s="171">
        <v>871</v>
      </c>
      <c r="C233" s="170" t="s">
        <v>104</v>
      </c>
      <c r="D233" s="170" t="s">
        <v>92</v>
      </c>
      <c r="E233" s="170" t="s">
        <v>131</v>
      </c>
      <c r="F233" s="171">
        <v>1</v>
      </c>
      <c r="G233" s="170" t="s">
        <v>141</v>
      </c>
      <c r="H233" s="170" t="s">
        <v>89</v>
      </c>
      <c r="I233" s="171"/>
      <c r="J233" s="155">
        <f>J234</f>
        <v>2393.2399999999998</v>
      </c>
    </row>
    <row r="234" spans="1:10" ht="94.5" x14ac:dyDescent="0.25">
      <c r="A234" s="74" t="s">
        <v>307</v>
      </c>
      <c r="B234" s="171">
        <v>871</v>
      </c>
      <c r="C234" s="170" t="s">
        <v>104</v>
      </c>
      <c r="D234" s="170" t="s">
        <v>92</v>
      </c>
      <c r="E234" s="170" t="s">
        <v>131</v>
      </c>
      <c r="F234" s="171">
        <v>1</v>
      </c>
      <c r="G234" s="170" t="s">
        <v>141</v>
      </c>
      <c r="H234" s="170" t="s">
        <v>142</v>
      </c>
      <c r="I234" s="171"/>
      <c r="J234" s="155">
        <f>J235</f>
        <v>2393.2399999999998</v>
      </c>
    </row>
    <row r="235" spans="1:10" x14ac:dyDescent="0.25">
      <c r="A235" s="78" t="s">
        <v>179</v>
      </c>
      <c r="B235" s="171">
        <v>871</v>
      </c>
      <c r="C235" s="170" t="s">
        <v>104</v>
      </c>
      <c r="D235" s="170" t="s">
        <v>92</v>
      </c>
      <c r="E235" s="170" t="s">
        <v>131</v>
      </c>
      <c r="F235" s="171">
        <v>1</v>
      </c>
      <c r="G235" s="170" t="s">
        <v>141</v>
      </c>
      <c r="H235" s="170" t="s">
        <v>142</v>
      </c>
      <c r="I235" s="171">
        <v>540</v>
      </c>
      <c r="J235" s="155">
        <v>2393.2399999999998</v>
      </c>
    </row>
    <row r="236" spans="1:10" x14ac:dyDescent="0.25">
      <c r="A236" s="74" t="s">
        <v>179</v>
      </c>
      <c r="B236" s="213" t="s">
        <v>62</v>
      </c>
      <c r="C236" s="213" t="s">
        <v>104</v>
      </c>
      <c r="D236" s="213" t="s">
        <v>92</v>
      </c>
      <c r="E236" s="213" t="s">
        <v>176</v>
      </c>
      <c r="F236" s="213" t="s">
        <v>87</v>
      </c>
      <c r="G236" s="213" t="s">
        <v>88</v>
      </c>
      <c r="H236" s="213" t="s">
        <v>89</v>
      </c>
      <c r="I236" s="214"/>
      <c r="J236" s="155">
        <f>J237</f>
        <v>542500</v>
      </c>
    </row>
    <row r="237" spans="1:10" ht="63" x14ac:dyDescent="0.25">
      <c r="A237" s="74" t="s">
        <v>174</v>
      </c>
      <c r="B237" s="213" t="s">
        <v>62</v>
      </c>
      <c r="C237" s="213" t="s">
        <v>104</v>
      </c>
      <c r="D237" s="213" t="s">
        <v>92</v>
      </c>
      <c r="E237" s="213" t="s">
        <v>176</v>
      </c>
      <c r="F237" s="213" t="s">
        <v>93</v>
      </c>
      <c r="G237" s="213" t="s">
        <v>88</v>
      </c>
      <c r="H237" s="213" t="s">
        <v>89</v>
      </c>
      <c r="I237" s="214"/>
      <c r="J237" s="155">
        <f>J238</f>
        <v>542500</v>
      </c>
    </row>
    <row r="238" spans="1:10" ht="31.5" x14ac:dyDescent="0.25">
      <c r="A238" s="74" t="s">
        <v>495</v>
      </c>
      <c r="B238" s="213" t="s">
        <v>62</v>
      </c>
      <c r="C238" s="213" t="s">
        <v>104</v>
      </c>
      <c r="D238" s="213" t="s">
        <v>92</v>
      </c>
      <c r="E238" s="213">
        <v>97</v>
      </c>
      <c r="F238" s="214">
        <v>2</v>
      </c>
      <c r="G238" s="213" t="s">
        <v>88</v>
      </c>
      <c r="H238" s="214">
        <v>85200</v>
      </c>
      <c r="I238" s="213"/>
      <c r="J238" s="155">
        <f>J239</f>
        <v>542500</v>
      </c>
    </row>
    <row r="239" spans="1:10" x14ac:dyDescent="0.25">
      <c r="A239" s="77" t="s">
        <v>179</v>
      </c>
      <c r="B239" s="213" t="s">
        <v>62</v>
      </c>
      <c r="C239" s="213" t="s">
        <v>104</v>
      </c>
      <c r="D239" s="213" t="s">
        <v>92</v>
      </c>
      <c r="E239" s="213">
        <v>97</v>
      </c>
      <c r="F239" s="214">
        <v>2</v>
      </c>
      <c r="G239" s="213" t="s">
        <v>88</v>
      </c>
      <c r="H239" s="214">
        <v>85200</v>
      </c>
      <c r="I239" s="213" t="s">
        <v>496</v>
      </c>
      <c r="J239" s="155">
        <f>543600-1100</f>
        <v>542500</v>
      </c>
    </row>
    <row r="240" spans="1:10" ht="31.5" x14ac:dyDescent="0.25">
      <c r="A240" s="74" t="s">
        <v>311</v>
      </c>
      <c r="B240" s="171">
        <v>871</v>
      </c>
      <c r="C240" s="170" t="s">
        <v>104</v>
      </c>
      <c r="D240" s="170" t="s">
        <v>104</v>
      </c>
      <c r="E240" s="170" t="s">
        <v>88</v>
      </c>
      <c r="F240" s="171">
        <v>0</v>
      </c>
      <c r="G240" s="170" t="s">
        <v>88</v>
      </c>
      <c r="H240" s="170" t="s">
        <v>89</v>
      </c>
      <c r="I240" s="171"/>
      <c r="J240" s="155">
        <f>J241+J247</f>
        <v>20175096.390000001</v>
      </c>
    </row>
    <row r="241" spans="1:10" ht="47.25" x14ac:dyDescent="0.25">
      <c r="A241" s="73" t="s">
        <v>252</v>
      </c>
      <c r="B241" s="171">
        <v>871</v>
      </c>
      <c r="C241" s="170" t="s">
        <v>104</v>
      </c>
      <c r="D241" s="170" t="s">
        <v>104</v>
      </c>
      <c r="E241" s="170" t="s">
        <v>92</v>
      </c>
      <c r="F241" s="171">
        <v>0</v>
      </c>
      <c r="G241" s="170" t="s">
        <v>88</v>
      </c>
      <c r="H241" s="170" t="s">
        <v>89</v>
      </c>
      <c r="I241" s="171"/>
      <c r="J241" s="155">
        <f>J242</f>
        <v>19512096.390000001</v>
      </c>
    </row>
    <row r="242" spans="1:10" x14ac:dyDescent="0.25">
      <c r="A242" s="74" t="s">
        <v>312</v>
      </c>
      <c r="B242" s="171">
        <v>871</v>
      </c>
      <c r="C242" s="170" t="s">
        <v>104</v>
      </c>
      <c r="D242" s="170" t="s">
        <v>104</v>
      </c>
      <c r="E242" s="170" t="s">
        <v>92</v>
      </c>
      <c r="F242" s="171">
        <v>4</v>
      </c>
      <c r="G242" s="170" t="s">
        <v>88</v>
      </c>
      <c r="H242" s="170" t="s">
        <v>89</v>
      </c>
      <c r="I242" s="171"/>
      <c r="J242" s="155">
        <f>J243</f>
        <v>19512096.390000001</v>
      </c>
    </row>
    <row r="243" spans="1:10" ht="31.5" x14ac:dyDescent="0.25">
      <c r="A243" s="74" t="s">
        <v>313</v>
      </c>
      <c r="B243" s="171">
        <v>871</v>
      </c>
      <c r="C243" s="170" t="s">
        <v>104</v>
      </c>
      <c r="D243" s="170" t="s">
        <v>104</v>
      </c>
      <c r="E243" s="170" t="s">
        <v>92</v>
      </c>
      <c r="F243" s="171">
        <v>4</v>
      </c>
      <c r="G243" s="170" t="s">
        <v>88</v>
      </c>
      <c r="H243" s="170" t="s">
        <v>314</v>
      </c>
      <c r="I243" s="171"/>
      <c r="J243" s="155">
        <f>SUM(J244:J246)</f>
        <v>19512096.390000001</v>
      </c>
    </row>
    <row r="244" spans="1:10" x14ac:dyDescent="0.25">
      <c r="A244" s="73" t="s">
        <v>315</v>
      </c>
      <c r="B244" s="171">
        <v>871</v>
      </c>
      <c r="C244" s="170" t="s">
        <v>104</v>
      </c>
      <c r="D244" s="170" t="s">
        <v>104</v>
      </c>
      <c r="E244" s="170" t="s">
        <v>92</v>
      </c>
      <c r="F244" s="171">
        <v>4</v>
      </c>
      <c r="G244" s="170" t="s">
        <v>88</v>
      </c>
      <c r="H244" s="170" t="s">
        <v>314</v>
      </c>
      <c r="I244" s="171">
        <v>110</v>
      </c>
      <c r="J244" s="155">
        <v>15554155.99</v>
      </c>
    </row>
    <row r="245" spans="1:10" ht="31.5" x14ac:dyDescent="0.25">
      <c r="A245" s="74" t="s">
        <v>95</v>
      </c>
      <c r="B245" s="171">
        <v>871</v>
      </c>
      <c r="C245" s="170" t="s">
        <v>104</v>
      </c>
      <c r="D245" s="170" t="s">
        <v>104</v>
      </c>
      <c r="E245" s="170" t="s">
        <v>92</v>
      </c>
      <c r="F245" s="171">
        <v>4</v>
      </c>
      <c r="G245" s="170" t="s">
        <v>88</v>
      </c>
      <c r="H245" s="170" t="s">
        <v>314</v>
      </c>
      <c r="I245" s="171">
        <v>240</v>
      </c>
      <c r="J245" s="155">
        <v>3907940.4</v>
      </c>
    </row>
    <row r="246" spans="1:10" x14ac:dyDescent="0.25">
      <c r="A246" s="73" t="s">
        <v>97</v>
      </c>
      <c r="B246" s="171">
        <v>871</v>
      </c>
      <c r="C246" s="170" t="s">
        <v>104</v>
      </c>
      <c r="D246" s="170" t="s">
        <v>104</v>
      </c>
      <c r="E246" s="170" t="s">
        <v>92</v>
      </c>
      <c r="F246" s="171">
        <v>4</v>
      </c>
      <c r="G246" s="170" t="s">
        <v>88</v>
      </c>
      <c r="H246" s="170" t="s">
        <v>314</v>
      </c>
      <c r="I246" s="171">
        <v>850</v>
      </c>
      <c r="J246" s="155">
        <v>50000</v>
      </c>
    </row>
    <row r="247" spans="1:10" ht="47.25" x14ac:dyDescent="0.25">
      <c r="A247" s="73" t="s">
        <v>204</v>
      </c>
      <c r="B247" s="171">
        <v>871</v>
      </c>
      <c r="C247" s="170" t="s">
        <v>104</v>
      </c>
      <c r="D247" s="170" t="s">
        <v>104</v>
      </c>
      <c r="E247" s="170" t="s">
        <v>108</v>
      </c>
      <c r="F247" s="171">
        <v>0</v>
      </c>
      <c r="G247" s="170" t="s">
        <v>88</v>
      </c>
      <c r="H247" s="170" t="s">
        <v>89</v>
      </c>
      <c r="I247" s="171"/>
      <c r="J247" s="155">
        <f>J248</f>
        <v>663000</v>
      </c>
    </row>
    <row r="248" spans="1:10" ht="31.5" x14ac:dyDescent="0.25">
      <c r="A248" s="73" t="s">
        <v>316</v>
      </c>
      <c r="B248" s="170" t="s">
        <v>62</v>
      </c>
      <c r="C248" s="170" t="s">
        <v>104</v>
      </c>
      <c r="D248" s="170" t="s">
        <v>104</v>
      </c>
      <c r="E248" s="170" t="s">
        <v>108</v>
      </c>
      <c r="F248" s="171">
        <v>2</v>
      </c>
      <c r="G248" s="170" t="s">
        <v>88</v>
      </c>
      <c r="H248" s="170" t="s">
        <v>89</v>
      </c>
      <c r="I248" s="171"/>
      <c r="J248" s="155">
        <f>J249+J252</f>
        <v>663000</v>
      </c>
    </row>
    <row r="249" spans="1:10" x14ac:dyDescent="0.25">
      <c r="A249" s="73" t="s">
        <v>206</v>
      </c>
      <c r="B249" s="170" t="s">
        <v>62</v>
      </c>
      <c r="C249" s="170" t="s">
        <v>104</v>
      </c>
      <c r="D249" s="170" t="s">
        <v>104</v>
      </c>
      <c r="E249" s="170" t="s">
        <v>108</v>
      </c>
      <c r="F249" s="171">
        <v>2</v>
      </c>
      <c r="G249" s="170" t="s">
        <v>85</v>
      </c>
      <c r="H249" s="170" t="s">
        <v>89</v>
      </c>
      <c r="I249" s="171"/>
      <c r="J249" s="155">
        <f>J250</f>
        <v>150000</v>
      </c>
    </row>
    <row r="250" spans="1:10" ht="47.25" x14ac:dyDescent="0.25">
      <c r="A250" s="74" t="s">
        <v>207</v>
      </c>
      <c r="B250" s="170" t="s">
        <v>62</v>
      </c>
      <c r="C250" s="170" t="s">
        <v>104</v>
      </c>
      <c r="D250" s="170" t="s">
        <v>104</v>
      </c>
      <c r="E250" s="170" t="s">
        <v>108</v>
      </c>
      <c r="F250" s="170" t="s">
        <v>93</v>
      </c>
      <c r="G250" s="170" t="s">
        <v>85</v>
      </c>
      <c r="H250" s="170" t="s">
        <v>208</v>
      </c>
      <c r="I250" s="170"/>
      <c r="J250" s="155">
        <f>J251</f>
        <v>150000</v>
      </c>
    </row>
    <row r="251" spans="1:10" ht="31.5" x14ac:dyDescent="0.25">
      <c r="A251" s="74" t="s">
        <v>95</v>
      </c>
      <c r="B251" s="170" t="s">
        <v>62</v>
      </c>
      <c r="C251" s="170" t="s">
        <v>104</v>
      </c>
      <c r="D251" s="170" t="s">
        <v>104</v>
      </c>
      <c r="E251" s="170" t="s">
        <v>108</v>
      </c>
      <c r="F251" s="170" t="s">
        <v>93</v>
      </c>
      <c r="G251" s="170" t="s">
        <v>85</v>
      </c>
      <c r="H251" s="170" t="s">
        <v>208</v>
      </c>
      <c r="I251" s="170" t="s">
        <v>96</v>
      </c>
      <c r="J251" s="155">
        <v>150000</v>
      </c>
    </row>
    <row r="252" spans="1:10" x14ac:dyDescent="0.25">
      <c r="A252" s="73" t="s">
        <v>317</v>
      </c>
      <c r="B252" s="170" t="s">
        <v>62</v>
      </c>
      <c r="C252" s="170" t="s">
        <v>104</v>
      </c>
      <c r="D252" s="170" t="s">
        <v>104</v>
      </c>
      <c r="E252" s="170" t="s">
        <v>108</v>
      </c>
      <c r="F252" s="171">
        <v>2</v>
      </c>
      <c r="G252" s="170" t="s">
        <v>86</v>
      </c>
      <c r="H252" s="170"/>
      <c r="I252" s="171"/>
      <c r="J252" s="155">
        <f>J253</f>
        <v>513000</v>
      </c>
    </row>
    <row r="253" spans="1:10" ht="47.25" x14ac:dyDescent="0.25">
      <c r="A253" s="74" t="s">
        <v>207</v>
      </c>
      <c r="B253" s="170" t="s">
        <v>62</v>
      </c>
      <c r="C253" s="170" t="s">
        <v>104</v>
      </c>
      <c r="D253" s="170" t="s">
        <v>104</v>
      </c>
      <c r="E253" s="170" t="s">
        <v>108</v>
      </c>
      <c r="F253" s="170" t="s">
        <v>93</v>
      </c>
      <c r="G253" s="170" t="s">
        <v>86</v>
      </c>
      <c r="H253" s="170" t="s">
        <v>208</v>
      </c>
      <c r="I253" s="170"/>
      <c r="J253" s="155">
        <f>J254</f>
        <v>513000</v>
      </c>
    </row>
    <row r="254" spans="1:10" ht="31.5" x14ac:dyDescent="0.25">
      <c r="A254" s="74" t="s">
        <v>95</v>
      </c>
      <c r="B254" s="170" t="s">
        <v>62</v>
      </c>
      <c r="C254" s="170" t="s">
        <v>104</v>
      </c>
      <c r="D254" s="170" t="s">
        <v>104</v>
      </c>
      <c r="E254" s="170" t="s">
        <v>108</v>
      </c>
      <c r="F254" s="170" t="s">
        <v>93</v>
      </c>
      <c r="G254" s="170" t="s">
        <v>86</v>
      </c>
      <c r="H254" s="170" t="s">
        <v>208</v>
      </c>
      <c r="I254" s="170" t="s">
        <v>96</v>
      </c>
      <c r="J254" s="155">
        <v>513000</v>
      </c>
    </row>
    <row r="255" spans="1:10" x14ac:dyDescent="0.25">
      <c r="A255" s="79" t="s">
        <v>143</v>
      </c>
      <c r="B255" s="170" t="s">
        <v>62</v>
      </c>
      <c r="C255" s="170" t="s">
        <v>108</v>
      </c>
      <c r="D255" s="170"/>
      <c r="E255" s="170"/>
      <c r="F255" s="171"/>
      <c r="G255" s="170"/>
      <c r="H255" s="170"/>
      <c r="I255" s="171"/>
      <c r="J255" s="154">
        <f>J256+J260</f>
        <v>3233093.6</v>
      </c>
    </row>
    <row r="256" spans="1:10" ht="31.5" x14ac:dyDescent="0.25">
      <c r="A256" s="80" t="s">
        <v>144</v>
      </c>
      <c r="B256" s="170" t="s">
        <v>62</v>
      </c>
      <c r="C256" s="170" t="s">
        <v>108</v>
      </c>
      <c r="D256" s="170" t="s">
        <v>104</v>
      </c>
      <c r="E256" s="170"/>
      <c r="F256" s="171"/>
      <c r="G256" s="170"/>
      <c r="H256" s="170"/>
      <c r="I256" s="171"/>
      <c r="J256" s="155">
        <f>J257</f>
        <v>30000</v>
      </c>
    </row>
    <row r="257" spans="1:10" ht="94.5" x14ac:dyDescent="0.25">
      <c r="A257" s="73" t="s">
        <v>318</v>
      </c>
      <c r="B257" s="170" t="s">
        <v>62</v>
      </c>
      <c r="C257" s="170" t="s">
        <v>108</v>
      </c>
      <c r="D257" s="170" t="s">
        <v>104</v>
      </c>
      <c r="E257" s="170" t="s">
        <v>122</v>
      </c>
      <c r="F257" s="171">
        <v>0</v>
      </c>
      <c r="G257" s="170" t="s">
        <v>88</v>
      </c>
      <c r="H257" s="170" t="s">
        <v>89</v>
      </c>
      <c r="I257" s="171"/>
      <c r="J257" s="155">
        <f>J258</f>
        <v>30000</v>
      </c>
    </row>
    <row r="258" spans="1:10" ht="31.5" x14ac:dyDescent="0.25">
      <c r="A258" s="74" t="s">
        <v>319</v>
      </c>
      <c r="B258" s="170" t="s">
        <v>62</v>
      </c>
      <c r="C258" s="170" t="s">
        <v>108</v>
      </c>
      <c r="D258" s="170" t="s">
        <v>104</v>
      </c>
      <c r="E258" s="170" t="s">
        <v>122</v>
      </c>
      <c r="F258" s="171">
        <v>0</v>
      </c>
      <c r="G258" s="170" t="s">
        <v>88</v>
      </c>
      <c r="H258" s="170" t="s">
        <v>320</v>
      </c>
      <c r="I258" s="171"/>
      <c r="J258" s="155">
        <f>J259</f>
        <v>30000</v>
      </c>
    </row>
    <row r="259" spans="1:10" ht="31.5" x14ac:dyDescent="0.25">
      <c r="A259" s="74" t="s">
        <v>95</v>
      </c>
      <c r="B259" s="170" t="s">
        <v>62</v>
      </c>
      <c r="C259" s="170" t="s">
        <v>108</v>
      </c>
      <c r="D259" s="170" t="s">
        <v>104</v>
      </c>
      <c r="E259" s="170" t="s">
        <v>122</v>
      </c>
      <c r="F259" s="171">
        <v>0</v>
      </c>
      <c r="G259" s="170" t="s">
        <v>88</v>
      </c>
      <c r="H259" s="170" t="s">
        <v>320</v>
      </c>
      <c r="I259" s="171">
        <v>240</v>
      </c>
      <c r="J259" s="155">
        <v>30000</v>
      </c>
    </row>
    <row r="260" spans="1:10" x14ac:dyDescent="0.25">
      <c r="A260" s="73" t="s">
        <v>145</v>
      </c>
      <c r="B260" s="170" t="s">
        <v>62</v>
      </c>
      <c r="C260" s="170" t="s">
        <v>108</v>
      </c>
      <c r="D260" s="170" t="s">
        <v>108</v>
      </c>
      <c r="E260" s="170"/>
      <c r="F260" s="171"/>
      <c r="G260" s="170"/>
      <c r="H260" s="170"/>
      <c r="I260" s="171"/>
      <c r="J260" s="154">
        <f>J261</f>
        <v>3203093.6</v>
      </c>
    </row>
    <row r="261" spans="1:10" ht="47.25" x14ac:dyDescent="0.25">
      <c r="A261" s="74" t="s">
        <v>321</v>
      </c>
      <c r="B261" s="170" t="s">
        <v>62</v>
      </c>
      <c r="C261" s="170" t="s">
        <v>108</v>
      </c>
      <c r="D261" s="170" t="s">
        <v>108</v>
      </c>
      <c r="E261" s="170" t="s">
        <v>106</v>
      </c>
      <c r="F261" s="171">
        <v>0</v>
      </c>
      <c r="G261" s="170" t="s">
        <v>88</v>
      </c>
      <c r="H261" s="170" t="s">
        <v>89</v>
      </c>
      <c r="I261" s="171"/>
      <c r="J261" s="154">
        <f>J262</f>
        <v>3203093.6</v>
      </c>
    </row>
    <row r="262" spans="1:10" x14ac:dyDescent="0.25">
      <c r="A262" s="73" t="s">
        <v>145</v>
      </c>
      <c r="B262" s="170" t="s">
        <v>62</v>
      </c>
      <c r="C262" s="170" t="s">
        <v>108</v>
      </c>
      <c r="D262" s="170" t="s">
        <v>108</v>
      </c>
      <c r="E262" s="170" t="s">
        <v>106</v>
      </c>
      <c r="F262" s="171">
        <v>1</v>
      </c>
      <c r="G262" s="170" t="s">
        <v>88</v>
      </c>
      <c r="H262" s="170" t="s">
        <v>89</v>
      </c>
      <c r="I262" s="171"/>
      <c r="J262" s="154">
        <f>J263+J265</f>
        <v>3203093.6</v>
      </c>
    </row>
    <row r="263" spans="1:10" ht="31.5" x14ac:dyDescent="0.25">
      <c r="A263" s="73" t="s">
        <v>322</v>
      </c>
      <c r="B263" s="170" t="s">
        <v>62</v>
      </c>
      <c r="C263" s="170" t="s">
        <v>108</v>
      </c>
      <c r="D263" s="170" t="s">
        <v>108</v>
      </c>
      <c r="E263" s="170" t="s">
        <v>106</v>
      </c>
      <c r="F263" s="171">
        <v>1</v>
      </c>
      <c r="G263" s="170" t="s">
        <v>88</v>
      </c>
      <c r="H263" s="170" t="s">
        <v>323</v>
      </c>
      <c r="I263" s="171"/>
      <c r="J263" s="154">
        <f>J264</f>
        <v>99993.600000000006</v>
      </c>
    </row>
    <row r="264" spans="1:10" x14ac:dyDescent="0.25">
      <c r="A264" s="73" t="s">
        <v>315</v>
      </c>
      <c r="B264" s="170" t="s">
        <v>62</v>
      </c>
      <c r="C264" s="170" t="s">
        <v>108</v>
      </c>
      <c r="D264" s="170" t="s">
        <v>108</v>
      </c>
      <c r="E264" s="170" t="s">
        <v>106</v>
      </c>
      <c r="F264" s="171">
        <v>1</v>
      </c>
      <c r="G264" s="170" t="s">
        <v>88</v>
      </c>
      <c r="H264" s="170" t="s">
        <v>323</v>
      </c>
      <c r="I264" s="171">
        <v>110</v>
      </c>
      <c r="J264" s="154">
        <f>99993.6</f>
        <v>99993.600000000006</v>
      </c>
    </row>
    <row r="265" spans="1:10" ht="31.5" x14ac:dyDescent="0.25">
      <c r="A265" s="73" t="s">
        <v>324</v>
      </c>
      <c r="B265" s="170" t="s">
        <v>62</v>
      </c>
      <c r="C265" s="170" t="s">
        <v>108</v>
      </c>
      <c r="D265" s="170" t="s">
        <v>108</v>
      </c>
      <c r="E265" s="170" t="s">
        <v>106</v>
      </c>
      <c r="F265" s="171">
        <v>1</v>
      </c>
      <c r="G265" s="170" t="s">
        <v>88</v>
      </c>
      <c r="H265" s="170" t="s">
        <v>325</v>
      </c>
      <c r="I265" s="171"/>
      <c r="J265" s="154">
        <f>J266</f>
        <v>3103100</v>
      </c>
    </row>
    <row r="266" spans="1:10" x14ac:dyDescent="0.25">
      <c r="A266" s="74" t="s">
        <v>125</v>
      </c>
      <c r="B266" s="170" t="s">
        <v>62</v>
      </c>
      <c r="C266" s="170" t="s">
        <v>108</v>
      </c>
      <c r="D266" s="170" t="s">
        <v>108</v>
      </c>
      <c r="E266" s="170" t="s">
        <v>106</v>
      </c>
      <c r="F266" s="171">
        <v>1</v>
      </c>
      <c r="G266" s="170" t="s">
        <v>88</v>
      </c>
      <c r="H266" s="170" t="s">
        <v>325</v>
      </c>
      <c r="I266" s="171">
        <v>520</v>
      </c>
      <c r="J266" s="154">
        <v>3103100</v>
      </c>
    </row>
    <row r="267" spans="1:10" x14ac:dyDescent="0.25">
      <c r="A267" s="79" t="s">
        <v>326</v>
      </c>
      <c r="B267" s="170" t="s">
        <v>62</v>
      </c>
      <c r="C267" s="170" t="s">
        <v>133</v>
      </c>
      <c r="D267" s="170"/>
      <c r="E267" s="170"/>
      <c r="F267" s="171"/>
      <c r="G267" s="170"/>
      <c r="H267" s="170"/>
      <c r="I267" s="171"/>
      <c r="J267" s="154">
        <f>J268+J299</f>
        <v>25870179.699999999</v>
      </c>
    </row>
    <row r="268" spans="1:10" x14ac:dyDescent="0.25">
      <c r="A268" s="73" t="s">
        <v>146</v>
      </c>
      <c r="B268" s="170" t="s">
        <v>62</v>
      </c>
      <c r="C268" s="170" t="s">
        <v>133</v>
      </c>
      <c r="D268" s="171" t="s">
        <v>85</v>
      </c>
      <c r="E268" s="170" t="s">
        <v>156</v>
      </c>
      <c r="F268" s="171"/>
      <c r="G268" s="170"/>
      <c r="H268" s="170"/>
      <c r="I268" s="171" t="s">
        <v>157</v>
      </c>
      <c r="J268" s="154">
        <f>J292+J269+J280+J288</f>
        <v>24798179.699999999</v>
      </c>
    </row>
    <row r="269" spans="1:10" ht="47.25" x14ac:dyDescent="0.25">
      <c r="A269" s="74" t="s">
        <v>321</v>
      </c>
      <c r="B269" s="170" t="s">
        <v>62</v>
      </c>
      <c r="C269" s="170" t="s">
        <v>133</v>
      </c>
      <c r="D269" s="170" t="s">
        <v>85</v>
      </c>
      <c r="E269" s="170" t="s">
        <v>106</v>
      </c>
      <c r="F269" s="171">
        <v>0</v>
      </c>
      <c r="G269" s="170" t="s">
        <v>88</v>
      </c>
      <c r="H269" s="170" t="s">
        <v>89</v>
      </c>
      <c r="I269" s="171"/>
      <c r="J269" s="154">
        <f>J270+J275</f>
        <v>23201223.050000001</v>
      </c>
    </row>
    <row r="270" spans="1:10" x14ac:dyDescent="0.25">
      <c r="A270" s="74" t="s">
        <v>327</v>
      </c>
      <c r="B270" s="170" t="s">
        <v>62</v>
      </c>
      <c r="C270" s="170" t="s">
        <v>133</v>
      </c>
      <c r="D270" s="170" t="s">
        <v>85</v>
      </c>
      <c r="E270" s="170" t="s">
        <v>106</v>
      </c>
      <c r="F270" s="171">
        <v>2</v>
      </c>
      <c r="G270" s="170" t="s">
        <v>88</v>
      </c>
      <c r="H270" s="170" t="s">
        <v>89</v>
      </c>
      <c r="I270" s="171"/>
      <c r="J270" s="154">
        <f>J271</f>
        <v>7267784.4299999997</v>
      </c>
    </row>
    <row r="271" spans="1:10" ht="31.5" x14ac:dyDescent="0.25">
      <c r="A271" s="74" t="s">
        <v>313</v>
      </c>
      <c r="B271" s="170" t="s">
        <v>62</v>
      </c>
      <c r="C271" s="170" t="s">
        <v>133</v>
      </c>
      <c r="D271" s="170" t="s">
        <v>85</v>
      </c>
      <c r="E271" s="170" t="s">
        <v>106</v>
      </c>
      <c r="F271" s="171">
        <v>2</v>
      </c>
      <c r="G271" s="170" t="s">
        <v>88</v>
      </c>
      <c r="H271" s="170" t="s">
        <v>314</v>
      </c>
      <c r="I271" s="171"/>
      <c r="J271" s="154">
        <f>SUM(J272:J274)</f>
        <v>7267784.4299999997</v>
      </c>
    </row>
    <row r="272" spans="1:10" x14ac:dyDescent="0.25">
      <c r="A272" s="73" t="s">
        <v>315</v>
      </c>
      <c r="B272" s="170" t="s">
        <v>62</v>
      </c>
      <c r="C272" s="170" t="s">
        <v>133</v>
      </c>
      <c r="D272" s="170" t="s">
        <v>85</v>
      </c>
      <c r="E272" s="170" t="s">
        <v>106</v>
      </c>
      <c r="F272" s="171">
        <v>2</v>
      </c>
      <c r="G272" s="170" t="s">
        <v>88</v>
      </c>
      <c r="H272" s="170" t="s">
        <v>314</v>
      </c>
      <c r="I272" s="171">
        <v>110</v>
      </c>
      <c r="J272" s="154">
        <v>4232408.33</v>
      </c>
    </row>
    <row r="273" spans="1:10" ht="31.5" x14ac:dyDescent="0.25">
      <c r="A273" s="74" t="s">
        <v>95</v>
      </c>
      <c r="B273" s="170" t="s">
        <v>62</v>
      </c>
      <c r="C273" s="170" t="s">
        <v>133</v>
      </c>
      <c r="D273" s="170" t="s">
        <v>85</v>
      </c>
      <c r="E273" s="170" t="s">
        <v>106</v>
      </c>
      <c r="F273" s="171">
        <v>2</v>
      </c>
      <c r="G273" s="170" t="s">
        <v>88</v>
      </c>
      <c r="H273" s="170" t="s">
        <v>314</v>
      </c>
      <c r="I273" s="171">
        <v>240</v>
      </c>
      <c r="J273" s="154">
        <v>3015376.1</v>
      </c>
    </row>
    <row r="274" spans="1:10" x14ac:dyDescent="0.25">
      <c r="A274" s="73" t="s">
        <v>97</v>
      </c>
      <c r="B274" s="170" t="s">
        <v>62</v>
      </c>
      <c r="C274" s="170" t="s">
        <v>133</v>
      </c>
      <c r="D274" s="170" t="s">
        <v>85</v>
      </c>
      <c r="E274" s="170" t="s">
        <v>106</v>
      </c>
      <c r="F274" s="171">
        <v>2</v>
      </c>
      <c r="G274" s="170" t="s">
        <v>88</v>
      </c>
      <c r="H274" s="170" t="s">
        <v>314</v>
      </c>
      <c r="I274" s="171">
        <v>850</v>
      </c>
      <c r="J274" s="154">
        <v>20000</v>
      </c>
    </row>
    <row r="275" spans="1:10" x14ac:dyDescent="0.25">
      <c r="A275" s="74" t="s">
        <v>328</v>
      </c>
      <c r="B275" s="170" t="s">
        <v>62</v>
      </c>
      <c r="C275" s="170" t="s">
        <v>133</v>
      </c>
      <c r="D275" s="170" t="s">
        <v>85</v>
      </c>
      <c r="E275" s="170" t="s">
        <v>106</v>
      </c>
      <c r="F275" s="171">
        <v>5</v>
      </c>
      <c r="G275" s="170" t="s">
        <v>88</v>
      </c>
      <c r="H275" s="170" t="s">
        <v>89</v>
      </c>
      <c r="I275" s="171"/>
      <c r="J275" s="154">
        <f>J276+J278</f>
        <v>15933438.620000001</v>
      </c>
    </row>
    <row r="276" spans="1:10" ht="31.5" x14ac:dyDescent="0.25">
      <c r="A276" s="74" t="s">
        <v>313</v>
      </c>
      <c r="B276" s="170" t="s">
        <v>62</v>
      </c>
      <c r="C276" s="170" t="s">
        <v>133</v>
      </c>
      <c r="D276" s="170" t="s">
        <v>85</v>
      </c>
      <c r="E276" s="170" t="s">
        <v>106</v>
      </c>
      <c r="F276" s="171">
        <v>5</v>
      </c>
      <c r="G276" s="170" t="s">
        <v>88</v>
      </c>
      <c r="H276" s="170" t="s">
        <v>314</v>
      </c>
      <c r="I276" s="171"/>
      <c r="J276" s="154">
        <f>J277</f>
        <v>14431687.73</v>
      </c>
    </row>
    <row r="277" spans="1:10" x14ac:dyDescent="0.25">
      <c r="A277" s="73" t="s">
        <v>134</v>
      </c>
      <c r="B277" s="170" t="s">
        <v>62</v>
      </c>
      <c r="C277" s="170" t="s">
        <v>133</v>
      </c>
      <c r="D277" s="170" t="s">
        <v>85</v>
      </c>
      <c r="E277" s="170" t="s">
        <v>106</v>
      </c>
      <c r="F277" s="171">
        <v>5</v>
      </c>
      <c r="G277" s="170" t="s">
        <v>88</v>
      </c>
      <c r="H277" s="170" t="s">
        <v>314</v>
      </c>
      <c r="I277" s="171">
        <v>620</v>
      </c>
      <c r="J277" s="154">
        <v>14431687.73</v>
      </c>
    </row>
    <row r="278" spans="1:10" ht="78.75" x14ac:dyDescent="0.25">
      <c r="A278" s="73" t="s">
        <v>527</v>
      </c>
      <c r="B278" s="170" t="s">
        <v>62</v>
      </c>
      <c r="C278" s="170" t="s">
        <v>133</v>
      </c>
      <c r="D278" s="170" t="s">
        <v>85</v>
      </c>
      <c r="E278" s="170" t="s">
        <v>106</v>
      </c>
      <c r="F278" s="171">
        <v>5</v>
      </c>
      <c r="G278" s="170" t="s">
        <v>88</v>
      </c>
      <c r="H278" s="170" t="s">
        <v>329</v>
      </c>
      <c r="I278" s="171"/>
      <c r="J278" s="154">
        <f>J279</f>
        <v>1501750.89</v>
      </c>
    </row>
    <row r="279" spans="1:10" x14ac:dyDescent="0.25">
      <c r="A279" s="73" t="s">
        <v>134</v>
      </c>
      <c r="B279" s="170" t="s">
        <v>62</v>
      </c>
      <c r="C279" s="170" t="s">
        <v>133</v>
      </c>
      <c r="D279" s="170" t="s">
        <v>85</v>
      </c>
      <c r="E279" s="170" t="s">
        <v>106</v>
      </c>
      <c r="F279" s="171">
        <v>5</v>
      </c>
      <c r="G279" s="170" t="s">
        <v>88</v>
      </c>
      <c r="H279" s="170" t="s">
        <v>329</v>
      </c>
      <c r="I279" s="171">
        <v>620</v>
      </c>
      <c r="J279" s="154">
        <v>1501750.89</v>
      </c>
    </row>
    <row r="280" spans="1:10" ht="47.25" x14ac:dyDescent="0.25">
      <c r="A280" s="73" t="s">
        <v>204</v>
      </c>
      <c r="B280" s="170" t="s">
        <v>62</v>
      </c>
      <c r="C280" s="170" t="s">
        <v>133</v>
      </c>
      <c r="D280" s="170" t="s">
        <v>85</v>
      </c>
      <c r="E280" s="170" t="s">
        <v>108</v>
      </c>
      <c r="F280" s="171">
        <v>0</v>
      </c>
      <c r="G280" s="170" t="s">
        <v>88</v>
      </c>
      <c r="H280" s="170" t="s">
        <v>89</v>
      </c>
      <c r="I280" s="171"/>
      <c r="J280" s="155">
        <f>J281</f>
        <v>28000</v>
      </c>
    </row>
    <row r="281" spans="1:10" ht="31.5" x14ac:dyDescent="0.25">
      <c r="A281" s="73" t="s">
        <v>330</v>
      </c>
      <c r="B281" s="170" t="s">
        <v>62</v>
      </c>
      <c r="C281" s="170" t="s">
        <v>133</v>
      </c>
      <c r="D281" s="170" t="s">
        <v>85</v>
      </c>
      <c r="E281" s="170" t="s">
        <v>108</v>
      </c>
      <c r="F281" s="171">
        <v>3</v>
      </c>
      <c r="G281" s="170" t="s">
        <v>88</v>
      </c>
      <c r="H281" s="170" t="s">
        <v>89</v>
      </c>
      <c r="I281" s="171"/>
      <c r="J281" s="155">
        <f>J283+J285</f>
        <v>28000</v>
      </c>
    </row>
    <row r="282" spans="1:10" hidden="1" x14ac:dyDescent="0.25">
      <c r="A282" s="73" t="s">
        <v>206</v>
      </c>
      <c r="B282" s="170" t="s">
        <v>62</v>
      </c>
      <c r="C282" s="170" t="s">
        <v>133</v>
      </c>
      <c r="D282" s="170" t="s">
        <v>85</v>
      </c>
      <c r="E282" s="170" t="s">
        <v>108</v>
      </c>
      <c r="F282" s="171">
        <v>3</v>
      </c>
      <c r="G282" s="170" t="s">
        <v>85</v>
      </c>
      <c r="H282" s="170" t="s">
        <v>89</v>
      </c>
      <c r="I282" s="171"/>
      <c r="J282" s="155">
        <f>J283</f>
        <v>0</v>
      </c>
    </row>
    <row r="283" spans="1:10" ht="47.25" hidden="1" x14ac:dyDescent="0.25">
      <c r="A283" s="74" t="s">
        <v>207</v>
      </c>
      <c r="B283" s="170" t="s">
        <v>62</v>
      </c>
      <c r="C283" s="170" t="s">
        <v>133</v>
      </c>
      <c r="D283" s="170" t="s">
        <v>85</v>
      </c>
      <c r="E283" s="170" t="s">
        <v>108</v>
      </c>
      <c r="F283" s="170" t="s">
        <v>94</v>
      </c>
      <c r="G283" s="170" t="s">
        <v>85</v>
      </c>
      <c r="H283" s="170" t="s">
        <v>208</v>
      </c>
      <c r="I283" s="170"/>
      <c r="J283" s="155">
        <f>J284</f>
        <v>0</v>
      </c>
    </row>
    <row r="284" spans="1:10" ht="31.5" hidden="1" x14ac:dyDescent="0.25">
      <c r="A284" s="74" t="s">
        <v>95</v>
      </c>
      <c r="B284" s="170" t="s">
        <v>62</v>
      </c>
      <c r="C284" s="170" t="s">
        <v>133</v>
      </c>
      <c r="D284" s="170" t="s">
        <v>85</v>
      </c>
      <c r="E284" s="170" t="s">
        <v>108</v>
      </c>
      <c r="F284" s="170" t="s">
        <v>94</v>
      </c>
      <c r="G284" s="170" t="s">
        <v>85</v>
      </c>
      <c r="H284" s="170" t="s">
        <v>208</v>
      </c>
      <c r="I284" s="170" t="s">
        <v>96</v>
      </c>
      <c r="J284" s="155">
        <v>0</v>
      </c>
    </row>
    <row r="285" spans="1:10" ht="47.25" x14ac:dyDescent="0.25">
      <c r="A285" s="73" t="s">
        <v>529</v>
      </c>
      <c r="B285" s="170" t="s">
        <v>62</v>
      </c>
      <c r="C285" s="170" t="s">
        <v>133</v>
      </c>
      <c r="D285" s="170" t="s">
        <v>85</v>
      </c>
      <c r="E285" s="170" t="s">
        <v>108</v>
      </c>
      <c r="F285" s="171">
        <v>3</v>
      </c>
      <c r="G285" s="170" t="s">
        <v>86</v>
      </c>
      <c r="H285" s="170" t="s">
        <v>89</v>
      </c>
      <c r="I285" s="171"/>
      <c r="J285" s="155">
        <f>J286</f>
        <v>28000</v>
      </c>
    </row>
    <row r="286" spans="1:10" ht="47.25" x14ac:dyDescent="0.25">
      <c r="A286" s="74" t="s">
        <v>207</v>
      </c>
      <c r="B286" s="170" t="s">
        <v>62</v>
      </c>
      <c r="C286" s="170" t="s">
        <v>133</v>
      </c>
      <c r="D286" s="170" t="s">
        <v>85</v>
      </c>
      <c r="E286" s="170" t="s">
        <v>108</v>
      </c>
      <c r="F286" s="170" t="s">
        <v>94</v>
      </c>
      <c r="G286" s="170" t="s">
        <v>86</v>
      </c>
      <c r="H286" s="170" t="s">
        <v>208</v>
      </c>
      <c r="I286" s="170"/>
      <c r="J286" s="155">
        <f>J287</f>
        <v>28000</v>
      </c>
    </row>
    <row r="287" spans="1:10" ht="31.5" x14ac:dyDescent="0.25">
      <c r="A287" s="74" t="s">
        <v>95</v>
      </c>
      <c r="B287" s="170" t="s">
        <v>62</v>
      </c>
      <c r="C287" s="170" t="s">
        <v>133</v>
      </c>
      <c r="D287" s="170" t="s">
        <v>85</v>
      </c>
      <c r="E287" s="170" t="s">
        <v>108</v>
      </c>
      <c r="F287" s="170" t="s">
        <v>94</v>
      </c>
      <c r="G287" s="170" t="s">
        <v>86</v>
      </c>
      <c r="H287" s="170" t="s">
        <v>208</v>
      </c>
      <c r="I287" s="170" t="s">
        <v>96</v>
      </c>
      <c r="J287" s="155">
        <v>28000</v>
      </c>
    </row>
    <row r="288" spans="1:10" ht="47.25" hidden="1" x14ac:dyDescent="0.25">
      <c r="A288" s="73" t="s">
        <v>216</v>
      </c>
      <c r="B288" s="170" t="s">
        <v>62</v>
      </c>
      <c r="C288" s="170" t="s">
        <v>133</v>
      </c>
      <c r="D288" s="170" t="s">
        <v>85</v>
      </c>
      <c r="E288" s="170" t="s">
        <v>110</v>
      </c>
      <c r="F288" s="171">
        <v>0</v>
      </c>
      <c r="G288" s="170" t="s">
        <v>88</v>
      </c>
      <c r="H288" s="170" t="s">
        <v>89</v>
      </c>
      <c r="I288" s="171"/>
      <c r="J288" s="155">
        <f>J289</f>
        <v>0</v>
      </c>
    </row>
    <row r="289" spans="1:10" hidden="1" x14ac:dyDescent="0.25">
      <c r="A289" s="74" t="s">
        <v>217</v>
      </c>
      <c r="B289" s="170" t="s">
        <v>62</v>
      </c>
      <c r="C289" s="170" t="s">
        <v>133</v>
      </c>
      <c r="D289" s="170" t="s">
        <v>85</v>
      </c>
      <c r="E289" s="170" t="s">
        <v>110</v>
      </c>
      <c r="F289" s="170" t="s">
        <v>87</v>
      </c>
      <c r="G289" s="170" t="s">
        <v>85</v>
      </c>
      <c r="H289" s="170" t="s">
        <v>89</v>
      </c>
      <c r="I289" s="170"/>
      <c r="J289" s="155">
        <f>J290</f>
        <v>0</v>
      </c>
    </row>
    <row r="290" spans="1:10" ht="31.5" hidden="1" x14ac:dyDescent="0.25">
      <c r="A290" s="74" t="s">
        <v>218</v>
      </c>
      <c r="B290" s="170" t="s">
        <v>62</v>
      </c>
      <c r="C290" s="170" t="s">
        <v>133</v>
      </c>
      <c r="D290" s="170" t="s">
        <v>85</v>
      </c>
      <c r="E290" s="170" t="s">
        <v>110</v>
      </c>
      <c r="F290" s="170" t="s">
        <v>87</v>
      </c>
      <c r="G290" s="170" t="s">
        <v>85</v>
      </c>
      <c r="H290" s="170" t="s">
        <v>219</v>
      </c>
      <c r="I290" s="170"/>
      <c r="J290" s="155">
        <f>J291</f>
        <v>0</v>
      </c>
    </row>
    <row r="291" spans="1:10" ht="31.5" hidden="1" x14ac:dyDescent="0.25">
      <c r="A291" s="74" t="s">
        <v>95</v>
      </c>
      <c r="B291" s="170" t="s">
        <v>62</v>
      </c>
      <c r="C291" s="170" t="s">
        <v>133</v>
      </c>
      <c r="D291" s="170" t="s">
        <v>85</v>
      </c>
      <c r="E291" s="170" t="s">
        <v>110</v>
      </c>
      <c r="F291" s="170" t="s">
        <v>87</v>
      </c>
      <c r="G291" s="170" t="s">
        <v>85</v>
      </c>
      <c r="H291" s="170" t="s">
        <v>219</v>
      </c>
      <c r="I291" s="170" t="s">
        <v>96</v>
      </c>
      <c r="J291" s="155"/>
    </row>
    <row r="292" spans="1:10" x14ac:dyDescent="0.25">
      <c r="A292" s="74" t="s">
        <v>100</v>
      </c>
      <c r="B292" s="170" t="s">
        <v>62</v>
      </c>
      <c r="C292" s="170" t="s">
        <v>133</v>
      </c>
      <c r="D292" s="170" t="s">
        <v>85</v>
      </c>
      <c r="E292" s="170" t="s">
        <v>101</v>
      </c>
      <c r="F292" s="171">
        <v>0</v>
      </c>
      <c r="G292" s="170" t="s">
        <v>87</v>
      </c>
      <c r="H292" s="170" t="s">
        <v>89</v>
      </c>
      <c r="I292" s="171"/>
      <c r="J292" s="154">
        <f>J293</f>
        <v>1568956.65</v>
      </c>
    </row>
    <row r="293" spans="1:10" x14ac:dyDescent="0.25">
      <c r="A293" s="74" t="s">
        <v>229</v>
      </c>
      <c r="B293" s="170" t="s">
        <v>62</v>
      </c>
      <c r="C293" s="170" t="s">
        <v>133</v>
      </c>
      <c r="D293" s="170" t="s">
        <v>85</v>
      </c>
      <c r="E293" s="170" t="s">
        <v>101</v>
      </c>
      <c r="F293" s="171">
        <v>9</v>
      </c>
      <c r="G293" s="170" t="s">
        <v>87</v>
      </c>
      <c r="H293" s="170" t="s">
        <v>89</v>
      </c>
      <c r="I293" s="171"/>
      <c r="J293" s="154">
        <f>J294+J296</f>
        <v>1568956.65</v>
      </c>
    </row>
    <row r="294" spans="1:10" ht="78.75" x14ac:dyDescent="0.25">
      <c r="A294" s="74" t="s">
        <v>331</v>
      </c>
      <c r="B294" s="170" t="s">
        <v>62</v>
      </c>
      <c r="C294" s="170" t="s">
        <v>133</v>
      </c>
      <c r="D294" s="170" t="s">
        <v>85</v>
      </c>
      <c r="E294" s="170" t="s">
        <v>101</v>
      </c>
      <c r="F294" s="171">
        <v>9</v>
      </c>
      <c r="G294" s="170" t="s">
        <v>88</v>
      </c>
      <c r="H294" s="170" t="s">
        <v>147</v>
      </c>
      <c r="I294" s="171"/>
      <c r="J294" s="154">
        <f>J295</f>
        <v>52918.98</v>
      </c>
    </row>
    <row r="295" spans="1:10" ht="31.5" x14ac:dyDescent="0.25">
      <c r="A295" s="74" t="s">
        <v>130</v>
      </c>
      <c r="B295" s="170" t="s">
        <v>62</v>
      </c>
      <c r="C295" s="170" t="s">
        <v>133</v>
      </c>
      <c r="D295" s="170" t="s">
        <v>85</v>
      </c>
      <c r="E295" s="170" t="s">
        <v>101</v>
      </c>
      <c r="F295" s="171">
        <v>9</v>
      </c>
      <c r="G295" s="170" t="s">
        <v>88</v>
      </c>
      <c r="H295" s="170" t="s">
        <v>147</v>
      </c>
      <c r="I295" s="171">
        <v>110</v>
      </c>
      <c r="J295" s="154">
        <v>52918.98</v>
      </c>
    </row>
    <row r="296" spans="1:10" ht="31.5" x14ac:dyDescent="0.25">
      <c r="A296" s="74" t="s">
        <v>435</v>
      </c>
      <c r="B296" s="170" t="s">
        <v>62</v>
      </c>
      <c r="C296" s="170" t="s">
        <v>133</v>
      </c>
      <c r="D296" s="170" t="s">
        <v>85</v>
      </c>
      <c r="E296" s="170" t="s">
        <v>101</v>
      </c>
      <c r="F296" s="171">
        <v>9</v>
      </c>
      <c r="G296" s="170" t="s">
        <v>88</v>
      </c>
      <c r="H296" s="170" t="s">
        <v>434</v>
      </c>
      <c r="I296" s="171"/>
      <c r="J296" s="154">
        <f>SUM(J297:J298)</f>
        <v>1516037.67</v>
      </c>
    </row>
    <row r="297" spans="1:10" x14ac:dyDescent="0.25">
      <c r="A297" s="73" t="s">
        <v>315</v>
      </c>
      <c r="B297" s="170" t="s">
        <v>62</v>
      </c>
      <c r="C297" s="170" t="s">
        <v>133</v>
      </c>
      <c r="D297" s="170" t="s">
        <v>85</v>
      </c>
      <c r="E297" s="170" t="s">
        <v>101</v>
      </c>
      <c r="F297" s="171">
        <v>9</v>
      </c>
      <c r="G297" s="170" t="s">
        <v>88</v>
      </c>
      <c r="H297" s="170" t="s">
        <v>434</v>
      </c>
      <c r="I297" s="171">
        <v>110</v>
      </c>
      <c r="J297" s="154">
        <v>310819.44</v>
      </c>
    </row>
    <row r="298" spans="1:10" x14ac:dyDescent="0.25">
      <c r="A298" s="73" t="s">
        <v>134</v>
      </c>
      <c r="B298" s="170" t="s">
        <v>62</v>
      </c>
      <c r="C298" s="170" t="s">
        <v>133</v>
      </c>
      <c r="D298" s="170" t="s">
        <v>85</v>
      </c>
      <c r="E298" s="170" t="s">
        <v>101</v>
      </c>
      <c r="F298" s="171">
        <v>9</v>
      </c>
      <c r="G298" s="170" t="s">
        <v>88</v>
      </c>
      <c r="H298" s="170" t="s">
        <v>434</v>
      </c>
      <c r="I298" s="171">
        <v>620</v>
      </c>
      <c r="J298" s="154">
        <v>1205218.23</v>
      </c>
    </row>
    <row r="299" spans="1:10" x14ac:dyDescent="0.25">
      <c r="A299" s="73" t="s">
        <v>148</v>
      </c>
      <c r="B299" s="170" t="s">
        <v>62</v>
      </c>
      <c r="C299" s="170" t="s">
        <v>133</v>
      </c>
      <c r="D299" s="170" t="s">
        <v>103</v>
      </c>
      <c r="E299" s="170"/>
      <c r="F299" s="171"/>
      <c r="G299" s="170"/>
      <c r="H299" s="170"/>
      <c r="I299" s="171"/>
      <c r="J299" s="155">
        <f>J300</f>
        <v>1072000</v>
      </c>
    </row>
    <row r="300" spans="1:10" ht="47.25" x14ac:dyDescent="0.25">
      <c r="A300" s="74" t="s">
        <v>321</v>
      </c>
      <c r="B300" s="170" t="s">
        <v>62</v>
      </c>
      <c r="C300" s="170" t="s">
        <v>133</v>
      </c>
      <c r="D300" s="170" t="s">
        <v>103</v>
      </c>
      <c r="E300" s="170" t="s">
        <v>106</v>
      </c>
      <c r="F300" s="171">
        <v>0</v>
      </c>
      <c r="G300" s="170" t="s">
        <v>88</v>
      </c>
      <c r="H300" s="170" t="s">
        <v>89</v>
      </c>
      <c r="I300" s="171"/>
      <c r="J300" s="155">
        <f>J301</f>
        <v>1072000</v>
      </c>
    </row>
    <row r="301" spans="1:10" x14ac:dyDescent="0.25">
      <c r="A301" s="74" t="s">
        <v>332</v>
      </c>
      <c r="B301" s="170" t="s">
        <v>62</v>
      </c>
      <c r="C301" s="170" t="s">
        <v>133</v>
      </c>
      <c r="D301" s="170" t="s">
        <v>103</v>
      </c>
      <c r="E301" s="170" t="s">
        <v>106</v>
      </c>
      <c r="F301" s="171">
        <v>3</v>
      </c>
      <c r="G301" s="170" t="s">
        <v>88</v>
      </c>
      <c r="H301" s="170" t="s">
        <v>89</v>
      </c>
      <c r="I301" s="171"/>
      <c r="J301" s="155">
        <f>J302+J304+J306</f>
        <v>1072000</v>
      </c>
    </row>
    <row r="302" spans="1:10" x14ac:dyDescent="0.25">
      <c r="A302" s="74" t="s">
        <v>333</v>
      </c>
      <c r="B302" s="170" t="s">
        <v>62</v>
      </c>
      <c r="C302" s="170" t="s">
        <v>133</v>
      </c>
      <c r="D302" s="170" t="s">
        <v>103</v>
      </c>
      <c r="E302" s="170" t="s">
        <v>106</v>
      </c>
      <c r="F302" s="171">
        <v>3</v>
      </c>
      <c r="G302" s="170" t="s">
        <v>88</v>
      </c>
      <c r="H302" s="170" t="s">
        <v>334</v>
      </c>
      <c r="I302" s="171"/>
      <c r="J302" s="155">
        <f>J303</f>
        <v>100000</v>
      </c>
    </row>
    <row r="303" spans="1:10" x14ac:dyDescent="0.25">
      <c r="A303" s="74" t="s">
        <v>111</v>
      </c>
      <c r="B303" s="170" t="s">
        <v>62</v>
      </c>
      <c r="C303" s="170" t="s">
        <v>133</v>
      </c>
      <c r="D303" s="170" t="s">
        <v>103</v>
      </c>
      <c r="E303" s="170" t="s">
        <v>106</v>
      </c>
      <c r="F303" s="171">
        <v>3</v>
      </c>
      <c r="G303" s="170" t="s">
        <v>88</v>
      </c>
      <c r="H303" s="170" t="s">
        <v>334</v>
      </c>
      <c r="I303" s="171">
        <v>350</v>
      </c>
      <c r="J303" s="155">
        <v>100000</v>
      </c>
    </row>
    <row r="304" spans="1:10" x14ac:dyDescent="0.25">
      <c r="A304" s="74" t="s">
        <v>335</v>
      </c>
      <c r="B304" s="170" t="s">
        <v>62</v>
      </c>
      <c r="C304" s="170" t="s">
        <v>133</v>
      </c>
      <c r="D304" s="170" t="s">
        <v>103</v>
      </c>
      <c r="E304" s="170" t="s">
        <v>106</v>
      </c>
      <c r="F304" s="171">
        <v>3</v>
      </c>
      <c r="G304" s="170" t="s">
        <v>88</v>
      </c>
      <c r="H304" s="170" t="s">
        <v>336</v>
      </c>
      <c r="I304" s="171"/>
      <c r="J304" s="155">
        <f>J305</f>
        <v>410000</v>
      </c>
    </row>
    <row r="305" spans="1:10" ht="31.5" x14ac:dyDescent="0.25">
      <c r="A305" s="74" t="s">
        <v>95</v>
      </c>
      <c r="B305" s="170" t="s">
        <v>62</v>
      </c>
      <c r="C305" s="170" t="s">
        <v>133</v>
      </c>
      <c r="D305" s="170" t="s">
        <v>103</v>
      </c>
      <c r="E305" s="170" t="s">
        <v>106</v>
      </c>
      <c r="F305" s="171">
        <v>3</v>
      </c>
      <c r="G305" s="170" t="s">
        <v>88</v>
      </c>
      <c r="H305" s="170" t="s">
        <v>336</v>
      </c>
      <c r="I305" s="171">
        <v>240</v>
      </c>
      <c r="J305" s="155">
        <v>410000</v>
      </c>
    </row>
    <row r="306" spans="1:10" x14ac:dyDescent="0.25">
      <c r="A306" s="74" t="s">
        <v>337</v>
      </c>
      <c r="B306" s="170" t="s">
        <v>62</v>
      </c>
      <c r="C306" s="170" t="s">
        <v>133</v>
      </c>
      <c r="D306" s="170" t="s">
        <v>103</v>
      </c>
      <c r="E306" s="170" t="s">
        <v>106</v>
      </c>
      <c r="F306" s="171">
        <v>3</v>
      </c>
      <c r="G306" s="170" t="s">
        <v>88</v>
      </c>
      <c r="H306" s="170" t="s">
        <v>338</v>
      </c>
      <c r="I306" s="171"/>
      <c r="J306" s="155">
        <f>J307</f>
        <v>562000</v>
      </c>
    </row>
    <row r="307" spans="1:10" ht="31.5" x14ac:dyDescent="0.25">
      <c r="A307" s="74" t="s">
        <v>95</v>
      </c>
      <c r="B307" s="170" t="s">
        <v>62</v>
      </c>
      <c r="C307" s="170" t="s">
        <v>133</v>
      </c>
      <c r="D307" s="170" t="s">
        <v>103</v>
      </c>
      <c r="E307" s="170" t="s">
        <v>106</v>
      </c>
      <c r="F307" s="171">
        <v>3</v>
      </c>
      <c r="G307" s="170" t="s">
        <v>88</v>
      </c>
      <c r="H307" s="170" t="s">
        <v>338</v>
      </c>
      <c r="I307" s="171">
        <v>240</v>
      </c>
      <c r="J307" s="155">
        <v>562000</v>
      </c>
    </row>
    <row r="308" spans="1:10" x14ac:dyDescent="0.25">
      <c r="A308" s="79" t="s">
        <v>149</v>
      </c>
      <c r="B308" s="170" t="s">
        <v>62</v>
      </c>
      <c r="C308" s="170">
        <v>10</v>
      </c>
      <c r="D308" s="170"/>
      <c r="E308" s="170"/>
      <c r="F308" s="171"/>
      <c r="G308" s="170"/>
      <c r="H308" s="170"/>
      <c r="I308" s="171"/>
      <c r="J308" s="155">
        <f>J309</f>
        <v>763240</v>
      </c>
    </row>
    <row r="309" spans="1:10" x14ac:dyDescent="0.25">
      <c r="A309" s="73" t="s">
        <v>150</v>
      </c>
      <c r="B309" s="170" t="s">
        <v>62</v>
      </c>
      <c r="C309" s="170" t="s">
        <v>110</v>
      </c>
      <c r="D309" s="170" t="s">
        <v>92</v>
      </c>
      <c r="E309" s="170"/>
      <c r="F309" s="170"/>
      <c r="G309" s="170"/>
      <c r="H309" s="170"/>
      <c r="I309" s="171"/>
      <c r="J309" s="155">
        <f>J310+J314</f>
        <v>763240</v>
      </c>
    </row>
    <row r="310" spans="1:10" x14ac:dyDescent="0.25">
      <c r="A310" s="74" t="s">
        <v>339</v>
      </c>
      <c r="B310" s="170" t="s">
        <v>62</v>
      </c>
      <c r="C310" s="170" t="s">
        <v>110</v>
      </c>
      <c r="D310" s="170" t="s">
        <v>92</v>
      </c>
      <c r="E310" s="170" t="s">
        <v>340</v>
      </c>
      <c r="F310" s="171">
        <v>0</v>
      </c>
      <c r="G310" s="170" t="s">
        <v>88</v>
      </c>
      <c r="H310" s="170" t="s">
        <v>89</v>
      </c>
      <c r="I310" s="171"/>
      <c r="J310" s="155">
        <f>J311</f>
        <v>723240</v>
      </c>
    </row>
    <row r="311" spans="1:10" x14ac:dyDescent="0.25">
      <c r="A311" s="74" t="s">
        <v>341</v>
      </c>
      <c r="B311" s="170" t="s">
        <v>62</v>
      </c>
      <c r="C311" s="170" t="s">
        <v>110</v>
      </c>
      <c r="D311" s="170" t="s">
        <v>92</v>
      </c>
      <c r="E311" s="170" t="s">
        <v>340</v>
      </c>
      <c r="F311" s="171">
        <v>3</v>
      </c>
      <c r="G311" s="170" t="s">
        <v>88</v>
      </c>
      <c r="H311" s="170" t="s">
        <v>89</v>
      </c>
      <c r="I311" s="171"/>
      <c r="J311" s="155">
        <f>J312</f>
        <v>723240</v>
      </c>
    </row>
    <row r="312" spans="1:10" ht="31.5" x14ac:dyDescent="0.25">
      <c r="A312" s="74" t="s">
        <v>342</v>
      </c>
      <c r="B312" s="170" t="s">
        <v>62</v>
      </c>
      <c r="C312" s="170" t="s">
        <v>110</v>
      </c>
      <c r="D312" s="170" t="s">
        <v>92</v>
      </c>
      <c r="E312" s="170" t="s">
        <v>340</v>
      </c>
      <c r="F312" s="171">
        <v>3</v>
      </c>
      <c r="G312" s="170" t="s">
        <v>88</v>
      </c>
      <c r="H312" s="170" t="s">
        <v>343</v>
      </c>
      <c r="I312" s="171"/>
      <c r="J312" s="155">
        <f>J313</f>
        <v>723240</v>
      </c>
    </row>
    <row r="313" spans="1:10" ht="47.25" x14ac:dyDescent="0.25">
      <c r="A313" s="74" t="s">
        <v>270</v>
      </c>
      <c r="B313" s="170" t="s">
        <v>62</v>
      </c>
      <c r="C313" s="170" t="s">
        <v>110</v>
      </c>
      <c r="D313" s="170" t="s">
        <v>92</v>
      </c>
      <c r="E313" s="170" t="s">
        <v>340</v>
      </c>
      <c r="F313" s="171">
        <v>3</v>
      </c>
      <c r="G313" s="170" t="s">
        <v>88</v>
      </c>
      <c r="H313" s="170" t="s">
        <v>343</v>
      </c>
      <c r="I313" s="171">
        <v>810</v>
      </c>
      <c r="J313" s="155">
        <v>723240</v>
      </c>
    </row>
    <row r="314" spans="1:10" x14ac:dyDescent="0.25">
      <c r="A314" s="74" t="s">
        <v>100</v>
      </c>
      <c r="B314" s="170" t="s">
        <v>62</v>
      </c>
      <c r="C314" s="170" t="s">
        <v>110</v>
      </c>
      <c r="D314" s="170" t="s">
        <v>92</v>
      </c>
      <c r="E314" s="170" t="s">
        <v>101</v>
      </c>
      <c r="F314" s="171">
        <v>0</v>
      </c>
      <c r="G314" s="170" t="s">
        <v>88</v>
      </c>
      <c r="H314" s="170" t="s">
        <v>89</v>
      </c>
      <c r="I314" s="171"/>
      <c r="J314" s="155">
        <f>J315</f>
        <v>40000</v>
      </c>
    </row>
    <row r="315" spans="1:10" x14ac:dyDescent="0.25">
      <c r="A315" s="74" t="s">
        <v>229</v>
      </c>
      <c r="B315" s="170" t="s">
        <v>62</v>
      </c>
      <c r="C315" s="170" t="s">
        <v>110</v>
      </c>
      <c r="D315" s="170" t="s">
        <v>92</v>
      </c>
      <c r="E315" s="170" t="s">
        <v>101</v>
      </c>
      <c r="F315" s="171">
        <v>9</v>
      </c>
      <c r="G315" s="170" t="s">
        <v>88</v>
      </c>
      <c r="H315" s="170" t="s">
        <v>89</v>
      </c>
      <c r="I315" s="171"/>
      <c r="J315" s="155">
        <f>J316</f>
        <v>40000</v>
      </c>
    </row>
    <row r="316" spans="1:10" x14ac:dyDescent="0.25">
      <c r="A316" s="74" t="s">
        <v>344</v>
      </c>
      <c r="B316" s="170" t="s">
        <v>62</v>
      </c>
      <c r="C316" s="170" t="s">
        <v>110</v>
      </c>
      <c r="D316" s="170" t="s">
        <v>92</v>
      </c>
      <c r="E316" s="170" t="s">
        <v>101</v>
      </c>
      <c r="F316" s="171">
        <v>9</v>
      </c>
      <c r="G316" s="170" t="s">
        <v>88</v>
      </c>
      <c r="H316" s="170" t="s">
        <v>345</v>
      </c>
      <c r="I316" s="171"/>
      <c r="J316" s="154">
        <f>J317</f>
        <v>40000</v>
      </c>
    </row>
    <row r="317" spans="1:10" x14ac:dyDescent="0.25">
      <c r="A317" s="74" t="s">
        <v>151</v>
      </c>
      <c r="B317" s="170" t="s">
        <v>62</v>
      </c>
      <c r="C317" s="170" t="s">
        <v>110</v>
      </c>
      <c r="D317" s="170" t="s">
        <v>92</v>
      </c>
      <c r="E317" s="170" t="s">
        <v>101</v>
      </c>
      <c r="F317" s="171">
        <v>9</v>
      </c>
      <c r="G317" s="170" t="s">
        <v>88</v>
      </c>
      <c r="H317" s="170" t="s">
        <v>345</v>
      </c>
      <c r="I317" s="171">
        <v>310</v>
      </c>
      <c r="J317" s="154">
        <f>90000-50000</f>
        <v>40000</v>
      </c>
    </row>
    <row r="318" spans="1:10" x14ac:dyDescent="0.25">
      <c r="A318" s="79" t="s">
        <v>152</v>
      </c>
      <c r="B318" s="170" t="s">
        <v>62</v>
      </c>
      <c r="C318" s="170">
        <v>11</v>
      </c>
      <c r="D318" s="170"/>
      <c r="E318" s="170"/>
      <c r="F318" s="171"/>
      <c r="G318" s="170"/>
      <c r="H318" s="170"/>
      <c r="I318" s="171"/>
      <c r="J318" s="155">
        <f>J319</f>
        <v>3557156.83</v>
      </c>
    </row>
    <row r="319" spans="1:10" x14ac:dyDescent="0.25">
      <c r="A319" s="73" t="s">
        <v>153</v>
      </c>
      <c r="B319" s="170" t="s">
        <v>62</v>
      </c>
      <c r="C319" s="170">
        <v>11</v>
      </c>
      <c r="D319" s="170" t="s">
        <v>104</v>
      </c>
      <c r="E319" s="170"/>
      <c r="F319" s="171"/>
      <c r="G319" s="170"/>
      <c r="H319" s="170"/>
      <c r="I319" s="171"/>
      <c r="J319" s="155">
        <f>J320</f>
        <v>3557156.83</v>
      </c>
    </row>
    <row r="320" spans="1:10" ht="47.25" x14ac:dyDescent="0.25">
      <c r="A320" s="74" t="s">
        <v>321</v>
      </c>
      <c r="B320" s="170" t="s">
        <v>62</v>
      </c>
      <c r="C320" s="170" t="s">
        <v>114</v>
      </c>
      <c r="D320" s="170" t="s">
        <v>104</v>
      </c>
      <c r="E320" s="170" t="s">
        <v>106</v>
      </c>
      <c r="F320" s="171">
        <v>0</v>
      </c>
      <c r="G320" s="170" t="s">
        <v>88</v>
      </c>
      <c r="H320" s="170" t="s">
        <v>89</v>
      </c>
      <c r="I320" s="171"/>
      <c r="J320" s="155">
        <f>J321</f>
        <v>3557156.83</v>
      </c>
    </row>
    <row r="321" spans="1:10" ht="47.25" x14ac:dyDescent="0.25">
      <c r="A321" s="74" t="s">
        <v>346</v>
      </c>
      <c r="B321" s="170" t="s">
        <v>62</v>
      </c>
      <c r="C321" s="170" t="s">
        <v>114</v>
      </c>
      <c r="D321" s="170" t="s">
        <v>104</v>
      </c>
      <c r="E321" s="170" t="s">
        <v>106</v>
      </c>
      <c r="F321" s="171">
        <v>4</v>
      </c>
      <c r="G321" s="170" t="s">
        <v>88</v>
      </c>
      <c r="H321" s="170" t="s">
        <v>89</v>
      </c>
      <c r="I321" s="171"/>
      <c r="J321" s="155">
        <f>J322+J324+J326</f>
        <v>3557156.83</v>
      </c>
    </row>
    <row r="322" spans="1:10" x14ac:dyDescent="0.25">
      <c r="A322" s="74" t="s">
        <v>347</v>
      </c>
      <c r="B322" s="170" t="s">
        <v>62</v>
      </c>
      <c r="C322" s="170" t="s">
        <v>114</v>
      </c>
      <c r="D322" s="170" t="s">
        <v>104</v>
      </c>
      <c r="E322" s="170" t="s">
        <v>106</v>
      </c>
      <c r="F322" s="171">
        <v>4</v>
      </c>
      <c r="G322" s="170" t="s">
        <v>88</v>
      </c>
      <c r="H322" s="170" t="s">
        <v>348</v>
      </c>
      <c r="I322" s="171"/>
      <c r="J322" s="155">
        <f>J323</f>
        <v>625000</v>
      </c>
    </row>
    <row r="323" spans="1:10" ht="31.5" x14ac:dyDescent="0.25">
      <c r="A323" s="74" t="s">
        <v>95</v>
      </c>
      <c r="B323" s="170" t="s">
        <v>62</v>
      </c>
      <c r="C323" s="170" t="s">
        <v>114</v>
      </c>
      <c r="D323" s="170" t="s">
        <v>104</v>
      </c>
      <c r="E323" s="170" t="s">
        <v>106</v>
      </c>
      <c r="F323" s="171">
        <v>4</v>
      </c>
      <c r="G323" s="170" t="s">
        <v>88</v>
      </c>
      <c r="H323" s="170" t="s">
        <v>348</v>
      </c>
      <c r="I323" s="171">
        <v>240</v>
      </c>
      <c r="J323" s="155">
        <v>625000</v>
      </c>
    </row>
    <row r="324" spans="1:10" x14ac:dyDescent="0.25">
      <c r="A324" s="74" t="s">
        <v>295</v>
      </c>
      <c r="B324" s="170" t="s">
        <v>62</v>
      </c>
      <c r="C324" s="170" t="s">
        <v>114</v>
      </c>
      <c r="D324" s="170" t="s">
        <v>104</v>
      </c>
      <c r="E324" s="170" t="s">
        <v>106</v>
      </c>
      <c r="F324" s="171">
        <v>4</v>
      </c>
      <c r="G324" s="170" t="s">
        <v>88</v>
      </c>
      <c r="H324" s="170" t="s">
        <v>296</v>
      </c>
      <c r="I324" s="171"/>
      <c r="J324" s="155">
        <f>J325</f>
        <v>1432156.83</v>
      </c>
    </row>
    <row r="325" spans="1:10" ht="31.5" x14ac:dyDescent="0.25">
      <c r="A325" s="74" t="s">
        <v>95</v>
      </c>
      <c r="B325" s="170" t="s">
        <v>62</v>
      </c>
      <c r="C325" s="170" t="s">
        <v>114</v>
      </c>
      <c r="D325" s="170" t="s">
        <v>104</v>
      </c>
      <c r="E325" s="170" t="s">
        <v>106</v>
      </c>
      <c r="F325" s="171">
        <v>4</v>
      </c>
      <c r="G325" s="170" t="s">
        <v>88</v>
      </c>
      <c r="H325" s="170" t="s">
        <v>296</v>
      </c>
      <c r="I325" s="171">
        <v>240</v>
      </c>
      <c r="J325" s="155">
        <v>1432156.83</v>
      </c>
    </row>
    <row r="326" spans="1:10" x14ac:dyDescent="0.25">
      <c r="A326" s="74" t="s">
        <v>349</v>
      </c>
      <c r="B326" s="170" t="s">
        <v>62</v>
      </c>
      <c r="C326" s="170" t="s">
        <v>114</v>
      </c>
      <c r="D326" s="170" t="s">
        <v>104</v>
      </c>
      <c r="E326" s="170" t="s">
        <v>106</v>
      </c>
      <c r="F326" s="171">
        <v>4</v>
      </c>
      <c r="G326" s="170" t="s">
        <v>88</v>
      </c>
      <c r="H326" s="170" t="s">
        <v>350</v>
      </c>
      <c r="I326" s="171"/>
      <c r="J326" s="155">
        <f>J327</f>
        <v>1500000</v>
      </c>
    </row>
    <row r="327" spans="1:10" ht="31.5" x14ac:dyDescent="0.25">
      <c r="A327" s="74" t="s">
        <v>95</v>
      </c>
      <c r="B327" s="170" t="s">
        <v>62</v>
      </c>
      <c r="C327" s="170" t="s">
        <v>114</v>
      </c>
      <c r="D327" s="170" t="s">
        <v>104</v>
      </c>
      <c r="E327" s="170" t="s">
        <v>106</v>
      </c>
      <c r="F327" s="171">
        <v>4</v>
      </c>
      <c r="G327" s="170" t="s">
        <v>88</v>
      </c>
      <c r="H327" s="170" t="s">
        <v>350</v>
      </c>
      <c r="I327" s="171">
        <v>240</v>
      </c>
      <c r="J327" s="155">
        <v>1500000</v>
      </c>
    </row>
    <row r="328" spans="1:10" x14ac:dyDescent="0.25">
      <c r="A328" s="98" t="s">
        <v>367</v>
      </c>
      <c r="B328" s="99">
        <v>872</v>
      </c>
      <c r="C328" s="100" t="s">
        <v>362</v>
      </c>
      <c r="D328" s="100" t="s">
        <v>362</v>
      </c>
      <c r="E328" s="101" t="s">
        <v>362</v>
      </c>
      <c r="F328" s="102" t="s">
        <v>362</v>
      </c>
      <c r="G328" s="103" t="s">
        <v>362</v>
      </c>
      <c r="H328" s="104" t="s">
        <v>362</v>
      </c>
      <c r="I328" s="102"/>
      <c r="J328" s="159">
        <f>J329</f>
        <v>1220385.32</v>
      </c>
    </row>
    <row r="329" spans="1:10" x14ac:dyDescent="0.25">
      <c r="A329" s="70" t="s">
        <v>84</v>
      </c>
      <c r="B329" s="170" t="s">
        <v>368</v>
      </c>
      <c r="C329" s="170" t="s">
        <v>85</v>
      </c>
      <c r="D329" s="171" t="s">
        <v>24</v>
      </c>
      <c r="E329" s="170" t="s">
        <v>156</v>
      </c>
      <c r="F329" s="171"/>
      <c r="G329" s="170"/>
      <c r="H329" s="170"/>
      <c r="I329" s="171" t="s">
        <v>157</v>
      </c>
      <c r="J329" s="154">
        <f>J330+J338</f>
        <v>1220385.32</v>
      </c>
    </row>
    <row r="330" spans="1:10" ht="47.25" x14ac:dyDescent="0.25">
      <c r="A330" s="70" t="s">
        <v>91</v>
      </c>
      <c r="B330" s="170" t="s">
        <v>368</v>
      </c>
      <c r="C330" s="170" t="s">
        <v>85</v>
      </c>
      <c r="D330" s="170" t="s">
        <v>92</v>
      </c>
      <c r="E330" s="170" t="s">
        <v>156</v>
      </c>
      <c r="F330" s="171"/>
      <c r="G330" s="170"/>
      <c r="H330" s="170"/>
      <c r="I330" s="171" t="s">
        <v>157</v>
      </c>
      <c r="J330" s="154">
        <f>J331</f>
        <v>1200385.32</v>
      </c>
    </row>
    <row r="331" spans="1:10" x14ac:dyDescent="0.25">
      <c r="A331" s="73" t="s">
        <v>158</v>
      </c>
      <c r="B331" s="170" t="s">
        <v>368</v>
      </c>
      <c r="C331" s="170" t="s">
        <v>85</v>
      </c>
      <c r="D331" s="170" t="s">
        <v>92</v>
      </c>
      <c r="E331" s="170">
        <v>91</v>
      </c>
      <c r="F331" s="171">
        <v>0</v>
      </c>
      <c r="G331" s="170" t="s">
        <v>87</v>
      </c>
      <c r="H331" s="170" t="s">
        <v>89</v>
      </c>
      <c r="I331" s="171" t="s">
        <v>157</v>
      </c>
      <c r="J331" s="154">
        <f>J332</f>
        <v>1200385.32</v>
      </c>
    </row>
    <row r="332" spans="1:10" ht="31.5" x14ac:dyDescent="0.25">
      <c r="A332" s="73" t="s">
        <v>159</v>
      </c>
      <c r="B332" s="170" t="s">
        <v>368</v>
      </c>
      <c r="C332" s="170" t="s">
        <v>85</v>
      </c>
      <c r="D332" s="170" t="s">
        <v>92</v>
      </c>
      <c r="E332" s="170">
        <v>91</v>
      </c>
      <c r="F332" s="171">
        <v>1</v>
      </c>
      <c r="G332" s="170" t="s">
        <v>88</v>
      </c>
      <c r="H332" s="170" t="s">
        <v>89</v>
      </c>
      <c r="I332" s="171"/>
      <c r="J332" s="154">
        <f>J333+J335</f>
        <v>1200385.32</v>
      </c>
    </row>
    <row r="333" spans="1:10" ht="63" x14ac:dyDescent="0.25">
      <c r="A333" s="73" t="s">
        <v>160</v>
      </c>
      <c r="B333" s="170" t="s">
        <v>368</v>
      </c>
      <c r="C333" s="170" t="s">
        <v>85</v>
      </c>
      <c r="D333" s="170" t="s">
        <v>92</v>
      </c>
      <c r="E333" s="170">
        <v>91</v>
      </c>
      <c r="F333" s="171">
        <v>1</v>
      </c>
      <c r="G333" s="170" t="s">
        <v>88</v>
      </c>
      <c r="H333" s="170" t="s">
        <v>161</v>
      </c>
      <c r="I333" s="171"/>
      <c r="J333" s="154">
        <f>J334</f>
        <v>1200385.32</v>
      </c>
    </row>
    <row r="334" spans="1:10" x14ac:dyDescent="0.25">
      <c r="A334" s="73" t="s">
        <v>162</v>
      </c>
      <c r="B334" s="170" t="s">
        <v>368</v>
      </c>
      <c r="C334" s="170" t="s">
        <v>85</v>
      </c>
      <c r="D334" s="170" t="s">
        <v>92</v>
      </c>
      <c r="E334" s="170">
        <v>91</v>
      </c>
      <c r="F334" s="171">
        <v>1</v>
      </c>
      <c r="G334" s="170" t="s">
        <v>88</v>
      </c>
      <c r="H334" s="170" t="s">
        <v>161</v>
      </c>
      <c r="I334" s="171">
        <v>120</v>
      </c>
      <c r="J334" s="155">
        <v>1200385.32</v>
      </c>
    </row>
    <row r="335" spans="1:10" ht="63" hidden="1" x14ac:dyDescent="0.25">
      <c r="A335" s="73" t="s">
        <v>163</v>
      </c>
      <c r="B335" s="170" t="s">
        <v>368</v>
      </c>
      <c r="C335" s="170" t="s">
        <v>85</v>
      </c>
      <c r="D335" s="170" t="s">
        <v>92</v>
      </c>
      <c r="E335" s="170">
        <v>91</v>
      </c>
      <c r="F335" s="171">
        <v>1</v>
      </c>
      <c r="G335" s="170" t="s">
        <v>88</v>
      </c>
      <c r="H335" s="170" t="s">
        <v>164</v>
      </c>
      <c r="I335" s="171"/>
      <c r="J335" s="155">
        <f>SUM(J336:J337)</f>
        <v>0</v>
      </c>
    </row>
    <row r="336" spans="1:10" ht="31.5" hidden="1" x14ac:dyDescent="0.25">
      <c r="A336" s="74" t="s">
        <v>95</v>
      </c>
      <c r="B336" s="170" t="s">
        <v>368</v>
      </c>
      <c r="C336" s="170" t="s">
        <v>85</v>
      </c>
      <c r="D336" s="170" t="s">
        <v>92</v>
      </c>
      <c r="E336" s="170">
        <v>91</v>
      </c>
      <c r="F336" s="171">
        <v>1</v>
      </c>
      <c r="G336" s="170" t="s">
        <v>88</v>
      </c>
      <c r="H336" s="170" t="s">
        <v>164</v>
      </c>
      <c r="I336" s="171">
        <v>240</v>
      </c>
      <c r="J336" s="155"/>
    </row>
    <row r="337" spans="1:10" hidden="1" x14ac:dyDescent="0.25">
      <c r="A337" s="74" t="s">
        <v>97</v>
      </c>
      <c r="B337" s="170" t="s">
        <v>368</v>
      </c>
      <c r="C337" s="170" t="s">
        <v>85</v>
      </c>
      <c r="D337" s="170" t="s">
        <v>92</v>
      </c>
      <c r="E337" s="170">
        <v>91</v>
      </c>
      <c r="F337" s="171">
        <v>1</v>
      </c>
      <c r="G337" s="170" t="s">
        <v>88</v>
      </c>
      <c r="H337" s="170" t="s">
        <v>164</v>
      </c>
      <c r="I337" s="171">
        <v>850</v>
      </c>
      <c r="J337" s="155"/>
    </row>
    <row r="338" spans="1:10" x14ac:dyDescent="0.25">
      <c r="A338" s="74" t="s">
        <v>118</v>
      </c>
      <c r="B338" s="170" t="s">
        <v>368</v>
      </c>
      <c r="C338" s="170" t="s">
        <v>85</v>
      </c>
      <c r="D338" s="170" t="s">
        <v>119</v>
      </c>
      <c r="E338" s="170"/>
      <c r="F338" s="170"/>
      <c r="G338" s="170"/>
      <c r="H338" s="170"/>
      <c r="I338" s="170"/>
      <c r="J338" s="155">
        <f>J339</f>
        <v>20000</v>
      </c>
    </row>
    <row r="339" spans="1:10" x14ac:dyDescent="0.25">
      <c r="A339" s="73" t="s">
        <v>158</v>
      </c>
      <c r="B339" s="170" t="s">
        <v>368</v>
      </c>
      <c r="C339" s="170" t="s">
        <v>85</v>
      </c>
      <c r="D339" s="171">
        <v>13</v>
      </c>
      <c r="E339" s="170" t="s">
        <v>224</v>
      </c>
      <c r="F339" s="171">
        <v>0</v>
      </c>
      <c r="G339" s="170" t="s">
        <v>88</v>
      </c>
      <c r="H339" s="170" t="s">
        <v>89</v>
      </c>
      <c r="I339" s="171"/>
      <c r="J339" s="155">
        <f>J340</f>
        <v>20000</v>
      </c>
    </row>
    <row r="340" spans="1:10" ht="31.5" x14ac:dyDescent="0.25">
      <c r="A340" s="73" t="s">
        <v>159</v>
      </c>
      <c r="B340" s="170" t="s">
        <v>368</v>
      </c>
      <c r="C340" s="170" t="s">
        <v>85</v>
      </c>
      <c r="D340" s="171">
        <v>13</v>
      </c>
      <c r="E340" s="171">
        <v>91</v>
      </c>
      <c r="F340" s="171">
        <v>1</v>
      </c>
      <c r="G340" s="170" t="s">
        <v>88</v>
      </c>
      <c r="H340" s="170" t="s">
        <v>89</v>
      </c>
      <c r="I340" s="171"/>
      <c r="J340" s="155">
        <f>J341</f>
        <v>20000</v>
      </c>
    </row>
    <row r="341" spans="1:10" ht="47.25" x14ac:dyDescent="0.25">
      <c r="A341" s="73" t="s">
        <v>225</v>
      </c>
      <c r="B341" s="170" t="s">
        <v>368</v>
      </c>
      <c r="C341" s="170" t="s">
        <v>85</v>
      </c>
      <c r="D341" s="171">
        <v>13</v>
      </c>
      <c r="E341" s="171">
        <v>91</v>
      </c>
      <c r="F341" s="171">
        <v>1</v>
      </c>
      <c r="G341" s="170" t="s">
        <v>88</v>
      </c>
      <c r="H341" s="170" t="s">
        <v>226</v>
      </c>
      <c r="I341" s="171"/>
      <c r="J341" s="155">
        <f>J342</f>
        <v>20000</v>
      </c>
    </row>
    <row r="342" spans="1:10" ht="31.5" x14ac:dyDescent="0.25">
      <c r="A342" s="73" t="s">
        <v>95</v>
      </c>
      <c r="B342" s="170" t="s">
        <v>368</v>
      </c>
      <c r="C342" s="170" t="s">
        <v>85</v>
      </c>
      <c r="D342" s="171">
        <v>13</v>
      </c>
      <c r="E342" s="171">
        <v>91</v>
      </c>
      <c r="F342" s="171">
        <v>1</v>
      </c>
      <c r="G342" s="170" t="s">
        <v>88</v>
      </c>
      <c r="H342" s="170" t="s">
        <v>226</v>
      </c>
      <c r="I342" s="171">
        <v>240</v>
      </c>
      <c r="J342" s="155">
        <v>20000</v>
      </c>
    </row>
    <row r="343" spans="1:10" x14ac:dyDescent="0.25">
      <c r="A343" s="83" t="s">
        <v>154</v>
      </c>
      <c r="B343" s="85"/>
      <c r="C343" s="84"/>
      <c r="D343" s="85"/>
      <c r="E343" s="84"/>
      <c r="F343" s="85"/>
      <c r="G343" s="84"/>
      <c r="H343" s="86"/>
      <c r="I343" s="86"/>
      <c r="J343" s="156">
        <f>J12+J328</f>
        <v>154500006.81999999</v>
      </c>
    </row>
    <row r="344" spans="1:10" x14ac:dyDescent="0.25">
      <c r="I344" s="47">
        <v>1</v>
      </c>
      <c r="J344" s="162">
        <f>J329+J13</f>
        <v>28315627.810000002</v>
      </c>
    </row>
    <row r="345" spans="1:10" x14ac:dyDescent="0.25">
      <c r="I345" s="47">
        <v>2</v>
      </c>
      <c r="J345" s="162">
        <f>J122</f>
        <v>521892.11</v>
      </c>
    </row>
    <row r="346" spans="1:10" x14ac:dyDescent="0.25">
      <c r="I346" s="47">
        <v>3</v>
      </c>
      <c r="J346" s="162">
        <f>J129</f>
        <v>1696678.6</v>
      </c>
    </row>
    <row r="347" spans="1:10" x14ac:dyDescent="0.25">
      <c r="I347" s="47">
        <v>4</v>
      </c>
      <c r="J347" s="162">
        <f>J156</f>
        <v>31850339.699999999</v>
      </c>
    </row>
    <row r="348" spans="1:10" x14ac:dyDescent="0.25">
      <c r="I348" s="47">
        <v>5</v>
      </c>
      <c r="J348" s="162">
        <f>J186</f>
        <v>58691798.470000006</v>
      </c>
    </row>
    <row r="349" spans="1:10" x14ac:dyDescent="0.25">
      <c r="I349" s="47">
        <v>7</v>
      </c>
      <c r="J349" s="162">
        <f>J255</f>
        <v>3233093.6</v>
      </c>
    </row>
    <row r="350" spans="1:10" x14ac:dyDescent="0.25">
      <c r="I350" s="47">
        <v>8</v>
      </c>
      <c r="J350" s="162">
        <f>J267</f>
        <v>25870179.699999999</v>
      </c>
    </row>
    <row r="351" spans="1:10" x14ac:dyDescent="0.25">
      <c r="I351" s="47">
        <v>9</v>
      </c>
    </row>
    <row r="352" spans="1:10" x14ac:dyDescent="0.25">
      <c r="I352" s="47">
        <v>10</v>
      </c>
      <c r="J352" s="162">
        <f>J308</f>
        <v>763240</v>
      </c>
    </row>
    <row r="353" spans="9:11" x14ac:dyDescent="0.25">
      <c r="I353" s="47">
        <v>11</v>
      </c>
      <c r="J353" s="162">
        <f>J318</f>
        <v>3557156.83</v>
      </c>
    </row>
    <row r="354" spans="9:11" x14ac:dyDescent="0.25">
      <c r="J354" s="162">
        <f>SUM(J344:J353)</f>
        <v>154500006.81999999</v>
      </c>
      <c r="K354" s="174"/>
    </row>
    <row r="355" spans="9:11" x14ac:dyDescent="0.25">
      <c r="I355" s="47" t="s">
        <v>436</v>
      </c>
      <c r="J355" s="162">
        <f>J56+J69+J89+J95+J99+J106+J131+J140+J158+J183+J188+J200+J225+J241+J247+J257+J261+J269+J280+J288+J300+J320</f>
        <v>127793627.90999998</v>
      </c>
      <c r="K355" s="174"/>
    </row>
    <row r="356" spans="9:11" x14ac:dyDescent="0.25">
      <c r="I356" s="47" t="s">
        <v>456</v>
      </c>
      <c r="J356" s="162">
        <f>'Прил 1'!C39</f>
        <v>154500006.82000002</v>
      </c>
    </row>
    <row r="357" spans="9:11" x14ac:dyDescent="0.25">
      <c r="I357" s="47" t="s">
        <v>457</v>
      </c>
      <c r="J357" s="162">
        <f>J356-J354</f>
        <v>0</v>
      </c>
    </row>
  </sheetData>
  <autoFilter ref="A12:J12"/>
  <mergeCells count="9">
    <mergeCell ref="E11:H11"/>
    <mergeCell ref="D2:J2"/>
    <mergeCell ref="D1:J1"/>
    <mergeCell ref="D3:J3"/>
    <mergeCell ref="D4:J4"/>
    <mergeCell ref="D5:J5"/>
    <mergeCell ref="D6:J6"/>
    <mergeCell ref="A8:J8"/>
    <mergeCell ref="A10:J10"/>
  </mergeCells>
  <pageMargins left="0.78740157480314965" right="0.19685039370078741" top="0.39370078740157483" bottom="0.39370078740157483" header="0" footer="0.19685039370078741"/>
  <pageSetup paperSize="9" fitToHeight="0" orientation="landscape" r:id="rId1"/>
  <headerFooter differentFirst="1">
    <oddHeader>&amp;C&amp;"Times New Roman,обычный"&amp;10&amp;K000000&amp;P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K320"/>
  <sheetViews>
    <sheetView view="pageBreakPreview" topLeftCell="A296" zoomScaleNormal="100" zoomScaleSheetLayoutView="100" workbookViewId="0">
      <selection activeCell="J188" sqref="J188"/>
    </sheetView>
  </sheetViews>
  <sheetFormatPr defaultColWidth="8.85546875" defaultRowHeight="15.75" x14ac:dyDescent="0.25"/>
  <cols>
    <col min="1" max="1" width="52.85546875" style="46" customWidth="1"/>
    <col min="2" max="4" width="6.7109375" style="47" customWidth="1"/>
    <col min="5" max="7" width="4.42578125" style="47" customWidth="1"/>
    <col min="8" max="8" width="7.7109375" style="47" customWidth="1"/>
    <col min="9" max="9" width="7.85546875" style="47" customWidth="1"/>
    <col min="10" max="11" width="17.28515625" style="48" customWidth="1"/>
    <col min="12" max="16384" width="8.85546875" style="40"/>
  </cols>
  <sheetData>
    <row r="1" spans="1:11" s="93" customFormat="1" ht="15" customHeight="1" x14ac:dyDescent="0.25">
      <c r="A1" s="107"/>
      <c r="B1" s="107"/>
      <c r="C1" s="107"/>
      <c r="D1" s="107"/>
      <c r="E1" s="107"/>
      <c r="F1" s="249" t="s">
        <v>360</v>
      </c>
      <c r="G1" s="249"/>
      <c r="H1" s="249"/>
      <c r="I1" s="249"/>
      <c r="J1" s="249"/>
      <c r="K1" s="249"/>
    </row>
    <row r="2" spans="1:11" s="93" customFormat="1" ht="15" customHeight="1" x14ac:dyDescent="0.25">
      <c r="A2" s="107"/>
      <c r="B2" s="107"/>
      <c r="C2" s="107"/>
      <c r="D2" s="107"/>
      <c r="E2" s="107"/>
      <c r="F2" s="249" t="s">
        <v>40</v>
      </c>
      <c r="G2" s="249"/>
      <c r="H2" s="249"/>
      <c r="I2" s="249"/>
      <c r="J2" s="249"/>
      <c r="K2" s="249"/>
    </row>
    <row r="3" spans="1:11" s="93" customFormat="1" ht="15" x14ac:dyDescent="0.25">
      <c r="A3" s="107"/>
      <c r="B3" s="107"/>
      <c r="C3" s="107"/>
      <c r="D3" s="107"/>
      <c r="E3" s="107"/>
      <c r="F3" s="250" t="s">
        <v>42</v>
      </c>
      <c r="G3" s="250"/>
      <c r="H3" s="250"/>
      <c r="I3" s="250"/>
      <c r="J3" s="250"/>
      <c r="K3" s="250"/>
    </row>
    <row r="4" spans="1:11" s="93" customFormat="1" ht="15" x14ac:dyDescent="0.25">
      <c r="A4" s="107"/>
      <c r="B4" s="107"/>
      <c r="C4" s="107"/>
      <c r="D4" s="107"/>
      <c r="E4" s="107"/>
      <c r="F4" s="250" t="s">
        <v>43</v>
      </c>
      <c r="G4" s="250"/>
      <c r="H4" s="250"/>
      <c r="I4" s="250"/>
      <c r="J4" s="250"/>
      <c r="K4" s="250"/>
    </row>
    <row r="5" spans="1:11" s="93" customFormat="1" ht="15" x14ac:dyDescent="0.25">
      <c r="A5" s="107"/>
      <c r="B5" s="107"/>
      <c r="C5" s="107"/>
      <c r="D5" s="107"/>
      <c r="E5" s="107"/>
      <c r="F5" s="250" t="s">
        <v>490</v>
      </c>
      <c r="G5" s="250"/>
      <c r="H5" s="250"/>
      <c r="I5" s="250"/>
      <c r="J5" s="250"/>
      <c r="K5" s="250"/>
    </row>
    <row r="6" spans="1:11" s="93" customFormat="1" ht="15" x14ac:dyDescent="0.25">
      <c r="A6" s="107"/>
      <c r="B6" s="107"/>
      <c r="C6" s="107"/>
      <c r="D6" s="107"/>
      <c r="E6" s="107"/>
      <c r="F6" s="250" t="s">
        <v>489</v>
      </c>
      <c r="G6" s="250"/>
      <c r="H6" s="250"/>
      <c r="I6" s="250"/>
      <c r="J6" s="250"/>
      <c r="K6" s="250"/>
    </row>
    <row r="7" spans="1:11" x14ac:dyDescent="0.25">
      <c r="A7" s="38"/>
      <c r="B7" s="39"/>
      <c r="C7" s="39"/>
      <c r="D7" s="39"/>
      <c r="E7" s="39"/>
      <c r="F7" s="39"/>
      <c r="G7" s="39"/>
      <c r="H7" s="39"/>
      <c r="I7" s="39"/>
      <c r="J7" s="41"/>
      <c r="K7" s="41"/>
    </row>
    <row r="8" spans="1:11" ht="38.450000000000003" customHeight="1" x14ac:dyDescent="0.25">
      <c r="A8" s="238" t="s">
        <v>497</v>
      </c>
      <c r="B8" s="238"/>
      <c r="C8" s="238"/>
      <c r="D8" s="238"/>
      <c r="E8" s="238"/>
      <c r="F8" s="238"/>
      <c r="G8" s="238"/>
      <c r="H8" s="238"/>
      <c r="I8" s="238"/>
      <c r="J8" s="238"/>
      <c r="K8" s="238"/>
    </row>
    <row r="9" spans="1:11" x14ac:dyDescent="0.25">
      <c r="A9" s="42"/>
      <c r="B9" s="43"/>
      <c r="C9" s="43"/>
      <c r="D9" s="43"/>
      <c r="E9" s="43"/>
      <c r="F9" s="43"/>
      <c r="G9" s="43"/>
      <c r="H9" s="43"/>
      <c r="I9" s="43"/>
      <c r="J9" s="44"/>
      <c r="K9" s="44"/>
    </row>
    <row r="10" spans="1:11" x14ac:dyDescent="0.25">
      <c r="A10" s="248" t="s">
        <v>39</v>
      </c>
      <c r="B10" s="248"/>
      <c r="C10" s="248"/>
      <c r="D10" s="248"/>
      <c r="E10" s="248"/>
      <c r="F10" s="248"/>
      <c r="G10" s="248"/>
      <c r="H10" s="248"/>
      <c r="I10" s="248"/>
      <c r="J10" s="248"/>
      <c r="K10" s="248"/>
    </row>
    <row r="11" spans="1:11" ht="99.75" customHeight="1" x14ac:dyDescent="0.25">
      <c r="A11" s="175" t="s">
        <v>79</v>
      </c>
      <c r="B11" s="175" t="s">
        <v>356</v>
      </c>
      <c r="C11" s="175" t="s">
        <v>357</v>
      </c>
      <c r="D11" s="175" t="s">
        <v>358</v>
      </c>
      <c r="E11" s="235" t="s">
        <v>82</v>
      </c>
      <c r="F11" s="236"/>
      <c r="G11" s="236"/>
      <c r="H11" s="237"/>
      <c r="I11" s="175" t="s">
        <v>359</v>
      </c>
      <c r="J11" s="175" t="s">
        <v>439</v>
      </c>
      <c r="K11" s="175" t="s">
        <v>492</v>
      </c>
    </row>
    <row r="12" spans="1:11" x14ac:dyDescent="0.25">
      <c r="A12" s="98" t="s">
        <v>361</v>
      </c>
      <c r="B12" s="99">
        <v>871</v>
      </c>
      <c r="C12" s="100" t="s">
        <v>362</v>
      </c>
      <c r="D12" s="100" t="s">
        <v>362</v>
      </c>
      <c r="E12" s="101" t="s">
        <v>362</v>
      </c>
      <c r="F12" s="102" t="s">
        <v>362</v>
      </c>
      <c r="G12" s="103" t="s">
        <v>362</v>
      </c>
      <c r="H12" s="104" t="s">
        <v>362</v>
      </c>
      <c r="I12" s="102"/>
      <c r="J12" s="159">
        <f>J13+J99+J105+J132+J157+J226+J238+J270+J280</f>
        <v>159863164.65000001</v>
      </c>
      <c r="K12" s="159">
        <f>K13+K99+K105+K132+K157+K226+K238+K270+K280</f>
        <v>162310269.06999999</v>
      </c>
    </row>
    <row r="13" spans="1:11" x14ac:dyDescent="0.25">
      <c r="A13" s="64" t="s">
        <v>84</v>
      </c>
      <c r="B13" s="105">
        <v>871</v>
      </c>
      <c r="C13" s="65">
        <v>1</v>
      </c>
      <c r="D13" s="100"/>
      <c r="E13" s="101"/>
      <c r="F13" s="102"/>
      <c r="G13" s="103"/>
      <c r="H13" s="104"/>
      <c r="I13" s="102"/>
      <c r="J13" s="153">
        <f>J14+J35+J40+J45</f>
        <v>25535510.5</v>
      </c>
      <c r="K13" s="153">
        <f>K14+K35+K40+K45</f>
        <v>24833583.52</v>
      </c>
    </row>
    <row r="14" spans="1:11" ht="63" x14ac:dyDescent="0.25">
      <c r="A14" s="73" t="s">
        <v>102</v>
      </c>
      <c r="B14" s="106">
        <v>871</v>
      </c>
      <c r="C14" s="170" t="s">
        <v>85</v>
      </c>
      <c r="D14" s="171" t="s">
        <v>103</v>
      </c>
      <c r="E14" s="170" t="s">
        <v>156</v>
      </c>
      <c r="F14" s="171"/>
      <c r="G14" s="170"/>
      <c r="H14" s="170"/>
      <c r="I14" s="171" t="s">
        <v>157</v>
      </c>
      <c r="J14" s="155">
        <f>J15+J25</f>
        <v>15293265.91</v>
      </c>
      <c r="K14" s="155">
        <f>K15+K25</f>
        <v>14933069.84</v>
      </c>
    </row>
    <row r="15" spans="1:11" ht="31.5" x14ac:dyDescent="0.25">
      <c r="A15" s="73" t="s">
        <v>168</v>
      </c>
      <c r="B15" s="171">
        <v>871</v>
      </c>
      <c r="C15" s="170" t="s">
        <v>85</v>
      </c>
      <c r="D15" s="171" t="s">
        <v>103</v>
      </c>
      <c r="E15" s="170">
        <v>92</v>
      </c>
      <c r="F15" s="171">
        <v>0</v>
      </c>
      <c r="G15" s="170" t="s">
        <v>88</v>
      </c>
      <c r="H15" s="170" t="s">
        <v>89</v>
      </c>
      <c r="I15" s="171"/>
      <c r="J15" s="155">
        <f>J16+J19</f>
        <v>14367765.91</v>
      </c>
      <c r="K15" s="155">
        <f>K16+K19</f>
        <v>14933069.84</v>
      </c>
    </row>
    <row r="16" spans="1:11" x14ac:dyDescent="0.25">
      <c r="A16" s="75" t="s">
        <v>169</v>
      </c>
      <c r="B16" s="171">
        <v>871</v>
      </c>
      <c r="C16" s="170" t="s">
        <v>85</v>
      </c>
      <c r="D16" s="171" t="s">
        <v>103</v>
      </c>
      <c r="E16" s="170">
        <v>92</v>
      </c>
      <c r="F16" s="171">
        <v>1</v>
      </c>
      <c r="G16" s="170" t="s">
        <v>88</v>
      </c>
      <c r="H16" s="170" t="s">
        <v>89</v>
      </c>
      <c r="I16" s="171"/>
      <c r="J16" s="155">
        <f>J17</f>
        <v>1454389.57</v>
      </c>
      <c r="K16" s="155">
        <f>K17</f>
        <v>1512590.84</v>
      </c>
    </row>
    <row r="17" spans="1:11" ht="78.75" x14ac:dyDescent="0.25">
      <c r="A17" s="75" t="s">
        <v>170</v>
      </c>
      <c r="B17" s="171">
        <v>871</v>
      </c>
      <c r="C17" s="170" t="s">
        <v>85</v>
      </c>
      <c r="D17" s="171" t="s">
        <v>103</v>
      </c>
      <c r="E17" s="170">
        <v>92</v>
      </c>
      <c r="F17" s="171">
        <v>1</v>
      </c>
      <c r="G17" s="170" t="s">
        <v>88</v>
      </c>
      <c r="H17" s="170" t="s">
        <v>161</v>
      </c>
      <c r="I17" s="171"/>
      <c r="J17" s="155">
        <f>J18</f>
        <v>1454389.57</v>
      </c>
      <c r="K17" s="155">
        <f>K18</f>
        <v>1512590.84</v>
      </c>
    </row>
    <row r="18" spans="1:11" ht="31.5" x14ac:dyDescent="0.25">
      <c r="A18" s="73" t="s">
        <v>162</v>
      </c>
      <c r="B18" s="171">
        <v>871</v>
      </c>
      <c r="C18" s="170" t="s">
        <v>85</v>
      </c>
      <c r="D18" s="171" t="s">
        <v>103</v>
      </c>
      <c r="E18" s="170">
        <v>92</v>
      </c>
      <c r="F18" s="171">
        <v>1</v>
      </c>
      <c r="G18" s="170" t="s">
        <v>88</v>
      </c>
      <c r="H18" s="170" t="s">
        <v>161</v>
      </c>
      <c r="I18" s="171">
        <v>120</v>
      </c>
      <c r="J18" s="155">
        <v>1454389.57</v>
      </c>
      <c r="K18" s="155">
        <v>1512590.84</v>
      </c>
    </row>
    <row r="19" spans="1:11" x14ac:dyDescent="0.25">
      <c r="A19" s="74" t="s">
        <v>171</v>
      </c>
      <c r="B19" s="171">
        <v>871</v>
      </c>
      <c r="C19" s="170" t="s">
        <v>85</v>
      </c>
      <c r="D19" s="171" t="s">
        <v>103</v>
      </c>
      <c r="E19" s="170">
        <v>92</v>
      </c>
      <c r="F19" s="171">
        <v>2</v>
      </c>
      <c r="G19" s="170" t="s">
        <v>88</v>
      </c>
      <c r="H19" s="170" t="s">
        <v>89</v>
      </c>
      <c r="I19" s="171"/>
      <c r="J19" s="155">
        <f>J20+J22</f>
        <v>12913376.34</v>
      </c>
      <c r="K19" s="155">
        <f>K20+K22</f>
        <v>13420479</v>
      </c>
    </row>
    <row r="20" spans="1:11" ht="78.75" x14ac:dyDescent="0.25">
      <c r="A20" s="74" t="s">
        <v>170</v>
      </c>
      <c r="B20" s="171">
        <v>871</v>
      </c>
      <c r="C20" s="170" t="s">
        <v>85</v>
      </c>
      <c r="D20" s="171" t="s">
        <v>103</v>
      </c>
      <c r="E20" s="170">
        <v>92</v>
      </c>
      <c r="F20" s="171">
        <v>2</v>
      </c>
      <c r="G20" s="170" t="s">
        <v>88</v>
      </c>
      <c r="H20" s="170" t="s">
        <v>161</v>
      </c>
      <c r="I20" s="171"/>
      <c r="J20" s="155">
        <f>J21</f>
        <v>11535836.34</v>
      </c>
      <c r="K20" s="155">
        <f>K21</f>
        <v>11997237.439999999</v>
      </c>
    </row>
    <row r="21" spans="1:11" ht="31.5" x14ac:dyDescent="0.25">
      <c r="A21" s="73" t="s">
        <v>162</v>
      </c>
      <c r="B21" s="171">
        <v>871</v>
      </c>
      <c r="C21" s="170" t="s">
        <v>85</v>
      </c>
      <c r="D21" s="171" t="s">
        <v>103</v>
      </c>
      <c r="E21" s="170">
        <v>92</v>
      </c>
      <c r="F21" s="171">
        <v>2</v>
      </c>
      <c r="G21" s="170" t="s">
        <v>88</v>
      </c>
      <c r="H21" s="170" t="s">
        <v>161</v>
      </c>
      <c r="I21" s="171">
        <v>120</v>
      </c>
      <c r="J21" s="155">
        <v>11535836.34</v>
      </c>
      <c r="K21" s="155">
        <v>11997237.439999999</v>
      </c>
    </row>
    <row r="22" spans="1:11" ht="78.75" x14ac:dyDescent="0.25">
      <c r="A22" s="74" t="s">
        <v>172</v>
      </c>
      <c r="B22" s="171">
        <v>871</v>
      </c>
      <c r="C22" s="170" t="s">
        <v>85</v>
      </c>
      <c r="D22" s="171" t="s">
        <v>103</v>
      </c>
      <c r="E22" s="170">
        <v>92</v>
      </c>
      <c r="F22" s="171">
        <v>2</v>
      </c>
      <c r="G22" s="170" t="s">
        <v>88</v>
      </c>
      <c r="H22" s="170" t="s">
        <v>164</v>
      </c>
      <c r="I22" s="171"/>
      <c r="J22" s="155">
        <f>SUM(J23:J24)</f>
        <v>1377540</v>
      </c>
      <c r="K22" s="155">
        <f>SUM(K23:K24)</f>
        <v>1423241.56</v>
      </c>
    </row>
    <row r="23" spans="1:11" ht="47.25" x14ac:dyDescent="0.25">
      <c r="A23" s="74" t="s">
        <v>95</v>
      </c>
      <c r="B23" s="171">
        <v>871</v>
      </c>
      <c r="C23" s="170" t="s">
        <v>85</v>
      </c>
      <c r="D23" s="171" t="s">
        <v>103</v>
      </c>
      <c r="E23" s="170">
        <v>92</v>
      </c>
      <c r="F23" s="171">
        <v>2</v>
      </c>
      <c r="G23" s="170" t="s">
        <v>88</v>
      </c>
      <c r="H23" s="170" t="s">
        <v>164</v>
      </c>
      <c r="I23" s="171">
        <v>240</v>
      </c>
      <c r="J23" s="155">
        <f>1355040+8500</f>
        <v>1363540</v>
      </c>
      <c r="K23" s="155">
        <v>1409241.56</v>
      </c>
    </row>
    <row r="24" spans="1:11" x14ac:dyDescent="0.25">
      <c r="A24" s="74" t="s">
        <v>97</v>
      </c>
      <c r="B24" s="171">
        <v>871</v>
      </c>
      <c r="C24" s="170" t="s">
        <v>85</v>
      </c>
      <c r="D24" s="171" t="s">
        <v>103</v>
      </c>
      <c r="E24" s="170">
        <v>92</v>
      </c>
      <c r="F24" s="171">
        <v>2</v>
      </c>
      <c r="G24" s="170" t="s">
        <v>88</v>
      </c>
      <c r="H24" s="170" t="s">
        <v>164</v>
      </c>
      <c r="I24" s="171">
        <v>850</v>
      </c>
      <c r="J24" s="155">
        <v>14000</v>
      </c>
      <c r="K24" s="155">
        <v>14000</v>
      </c>
    </row>
    <row r="25" spans="1:11" ht="15.75" customHeight="1" x14ac:dyDescent="0.25">
      <c r="A25" s="74" t="s">
        <v>173</v>
      </c>
      <c r="B25" s="171">
        <v>871</v>
      </c>
      <c r="C25" s="170" t="s">
        <v>85</v>
      </c>
      <c r="D25" s="171" t="s">
        <v>103</v>
      </c>
      <c r="E25" s="170">
        <v>97</v>
      </c>
      <c r="F25" s="171">
        <v>0</v>
      </c>
      <c r="G25" s="170" t="s">
        <v>88</v>
      </c>
      <c r="H25" s="170" t="s">
        <v>89</v>
      </c>
      <c r="I25" s="171"/>
      <c r="J25" s="155">
        <f>J26</f>
        <v>925500</v>
      </c>
      <c r="K25" s="155">
        <f>K26</f>
        <v>0</v>
      </c>
    </row>
    <row r="26" spans="1:11" ht="78.75" customHeight="1" x14ac:dyDescent="0.25">
      <c r="A26" s="74" t="s">
        <v>174</v>
      </c>
      <c r="B26" s="171">
        <v>871</v>
      </c>
      <c r="C26" s="170" t="s">
        <v>85</v>
      </c>
      <c r="D26" s="171" t="s">
        <v>103</v>
      </c>
      <c r="E26" s="170">
        <v>97</v>
      </c>
      <c r="F26" s="171">
        <v>2</v>
      </c>
      <c r="G26" s="170" t="s">
        <v>88</v>
      </c>
      <c r="H26" s="170" t="s">
        <v>89</v>
      </c>
      <c r="I26" s="171"/>
      <c r="J26" s="155">
        <f>J27+J29+J31+J33</f>
        <v>925500</v>
      </c>
      <c r="K26" s="155">
        <f>K27+K29+K31+K33</f>
        <v>0</v>
      </c>
    </row>
    <row r="27" spans="1:11" ht="409.5" customHeight="1" x14ac:dyDescent="0.25">
      <c r="A27" s="74" t="s">
        <v>353</v>
      </c>
      <c r="B27" s="170" t="s">
        <v>62</v>
      </c>
      <c r="C27" s="170" t="s">
        <v>85</v>
      </c>
      <c r="D27" s="170" t="s">
        <v>103</v>
      </c>
      <c r="E27" s="170" t="s">
        <v>176</v>
      </c>
      <c r="F27" s="171">
        <v>2</v>
      </c>
      <c r="G27" s="170" t="s">
        <v>88</v>
      </c>
      <c r="H27" s="170" t="s">
        <v>177</v>
      </c>
      <c r="I27" s="171"/>
      <c r="J27" s="155">
        <f>J28</f>
        <v>447500</v>
      </c>
      <c r="K27" s="155">
        <f>K28</f>
        <v>0</v>
      </c>
    </row>
    <row r="28" spans="1:11" ht="15.75" customHeight="1" x14ac:dyDescent="0.25">
      <c r="A28" s="77" t="s">
        <v>179</v>
      </c>
      <c r="B28" s="170" t="s">
        <v>62</v>
      </c>
      <c r="C28" s="170" t="s">
        <v>85</v>
      </c>
      <c r="D28" s="170" t="s">
        <v>103</v>
      </c>
      <c r="E28" s="170" t="s">
        <v>176</v>
      </c>
      <c r="F28" s="171">
        <v>2</v>
      </c>
      <c r="G28" s="170" t="s">
        <v>88</v>
      </c>
      <c r="H28" s="170" t="s">
        <v>177</v>
      </c>
      <c r="I28" s="171">
        <v>500</v>
      </c>
      <c r="J28" s="155">
        <f>449800-2300</f>
        <v>447500</v>
      </c>
      <c r="K28" s="155">
        <v>0</v>
      </c>
    </row>
    <row r="29" spans="1:11" ht="63" customHeight="1" x14ac:dyDescent="0.25">
      <c r="A29" s="74" t="s">
        <v>180</v>
      </c>
      <c r="B29" s="171">
        <v>871</v>
      </c>
      <c r="C29" s="170" t="s">
        <v>85</v>
      </c>
      <c r="D29" s="171" t="s">
        <v>103</v>
      </c>
      <c r="E29" s="170">
        <v>97</v>
      </c>
      <c r="F29" s="171">
        <v>2</v>
      </c>
      <c r="G29" s="170" t="s">
        <v>88</v>
      </c>
      <c r="H29" s="170" t="s">
        <v>181</v>
      </c>
      <c r="I29" s="171"/>
      <c r="J29" s="155">
        <f>J30</f>
        <v>141200</v>
      </c>
      <c r="K29" s="155">
        <f>K30</f>
        <v>0</v>
      </c>
    </row>
    <row r="30" spans="1:11" ht="15.75" customHeight="1" x14ac:dyDescent="0.25">
      <c r="A30" s="77" t="s">
        <v>179</v>
      </c>
      <c r="B30" s="171">
        <v>871</v>
      </c>
      <c r="C30" s="170" t="s">
        <v>85</v>
      </c>
      <c r="D30" s="171" t="s">
        <v>103</v>
      </c>
      <c r="E30" s="170">
        <v>97</v>
      </c>
      <c r="F30" s="171">
        <v>2</v>
      </c>
      <c r="G30" s="170" t="s">
        <v>88</v>
      </c>
      <c r="H30" s="170" t="s">
        <v>181</v>
      </c>
      <c r="I30" s="171">
        <v>500</v>
      </c>
      <c r="J30" s="155">
        <f>142000-800</f>
        <v>141200</v>
      </c>
      <c r="K30" s="155">
        <v>0</v>
      </c>
    </row>
    <row r="31" spans="1:11" ht="63" customHeight="1" x14ac:dyDescent="0.25">
      <c r="A31" s="74" t="s">
        <v>182</v>
      </c>
      <c r="B31" s="171">
        <v>871</v>
      </c>
      <c r="C31" s="170" t="s">
        <v>85</v>
      </c>
      <c r="D31" s="171" t="s">
        <v>103</v>
      </c>
      <c r="E31" s="170">
        <v>97</v>
      </c>
      <c r="F31" s="171">
        <v>2</v>
      </c>
      <c r="G31" s="170" t="s">
        <v>88</v>
      </c>
      <c r="H31" s="170" t="s">
        <v>183</v>
      </c>
      <c r="I31" s="171"/>
      <c r="J31" s="155">
        <f>J32</f>
        <v>122200</v>
      </c>
      <c r="K31" s="155">
        <f>K32</f>
        <v>0</v>
      </c>
    </row>
    <row r="32" spans="1:11" ht="15.75" customHeight="1" x14ac:dyDescent="0.25">
      <c r="A32" s="77" t="s">
        <v>179</v>
      </c>
      <c r="B32" s="171">
        <v>871</v>
      </c>
      <c r="C32" s="170" t="s">
        <v>85</v>
      </c>
      <c r="D32" s="171" t="s">
        <v>103</v>
      </c>
      <c r="E32" s="170">
        <v>97</v>
      </c>
      <c r="F32" s="171">
        <v>2</v>
      </c>
      <c r="G32" s="170" t="s">
        <v>88</v>
      </c>
      <c r="H32" s="170" t="s">
        <v>183</v>
      </c>
      <c r="I32" s="171">
        <v>500</v>
      </c>
      <c r="J32" s="155">
        <f>122900-700</f>
        <v>122200</v>
      </c>
      <c r="K32" s="155">
        <v>0</v>
      </c>
    </row>
    <row r="33" spans="1:11" ht="78.75" customHeight="1" x14ac:dyDescent="0.25">
      <c r="A33" s="74" t="s">
        <v>184</v>
      </c>
      <c r="B33" s="171">
        <v>871</v>
      </c>
      <c r="C33" s="170" t="s">
        <v>85</v>
      </c>
      <c r="D33" s="171" t="s">
        <v>103</v>
      </c>
      <c r="E33" s="170">
        <v>97</v>
      </c>
      <c r="F33" s="171">
        <v>2</v>
      </c>
      <c r="G33" s="170" t="s">
        <v>88</v>
      </c>
      <c r="H33" s="170" t="s">
        <v>185</v>
      </c>
      <c r="I33" s="171"/>
      <c r="J33" s="155">
        <f>J34</f>
        <v>214600</v>
      </c>
      <c r="K33" s="155">
        <f>K34</f>
        <v>0</v>
      </c>
    </row>
    <row r="34" spans="1:11" ht="15.75" customHeight="1" x14ac:dyDescent="0.25">
      <c r="A34" s="77" t="s">
        <v>179</v>
      </c>
      <c r="B34" s="171">
        <v>871</v>
      </c>
      <c r="C34" s="170" t="s">
        <v>85</v>
      </c>
      <c r="D34" s="171" t="s">
        <v>103</v>
      </c>
      <c r="E34" s="170">
        <v>97</v>
      </c>
      <c r="F34" s="171">
        <v>2</v>
      </c>
      <c r="G34" s="170" t="s">
        <v>88</v>
      </c>
      <c r="H34" s="170" t="s">
        <v>185</v>
      </c>
      <c r="I34" s="171">
        <v>500</v>
      </c>
      <c r="J34" s="155">
        <f>216000-1400</f>
        <v>214600</v>
      </c>
      <c r="K34" s="155">
        <v>0</v>
      </c>
    </row>
    <row r="35" spans="1:11" ht="47.25" customHeight="1" x14ac:dyDescent="0.25">
      <c r="A35" s="74" t="s">
        <v>105</v>
      </c>
      <c r="B35" s="170">
        <v>871</v>
      </c>
      <c r="C35" s="170" t="s">
        <v>85</v>
      </c>
      <c r="D35" s="170" t="s">
        <v>106</v>
      </c>
      <c r="E35" s="170"/>
      <c r="F35" s="170"/>
      <c r="G35" s="170"/>
      <c r="H35" s="170"/>
      <c r="I35" s="170"/>
      <c r="J35" s="155">
        <f>J36</f>
        <v>580800</v>
      </c>
      <c r="K35" s="155">
        <f t="shared" ref="J35:K38" si="0">K36</f>
        <v>0</v>
      </c>
    </row>
    <row r="36" spans="1:11" ht="15.75" customHeight="1" x14ac:dyDescent="0.25">
      <c r="A36" s="74" t="s">
        <v>179</v>
      </c>
      <c r="B36" s="170" t="s">
        <v>62</v>
      </c>
      <c r="C36" s="170" t="s">
        <v>85</v>
      </c>
      <c r="D36" s="170" t="s">
        <v>106</v>
      </c>
      <c r="E36" s="170" t="s">
        <v>176</v>
      </c>
      <c r="F36" s="170" t="s">
        <v>87</v>
      </c>
      <c r="G36" s="170" t="s">
        <v>88</v>
      </c>
      <c r="H36" s="170" t="s">
        <v>89</v>
      </c>
      <c r="I36" s="170"/>
      <c r="J36" s="155">
        <f>J37</f>
        <v>580800</v>
      </c>
      <c r="K36" s="155">
        <v>0</v>
      </c>
    </row>
    <row r="37" spans="1:11" ht="78.75" customHeight="1" x14ac:dyDescent="0.25">
      <c r="A37" s="74" t="s">
        <v>174</v>
      </c>
      <c r="B37" s="170" t="s">
        <v>62</v>
      </c>
      <c r="C37" s="170" t="s">
        <v>85</v>
      </c>
      <c r="D37" s="170" t="s">
        <v>106</v>
      </c>
      <c r="E37" s="170" t="s">
        <v>176</v>
      </c>
      <c r="F37" s="170" t="s">
        <v>93</v>
      </c>
      <c r="G37" s="170" t="s">
        <v>88</v>
      </c>
      <c r="H37" s="170" t="s">
        <v>89</v>
      </c>
      <c r="I37" s="170"/>
      <c r="J37" s="155">
        <f t="shared" si="0"/>
        <v>580800</v>
      </c>
      <c r="K37" s="155">
        <f t="shared" si="0"/>
        <v>0</v>
      </c>
    </row>
    <row r="38" spans="1:11" ht="47.25" customHeight="1" x14ac:dyDescent="0.25">
      <c r="A38" s="74" t="s">
        <v>186</v>
      </c>
      <c r="B38" s="171">
        <v>871</v>
      </c>
      <c r="C38" s="170" t="s">
        <v>85</v>
      </c>
      <c r="D38" s="170" t="s">
        <v>106</v>
      </c>
      <c r="E38" s="170">
        <v>97</v>
      </c>
      <c r="F38" s="171">
        <v>2</v>
      </c>
      <c r="G38" s="170" t="s">
        <v>88</v>
      </c>
      <c r="H38" s="170" t="s">
        <v>187</v>
      </c>
      <c r="I38" s="171"/>
      <c r="J38" s="155">
        <f t="shared" si="0"/>
        <v>580800</v>
      </c>
      <c r="K38" s="155">
        <f t="shared" si="0"/>
        <v>0</v>
      </c>
    </row>
    <row r="39" spans="1:11" ht="15.75" customHeight="1" x14ac:dyDescent="0.25">
      <c r="A39" s="77" t="s">
        <v>179</v>
      </c>
      <c r="B39" s="171">
        <v>871</v>
      </c>
      <c r="C39" s="170" t="s">
        <v>85</v>
      </c>
      <c r="D39" s="170" t="s">
        <v>106</v>
      </c>
      <c r="E39" s="170">
        <v>97</v>
      </c>
      <c r="F39" s="171">
        <v>2</v>
      </c>
      <c r="G39" s="170" t="s">
        <v>88</v>
      </c>
      <c r="H39" s="170" t="s">
        <v>187</v>
      </c>
      <c r="I39" s="171">
        <v>500</v>
      </c>
      <c r="J39" s="155">
        <f>584100-3300</f>
        <v>580800</v>
      </c>
      <c r="K39" s="155">
        <v>0</v>
      </c>
    </row>
    <row r="40" spans="1:11" x14ac:dyDescent="0.25">
      <c r="A40" s="73" t="s">
        <v>113</v>
      </c>
      <c r="B40" s="171">
        <v>871</v>
      </c>
      <c r="C40" s="170" t="s">
        <v>85</v>
      </c>
      <c r="D40" s="171">
        <v>11</v>
      </c>
      <c r="E40" s="170"/>
      <c r="F40" s="171"/>
      <c r="G40" s="170"/>
      <c r="H40" s="170"/>
      <c r="I40" s="171" t="s">
        <v>157</v>
      </c>
      <c r="J40" s="154">
        <f t="shared" ref="J40:K43" si="1">J41</f>
        <v>4957000</v>
      </c>
      <c r="K40" s="154">
        <f t="shared" si="1"/>
        <v>5166000</v>
      </c>
    </row>
    <row r="41" spans="1:11" x14ac:dyDescent="0.25">
      <c r="A41" s="73" t="s">
        <v>113</v>
      </c>
      <c r="B41" s="171">
        <v>871</v>
      </c>
      <c r="C41" s="170" t="s">
        <v>85</v>
      </c>
      <c r="D41" s="171">
        <v>11</v>
      </c>
      <c r="E41" s="170">
        <v>94</v>
      </c>
      <c r="F41" s="171">
        <v>0</v>
      </c>
      <c r="G41" s="170" t="s">
        <v>88</v>
      </c>
      <c r="H41" s="170" t="s">
        <v>89</v>
      </c>
      <c r="I41" s="171"/>
      <c r="J41" s="154">
        <f t="shared" si="1"/>
        <v>4957000</v>
      </c>
      <c r="K41" s="154">
        <f t="shared" si="1"/>
        <v>5166000</v>
      </c>
    </row>
    <row r="42" spans="1:11" x14ac:dyDescent="0.25">
      <c r="A42" s="73" t="s">
        <v>191</v>
      </c>
      <c r="B42" s="171">
        <v>871</v>
      </c>
      <c r="C42" s="170" t="s">
        <v>85</v>
      </c>
      <c r="D42" s="171">
        <v>11</v>
      </c>
      <c r="E42" s="170">
        <v>94</v>
      </c>
      <c r="F42" s="171">
        <v>1</v>
      </c>
      <c r="G42" s="170" t="s">
        <v>88</v>
      </c>
      <c r="H42" s="170" t="s">
        <v>89</v>
      </c>
      <c r="I42" s="171" t="s">
        <v>157</v>
      </c>
      <c r="J42" s="154">
        <f t="shared" si="1"/>
        <v>4957000</v>
      </c>
      <c r="K42" s="154">
        <f t="shared" si="1"/>
        <v>5166000</v>
      </c>
    </row>
    <row r="43" spans="1:11" x14ac:dyDescent="0.25">
      <c r="A43" s="73" t="s">
        <v>191</v>
      </c>
      <c r="B43" s="171">
        <v>871</v>
      </c>
      <c r="C43" s="170" t="s">
        <v>85</v>
      </c>
      <c r="D43" s="171">
        <v>11</v>
      </c>
      <c r="E43" s="170">
        <v>94</v>
      </c>
      <c r="F43" s="171">
        <v>1</v>
      </c>
      <c r="G43" s="170" t="s">
        <v>88</v>
      </c>
      <c r="H43" s="170" t="s">
        <v>192</v>
      </c>
      <c r="I43" s="171"/>
      <c r="J43" s="154">
        <f t="shared" si="1"/>
        <v>4957000</v>
      </c>
      <c r="K43" s="154">
        <f t="shared" si="1"/>
        <v>5166000</v>
      </c>
    </row>
    <row r="44" spans="1:11" x14ac:dyDescent="0.25">
      <c r="A44" s="73" t="s">
        <v>115</v>
      </c>
      <c r="B44" s="171">
        <v>871</v>
      </c>
      <c r="C44" s="170" t="s">
        <v>85</v>
      </c>
      <c r="D44" s="171">
        <v>11</v>
      </c>
      <c r="E44" s="170">
        <v>94</v>
      </c>
      <c r="F44" s="171">
        <v>1</v>
      </c>
      <c r="G44" s="170" t="s">
        <v>88</v>
      </c>
      <c r="H44" s="170" t="s">
        <v>192</v>
      </c>
      <c r="I44" s="170" t="s">
        <v>116</v>
      </c>
      <c r="J44" s="154">
        <v>4957000</v>
      </c>
      <c r="K44" s="154">
        <v>5166000</v>
      </c>
    </row>
    <row r="45" spans="1:11" x14ac:dyDescent="0.25">
      <c r="A45" s="73" t="s">
        <v>118</v>
      </c>
      <c r="B45" s="171">
        <v>871</v>
      </c>
      <c r="C45" s="170" t="s">
        <v>85</v>
      </c>
      <c r="D45" s="171">
        <v>13</v>
      </c>
      <c r="E45" s="170"/>
      <c r="F45" s="171"/>
      <c r="G45" s="170"/>
      <c r="H45" s="170"/>
      <c r="I45" s="171"/>
      <c r="J45" s="155">
        <f>J46+J57+J74+J80+J84+J91+J95</f>
        <v>4704444.59</v>
      </c>
      <c r="K45" s="155">
        <f>K46+K57+K74+K80+K84+K91+K95</f>
        <v>4734513.68</v>
      </c>
    </row>
    <row r="46" spans="1:11" ht="63" x14ac:dyDescent="0.25">
      <c r="A46" s="73" t="s">
        <v>193</v>
      </c>
      <c r="B46" s="171">
        <v>871</v>
      </c>
      <c r="C46" s="170" t="s">
        <v>85</v>
      </c>
      <c r="D46" s="171">
        <v>13</v>
      </c>
      <c r="E46" s="170" t="s">
        <v>85</v>
      </c>
      <c r="F46" s="171">
        <v>0</v>
      </c>
      <c r="G46" s="170" t="s">
        <v>88</v>
      </c>
      <c r="H46" s="170" t="s">
        <v>89</v>
      </c>
      <c r="I46" s="171"/>
      <c r="J46" s="155">
        <f>J47+J54</f>
        <v>2380424.59</v>
      </c>
      <c r="K46" s="155">
        <f>K47+K54</f>
        <v>2408103.6800000002</v>
      </c>
    </row>
    <row r="47" spans="1:11" x14ac:dyDescent="0.25">
      <c r="A47" s="73" t="s">
        <v>194</v>
      </c>
      <c r="B47" s="171">
        <v>871</v>
      </c>
      <c r="C47" s="170" t="s">
        <v>85</v>
      </c>
      <c r="D47" s="171">
        <v>13</v>
      </c>
      <c r="E47" s="170" t="s">
        <v>85</v>
      </c>
      <c r="F47" s="171">
        <v>1</v>
      </c>
      <c r="G47" s="170" t="s">
        <v>88</v>
      </c>
      <c r="H47" s="170" t="s">
        <v>89</v>
      </c>
      <c r="I47" s="171"/>
      <c r="J47" s="155">
        <f>J48+J50+J52</f>
        <v>2160424.59</v>
      </c>
      <c r="K47" s="155">
        <f>K48+K50+K52</f>
        <v>2188103.6800000002</v>
      </c>
    </row>
    <row r="48" spans="1:11" x14ac:dyDescent="0.25">
      <c r="A48" s="74" t="s">
        <v>195</v>
      </c>
      <c r="B48" s="171">
        <v>871</v>
      </c>
      <c r="C48" s="170" t="s">
        <v>85</v>
      </c>
      <c r="D48" s="171">
        <v>13</v>
      </c>
      <c r="E48" s="170" t="s">
        <v>85</v>
      </c>
      <c r="F48" s="171">
        <v>1</v>
      </c>
      <c r="G48" s="170" t="s">
        <v>88</v>
      </c>
      <c r="H48" s="170" t="s">
        <v>196</v>
      </c>
      <c r="I48" s="171"/>
      <c r="J48" s="155">
        <f>J49</f>
        <v>1721293.85</v>
      </c>
      <c r="K48" s="155">
        <f>K49</f>
        <v>1744190.32</v>
      </c>
    </row>
    <row r="49" spans="1:11" ht="47.25" x14ac:dyDescent="0.25">
      <c r="A49" s="74" t="s">
        <v>95</v>
      </c>
      <c r="B49" s="171">
        <v>871</v>
      </c>
      <c r="C49" s="170" t="s">
        <v>85</v>
      </c>
      <c r="D49" s="171">
        <v>13</v>
      </c>
      <c r="E49" s="170" t="s">
        <v>85</v>
      </c>
      <c r="F49" s="171">
        <v>1</v>
      </c>
      <c r="G49" s="170" t="s">
        <v>88</v>
      </c>
      <c r="H49" s="170" t="s">
        <v>196</v>
      </c>
      <c r="I49" s="171">
        <v>240</v>
      </c>
      <c r="J49" s="155">
        <v>1721293.85</v>
      </c>
      <c r="K49" s="155">
        <v>1744190.32</v>
      </c>
    </row>
    <row r="50" spans="1:11" ht="31.5" x14ac:dyDescent="0.25">
      <c r="A50" s="74" t="s">
        <v>197</v>
      </c>
      <c r="B50" s="171">
        <v>871</v>
      </c>
      <c r="C50" s="170" t="s">
        <v>85</v>
      </c>
      <c r="D50" s="171">
        <v>13</v>
      </c>
      <c r="E50" s="170" t="s">
        <v>85</v>
      </c>
      <c r="F50" s="171">
        <v>1</v>
      </c>
      <c r="G50" s="170" t="s">
        <v>88</v>
      </c>
      <c r="H50" s="170" t="s">
        <v>198</v>
      </c>
      <c r="I50" s="171"/>
      <c r="J50" s="155">
        <f>J51</f>
        <v>200000</v>
      </c>
      <c r="K50" s="155">
        <f>K51</f>
        <v>200000</v>
      </c>
    </row>
    <row r="51" spans="1:11" ht="47.25" x14ac:dyDescent="0.25">
      <c r="A51" s="74" t="s">
        <v>95</v>
      </c>
      <c r="B51" s="171">
        <v>871</v>
      </c>
      <c r="C51" s="170" t="s">
        <v>85</v>
      </c>
      <c r="D51" s="171">
        <v>13</v>
      </c>
      <c r="E51" s="170" t="s">
        <v>85</v>
      </c>
      <c r="F51" s="171">
        <v>1</v>
      </c>
      <c r="G51" s="170" t="s">
        <v>88</v>
      </c>
      <c r="H51" s="170" t="s">
        <v>198</v>
      </c>
      <c r="I51" s="171">
        <v>240</v>
      </c>
      <c r="J51" s="155">
        <v>200000</v>
      </c>
      <c r="K51" s="155">
        <v>200000</v>
      </c>
    </row>
    <row r="52" spans="1:11" x14ac:dyDescent="0.25">
      <c r="A52" s="74" t="s">
        <v>199</v>
      </c>
      <c r="B52" s="171">
        <v>871</v>
      </c>
      <c r="C52" s="170" t="s">
        <v>85</v>
      </c>
      <c r="D52" s="171">
        <v>13</v>
      </c>
      <c r="E52" s="170" t="s">
        <v>85</v>
      </c>
      <c r="F52" s="171">
        <v>1</v>
      </c>
      <c r="G52" s="170" t="s">
        <v>88</v>
      </c>
      <c r="H52" s="170" t="s">
        <v>200</v>
      </c>
      <c r="I52" s="171"/>
      <c r="J52" s="155">
        <f>J53</f>
        <v>239130.74</v>
      </c>
      <c r="K52" s="155">
        <f>K53</f>
        <v>243913.36</v>
      </c>
    </row>
    <row r="53" spans="1:11" ht="47.25" x14ac:dyDescent="0.25">
      <c r="A53" s="74" t="s">
        <v>95</v>
      </c>
      <c r="B53" s="171">
        <v>871</v>
      </c>
      <c r="C53" s="170" t="s">
        <v>85</v>
      </c>
      <c r="D53" s="171">
        <v>13</v>
      </c>
      <c r="E53" s="170" t="s">
        <v>85</v>
      </c>
      <c r="F53" s="171">
        <v>1</v>
      </c>
      <c r="G53" s="170" t="s">
        <v>88</v>
      </c>
      <c r="H53" s="170" t="s">
        <v>200</v>
      </c>
      <c r="I53" s="171">
        <v>240</v>
      </c>
      <c r="J53" s="155">
        <v>239130.74</v>
      </c>
      <c r="K53" s="155">
        <v>243913.36</v>
      </c>
    </row>
    <row r="54" spans="1:11" ht="47.25" x14ac:dyDescent="0.25">
      <c r="A54" s="74" t="s">
        <v>201</v>
      </c>
      <c r="B54" s="171">
        <v>871</v>
      </c>
      <c r="C54" s="170" t="s">
        <v>85</v>
      </c>
      <c r="D54" s="171">
        <v>13</v>
      </c>
      <c r="E54" s="170" t="s">
        <v>85</v>
      </c>
      <c r="F54" s="171">
        <v>2</v>
      </c>
      <c r="G54" s="170" t="s">
        <v>88</v>
      </c>
      <c r="H54" s="170" t="s">
        <v>89</v>
      </c>
      <c r="I54" s="171"/>
      <c r="J54" s="155">
        <f>J55</f>
        <v>220000</v>
      </c>
      <c r="K54" s="155">
        <f>K55</f>
        <v>220000</v>
      </c>
    </row>
    <row r="55" spans="1:11" ht="31.5" x14ac:dyDescent="0.25">
      <c r="A55" s="74" t="s">
        <v>202</v>
      </c>
      <c r="B55" s="171">
        <v>871</v>
      </c>
      <c r="C55" s="170" t="s">
        <v>85</v>
      </c>
      <c r="D55" s="171">
        <v>13</v>
      </c>
      <c r="E55" s="170" t="s">
        <v>85</v>
      </c>
      <c r="F55" s="171">
        <v>2</v>
      </c>
      <c r="G55" s="170" t="s">
        <v>88</v>
      </c>
      <c r="H55" s="170" t="s">
        <v>203</v>
      </c>
      <c r="I55" s="171"/>
      <c r="J55" s="155">
        <f>J56</f>
        <v>220000</v>
      </c>
      <c r="K55" s="155">
        <f>K56</f>
        <v>220000</v>
      </c>
    </row>
    <row r="56" spans="1:11" ht="47.25" x14ac:dyDescent="0.25">
      <c r="A56" s="74" t="s">
        <v>95</v>
      </c>
      <c r="B56" s="171">
        <v>871</v>
      </c>
      <c r="C56" s="170" t="s">
        <v>85</v>
      </c>
      <c r="D56" s="171">
        <v>13</v>
      </c>
      <c r="E56" s="170" t="s">
        <v>85</v>
      </c>
      <c r="F56" s="171">
        <v>2</v>
      </c>
      <c r="G56" s="170" t="s">
        <v>88</v>
      </c>
      <c r="H56" s="170" t="s">
        <v>203</v>
      </c>
      <c r="I56" s="171">
        <v>240</v>
      </c>
      <c r="J56" s="155">
        <v>220000</v>
      </c>
      <c r="K56" s="155">
        <v>220000</v>
      </c>
    </row>
    <row r="57" spans="1:11" ht="63" x14ac:dyDescent="0.25">
      <c r="A57" s="73" t="s">
        <v>204</v>
      </c>
      <c r="B57" s="171">
        <v>871</v>
      </c>
      <c r="C57" s="170" t="s">
        <v>85</v>
      </c>
      <c r="D57" s="171">
        <v>13</v>
      </c>
      <c r="E57" s="170" t="s">
        <v>108</v>
      </c>
      <c r="F57" s="171">
        <v>0</v>
      </c>
      <c r="G57" s="170" t="s">
        <v>88</v>
      </c>
      <c r="H57" s="170" t="s">
        <v>89</v>
      </c>
      <c r="I57" s="171"/>
      <c r="J57" s="155">
        <f>J58</f>
        <v>1143020</v>
      </c>
      <c r="K57" s="155">
        <f>K58</f>
        <v>1145410</v>
      </c>
    </row>
    <row r="58" spans="1:11" ht="47.25" x14ac:dyDescent="0.25">
      <c r="A58" s="73" t="s">
        <v>205</v>
      </c>
      <c r="B58" s="171">
        <v>871</v>
      </c>
      <c r="C58" s="170" t="s">
        <v>85</v>
      </c>
      <c r="D58" s="171">
        <v>13</v>
      </c>
      <c r="E58" s="170" t="s">
        <v>108</v>
      </c>
      <c r="F58" s="171">
        <v>1</v>
      </c>
      <c r="G58" s="170" t="s">
        <v>88</v>
      </c>
      <c r="H58" s="170" t="s">
        <v>89</v>
      </c>
      <c r="I58" s="171"/>
      <c r="J58" s="155">
        <f>J59+J62+J65+J68+J71</f>
        <v>1143020</v>
      </c>
      <c r="K58" s="155">
        <f>K59+K62+K65+K68+K71</f>
        <v>1145410</v>
      </c>
    </row>
    <row r="59" spans="1:11" x14ac:dyDescent="0.25">
      <c r="A59" s="73" t="s">
        <v>206</v>
      </c>
      <c r="B59" s="171">
        <v>871</v>
      </c>
      <c r="C59" s="170" t="s">
        <v>85</v>
      </c>
      <c r="D59" s="171">
        <v>13</v>
      </c>
      <c r="E59" s="170" t="s">
        <v>108</v>
      </c>
      <c r="F59" s="171">
        <v>1</v>
      </c>
      <c r="G59" s="170" t="s">
        <v>85</v>
      </c>
      <c r="H59" s="170" t="s">
        <v>89</v>
      </c>
      <c r="I59" s="171"/>
      <c r="J59" s="155">
        <f>J60</f>
        <v>100000</v>
      </c>
      <c r="K59" s="155">
        <f>K60</f>
        <v>100000</v>
      </c>
    </row>
    <row r="60" spans="1:11" ht="47.25" x14ac:dyDescent="0.25">
      <c r="A60" s="74" t="s">
        <v>207</v>
      </c>
      <c r="B60" s="171">
        <v>871</v>
      </c>
      <c r="C60" s="170" t="s">
        <v>85</v>
      </c>
      <c r="D60" s="170" t="s">
        <v>119</v>
      </c>
      <c r="E60" s="170" t="s">
        <v>108</v>
      </c>
      <c r="F60" s="170" t="s">
        <v>90</v>
      </c>
      <c r="G60" s="170" t="s">
        <v>85</v>
      </c>
      <c r="H60" s="170" t="s">
        <v>208</v>
      </c>
      <c r="I60" s="170"/>
      <c r="J60" s="155">
        <f>J61</f>
        <v>100000</v>
      </c>
      <c r="K60" s="155">
        <f>K61</f>
        <v>100000</v>
      </c>
    </row>
    <row r="61" spans="1:11" ht="47.25" x14ac:dyDescent="0.25">
      <c r="A61" s="74" t="s">
        <v>95</v>
      </c>
      <c r="B61" s="171">
        <v>871</v>
      </c>
      <c r="C61" s="170" t="s">
        <v>85</v>
      </c>
      <c r="D61" s="170" t="s">
        <v>119</v>
      </c>
      <c r="E61" s="170" t="s">
        <v>108</v>
      </c>
      <c r="F61" s="170" t="s">
        <v>90</v>
      </c>
      <c r="G61" s="170" t="s">
        <v>85</v>
      </c>
      <c r="H61" s="170" t="s">
        <v>208</v>
      </c>
      <c r="I61" s="170" t="s">
        <v>96</v>
      </c>
      <c r="J61" s="155">
        <v>100000</v>
      </c>
      <c r="K61" s="155">
        <v>100000</v>
      </c>
    </row>
    <row r="62" spans="1:11" ht="31.5" x14ac:dyDescent="0.25">
      <c r="A62" s="73" t="s">
        <v>209</v>
      </c>
      <c r="B62" s="171">
        <v>871</v>
      </c>
      <c r="C62" s="170" t="s">
        <v>85</v>
      </c>
      <c r="D62" s="171">
        <v>13</v>
      </c>
      <c r="E62" s="170" t="s">
        <v>108</v>
      </c>
      <c r="F62" s="171">
        <v>1</v>
      </c>
      <c r="G62" s="170" t="s">
        <v>86</v>
      </c>
      <c r="H62" s="170" t="s">
        <v>89</v>
      </c>
      <c r="I62" s="171"/>
      <c r="J62" s="155">
        <f>J63</f>
        <v>40000</v>
      </c>
      <c r="K62" s="155">
        <f>K63</f>
        <v>40000</v>
      </c>
    </row>
    <row r="63" spans="1:11" ht="47.25" x14ac:dyDescent="0.25">
      <c r="A63" s="74" t="s">
        <v>207</v>
      </c>
      <c r="B63" s="171">
        <v>871</v>
      </c>
      <c r="C63" s="170" t="s">
        <v>85</v>
      </c>
      <c r="D63" s="170" t="s">
        <v>119</v>
      </c>
      <c r="E63" s="170" t="s">
        <v>108</v>
      </c>
      <c r="F63" s="170" t="s">
        <v>90</v>
      </c>
      <c r="G63" s="170" t="s">
        <v>86</v>
      </c>
      <c r="H63" s="170" t="s">
        <v>208</v>
      </c>
      <c r="I63" s="170"/>
      <c r="J63" s="155">
        <f>J64</f>
        <v>40000</v>
      </c>
      <c r="K63" s="155">
        <f>K64</f>
        <v>40000</v>
      </c>
    </row>
    <row r="64" spans="1:11" ht="47.25" x14ac:dyDescent="0.25">
      <c r="A64" s="74" t="s">
        <v>95</v>
      </c>
      <c r="B64" s="171">
        <v>871</v>
      </c>
      <c r="C64" s="170" t="s">
        <v>85</v>
      </c>
      <c r="D64" s="170" t="s">
        <v>119</v>
      </c>
      <c r="E64" s="170" t="s">
        <v>108</v>
      </c>
      <c r="F64" s="170" t="s">
        <v>90</v>
      </c>
      <c r="G64" s="170" t="s">
        <v>86</v>
      </c>
      <c r="H64" s="170" t="s">
        <v>208</v>
      </c>
      <c r="I64" s="170" t="s">
        <v>96</v>
      </c>
      <c r="J64" s="155">
        <v>40000</v>
      </c>
      <c r="K64" s="155">
        <v>40000</v>
      </c>
    </row>
    <row r="65" spans="1:11" ht="31.5" x14ac:dyDescent="0.25">
      <c r="A65" s="73" t="s">
        <v>210</v>
      </c>
      <c r="B65" s="171">
        <v>871</v>
      </c>
      <c r="C65" s="170" t="s">
        <v>85</v>
      </c>
      <c r="D65" s="171">
        <v>13</v>
      </c>
      <c r="E65" s="170" t="s">
        <v>108</v>
      </c>
      <c r="F65" s="171">
        <v>1</v>
      </c>
      <c r="G65" s="170" t="s">
        <v>92</v>
      </c>
      <c r="H65" s="170" t="s">
        <v>89</v>
      </c>
      <c r="I65" s="171"/>
      <c r="J65" s="155">
        <f>J66</f>
        <v>929326</v>
      </c>
      <c r="K65" s="155">
        <f>K66</f>
        <v>926907</v>
      </c>
    </row>
    <row r="66" spans="1:11" ht="47.25" x14ac:dyDescent="0.25">
      <c r="A66" s="74" t="s">
        <v>207</v>
      </c>
      <c r="B66" s="171">
        <v>871</v>
      </c>
      <c r="C66" s="170" t="s">
        <v>85</v>
      </c>
      <c r="D66" s="170" t="s">
        <v>119</v>
      </c>
      <c r="E66" s="170" t="s">
        <v>108</v>
      </c>
      <c r="F66" s="170" t="s">
        <v>90</v>
      </c>
      <c r="G66" s="170" t="s">
        <v>92</v>
      </c>
      <c r="H66" s="170" t="s">
        <v>208</v>
      </c>
      <c r="I66" s="170"/>
      <c r="J66" s="155">
        <f>J67</f>
        <v>929326</v>
      </c>
      <c r="K66" s="155">
        <f>K67</f>
        <v>926907</v>
      </c>
    </row>
    <row r="67" spans="1:11" ht="47.25" x14ac:dyDescent="0.25">
      <c r="A67" s="74" t="s">
        <v>95</v>
      </c>
      <c r="B67" s="171">
        <v>871</v>
      </c>
      <c r="C67" s="170" t="s">
        <v>85</v>
      </c>
      <c r="D67" s="170" t="s">
        <v>119</v>
      </c>
      <c r="E67" s="170" t="s">
        <v>108</v>
      </c>
      <c r="F67" s="170" t="s">
        <v>90</v>
      </c>
      <c r="G67" s="170" t="s">
        <v>92</v>
      </c>
      <c r="H67" s="170" t="s">
        <v>208</v>
      </c>
      <c r="I67" s="170" t="s">
        <v>96</v>
      </c>
      <c r="J67" s="155">
        <v>929326</v>
      </c>
      <c r="K67" s="155">
        <v>926907</v>
      </c>
    </row>
    <row r="68" spans="1:11" x14ac:dyDescent="0.25">
      <c r="A68" s="73" t="s">
        <v>211</v>
      </c>
      <c r="B68" s="171">
        <v>871</v>
      </c>
      <c r="C68" s="170" t="s">
        <v>85</v>
      </c>
      <c r="D68" s="171">
        <v>13</v>
      </c>
      <c r="E68" s="170" t="s">
        <v>108</v>
      </c>
      <c r="F68" s="171">
        <v>1</v>
      </c>
      <c r="G68" s="170" t="s">
        <v>103</v>
      </c>
      <c r="H68" s="170" t="s">
        <v>89</v>
      </c>
      <c r="I68" s="171"/>
      <c r="J68" s="155">
        <f>J69</f>
        <v>68694</v>
      </c>
      <c r="K68" s="155">
        <f>K69</f>
        <v>73503</v>
      </c>
    </row>
    <row r="69" spans="1:11" ht="47.25" x14ac:dyDescent="0.25">
      <c r="A69" s="74" t="s">
        <v>207</v>
      </c>
      <c r="B69" s="171">
        <v>871</v>
      </c>
      <c r="C69" s="170" t="s">
        <v>85</v>
      </c>
      <c r="D69" s="170" t="s">
        <v>119</v>
      </c>
      <c r="E69" s="170" t="s">
        <v>108</v>
      </c>
      <c r="F69" s="170" t="s">
        <v>90</v>
      </c>
      <c r="G69" s="170" t="s">
        <v>103</v>
      </c>
      <c r="H69" s="170" t="s">
        <v>208</v>
      </c>
      <c r="I69" s="170"/>
      <c r="J69" s="155">
        <f>J70</f>
        <v>68694</v>
      </c>
      <c r="K69" s="155">
        <f>K70</f>
        <v>73503</v>
      </c>
    </row>
    <row r="70" spans="1:11" ht="47.25" x14ac:dyDescent="0.25">
      <c r="A70" s="74" t="s">
        <v>95</v>
      </c>
      <c r="B70" s="171">
        <v>871</v>
      </c>
      <c r="C70" s="170" t="s">
        <v>85</v>
      </c>
      <c r="D70" s="170" t="s">
        <v>119</v>
      </c>
      <c r="E70" s="170" t="s">
        <v>108</v>
      </c>
      <c r="F70" s="170" t="s">
        <v>90</v>
      </c>
      <c r="G70" s="170" t="s">
        <v>103</v>
      </c>
      <c r="H70" s="170" t="s">
        <v>208</v>
      </c>
      <c r="I70" s="170" t="s">
        <v>96</v>
      </c>
      <c r="J70" s="155">
        <v>68694</v>
      </c>
      <c r="K70" s="155">
        <v>73503</v>
      </c>
    </row>
    <row r="71" spans="1:11" ht="63" x14ac:dyDescent="0.25">
      <c r="A71" s="73" t="s">
        <v>212</v>
      </c>
      <c r="B71" s="171">
        <v>871</v>
      </c>
      <c r="C71" s="170" t="s">
        <v>85</v>
      </c>
      <c r="D71" s="171">
        <v>13</v>
      </c>
      <c r="E71" s="170" t="s">
        <v>108</v>
      </c>
      <c r="F71" s="171">
        <v>1</v>
      </c>
      <c r="G71" s="170" t="s">
        <v>104</v>
      </c>
      <c r="H71" s="170" t="s">
        <v>89</v>
      </c>
      <c r="I71" s="171"/>
      <c r="J71" s="155">
        <f>J72</f>
        <v>5000</v>
      </c>
      <c r="K71" s="155">
        <f>K72</f>
        <v>5000</v>
      </c>
    </row>
    <row r="72" spans="1:11" ht="47.25" x14ac:dyDescent="0.25">
      <c r="A72" s="74" t="s">
        <v>207</v>
      </c>
      <c r="B72" s="171">
        <v>871</v>
      </c>
      <c r="C72" s="170" t="s">
        <v>85</v>
      </c>
      <c r="D72" s="170" t="s">
        <v>119</v>
      </c>
      <c r="E72" s="170" t="s">
        <v>108</v>
      </c>
      <c r="F72" s="170" t="s">
        <v>90</v>
      </c>
      <c r="G72" s="170" t="s">
        <v>104</v>
      </c>
      <c r="H72" s="170" t="s">
        <v>208</v>
      </c>
      <c r="I72" s="170"/>
      <c r="J72" s="155">
        <f>J73</f>
        <v>5000</v>
      </c>
      <c r="K72" s="155">
        <f>K73</f>
        <v>5000</v>
      </c>
    </row>
    <row r="73" spans="1:11" ht="47.25" x14ac:dyDescent="0.25">
      <c r="A73" s="74" t="s">
        <v>95</v>
      </c>
      <c r="B73" s="171">
        <v>871</v>
      </c>
      <c r="C73" s="170" t="s">
        <v>85</v>
      </c>
      <c r="D73" s="170" t="s">
        <v>119</v>
      </c>
      <c r="E73" s="170" t="s">
        <v>108</v>
      </c>
      <c r="F73" s="170" t="s">
        <v>90</v>
      </c>
      <c r="G73" s="170" t="s">
        <v>104</v>
      </c>
      <c r="H73" s="170" t="s">
        <v>208</v>
      </c>
      <c r="I73" s="170" t="s">
        <v>96</v>
      </c>
      <c r="J73" s="155">
        <v>5000</v>
      </c>
      <c r="K73" s="155">
        <v>5000</v>
      </c>
    </row>
    <row r="74" spans="1:11" ht="63" x14ac:dyDescent="0.25">
      <c r="A74" s="73" t="s">
        <v>214</v>
      </c>
      <c r="B74" s="171">
        <v>871</v>
      </c>
      <c r="C74" s="170" t="s">
        <v>85</v>
      </c>
      <c r="D74" s="171">
        <v>13</v>
      </c>
      <c r="E74" s="170" t="s">
        <v>133</v>
      </c>
      <c r="F74" s="171">
        <v>0</v>
      </c>
      <c r="G74" s="170" t="s">
        <v>88</v>
      </c>
      <c r="H74" s="170" t="s">
        <v>89</v>
      </c>
      <c r="I74" s="171"/>
      <c r="J74" s="155">
        <f>J75</f>
        <v>6000</v>
      </c>
      <c r="K74" s="155">
        <f>K75</f>
        <v>6000</v>
      </c>
    </row>
    <row r="75" spans="1:11" ht="47.25" x14ac:dyDescent="0.25">
      <c r="A75" s="73" t="s">
        <v>215</v>
      </c>
      <c r="B75" s="171">
        <v>871</v>
      </c>
      <c r="C75" s="170" t="s">
        <v>85</v>
      </c>
      <c r="D75" s="171">
        <v>13</v>
      </c>
      <c r="E75" s="170" t="s">
        <v>133</v>
      </c>
      <c r="F75" s="171">
        <v>0</v>
      </c>
      <c r="G75" s="170" t="s">
        <v>88</v>
      </c>
      <c r="H75" s="170" t="s">
        <v>89</v>
      </c>
      <c r="I75" s="171"/>
      <c r="J75" s="155">
        <f>J76+J78</f>
        <v>6000</v>
      </c>
      <c r="K75" s="155">
        <f>K76+K78</f>
        <v>6000</v>
      </c>
    </row>
    <row r="76" spans="1:11" ht="39" customHeight="1" x14ac:dyDescent="0.25">
      <c r="A76" s="74" t="s">
        <v>445</v>
      </c>
      <c r="B76" s="171">
        <v>871</v>
      </c>
      <c r="C76" s="170" t="s">
        <v>85</v>
      </c>
      <c r="D76" s="170" t="s">
        <v>119</v>
      </c>
      <c r="E76" s="170" t="s">
        <v>133</v>
      </c>
      <c r="F76" s="170" t="s">
        <v>87</v>
      </c>
      <c r="G76" s="170" t="s">
        <v>88</v>
      </c>
      <c r="H76" s="170" t="s">
        <v>446</v>
      </c>
      <c r="I76" s="170"/>
      <c r="J76" s="155">
        <f>J77</f>
        <v>6000</v>
      </c>
      <c r="K76" s="155">
        <f>K77</f>
        <v>6000</v>
      </c>
    </row>
    <row r="77" spans="1:11" x14ac:dyDescent="0.25">
      <c r="A77" s="74" t="s">
        <v>111</v>
      </c>
      <c r="B77" s="171">
        <v>871</v>
      </c>
      <c r="C77" s="170" t="s">
        <v>85</v>
      </c>
      <c r="D77" s="170" t="s">
        <v>119</v>
      </c>
      <c r="E77" s="170" t="s">
        <v>133</v>
      </c>
      <c r="F77" s="170" t="s">
        <v>87</v>
      </c>
      <c r="G77" s="170" t="s">
        <v>88</v>
      </c>
      <c r="H77" s="170" t="s">
        <v>446</v>
      </c>
      <c r="I77" s="170" t="s">
        <v>112</v>
      </c>
      <c r="J77" s="155">
        <v>6000</v>
      </c>
      <c r="K77" s="155">
        <v>6000</v>
      </c>
    </row>
    <row r="78" spans="1:11" ht="78.75" hidden="1" x14ac:dyDescent="0.25">
      <c r="A78" s="74" t="s">
        <v>447</v>
      </c>
      <c r="B78" s="171">
        <v>871</v>
      </c>
      <c r="C78" s="170" t="s">
        <v>85</v>
      </c>
      <c r="D78" s="170" t="s">
        <v>119</v>
      </c>
      <c r="E78" s="170" t="s">
        <v>133</v>
      </c>
      <c r="F78" s="170" t="s">
        <v>87</v>
      </c>
      <c r="G78" s="170" t="s">
        <v>88</v>
      </c>
      <c r="H78" s="170" t="s">
        <v>448</v>
      </c>
      <c r="I78" s="170"/>
      <c r="J78" s="155">
        <f>J79</f>
        <v>0</v>
      </c>
      <c r="K78" s="155">
        <f>K79</f>
        <v>0</v>
      </c>
    </row>
    <row r="79" spans="1:11" hidden="1" x14ac:dyDescent="0.25">
      <c r="A79" s="74" t="s">
        <v>111</v>
      </c>
      <c r="B79" s="171">
        <v>871</v>
      </c>
      <c r="C79" s="170" t="s">
        <v>85</v>
      </c>
      <c r="D79" s="170" t="s">
        <v>119</v>
      </c>
      <c r="E79" s="170" t="s">
        <v>133</v>
      </c>
      <c r="F79" s="170" t="s">
        <v>87</v>
      </c>
      <c r="G79" s="170" t="s">
        <v>88</v>
      </c>
      <c r="H79" s="170" t="s">
        <v>448</v>
      </c>
      <c r="I79" s="170" t="s">
        <v>112</v>
      </c>
      <c r="J79" s="155"/>
      <c r="K79" s="161"/>
    </row>
    <row r="80" spans="1:11" ht="63" x14ac:dyDescent="0.25">
      <c r="A80" s="73" t="s">
        <v>216</v>
      </c>
      <c r="B80" s="170" t="s">
        <v>62</v>
      </c>
      <c r="C80" s="170" t="s">
        <v>85</v>
      </c>
      <c r="D80" s="170" t="s">
        <v>119</v>
      </c>
      <c r="E80" s="170" t="s">
        <v>110</v>
      </c>
      <c r="F80" s="171">
        <v>0</v>
      </c>
      <c r="G80" s="170" t="s">
        <v>88</v>
      </c>
      <c r="H80" s="170" t="s">
        <v>89</v>
      </c>
      <c r="I80" s="171"/>
      <c r="J80" s="155">
        <f t="shared" ref="J80:K82" si="2">J81</f>
        <v>10000</v>
      </c>
      <c r="K80" s="155">
        <f t="shared" si="2"/>
        <v>10000</v>
      </c>
    </row>
    <row r="81" spans="1:11" x14ac:dyDescent="0.25">
      <c r="A81" s="74" t="s">
        <v>217</v>
      </c>
      <c r="B81" s="170" t="s">
        <v>62</v>
      </c>
      <c r="C81" s="170" t="s">
        <v>85</v>
      </c>
      <c r="D81" s="170" t="s">
        <v>119</v>
      </c>
      <c r="E81" s="170" t="s">
        <v>110</v>
      </c>
      <c r="F81" s="170" t="s">
        <v>87</v>
      </c>
      <c r="G81" s="170" t="s">
        <v>85</v>
      </c>
      <c r="H81" s="170" t="s">
        <v>89</v>
      </c>
      <c r="I81" s="170"/>
      <c r="J81" s="155">
        <f t="shared" si="2"/>
        <v>10000</v>
      </c>
      <c r="K81" s="155">
        <f t="shared" si="2"/>
        <v>10000</v>
      </c>
    </row>
    <row r="82" spans="1:11" ht="31.5" x14ac:dyDescent="0.25">
      <c r="A82" s="74" t="s">
        <v>218</v>
      </c>
      <c r="B82" s="170" t="s">
        <v>62</v>
      </c>
      <c r="C82" s="170" t="s">
        <v>85</v>
      </c>
      <c r="D82" s="170" t="s">
        <v>119</v>
      </c>
      <c r="E82" s="170" t="s">
        <v>110</v>
      </c>
      <c r="F82" s="170" t="s">
        <v>87</v>
      </c>
      <c r="G82" s="170" t="s">
        <v>85</v>
      </c>
      <c r="H82" s="170" t="s">
        <v>219</v>
      </c>
      <c r="I82" s="170"/>
      <c r="J82" s="155">
        <f t="shared" si="2"/>
        <v>10000</v>
      </c>
      <c r="K82" s="155">
        <f t="shared" si="2"/>
        <v>10000</v>
      </c>
    </row>
    <row r="83" spans="1:11" ht="47.25" x14ac:dyDescent="0.25">
      <c r="A83" s="74" t="s">
        <v>95</v>
      </c>
      <c r="B83" s="170" t="s">
        <v>62</v>
      </c>
      <c r="C83" s="170" t="s">
        <v>85</v>
      </c>
      <c r="D83" s="170" t="s">
        <v>119</v>
      </c>
      <c r="E83" s="170" t="s">
        <v>110</v>
      </c>
      <c r="F83" s="170" t="s">
        <v>87</v>
      </c>
      <c r="G83" s="170" t="s">
        <v>85</v>
      </c>
      <c r="H83" s="170" t="s">
        <v>219</v>
      </c>
      <c r="I83" s="170" t="s">
        <v>96</v>
      </c>
      <c r="J83" s="155">
        <v>10000</v>
      </c>
      <c r="K83" s="155">
        <v>10000</v>
      </c>
    </row>
    <row r="84" spans="1:11" ht="78.75" x14ac:dyDescent="0.25">
      <c r="A84" s="73" t="s">
        <v>165</v>
      </c>
      <c r="B84" s="171">
        <v>871</v>
      </c>
      <c r="C84" s="170" t="s">
        <v>85</v>
      </c>
      <c r="D84" s="171">
        <v>13</v>
      </c>
      <c r="E84" s="170" t="s">
        <v>114</v>
      </c>
      <c r="F84" s="171">
        <v>0</v>
      </c>
      <c r="G84" s="170" t="s">
        <v>88</v>
      </c>
      <c r="H84" s="170" t="s">
        <v>89</v>
      </c>
      <c r="I84" s="171"/>
      <c r="J84" s="155">
        <f t="shared" ref="J84:K86" si="3">J85</f>
        <v>1135000</v>
      </c>
      <c r="K84" s="155">
        <f t="shared" si="3"/>
        <v>1135000</v>
      </c>
    </row>
    <row r="85" spans="1:11" ht="31.5" x14ac:dyDescent="0.25">
      <c r="A85" s="74" t="s">
        <v>166</v>
      </c>
      <c r="B85" s="171">
        <v>871</v>
      </c>
      <c r="C85" s="170" t="s">
        <v>85</v>
      </c>
      <c r="D85" s="170" t="s">
        <v>119</v>
      </c>
      <c r="E85" s="170" t="s">
        <v>114</v>
      </c>
      <c r="F85" s="170" t="s">
        <v>87</v>
      </c>
      <c r="G85" s="170" t="s">
        <v>85</v>
      </c>
      <c r="H85" s="170" t="s">
        <v>89</v>
      </c>
      <c r="I85" s="170"/>
      <c r="J85" s="155">
        <f>J86+J88</f>
        <v>1135000</v>
      </c>
      <c r="K85" s="155">
        <f>K86+K88</f>
        <v>1135000</v>
      </c>
    </row>
    <row r="86" spans="1:11" ht="31.5" x14ac:dyDescent="0.25">
      <c r="A86" s="74" t="s">
        <v>166</v>
      </c>
      <c r="B86" s="171">
        <v>871</v>
      </c>
      <c r="C86" s="170" t="s">
        <v>85</v>
      </c>
      <c r="D86" s="170" t="s">
        <v>119</v>
      </c>
      <c r="E86" s="170" t="s">
        <v>114</v>
      </c>
      <c r="F86" s="170" t="s">
        <v>87</v>
      </c>
      <c r="G86" s="170" t="s">
        <v>85</v>
      </c>
      <c r="H86" s="170" t="s">
        <v>167</v>
      </c>
      <c r="I86" s="170"/>
      <c r="J86" s="155">
        <f t="shared" si="3"/>
        <v>135000</v>
      </c>
      <c r="K86" s="155">
        <f t="shared" si="3"/>
        <v>135000</v>
      </c>
    </row>
    <row r="87" spans="1:11" ht="47.25" x14ac:dyDescent="0.25">
      <c r="A87" s="74" t="s">
        <v>95</v>
      </c>
      <c r="B87" s="171">
        <v>871</v>
      </c>
      <c r="C87" s="170" t="s">
        <v>85</v>
      </c>
      <c r="D87" s="170" t="s">
        <v>119</v>
      </c>
      <c r="E87" s="170" t="s">
        <v>114</v>
      </c>
      <c r="F87" s="170" t="s">
        <v>87</v>
      </c>
      <c r="G87" s="170" t="s">
        <v>85</v>
      </c>
      <c r="H87" s="170" t="s">
        <v>167</v>
      </c>
      <c r="I87" s="170" t="s">
        <v>96</v>
      </c>
      <c r="J87" s="155">
        <v>135000</v>
      </c>
      <c r="K87" s="155">
        <v>135000</v>
      </c>
    </row>
    <row r="88" spans="1:11" x14ac:dyDescent="0.25">
      <c r="A88" s="74" t="s">
        <v>455</v>
      </c>
      <c r="B88" s="171">
        <v>871</v>
      </c>
      <c r="C88" s="170" t="s">
        <v>85</v>
      </c>
      <c r="D88" s="170" t="s">
        <v>119</v>
      </c>
      <c r="E88" s="170" t="s">
        <v>114</v>
      </c>
      <c r="F88" s="170" t="s">
        <v>87</v>
      </c>
      <c r="G88" s="170" t="s">
        <v>86</v>
      </c>
      <c r="H88" s="170" t="s">
        <v>89</v>
      </c>
      <c r="I88" s="170"/>
      <c r="J88" s="155">
        <f>J89</f>
        <v>1000000</v>
      </c>
      <c r="K88" s="155">
        <f>K89</f>
        <v>1000000</v>
      </c>
    </row>
    <row r="89" spans="1:11" ht="31.5" x14ac:dyDescent="0.25">
      <c r="A89" s="74" t="s">
        <v>166</v>
      </c>
      <c r="B89" s="171">
        <v>871</v>
      </c>
      <c r="C89" s="170" t="s">
        <v>85</v>
      </c>
      <c r="D89" s="170" t="s">
        <v>119</v>
      </c>
      <c r="E89" s="170" t="s">
        <v>114</v>
      </c>
      <c r="F89" s="170" t="s">
        <v>87</v>
      </c>
      <c r="G89" s="170" t="s">
        <v>86</v>
      </c>
      <c r="H89" s="170" t="s">
        <v>167</v>
      </c>
      <c r="I89" s="170"/>
      <c r="J89" s="155">
        <f>J90</f>
        <v>1000000</v>
      </c>
      <c r="K89" s="155">
        <f>K90</f>
        <v>1000000</v>
      </c>
    </row>
    <row r="90" spans="1:11" ht="47.25" x14ac:dyDescent="0.25">
      <c r="A90" s="74" t="s">
        <v>95</v>
      </c>
      <c r="B90" s="171">
        <v>871</v>
      </c>
      <c r="C90" s="170" t="s">
        <v>85</v>
      </c>
      <c r="D90" s="170" t="s">
        <v>119</v>
      </c>
      <c r="E90" s="170" t="s">
        <v>114</v>
      </c>
      <c r="F90" s="170" t="s">
        <v>87</v>
      </c>
      <c r="G90" s="170" t="s">
        <v>86</v>
      </c>
      <c r="H90" s="170" t="s">
        <v>167</v>
      </c>
      <c r="I90" s="170" t="s">
        <v>96</v>
      </c>
      <c r="J90" s="155">
        <v>1000000</v>
      </c>
      <c r="K90" s="155">
        <v>1000000</v>
      </c>
    </row>
    <row r="91" spans="1:11" ht="63" x14ac:dyDescent="0.25">
      <c r="A91" s="73" t="s">
        <v>220</v>
      </c>
      <c r="B91" s="171">
        <v>871</v>
      </c>
      <c r="C91" s="170" t="s">
        <v>85</v>
      </c>
      <c r="D91" s="171">
        <v>13</v>
      </c>
      <c r="E91" s="170" t="s">
        <v>119</v>
      </c>
      <c r="F91" s="171">
        <v>0</v>
      </c>
      <c r="G91" s="170" t="s">
        <v>88</v>
      </c>
      <c r="H91" s="170" t="s">
        <v>89</v>
      </c>
      <c r="I91" s="171"/>
      <c r="J91" s="155">
        <f t="shared" ref="J91:K93" si="4">J92</f>
        <v>10000</v>
      </c>
      <c r="K91" s="155">
        <f t="shared" si="4"/>
        <v>10000</v>
      </c>
    </row>
    <row r="92" spans="1:11" ht="51" customHeight="1" x14ac:dyDescent="0.25">
      <c r="A92" s="74" t="s">
        <v>221</v>
      </c>
      <c r="B92" s="170" t="s">
        <v>62</v>
      </c>
      <c r="C92" s="170" t="s">
        <v>85</v>
      </c>
      <c r="D92" s="170" t="s">
        <v>119</v>
      </c>
      <c r="E92" s="170" t="s">
        <v>119</v>
      </c>
      <c r="F92" s="170" t="s">
        <v>87</v>
      </c>
      <c r="G92" s="170" t="s">
        <v>86</v>
      </c>
      <c r="H92" s="170" t="s">
        <v>89</v>
      </c>
      <c r="I92" s="170"/>
      <c r="J92" s="155">
        <f t="shared" si="4"/>
        <v>10000</v>
      </c>
      <c r="K92" s="155">
        <f t="shared" si="4"/>
        <v>10000</v>
      </c>
    </row>
    <row r="93" spans="1:11" ht="31.5" x14ac:dyDescent="0.25">
      <c r="A93" s="74" t="s">
        <v>222</v>
      </c>
      <c r="B93" s="170" t="s">
        <v>62</v>
      </c>
      <c r="C93" s="170" t="s">
        <v>85</v>
      </c>
      <c r="D93" s="170" t="s">
        <v>119</v>
      </c>
      <c r="E93" s="170" t="s">
        <v>119</v>
      </c>
      <c r="F93" s="170" t="s">
        <v>87</v>
      </c>
      <c r="G93" s="170" t="s">
        <v>86</v>
      </c>
      <c r="H93" s="170" t="s">
        <v>223</v>
      </c>
      <c r="I93" s="170"/>
      <c r="J93" s="155">
        <f t="shared" si="4"/>
        <v>10000</v>
      </c>
      <c r="K93" s="155">
        <f t="shared" si="4"/>
        <v>10000</v>
      </c>
    </row>
    <row r="94" spans="1:11" ht="47.25" x14ac:dyDescent="0.25">
      <c r="A94" s="74" t="s">
        <v>95</v>
      </c>
      <c r="B94" s="171">
        <v>871</v>
      </c>
      <c r="C94" s="170" t="s">
        <v>85</v>
      </c>
      <c r="D94" s="170" t="s">
        <v>119</v>
      </c>
      <c r="E94" s="170" t="s">
        <v>119</v>
      </c>
      <c r="F94" s="170" t="s">
        <v>87</v>
      </c>
      <c r="G94" s="170" t="s">
        <v>86</v>
      </c>
      <c r="H94" s="170" t="s">
        <v>223</v>
      </c>
      <c r="I94" s="170" t="s">
        <v>96</v>
      </c>
      <c r="J94" s="155">
        <v>10000</v>
      </c>
      <c r="K94" s="155">
        <v>10000</v>
      </c>
    </row>
    <row r="95" spans="1:11" x14ac:dyDescent="0.25">
      <c r="A95" s="74" t="s">
        <v>100</v>
      </c>
      <c r="B95" s="170" t="s">
        <v>62</v>
      </c>
      <c r="C95" s="170" t="s">
        <v>85</v>
      </c>
      <c r="D95" s="170" t="s">
        <v>119</v>
      </c>
      <c r="E95" s="170" t="s">
        <v>101</v>
      </c>
      <c r="F95" s="171">
        <v>0</v>
      </c>
      <c r="G95" s="170" t="s">
        <v>88</v>
      </c>
      <c r="H95" s="170" t="s">
        <v>89</v>
      </c>
      <c r="I95" s="171"/>
      <c r="J95" s="155">
        <f t="shared" ref="J95:K97" si="5">J96</f>
        <v>20000</v>
      </c>
      <c r="K95" s="155">
        <f t="shared" si="5"/>
        <v>20000</v>
      </c>
    </row>
    <row r="96" spans="1:11" x14ac:dyDescent="0.25">
      <c r="A96" s="74" t="s">
        <v>229</v>
      </c>
      <c r="B96" s="170" t="s">
        <v>62</v>
      </c>
      <c r="C96" s="170" t="s">
        <v>85</v>
      </c>
      <c r="D96" s="170" t="s">
        <v>119</v>
      </c>
      <c r="E96" s="170" t="s">
        <v>101</v>
      </c>
      <c r="F96" s="171">
        <v>9</v>
      </c>
      <c r="G96" s="170" t="s">
        <v>88</v>
      </c>
      <c r="H96" s="170" t="s">
        <v>89</v>
      </c>
      <c r="I96" s="171"/>
      <c r="J96" s="155">
        <f t="shared" si="5"/>
        <v>20000</v>
      </c>
      <c r="K96" s="155">
        <f t="shared" si="5"/>
        <v>20000</v>
      </c>
    </row>
    <row r="97" spans="1:11" x14ac:dyDescent="0.25">
      <c r="A97" s="74" t="s">
        <v>232</v>
      </c>
      <c r="B97" s="170" t="s">
        <v>62</v>
      </c>
      <c r="C97" s="170" t="s">
        <v>85</v>
      </c>
      <c r="D97" s="170" t="s">
        <v>119</v>
      </c>
      <c r="E97" s="170" t="s">
        <v>101</v>
      </c>
      <c r="F97" s="171">
        <v>9</v>
      </c>
      <c r="G97" s="170" t="s">
        <v>88</v>
      </c>
      <c r="H97" s="171">
        <v>29090</v>
      </c>
      <c r="I97" s="170"/>
      <c r="J97" s="155">
        <f t="shared" si="5"/>
        <v>20000</v>
      </c>
      <c r="K97" s="155">
        <f t="shared" si="5"/>
        <v>20000</v>
      </c>
    </row>
    <row r="98" spans="1:11" x14ac:dyDescent="0.25">
      <c r="A98" s="74" t="s">
        <v>97</v>
      </c>
      <c r="B98" s="170" t="s">
        <v>62</v>
      </c>
      <c r="C98" s="170" t="s">
        <v>85</v>
      </c>
      <c r="D98" s="170" t="s">
        <v>119</v>
      </c>
      <c r="E98" s="170" t="s">
        <v>101</v>
      </c>
      <c r="F98" s="171">
        <v>9</v>
      </c>
      <c r="G98" s="170" t="s">
        <v>88</v>
      </c>
      <c r="H98" s="171">
        <v>29090</v>
      </c>
      <c r="I98" s="170" t="s">
        <v>98</v>
      </c>
      <c r="J98" s="155">
        <v>20000</v>
      </c>
      <c r="K98" s="155">
        <v>20000</v>
      </c>
    </row>
    <row r="99" spans="1:11" x14ac:dyDescent="0.25">
      <c r="A99" s="79" t="s">
        <v>126</v>
      </c>
      <c r="B99" s="171">
        <v>871</v>
      </c>
      <c r="C99" s="170" t="s">
        <v>86</v>
      </c>
      <c r="D99" s="171" t="s">
        <v>24</v>
      </c>
      <c r="E99" s="170" t="s">
        <v>156</v>
      </c>
      <c r="F99" s="171"/>
      <c r="G99" s="170"/>
      <c r="H99" s="170"/>
      <c r="I99" s="171" t="s">
        <v>157</v>
      </c>
      <c r="J99" s="154">
        <f t="shared" ref="J99:K103" si="6">J100</f>
        <v>544666.43999999994</v>
      </c>
      <c r="K99" s="154">
        <f t="shared" si="6"/>
        <v>563287.35</v>
      </c>
    </row>
    <row r="100" spans="1:11" x14ac:dyDescent="0.25">
      <c r="A100" s="80" t="s">
        <v>127</v>
      </c>
      <c r="B100" s="171">
        <v>871</v>
      </c>
      <c r="C100" s="170" t="s">
        <v>86</v>
      </c>
      <c r="D100" s="170" t="s">
        <v>92</v>
      </c>
      <c r="E100" s="170" t="s">
        <v>156</v>
      </c>
      <c r="F100" s="171"/>
      <c r="G100" s="170"/>
      <c r="H100" s="170"/>
      <c r="I100" s="171" t="s">
        <v>157</v>
      </c>
      <c r="J100" s="155">
        <f t="shared" si="6"/>
        <v>544666.43999999994</v>
      </c>
      <c r="K100" s="155">
        <f t="shared" si="6"/>
        <v>563287.35</v>
      </c>
    </row>
    <row r="101" spans="1:11" x14ac:dyDescent="0.25">
      <c r="A101" s="74" t="s">
        <v>100</v>
      </c>
      <c r="B101" s="171">
        <v>871</v>
      </c>
      <c r="C101" s="170" t="s">
        <v>86</v>
      </c>
      <c r="D101" s="170" t="s">
        <v>92</v>
      </c>
      <c r="E101" s="170" t="s">
        <v>101</v>
      </c>
      <c r="F101" s="171">
        <v>0</v>
      </c>
      <c r="G101" s="170" t="s">
        <v>88</v>
      </c>
      <c r="H101" s="170" t="s">
        <v>89</v>
      </c>
      <c r="I101" s="171"/>
      <c r="J101" s="155">
        <f t="shared" si="6"/>
        <v>544666.43999999994</v>
      </c>
      <c r="K101" s="155">
        <f t="shared" si="6"/>
        <v>563287.35</v>
      </c>
    </row>
    <row r="102" spans="1:11" x14ac:dyDescent="0.25">
      <c r="A102" s="74" t="s">
        <v>229</v>
      </c>
      <c r="B102" s="171">
        <v>871</v>
      </c>
      <c r="C102" s="170" t="s">
        <v>86</v>
      </c>
      <c r="D102" s="170" t="s">
        <v>92</v>
      </c>
      <c r="E102" s="170" t="s">
        <v>101</v>
      </c>
      <c r="F102" s="171">
        <v>9</v>
      </c>
      <c r="G102" s="170" t="s">
        <v>88</v>
      </c>
      <c r="H102" s="170" t="s">
        <v>89</v>
      </c>
      <c r="I102" s="171"/>
      <c r="J102" s="155">
        <f t="shared" si="6"/>
        <v>544666.43999999994</v>
      </c>
      <c r="K102" s="155">
        <f t="shared" si="6"/>
        <v>563287.35</v>
      </c>
    </row>
    <row r="103" spans="1:11" ht="63" x14ac:dyDescent="0.25">
      <c r="A103" s="73" t="s">
        <v>233</v>
      </c>
      <c r="B103" s="171">
        <v>871</v>
      </c>
      <c r="C103" s="170" t="s">
        <v>86</v>
      </c>
      <c r="D103" s="170" t="s">
        <v>92</v>
      </c>
      <c r="E103" s="170" t="s">
        <v>101</v>
      </c>
      <c r="F103" s="171">
        <v>9</v>
      </c>
      <c r="G103" s="170" t="s">
        <v>88</v>
      </c>
      <c r="H103" s="170" t="s">
        <v>128</v>
      </c>
      <c r="I103" s="171"/>
      <c r="J103" s="155">
        <f t="shared" si="6"/>
        <v>544666.43999999994</v>
      </c>
      <c r="K103" s="155">
        <f t="shared" si="6"/>
        <v>563287.35</v>
      </c>
    </row>
    <row r="104" spans="1:11" ht="31.5" x14ac:dyDescent="0.25">
      <c r="A104" s="73" t="s">
        <v>162</v>
      </c>
      <c r="B104" s="171">
        <v>871</v>
      </c>
      <c r="C104" s="170" t="s">
        <v>86</v>
      </c>
      <c r="D104" s="170" t="s">
        <v>92</v>
      </c>
      <c r="E104" s="170" t="s">
        <v>101</v>
      </c>
      <c r="F104" s="171">
        <v>9</v>
      </c>
      <c r="G104" s="170" t="s">
        <v>88</v>
      </c>
      <c r="H104" s="170" t="s">
        <v>128</v>
      </c>
      <c r="I104" s="171">
        <v>120</v>
      </c>
      <c r="J104" s="155">
        <v>544666.43999999994</v>
      </c>
      <c r="K104" s="155">
        <v>563287.35</v>
      </c>
    </row>
    <row r="105" spans="1:11" ht="31.5" x14ac:dyDescent="0.25">
      <c r="A105" s="79" t="s">
        <v>129</v>
      </c>
      <c r="B105" s="171">
        <v>871</v>
      </c>
      <c r="C105" s="170" t="s">
        <v>92</v>
      </c>
      <c r="D105" s="170"/>
      <c r="E105" s="170"/>
      <c r="F105" s="171"/>
      <c r="G105" s="170"/>
      <c r="H105" s="170"/>
      <c r="I105" s="171"/>
      <c r="J105" s="155">
        <f>J106+J115</f>
        <v>1282578.6000000001</v>
      </c>
      <c r="K105" s="155">
        <f>K106+K115</f>
        <v>630978.6</v>
      </c>
    </row>
    <row r="106" spans="1:11" x14ac:dyDescent="0.25">
      <c r="A106" s="73" t="s">
        <v>449</v>
      </c>
      <c r="B106" s="171">
        <v>871</v>
      </c>
      <c r="C106" s="170" t="s">
        <v>92</v>
      </c>
      <c r="D106" s="170" t="s">
        <v>122</v>
      </c>
      <c r="E106" s="170"/>
      <c r="F106" s="171"/>
      <c r="G106" s="170"/>
      <c r="H106" s="170"/>
      <c r="I106" s="171"/>
      <c r="J106" s="155">
        <f>J107</f>
        <v>180000</v>
      </c>
      <c r="K106" s="155">
        <f>K107</f>
        <v>180000</v>
      </c>
    </row>
    <row r="107" spans="1:11" ht="126" x14ac:dyDescent="0.25">
      <c r="A107" s="73" t="s">
        <v>234</v>
      </c>
      <c r="B107" s="171">
        <v>871</v>
      </c>
      <c r="C107" s="170" t="s">
        <v>92</v>
      </c>
      <c r="D107" s="170" t="s">
        <v>122</v>
      </c>
      <c r="E107" s="170" t="s">
        <v>86</v>
      </c>
      <c r="F107" s="171">
        <v>0</v>
      </c>
      <c r="G107" s="170" t="s">
        <v>88</v>
      </c>
      <c r="H107" s="170" t="s">
        <v>89</v>
      </c>
      <c r="I107" s="171"/>
      <c r="J107" s="155">
        <f>J108</f>
        <v>180000</v>
      </c>
      <c r="K107" s="155">
        <f>K108</f>
        <v>180000</v>
      </c>
    </row>
    <row r="108" spans="1:11" ht="31.5" x14ac:dyDescent="0.25">
      <c r="A108" s="74" t="s">
        <v>235</v>
      </c>
      <c r="B108" s="171">
        <v>871</v>
      </c>
      <c r="C108" s="170" t="s">
        <v>92</v>
      </c>
      <c r="D108" s="170" t="s">
        <v>122</v>
      </c>
      <c r="E108" s="170" t="s">
        <v>86</v>
      </c>
      <c r="F108" s="171">
        <v>1</v>
      </c>
      <c r="G108" s="170" t="s">
        <v>88</v>
      </c>
      <c r="H108" s="170" t="s">
        <v>89</v>
      </c>
      <c r="I108" s="171"/>
      <c r="J108" s="155">
        <f>J109+J111+J113</f>
        <v>180000</v>
      </c>
      <c r="K108" s="155">
        <f>K109+K111+K113</f>
        <v>180000</v>
      </c>
    </row>
    <row r="109" spans="1:11" ht="31.5" x14ac:dyDescent="0.25">
      <c r="A109" s="74" t="s">
        <v>236</v>
      </c>
      <c r="B109" s="171">
        <v>871</v>
      </c>
      <c r="C109" s="170" t="s">
        <v>92</v>
      </c>
      <c r="D109" s="170" t="s">
        <v>122</v>
      </c>
      <c r="E109" s="170" t="s">
        <v>86</v>
      </c>
      <c r="F109" s="171">
        <v>1</v>
      </c>
      <c r="G109" s="170" t="s">
        <v>88</v>
      </c>
      <c r="H109" s="170" t="s">
        <v>237</v>
      </c>
      <c r="I109" s="171"/>
      <c r="J109" s="155">
        <f>J110</f>
        <v>70000</v>
      </c>
      <c r="K109" s="155">
        <f>K110</f>
        <v>70000</v>
      </c>
    </row>
    <row r="110" spans="1:11" ht="47.25" x14ac:dyDescent="0.25">
      <c r="A110" s="74" t="s">
        <v>95</v>
      </c>
      <c r="B110" s="171">
        <v>871</v>
      </c>
      <c r="C110" s="170" t="s">
        <v>92</v>
      </c>
      <c r="D110" s="170" t="s">
        <v>122</v>
      </c>
      <c r="E110" s="170" t="s">
        <v>86</v>
      </c>
      <c r="F110" s="171">
        <v>1</v>
      </c>
      <c r="G110" s="170" t="s">
        <v>88</v>
      </c>
      <c r="H110" s="170" t="s">
        <v>237</v>
      </c>
      <c r="I110" s="171">
        <v>240</v>
      </c>
      <c r="J110" s="155">
        <v>70000</v>
      </c>
      <c r="K110" s="155">
        <v>70000</v>
      </c>
    </row>
    <row r="111" spans="1:11" ht="37.5" customHeight="1" x14ac:dyDescent="0.25">
      <c r="A111" s="74" t="s">
        <v>487</v>
      </c>
      <c r="B111" s="171">
        <v>871</v>
      </c>
      <c r="C111" s="170" t="s">
        <v>92</v>
      </c>
      <c r="D111" s="170" t="s">
        <v>122</v>
      </c>
      <c r="E111" s="170" t="s">
        <v>86</v>
      </c>
      <c r="F111" s="171">
        <v>1</v>
      </c>
      <c r="G111" s="170" t="s">
        <v>88</v>
      </c>
      <c r="H111" s="170" t="s">
        <v>238</v>
      </c>
      <c r="I111" s="171"/>
      <c r="J111" s="155">
        <f>J112</f>
        <v>10000</v>
      </c>
      <c r="K111" s="155">
        <f>K112</f>
        <v>10000</v>
      </c>
    </row>
    <row r="112" spans="1:11" ht="47.25" x14ac:dyDescent="0.25">
      <c r="A112" s="74" t="s">
        <v>95</v>
      </c>
      <c r="B112" s="171">
        <v>871</v>
      </c>
      <c r="C112" s="170" t="s">
        <v>92</v>
      </c>
      <c r="D112" s="170" t="s">
        <v>122</v>
      </c>
      <c r="E112" s="170" t="s">
        <v>86</v>
      </c>
      <c r="F112" s="171">
        <v>1</v>
      </c>
      <c r="G112" s="170" t="s">
        <v>88</v>
      </c>
      <c r="H112" s="170" t="s">
        <v>238</v>
      </c>
      <c r="I112" s="171">
        <v>240</v>
      </c>
      <c r="J112" s="155">
        <v>10000</v>
      </c>
      <c r="K112" s="155">
        <v>10000</v>
      </c>
    </row>
    <row r="113" spans="1:11" x14ac:dyDescent="0.25">
      <c r="A113" s="74" t="s">
        <v>239</v>
      </c>
      <c r="B113" s="171">
        <v>871</v>
      </c>
      <c r="C113" s="170" t="s">
        <v>92</v>
      </c>
      <c r="D113" s="170" t="s">
        <v>122</v>
      </c>
      <c r="E113" s="170" t="s">
        <v>86</v>
      </c>
      <c r="F113" s="171">
        <v>1</v>
      </c>
      <c r="G113" s="170" t="s">
        <v>88</v>
      </c>
      <c r="H113" s="170" t="s">
        <v>240</v>
      </c>
      <c r="I113" s="171"/>
      <c r="J113" s="155">
        <f>J114</f>
        <v>100000</v>
      </c>
      <c r="K113" s="155">
        <f>K114</f>
        <v>100000</v>
      </c>
    </row>
    <row r="114" spans="1:11" ht="47.25" x14ac:dyDescent="0.25">
      <c r="A114" s="74" t="s">
        <v>95</v>
      </c>
      <c r="B114" s="171">
        <v>871</v>
      </c>
      <c r="C114" s="170" t="s">
        <v>92</v>
      </c>
      <c r="D114" s="170" t="s">
        <v>122</v>
      </c>
      <c r="E114" s="170" t="s">
        <v>86</v>
      </c>
      <c r="F114" s="171">
        <v>1</v>
      </c>
      <c r="G114" s="170" t="s">
        <v>88</v>
      </c>
      <c r="H114" s="170" t="s">
        <v>240</v>
      </c>
      <c r="I114" s="171">
        <v>240</v>
      </c>
      <c r="J114" s="155">
        <v>100000</v>
      </c>
      <c r="K114" s="155">
        <v>100000</v>
      </c>
    </row>
    <row r="115" spans="1:11" ht="47.25" x14ac:dyDescent="0.25">
      <c r="A115" s="74" t="s">
        <v>450</v>
      </c>
      <c r="B115" s="171">
        <v>871</v>
      </c>
      <c r="C115" s="170" t="s">
        <v>92</v>
      </c>
      <c r="D115" s="170" t="s">
        <v>110</v>
      </c>
      <c r="E115" s="170"/>
      <c r="F115" s="171"/>
      <c r="G115" s="170"/>
      <c r="H115" s="170"/>
      <c r="I115" s="171"/>
      <c r="J115" s="155">
        <f>J116+J126</f>
        <v>1102578.6000000001</v>
      </c>
      <c r="K115" s="155">
        <f>K116+K126</f>
        <v>450978.6</v>
      </c>
    </row>
    <row r="116" spans="1:11" ht="126" x14ac:dyDescent="0.25">
      <c r="A116" s="74" t="s">
        <v>234</v>
      </c>
      <c r="B116" s="171">
        <v>871</v>
      </c>
      <c r="C116" s="170" t="s">
        <v>92</v>
      </c>
      <c r="D116" s="170" t="s">
        <v>110</v>
      </c>
      <c r="E116" s="170" t="s">
        <v>86</v>
      </c>
      <c r="F116" s="171">
        <v>0</v>
      </c>
      <c r="G116" s="170" t="s">
        <v>88</v>
      </c>
      <c r="H116" s="170" t="s">
        <v>89</v>
      </c>
      <c r="I116" s="171"/>
      <c r="J116" s="155">
        <f>J117+J120+J123</f>
        <v>457878.6</v>
      </c>
      <c r="K116" s="155">
        <f>K117+K120+K123</f>
        <v>450978.6</v>
      </c>
    </row>
    <row r="117" spans="1:11" ht="63" x14ac:dyDescent="0.25">
      <c r="A117" s="81" t="s">
        <v>241</v>
      </c>
      <c r="B117" s="171">
        <v>871</v>
      </c>
      <c r="C117" s="170" t="s">
        <v>92</v>
      </c>
      <c r="D117" s="170" t="s">
        <v>110</v>
      </c>
      <c r="E117" s="170" t="s">
        <v>86</v>
      </c>
      <c r="F117" s="171">
        <v>2</v>
      </c>
      <c r="G117" s="170" t="s">
        <v>88</v>
      </c>
      <c r="H117" s="170" t="s">
        <v>89</v>
      </c>
      <c r="I117" s="171"/>
      <c r="J117" s="155">
        <f>J118</f>
        <v>5000</v>
      </c>
      <c r="K117" s="155">
        <f>K118</f>
        <v>5000</v>
      </c>
    </row>
    <row r="118" spans="1:11" ht="31.5" x14ac:dyDescent="0.25">
      <c r="A118" s="81" t="s">
        <v>242</v>
      </c>
      <c r="B118" s="171">
        <v>871</v>
      </c>
      <c r="C118" s="170" t="s">
        <v>92</v>
      </c>
      <c r="D118" s="170" t="s">
        <v>110</v>
      </c>
      <c r="E118" s="170" t="s">
        <v>86</v>
      </c>
      <c r="F118" s="171">
        <v>2</v>
      </c>
      <c r="G118" s="170" t="s">
        <v>88</v>
      </c>
      <c r="H118" s="170" t="s">
        <v>243</v>
      </c>
      <c r="I118" s="171"/>
      <c r="J118" s="155">
        <f>J119</f>
        <v>5000</v>
      </c>
      <c r="K118" s="155">
        <f>K119</f>
        <v>5000</v>
      </c>
    </row>
    <row r="119" spans="1:11" ht="47.25" x14ac:dyDescent="0.25">
      <c r="A119" s="74" t="s">
        <v>95</v>
      </c>
      <c r="B119" s="171">
        <v>871</v>
      </c>
      <c r="C119" s="170" t="s">
        <v>92</v>
      </c>
      <c r="D119" s="170" t="s">
        <v>110</v>
      </c>
      <c r="E119" s="170" t="s">
        <v>86</v>
      </c>
      <c r="F119" s="171">
        <v>2</v>
      </c>
      <c r="G119" s="170" t="s">
        <v>88</v>
      </c>
      <c r="H119" s="170" t="s">
        <v>243</v>
      </c>
      <c r="I119" s="171">
        <v>240</v>
      </c>
      <c r="J119" s="155">
        <v>5000</v>
      </c>
      <c r="K119" s="155">
        <v>5000</v>
      </c>
    </row>
    <row r="120" spans="1:11" ht="78.75" x14ac:dyDescent="0.25">
      <c r="A120" s="74" t="s">
        <v>244</v>
      </c>
      <c r="B120" s="171">
        <v>871</v>
      </c>
      <c r="C120" s="170" t="s">
        <v>92</v>
      </c>
      <c r="D120" s="170" t="s">
        <v>110</v>
      </c>
      <c r="E120" s="170" t="s">
        <v>86</v>
      </c>
      <c r="F120" s="171">
        <v>3</v>
      </c>
      <c r="G120" s="170" t="s">
        <v>88</v>
      </c>
      <c r="H120" s="170" t="s">
        <v>89</v>
      </c>
      <c r="I120" s="171"/>
      <c r="J120" s="155">
        <f>J121</f>
        <v>352878.6</v>
      </c>
      <c r="K120" s="155">
        <f>K121</f>
        <v>345978.6</v>
      </c>
    </row>
    <row r="121" spans="1:11" ht="47.25" x14ac:dyDescent="0.25">
      <c r="A121" s="74" t="s">
        <v>245</v>
      </c>
      <c r="B121" s="171">
        <v>871</v>
      </c>
      <c r="C121" s="170" t="s">
        <v>92</v>
      </c>
      <c r="D121" s="170" t="s">
        <v>110</v>
      </c>
      <c r="E121" s="170" t="s">
        <v>86</v>
      </c>
      <c r="F121" s="171">
        <v>3</v>
      </c>
      <c r="G121" s="170" t="s">
        <v>88</v>
      </c>
      <c r="H121" s="170" t="s">
        <v>246</v>
      </c>
      <c r="I121" s="171"/>
      <c r="J121" s="155">
        <f>J122</f>
        <v>352878.6</v>
      </c>
      <c r="K121" s="155">
        <f>K122</f>
        <v>345978.6</v>
      </c>
    </row>
    <row r="122" spans="1:11" ht="47.25" x14ac:dyDescent="0.25">
      <c r="A122" s="74" t="s">
        <v>95</v>
      </c>
      <c r="B122" s="171">
        <v>871</v>
      </c>
      <c r="C122" s="170" t="s">
        <v>92</v>
      </c>
      <c r="D122" s="170" t="s">
        <v>110</v>
      </c>
      <c r="E122" s="170" t="s">
        <v>86</v>
      </c>
      <c r="F122" s="171">
        <v>3</v>
      </c>
      <c r="G122" s="170" t="s">
        <v>88</v>
      </c>
      <c r="H122" s="170" t="s">
        <v>246</v>
      </c>
      <c r="I122" s="171">
        <v>240</v>
      </c>
      <c r="J122" s="155">
        <f>345978.6+6900</f>
        <v>352878.6</v>
      </c>
      <c r="K122" s="155">
        <v>345978.6</v>
      </c>
    </row>
    <row r="123" spans="1:11" ht="31.5" x14ac:dyDescent="0.25">
      <c r="A123" s="74" t="s">
        <v>250</v>
      </c>
      <c r="B123" s="171">
        <v>871</v>
      </c>
      <c r="C123" s="170" t="s">
        <v>92</v>
      </c>
      <c r="D123" s="170" t="s">
        <v>110</v>
      </c>
      <c r="E123" s="170" t="s">
        <v>86</v>
      </c>
      <c r="F123" s="171">
        <v>4</v>
      </c>
      <c r="G123" s="170" t="s">
        <v>88</v>
      </c>
      <c r="H123" s="170" t="s">
        <v>89</v>
      </c>
      <c r="I123" s="171"/>
      <c r="J123" s="155">
        <f t="shared" ref="J123:K124" si="7">J124</f>
        <v>100000</v>
      </c>
      <c r="K123" s="155">
        <f t="shared" si="7"/>
        <v>100000</v>
      </c>
    </row>
    <row r="124" spans="1:11" ht="31.5" x14ac:dyDescent="0.25">
      <c r="A124" s="74" t="s">
        <v>250</v>
      </c>
      <c r="B124" s="171">
        <v>871</v>
      </c>
      <c r="C124" s="170" t="s">
        <v>92</v>
      </c>
      <c r="D124" s="170" t="s">
        <v>110</v>
      </c>
      <c r="E124" s="170" t="s">
        <v>86</v>
      </c>
      <c r="F124" s="171">
        <v>4</v>
      </c>
      <c r="G124" s="170" t="s">
        <v>88</v>
      </c>
      <c r="H124" s="170" t="s">
        <v>251</v>
      </c>
      <c r="I124" s="171"/>
      <c r="J124" s="155">
        <f t="shared" si="7"/>
        <v>100000</v>
      </c>
      <c r="K124" s="155">
        <f t="shared" si="7"/>
        <v>100000</v>
      </c>
    </row>
    <row r="125" spans="1:11" ht="47.25" x14ac:dyDescent="0.25">
      <c r="A125" s="74" t="s">
        <v>95</v>
      </c>
      <c r="B125" s="171">
        <v>871</v>
      </c>
      <c r="C125" s="170" t="s">
        <v>92</v>
      </c>
      <c r="D125" s="170" t="s">
        <v>110</v>
      </c>
      <c r="E125" s="170" t="s">
        <v>86</v>
      </c>
      <c r="F125" s="171">
        <v>4</v>
      </c>
      <c r="G125" s="170" t="s">
        <v>88</v>
      </c>
      <c r="H125" s="170" t="s">
        <v>251</v>
      </c>
      <c r="I125" s="171">
        <v>240</v>
      </c>
      <c r="J125" s="155">
        <v>100000</v>
      </c>
      <c r="K125" s="155">
        <v>100000</v>
      </c>
    </row>
    <row r="126" spans="1:11" ht="31.5" customHeight="1" x14ac:dyDescent="0.25">
      <c r="A126" s="74" t="s">
        <v>247</v>
      </c>
      <c r="B126" s="171">
        <v>871</v>
      </c>
      <c r="C126" s="170" t="s">
        <v>92</v>
      </c>
      <c r="D126" s="170" t="s">
        <v>110</v>
      </c>
      <c r="E126" s="170">
        <v>97</v>
      </c>
      <c r="F126" s="171">
        <v>0</v>
      </c>
      <c r="G126" s="170" t="s">
        <v>88</v>
      </c>
      <c r="H126" s="170" t="s">
        <v>89</v>
      </c>
      <c r="I126" s="171"/>
      <c r="J126" s="155">
        <f t="shared" ref="J126:K128" si="8">J127</f>
        <v>644700</v>
      </c>
      <c r="K126" s="155">
        <f t="shared" si="8"/>
        <v>0</v>
      </c>
    </row>
    <row r="127" spans="1:11" ht="78.75" customHeight="1" x14ac:dyDescent="0.25">
      <c r="A127" s="74" t="s">
        <v>174</v>
      </c>
      <c r="B127" s="171">
        <v>871</v>
      </c>
      <c r="C127" s="170" t="s">
        <v>92</v>
      </c>
      <c r="D127" s="170" t="s">
        <v>110</v>
      </c>
      <c r="E127" s="170">
        <v>97</v>
      </c>
      <c r="F127" s="171">
        <v>2</v>
      </c>
      <c r="G127" s="170" t="s">
        <v>88</v>
      </c>
      <c r="H127" s="170" t="s">
        <v>89</v>
      </c>
      <c r="I127" s="171"/>
      <c r="J127" s="155">
        <f>J128+J130</f>
        <v>644700</v>
      </c>
      <c r="K127" s="155">
        <f>K128+K130</f>
        <v>0</v>
      </c>
    </row>
    <row r="128" spans="1:11" ht="78.75" customHeight="1" x14ac:dyDescent="0.25">
      <c r="A128" s="74" t="s">
        <v>248</v>
      </c>
      <c r="B128" s="171">
        <v>871</v>
      </c>
      <c r="C128" s="170" t="s">
        <v>92</v>
      </c>
      <c r="D128" s="170" t="s">
        <v>110</v>
      </c>
      <c r="E128" s="170" t="s">
        <v>176</v>
      </c>
      <c r="F128" s="171">
        <v>2</v>
      </c>
      <c r="G128" s="170" t="s">
        <v>88</v>
      </c>
      <c r="H128" s="170" t="s">
        <v>249</v>
      </c>
      <c r="I128" s="171"/>
      <c r="J128" s="155">
        <f t="shared" si="8"/>
        <v>34100</v>
      </c>
      <c r="K128" s="155">
        <f t="shared" si="8"/>
        <v>0</v>
      </c>
    </row>
    <row r="129" spans="1:11" ht="15.75" customHeight="1" x14ac:dyDescent="0.25">
      <c r="A129" s="77" t="s">
        <v>179</v>
      </c>
      <c r="B129" s="171">
        <v>871</v>
      </c>
      <c r="C129" s="170" t="s">
        <v>92</v>
      </c>
      <c r="D129" s="170" t="s">
        <v>110</v>
      </c>
      <c r="E129" s="170" t="s">
        <v>176</v>
      </c>
      <c r="F129" s="171">
        <v>2</v>
      </c>
      <c r="G129" s="170" t="s">
        <v>88</v>
      </c>
      <c r="H129" s="170" t="s">
        <v>249</v>
      </c>
      <c r="I129" s="171">
        <v>540</v>
      </c>
      <c r="J129" s="155">
        <v>34100</v>
      </c>
      <c r="K129" s="155">
        <v>0</v>
      </c>
    </row>
    <row r="130" spans="1:11" ht="157.5" x14ac:dyDescent="0.25">
      <c r="A130" s="74" t="s">
        <v>451</v>
      </c>
      <c r="B130" s="171">
        <v>871</v>
      </c>
      <c r="C130" s="170" t="s">
        <v>92</v>
      </c>
      <c r="D130" s="170" t="s">
        <v>110</v>
      </c>
      <c r="E130" s="170" t="s">
        <v>176</v>
      </c>
      <c r="F130" s="171">
        <v>2</v>
      </c>
      <c r="G130" s="170" t="s">
        <v>88</v>
      </c>
      <c r="H130" s="170" t="s">
        <v>452</v>
      </c>
      <c r="I130" s="171"/>
      <c r="J130" s="155">
        <f t="shared" ref="J130:K130" si="9">J131</f>
        <v>610600</v>
      </c>
      <c r="K130" s="155">
        <f t="shared" si="9"/>
        <v>0</v>
      </c>
    </row>
    <row r="131" spans="1:11" x14ac:dyDescent="0.25">
      <c r="A131" s="77" t="s">
        <v>179</v>
      </c>
      <c r="B131" s="171">
        <v>871</v>
      </c>
      <c r="C131" s="170" t="s">
        <v>92</v>
      </c>
      <c r="D131" s="170" t="s">
        <v>110</v>
      </c>
      <c r="E131" s="170" t="s">
        <v>176</v>
      </c>
      <c r="F131" s="171">
        <v>2</v>
      </c>
      <c r="G131" s="170" t="s">
        <v>88</v>
      </c>
      <c r="H131" s="170" t="s">
        <v>452</v>
      </c>
      <c r="I131" s="171">
        <v>540</v>
      </c>
      <c r="J131" s="155">
        <f>617500-6900</f>
        <v>610600</v>
      </c>
      <c r="K131" s="155">
        <v>0</v>
      </c>
    </row>
    <row r="132" spans="1:11" x14ac:dyDescent="0.25">
      <c r="A132" s="79" t="s">
        <v>132</v>
      </c>
      <c r="B132" s="171">
        <v>871</v>
      </c>
      <c r="C132" s="170" t="s">
        <v>103</v>
      </c>
      <c r="D132" s="171" t="s">
        <v>24</v>
      </c>
      <c r="E132" s="170"/>
      <c r="F132" s="171"/>
      <c r="G132" s="170"/>
      <c r="H132" s="170"/>
      <c r="I132" s="171"/>
      <c r="J132" s="155">
        <f>J133+J148+J153</f>
        <v>31812268.800000001</v>
      </c>
      <c r="K132" s="155">
        <f>K133+K148+K153</f>
        <v>31857495.420000002</v>
      </c>
    </row>
    <row r="133" spans="1:11" x14ac:dyDescent="0.25">
      <c r="A133" s="73" t="s">
        <v>135</v>
      </c>
      <c r="B133" s="170" t="s">
        <v>62</v>
      </c>
      <c r="C133" s="170" t="s">
        <v>103</v>
      </c>
      <c r="D133" s="170" t="s">
        <v>122</v>
      </c>
      <c r="E133" s="170"/>
      <c r="F133" s="171"/>
      <c r="G133" s="170"/>
      <c r="H133" s="170"/>
      <c r="I133" s="171"/>
      <c r="J133" s="155">
        <f>J134</f>
        <v>31782268.800000001</v>
      </c>
      <c r="K133" s="155">
        <f>K134</f>
        <v>31827495.420000002</v>
      </c>
    </row>
    <row r="134" spans="1:11" ht="63" x14ac:dyDescent="0.25">
      <c r="A134" s="73" t="s">
        <v>252</v>
      </c>
      <c r="B134" s="170" t="s">
        <v>62</v>
      </c>
      <c r="C134" s="170" t="s">
        <v>103</v>
      </c>
      <c r="D134" s="170" t="s">
        <v>122</v>
      </c>
      <c r="E134" s="170" t="s">
        <v>92</v>
      </c>
      <c r="F134" s="171">
        <v>0</v>
      </c>
      <c r="G134" s="170" t="s">
        <v>88</v>
      </c>
      <c r="H134" s="170" t="s">
        <v>89</v>
      </c>
      <c r="I134" s="171"/>
      <c r="J134" s="155">
        <f>J135</f>
        <v>31782268.800000001</v>
      </c>
      <c r="K134" s="155">
        <f>K135</f>
        <v>31827495.420000002</v>
      </c>
    </row>
    <row r="135" spans="1:11" ht="63" x14ac:dyDescent="0.25">
      <c r="A135" s="74" t="s">
        <v>253</v>
      </c>
      <c r="B135" s="170" t="s">
        <v>62</v>
      </c>
      <c r="C135" s="170" t="s">
        <v>103</v>
      </c>
      <c r="D135" s="170" t="s">
        <v>122</v>
      </c>
      <c r="E135" s="170" t="s">
        <v>92</v>
      </c>
      <c r="F135" s="171">
        <v>1</v>
      </c>
      <c r="G135" s="170" t="s">
        <v>88</v>
      </c>
      <c r="H135" s="170" t="s">
        <v>89</v>
      </c>
      <c r="I135" s="171"/>
      <c r="J135" s="155">
        <f>J136+J138+J140+J142+J146+J144</f>
        <v>31782268.800000001</v>
      </c>
      <c r="K135" s="155">
        <f>K136+K138+K140+K142+K146+K144</f>
        <v>31827495.420000002</v>
      </c>
    </row>
    <row r="136" spans="1:11" x14ac:dyDescent="0.25">
      <c r="A136" s="74" t="s">
        <v>254</v>
      </c>
      <c r="B136" s="170" t="s">
        <v>62</v>
      </c>
      <c r="C136" s="170" t="s">
        <v>103</v>
      </c>
      <c r="D136" s="170" t="s">
        <v>122</v>
      </c>
      <c r="E136" s="170" t="s">
        <v>92</v>
      </c>
      <c r="F136" s="171">
        <v>1</v>
      </c>
      <c r="G136" s="170" t="s">
        <v>88</v>
      </c>
      <c r="H136" s="170" t="s">
        <v>255</v>
      </c>
      <c r="I136" s="171"/>
      <c r="J136" s="155">
        <f>J137</f>
        <v>20869004.309999999</v>
      </c>
      <c r="K136" s="155">
        <f>K137</f>
        <v>20479700.280000001</v>
      </c>
    </row>
    <row r="137" spans="1:11" ht="47.25" x14ac:dyDescent="0.25">
      <c r="A137" s="74" t="s">
        <v>95</v>
      </c>
      <c r="B137" s="170" t="s">
        <v>62</v>
      </c>
      <c r="C137" s="170" t="s">
        <v>103</v>
      </c>
      <c r="D137" s="170" t="s">
        <v>122</v>
      </c>
      <c r="E137" s="170" t="s">
        <v>92</v>
      </c>
      <c r="F137" s="171">
        <v>1</v>
      </c>
      <c r="G137" s="170" t="s">
        <v>88</v>
      </c>
      <c r="H137" s="170" t="s">
        <v>255</v>
      </c>
      <c r="I137" s="171">
        <v>240</v>
      </c>
      <c r="J137" s="155">
        <v>20869004.309999999</v>
      </c>
      <c r="K137" s="155">
        <v>20479700.280000001</v>
      </c>
    </row>
    <row r="138" spans="1:11" ht="15.75" hidden="1" customHeight="1" x14ac:dyDescent="0.25">
      <c r="A138" s="74" t="s">
        <v>256</v>
      </c>
      <c r="B138" s="170" t="s">
        <v>62</v>
      </c>
      <c r="C138" s="170" t="s">
        <v>103</v>
      </c>
      <c r="D138" s="170" t="s">
        <v>122</v>
      </c>
      <c r="E138" s="170" t="s">
        <v>92</v>
      </c>
      <c r="F138" s="171">
        <v>1</v>
      </c>
      <c r="G138" s="170" t="s">
        <v>88</v>
      </c>
      <c r="H138" s="170" t="s">
        <v>257</v>
      </c>
      <c r="I138" s="171"/>
      <c r="J138" s="155">
        <f>J139</f>
        <v>0</v>
      </c>
      <c r="K138" s="155">
        <f>K139</f>
        <v>0</v>
      </c>
    </row>
    <row r="139" spans="1:11" ht="47.25" hidden="1" customHeight="1" x14ac:dyDescent="0.25">
      <c r="A139" s="74" t="s">
        <v>95</v>
      </c>
      <c r="B139" s="170" t="s">
        <v>62</v>
      </c>
      <c r="C139" s="170" t="s">
        <v>103</v>
      </c>
      <c r="D139" s="170" t="s">
        <v>122</v>
      </c>
      <c r="E139" s="170" t="s">
        <v>92</v>
      </c>
      <c r="F139" s="171">
        <v>1</v>
      </c>
      <c r="G139" s="170" t="s">
        <v>88</v>
      </c>
      <c r="H139" s="170" t="s">
        <v>257</v>
      </c>
      <c r="I139" s="171">
        <v>240</v>
      </c>
      <c r="J139" s="155"/>
      <c r="K139" s="155"/>
    </row>
    <row r="140" spans="1:11" hidden="1" x14ac:dyDescent="0.25">
      <c r="A140" s="74" t="s">
        <v>258</v>
      </c>
      <c r="B140" s="171">
        <v>871</v>
      </c>
      <c r="C140" s="170" t="s">
        <v>103</v>
      </c>
      <c r="D140" s="170" t="s">
        <v>122</v>
      </c>
      <c r="E140" s="170" t="s">
        <v>92</v>
      </c>
      <c r="F140" s="171">
        <v>1</v>
      </c>
      <c r="G140" s="170" t="s">
        <v>88</v>
      </c>
      <c r="H140" s="170" t="s">
        <v>259</v>
      </c>
      <c r="I140" s="171"/>
      <c r="J140" s="155">
        <f>J141</f>
        <v>0</v>
      </c>
      <c r="K140" s="155">
        <f>K141</f>
        <v>0</v>
      </c>
    </row>
    <row r="141" spans="1:11" ht="47.25" hidden="1" x14ac:dyDescent="0.25">
      <c r="A141" s="74" t="s">
        <v>95</v>
      </c>
      <c r="B141" s="171">
        <v>871</v>
      </c>
      <c r="C141" s="170" t="s">
        <v>103</v>
      </c>
      <c r="D141" s="170" t="s">
        <v>122</v>
      </c>
      <c r="E141" s="170" t="s">
        <v>92</v>
      </c>
      <c r="F141" s="171">
        <v>1</v>
      </c>
      <c r="G141" s="170" t="s">
        <v>88</v>
      </c>
      <c r="H141" s="170" t="s">
        <v>259</v>
      </c>
      <c r="I141" s="171">
        <v>240</v>
      </c>
      <c r="J141" s="155">
        <v>0</v>
      </c>
      <c r="K141" s="155">
        <v>0</v>
      </c>
    </row>
    <row r="142" spans="1:11" ht="47.25" x14ac:dyDescent="0.25">
      <c r="A142" s="74" t="s">
        <v>260</v>
      </c>
      <c r="B142" s="171">
        <v>871</v>
      </c>
      <c r="C142" s="170" t="s">
        <v>103</v>
      </c>
      <c r="D142" s="170" t="s">
        <v>122</v>
      </c>
      <c r="E142" s="170" t="s">
        <v>92</v>
      </c>
      <c r="F142" s="171">
        <v>1</v>
      </c>
      <c r="G142" s="170" t="s">
        <v>88</v>
      </c>
      <c r="H142" s="170" t="s">
        <v>261</v>
      </c>
      <c r="I142" s="171"/>
      <c r="J142" s="155">
        <f>J143</f>
        <v>50000</v>
      </c>
      <c r="K142" s="155">
        <f>K143</f>
        <v>50000</v>
      </c>
    </row>
    <row r="143" spans="1:11" ht="47.25" x14ac:dyDescent="0.25">
      <c r="A143" s="74" t="s">
        <v>95</v>
      </c>
      <c r="B143" s="171">
        <v>871</v>
      </c>
      <c r="C143" s="170" t="s">
        <v>103</v>
      </c>
      <c r="D143" s="170" t="s">
        <v>122</v>
      </c>
      <c r="E143" s="170" t="s">
        <v>92</v>
      </c>
      <c r="F143" s="171">
        <v>1</v>
      </c>
      <c r="G143" s="170" t="s">
        <v>88</v>
      </c>
      <c r="H143" s="170" t="s">
        <v>261</v>
      </c>
      <c r="I143" s="171">
        <v>240</v>
      </c>
      <c r="J143" s="155">
        <v>50000</v>
      </c>
      <c r="K143" s="155">
        <v>50000</v>
      </c>
    </row>
    <row r="144" spans="1:11" x14ac:dyDescent="0.25">
      <c r="A144" s="74" t="s">
        <v>262</v>
      </c>
      <c r="B144" s="171">
        <v>871</v>
      </c>
      <c r="C144" s="170" t="s">
        <v>103</v>
      </c>
      <c r="D144" s="170" t="s">
        <v>122</v>
      </c>
      <c r="E144" s="170" t="s">
        <v>92</v>
      </c>
      <c r="F144" s="171">
        <v>1</v>
      </c>
      <c r="G144" s="170" t="s">
        <v>88</v>
      </c>
      <c r="H144" s="170" t="s">
        <v>263</v>
      </c>
      <c r="I144" s="171"/>
      <c r="J144" s="155">
        <f>J145</f>
        <v>7748461.4800000004</v>
      </c>
      <c r="K144" s="155">
        <f>K145</f>
        <v>8058400</v>
      </c>
    </row>
    <row r="145" spans="1:11" ht="47.25" x14ac:dyDescent="0.25">
      <c r="A145" s="74" t="s">
        <v>95</v>
      </c>
      <c r="B145" s="171">
        <v>871</v>
      </c>
      <c r="C145" s="170" t="s">
        <v>103</v>
      </c>
      <c r="D145" s="170" t="s">
        <v>122</v>
      </c>
      <c r="E145" s="170" t="s">
        <v>92</v>
      </c>
      <c r="F145" s="171">
        <v>1</v>
      </c>
      <c r="G145" s="170" t="s">
        <v>88</v>
      </c>
      <c r="H145" s="170" t="s">
        <v>263</v>
      </c>
      <c r="I145" s="171">
        <v>240</v>
      </c>
      <c r="J145" s="155">
        <v>7748461.4800000004</v>
      </c>
      <c r="K145" s="155">
        <v>8058400</v>
      </c>
    </row>
    <row r="146" spans="1:11" ht="31.5" x14ac:dyDescent="0.25">
      <c r="A146" s="74" t="s">
        <v>266</v>
      </c>
      <c r="B146" s="171">
        <v>871</v>
      </c>
      <c r="C146" s="170" t="s">
        <v>103</v>
      </c>
      <c r="D146" s="170" t="s">
        <v>122</v>
      </c>
      <c r="E146" s="170" t="s">
        <v>92</v>
      </c>
      <c r="F146" s="171">
        <v>1</v>
      </c>
      <c r="G146" s="170" t="s">
        <v>88</v>
      </c>
      <c r="H146" s="170" t="s">
        <v>267</v>
      </c>
      <c r="I146" s="171"/>
      <c r="J146" s="155">
        <f>J147</f>
        <v>3114803.01</v>
      </c>
      <c r="K146" s="155">
        <f>K147</f>
        <v>3239395.14</v>
      </c>
    </row>
    <row r="147" spans="1:11" ht="47.25" x14ac:dyDescent="0.25">
      <c r="A147" s="74" t="s">
        <v>95</v>
      </c>
      <c r="B147" s="171">
        <v>871</v>
      </c>
      <c r="C147" s="170" t="s">
        <v>103</v>
      </c>
      <c r="D147" s="170" t="s">
        <v>122</v>
      </c>
      <c r="E147" s="170" t="s">
        <v>92</v>
      </c>
      <c r="F147" s="171">
        <v>1</v>
      </c>
      <c r="G147" s="170" t="s">
        <v>88</v>
      </c>
      <c r="H147" s="170" t="s">
        <v>267</v>
      </c>
      <c r="I147" s="171">
        <v>240</v>
      </c>
      <c r="J147" s="155">
        <v>3114803.01</v>
      </c>
      <c r="K147" s="155">
        <v>3239395.14</v>
      </c>
    </row>
    <row r="148" spans="1:11" hidden="1" x14ac:dyDescent="0.25">
      <c r="A148" s="74" t="s">
        <v>136</v>
      </c>
      <c r="B148" s="171">
        <v>871</v>
      </c>
      <c r="C148" s="170" t="s">
        <v>103</v>
      </c>
      <c r="D148" s="170" t="s">
        <v>110</v>
      </c>
      <c r="E148" s="170"/>
      <c r="F148" s="170"/>
      <c r="G148" s="170"/>
      <c r="H148" s="170"/>
      <c r="I148" s="171" t="s">
        <v>157</v>
      </c>
      <c r="J148" s="155">
        <f t="shared" ref="J148:K151" si="10">J149</f>
        <v>0</v>
      </c>
      <c r="K148" s="155">
        <f t="shared" si="10"/>
        <v>0</v>
      </c>
    </row>
    <row r="149" spans="1:11" hidden="1" x14ac:dyDescent="0.25">
      <c r="A149" s="74" t="s">
        <v>100</v>
      </c>
      <c r="B149" s="171">
        <v>871</v>
      </c>
      <c r="C149" s="170" t="s">
        <v>103</v>
      </c>
      <c r="D149" s="170" t="s">
        <v>110</v>
      </c>
      <c r="E149" s="170" t="s">
        <v>101</v>
      </c>
      <c r="F149" s="171">
        <v>0</v>
      </c>
      <c r="G149" s="170" t="s">
        <v>88</v>
      </c>
      <c r="H149" s="170" t="s">
        <v>89</v>
      </c>
      <c r="I149" s="171"/>
      <c r="J149" s="155">
        <f t="shared" si="10"/>
        <v>0</v>
      </c>
      <c r="K149" s="155">
        <f t="shared" si="10"/>
        <v>0</v>
      </c>
    </row>
    <row r="150" spans="1:11" hidden="1" x14ac:dyDescent="0.25">
      <c r="A150" s="74" t="s">
        <v>229</v>
      </c>
      <c r="B150" s="170" t="s">
        <v>62</v>
      </c>
      <c r="C150" s="170" t="s">
        <v>103</v>
      </c>
      <c r="D150" s="170" t="s">
        <v>110</v>
      </c>
      <c r="E150" s="170" t="s">
        <v>101</v>
      </c>
      <c r="F150" s="171">
        <v>9</v>
      </c>
      <c r="G150" s="170" t="s">
        <v>88</v>
      </c>
      <c r="H150" s="170" t="s">
        <v>89</v>
      </c>
      <c r="I150" s="171"/>
      <c r="J150" s="155">
        <f t="shared" si="10"/>
        <v>0</v>
      </c>
      <c r="K150" s="155">
        <f t="shared" si="10"/>
        <v>0</v>
      </c>
    </row>
    <row r="151" spans="1:11" ht="47.25" hidden="1" x14ac:dyDescent="0.25">
      <c r="A151" s="74" t="s">
        <v>268</v>
      </c>
      <c r="B151" s="170" t="s">
        <v>62</v>
      </c>
      <c r="C151" s="170" t="s">
        <v>103</v>
      </c>
      <c r="D151" s="170" t="s">
        <v>110</v>
      </c>
      <c r="E151" s="170" t="s">
        <v>101</v>
      </c>
      <c r="F151" s="171">
        <v>9</v>
      </c>
      <c r="G151" s="170" t="s">
        <v>88</v>
      </c>
      <c r="H151" s="170" t="s">
        <v>137</v>
      </c>
      <c r="I151" s="171"/>
      <c r="J151" s="155">
        <f t="shared" si="10"/>
        <v>0</v>
      </c>
      <c r="K151" s="155">
        <f t="shared" si="10"/>
        <v>0</v>
      </c>
    </row>
    <row r="152" spans="1:11" ht="47.25" hidden="1" x14ac:dyDescent="0.25">
      <c r="A152" s="74" t="s">
        <v>95</v>
      </c>
      <c r="B152" s="170" t="s">
        <v>62</v>
      </c>
      <c r="C152" s="170" t="s">
        <v>103</v>
      </c>
      <c r="D152" s="170" t="s">
        <v>110</v>
      </c>
      <c r="E152" s="170" t="s">
        <v>101</v>
      </c>
      <c r="F152" s="171">
        <v>9</v>
      </c>
      <c r="G152" s="170" t="s">
        <v>88</v>
      </c>
      <c r="H152" s="170" t="s">
        <v>137</v>
      </c>
      <c r="I152" s="171">
        <v>240</v>
      </c>
      <c r="J152" s="155">
        <v>0</v>
      </c>
      <c r="K152" s="155">
        <v>0</v>
      </c>
    </row>
    <row r="153" spans="1:11" ht="31.5" x14ac:dyDescent="0.25">
      <c r="A153" s="73" t="s">
        <v>138</v>
      </c>
      <c r="B153" s="171">
        <v>871</v>
      </c>
      <c r="C153" s="170" t="s">
        <v>103</v>
      </c>
      <c r="D153" s="170" t="s">
        <v>117</v>
      </c>
      <c r="E153" s="170"/>
      <c r="F153" s="170"/>
      <c r="G153" s="170"/>
      <c r="H153" s="170"/>
      <c r="I153" s="171" t="s">
        <v>157</v>
      </c>
      <c r="J153" s="154">
        <f t="shared" ref="J153:K155" si="11">J154</f>
        <v>30000</v>
      </c>
      <c r="K153" s="154">
        <f t="shared" si="11"/>
        <v>30000</v>
      </c>
    </row>
    <row r="154" spans="1:11" ht="78.75" x14ac:dyDescent="0.25">
      <c r="A154" s="74" t="s">
        <v>269</v>
      </c>
      <c r="B154" s="171">
        <v>871</v>
      </c>
      <c r="C154" s="170" t="s">
        <v>103</v>
      </c>
      <c r="D154" s="170" t="s">
        <v>117</v>
      </c>
      <c r="E154" s="170" t="s">
        <v>103</v>
      </c>
      <c r="F154" s="171">
        <v>0</v>
      </c>
      <c r="G154" s="170" t="s">
        <v>88</v>
      </c>
      <c r="H154" s="170" t="s">
        <v>89</v>
      </c>
      <c r="I154" s="171"/>
      <c r="J154" s="155">
        <f t="shared" si="11"/>
        <v>30000</v>
      </c>
      <c r="K154" s="155">
        <f t="shared" si="11"/>
        <v>30000</v>
      </c>
    </row>
    <row r="155" spans="1:11" x14ac:dyDescent="0.25">
      <c r="A155" s="74" t="s">
        <v>271</v>
      </c>
      <c r="B155" s="170" t="s">
        <v>62</v>
      </c>
      <c r="C155" s="170" t="s">
        <v>103</v>
      </c>
      <c r="D155" s="170" t="s">
        <v>117</v>
      </c>
      <c r="E155" s="170" t="s">
        <v>103</v>
      </c>
      <c r="F155" s="171">
        <v>0</v>
      </c>
      <c r="G155" s="170" t="s">
        <v>88</v>
      </c>
      <c r="H155" s="170" t="s">
        <v>272</v>
      </c>
      <c r="I155" s="171"/>
      <c r="J155" s="155">
        <f t="shared" si="11"/>
        <v>30000</v>
      </c>
      <c r="K155" s="155">
        <f t="shared" si="11"/>
        <v>30000</v>
      </c>
    </row>
    <row r="156" spans="1:11" ht="47.25" x14ac:dyDescent="0.25">
      <c r="A156" s="74" t="s">
        <v>270</v>
      </c>
      <c r="B156" s="170" t="s">
        <v>62</v>
      </c>
      <c r="C156" s="170" t="s">
        <v>103</v>
      </c>
      <c r="D156" s="170" t="s">
        <v>117</v>
      </c>
      <c r="E156" s="170" t="s">
        <v>103</v>
      </c>
      <c r="F156" s="171">
        <v>0</v>
      </c>
      <c r="G156" s="170" t="s">
        <v>88</v>
      </c>
      <c r="H156" s="170" t="s">
        <v>272</v>
      </c>
      <c r="I156" s="171">
        <v>810</v>
      </c>
      <c r="J156" s="155">
        <v>30000</v>
      </c>
      <c r="K156" s="155">
        <v>30000</v>
      </c>
    </row>
    <row r="157" spans="1:11" x14ac:dyDescent="0.25">
      <c r="A157" s="79" t="s">
        <v>498</v>
      </c>
      <c r="B157" s="170" t="s">
        <v>62</v>
      </c>
      <c r="C157" s="170" t="s">
        <v>104</v>
      </c>
      <c r="D157" s="171" t="s">
        <v>24</v>
      </c>
      <c r="E157" s="170"/>
      <c r="F157" s="171"/>
      <c r="G157" s="170"/>
      <c r="H157" s="170"/>
      <c r="I157" s="171"/>
      <c r="J157" s="155">
        <f>J158+J170+J211</f>
        <v>67325839.74000001</v>
      </c>
      <c r="K157" s="155">
        <f>K158+K170+K211</f>
        <v>72262340.460000008</v>
      </c>
    </row>
    <row r="158" spans="1:11" x14ac:dyDescent="0.25">
      <c r="A158" s="73" t="s">
        <v>139</v>
      </c>
      <c r="B158" s="170" t="s">
        <v>62</v>
      </c>
      <c r="C158" s="170" t="s">
        <v>104</v>
      </c>
      <c r="D158" s="171" t="s">
        <v>85</v>
      </c>
      <c r="E158" s="170"/>
      <c r="F158" s="171"/>
      <c r="G158" s="170"/>
      <c r="H158" s="170"/>
      <c r="I158" s="171"/>
      <c r="J158" s="155">
        <f>J159+J166</f>
        <v>1231098.04</v>
      </c>
      <c r="K158" s="155">
        <f>K159+K166</f>
        <v>1207476.0900000001</v>
      </c>
    </row>
    <row r="159" spans="1:11" ht="63" x14ac:dyDescent="0.25">
      <c r="A159" s="74" t="s">
        <v>273</v>
      </c>
      <c r="B159" s="170" t="s">
        <v>62</v>
      </c>
      <c r="C159" s="170" t="s">
        <v>104</v>
      </c>
      <c r="D159" s="170" t="s">
        <v>85</v>
      </c>
      <c r="E159" s="170" t="s">
        <v>104</v>
      </c>
      <c r="F159" s="171">
        <v>0</v>
      </c>
      <c r="G159" s="170" t="s">
        <v>88</v>
      </c>
      <c r="H159" s="170" t="s">
        <v>89</v>
      </c>
      <c r="I159" s="171"/>
      <c r="J159" s="155">
        <f>J160+J163</f>
        <v>50000</v>
      </c>
      <c r="K159" s="155">
        <f>K160+K163</f>
        <v>50000</v>
      </c>
    </row>
    <row r="160" spans="1:11" ht="31.5" x14ac:dyDescent="0.25">
      <c r="A160" s="74" t="s">
        <v>274</v>
      </c>
      <c r="B160" s="170" t="s">
        <v>62</v>
      </c>
      <c r="C160" s="170" t="s">
        <v>104</v>
      </c>
      <c r="D160" s="170" t="s">
        <v>85</v>
      </c>
      <c r="E160" s="170" t="s">
        <v>104</v>
      </c>
      <c r="F160" s="171">
        <v>1</v>
      </c>
      <c r="G160" s="170" t="s">
        <v>88</v>
      </c>
      <c r="H160" s="170" t="s">
        <v>89</v>
      </c>
      <c r="I160" s="171"/>
      <c r="J160" s="155">
        <f>J161</f>
        <v>50000</v>
      </c>
      <c r="K160" s="155">
        <f>K161</f>
        <v>50000</v>
      </c>
    </row>
    <row r="161" spans="1:11" x14ac:dyDescent="0.25">
      <c r="A161" s="74" t="s">
        <v>275</v>
      </c>
      <c r="B161" s="170" t="s">
        <v>62</v>
      </c>
      <c r="C161" s="170" t="s">
        <v>104</v>
      </c>
      <c r="D161" s="170" t="s">
        <v>85</v>
      </c>
      <c r="E161" s="170" t="s">
        <v>104</v>
      </c>
      <c r="F161" s="171">
        <v>1</v>
      </c>
      <c r="G161" s="170" t="s">
        <v>88</v>
      </c>
      <c r="H161" s="170" t="s">
        <v>276</v>
      </c>
      <c r="I161" s="171"/>
      <c r="J161" s="155">
        <f>J162</f>
        <v>50000</v>
      </c>
      <c r="K161" s="155">
        <f>K162</f>
        <v>50000</v>
      </c>
    </row>
    <row r="162" spans="1:11" ht="47.25" x14ac:dyDescent="0.25">
      <c r="A162" s="74" t="s">
        <v>95</v>
      </c>
      <c r="B162" s="170" t="s">
        <v>62</v>
      </c>
      <c r="C162" s="170" t="s">
        <v>104</v>
      </c>
      <c r="D162" s="170" t="s">
        <v>85</v>
      </c>
      <c r="E162" s="170" t="s">
        <v>104</v>
      </c>
      <c r="F162" s="171">
        <v>1</v>
      </c>
      <c r="G162" s="170" t="s">
        <v>88</v>
      </c>
      <c r="H162" s="170" t="s">
        <v>276</v>
      </c>
      <c r="I162" s="171">
        <v>240</v>
      </c>
      <c r="J162" s="155">
        <v>50000</v>
      </c>
      <c r="K162" s="155">
        <v>50000</v>
      </c>
    </row>
    <row r="163" spans="1:11" ht="47.25" hidden="1" customHeight="1" x14ac:dyDescent="0.25">
      <c r="A163" s="74" t="s">
        <v>278</v>
      </c>
      <c r="B163" s="170" t="s">
        <v>62</v>
      </c>
      <c r="C163" s="170" t="s">
        <v>104</v>
      </c>
      <c r="D163" s="170" t="s">
        <v>85</v>
      </c>
      <c r="E163" s="170" t="s">
        <v>104</v>
      </c>
      <c r="F163" s="171">
        <v>6</v>
      </c>
      <c r="G163" s="170" t="s">
        <v>88</v>
      </c>
      <c r="H163" s="170" t="s">
        <v>89</v>
      </c>
      <c r="I163" s="171"/>
      <c r="J163" s="155">
        <f>J164</f>
        <v>0</v>
      </c>
      <c r="K163" s="155">
        <f>K164</f>
        <v>0</v>
      </c>
    </row>
    <row r="164" spans="1:11" ht="15.75" hidden="1" customHeight="1" x14ac:dyDescent="0.25">
      <c r="A164" s="74" t="s">
        <v>279</v>
      </c>
      <c r="B164" s="170" t="s">
        <v>62</v>
      </c>
      <c r="C164" s="170" t="s">
        <v>104</v>
      </c>
      <c r="D164" s="170" t="s">
        <v>85</v>
      </c>
      <c r="E164" s="170" t="s">
        <v>104</v>
      </c>
      <c r="F164" s="171">
        <v>6</v>
      </c>
      <c r="G164" s="170" t="s">
        <v>88</v>
      </c>
      <c r="H164" s="170" t="s">
        <v>280</v>
      </c>
      <c r="I164" s="171"/>
      <c r="J164" s="155">
        <f>J165</f>
        <v>0</v>
      </c>
      <c r="K164" s="155">
        <f>K165</f>
        <v>0</v>
      </c>
    </row>
    <row r="165" spans="1:11" ht="15.75" hidden="1" customHeight="1" x14ac:dyDescent="0.25">
      <c r="A165" s="74" t="s">
        <v>121</v>
      </c>
      <c r="B165" s="170" t="s">
        <v>62</v>
      </c>
      <c r="C165" s="170" t="s">
        <v>104</v>
      </c>
      <c r="D165" s="170" t="s">
        <v>85</v>
      </c>
      <c r="E165" s="170" t="s">
        <v>104</v>
      </c>
      <c r="F165" s="171">
        <v>6</v>
      </c>
      <c r="G165" s="170" t="s">
        <v>88</v>
      </c>
      <c r="H165" s="170" t="s">
        <v>280</v>
      </c>
      <c r="I165" s="171">
        <v>410</v>
      </c>
      <c r="J165" s="155"/>
      <c r="K165" s="155"/>
    </row>
    <row r="166" spans="1:11" x14ac:dyDescent="0.25">
      <c r="A166" s="74" t="s">
        <v>100</v>
      </c>
      <c r="B166" s="170" t="s">
        <v>62</v>
      </c>
      <c r="C166" s="170" t="s">
        <v>104</v>
      </c>
      <c r="D166" s="171" t="s">
        <v>85</v>
      </c>
      <c r="E166" s="170" t="s">
        <v>101</v>
      </c>
      <c r="F166" s="171">
        <v>0</v>
      </c>
      <c r="G166" s="170" t="s">
        <v>88</v>
      </c>
      <c r="H166" s="170" t="s">
        <v>89</v>
      </c>
      <c r="I166" s="171"/>
      <c r="J166" s="155">
        <f t="shared" ref="J166:K168" si="12">J167</f>
        <v>1181098.04</v>
      </c>
      <c r="K166" s="155">
        <f t="shared" si="12"/>
        <v>1157476.0900000001</v>
      </c>
    </row>
    <row r="167" spans="1:11" x14ac:dyDescent="0.25">
      <c r="A167" s="74" t="s">
        <v>229</v>
      </c>
      <c r="B167" s="170" t="s">
        <v>62</v>
      </c>
      <c r="C167" s="170" t="s">
        <v>104</v>
      </c>
      <c r="D167" s="171" t="s">
        <v>85</v>
      </c>
      <c r="E167" s="170" t="s">
        <v>101</v>
      </c>
      <c r="F167" s="171">
        <v>9</v>
      </c>
      <c r="G167" s="170" t="s">
        <v>88</v>
      </c>
      <c r="H167" s="170" t="s">
        <v>89</v>
      </c>
      <c r="I167" s="171"/>
      <c r="J167" s="155">
        <f t="shared" si="12"/>
        <v>1181098.04</v>
      </c>
      <c r="K167" s="155">
        <f t="shared" si="12"/>
        <v>1157476.0900000001</v>
      </c>
    </row>
    <row r="168" spans="1:11" ht="47.25" x14ac:dyDescent="0.25">
      <c r="A168" s="74" t="s">
        <v>281</v>
      </c>
      <c r="B168" s="170" t="s">
        <v>62</v>
      </c>
      <c r="C168" s="170" t="s">
        <v>104</v>
      </c>
      <c r="D168" s="171" t="s">
        <v>85</v>
      </c>
      <c r="E168" s="170" t="s">
        <v>101</v>
      </c>
      <c r="F168" s="171">
        <v>9</v>
      </c>
      <c r="G168" s="170" t="s">
        <v>88</v>
      </c>
      <c r="H168" s="170" t="s">
        <v>282</v>
      </c>
      <c r="I168" s="171"/>
      <c r="J168" s="155">
        <f t="shared" si="12"/>
        <v>1181098.04</v>
      </c>
      <c r="K168" s="155">
        <f t="shared" si="12"/>
        <v>1157476.0900000001</v>
      </c>
    </row>
    <row r="169" spans="1:11" ht="47.25" x14ac:dyDescent="0.25">
      <c r="A169" s="74" t="s">
        <v>95</v>
      </c>
      <c r="B169" s="170" t="s">
        <v>62</v>
      </c>
      <c r="C169" s="170" t="s">
        <v>104</v>
      </c>
      <c r="D169" s="171" t="s">
        <v>85</v>
      </c>
      <c r="E169" s="170" t="s">
        <v>101</v>
      </c>
      <c r="F169" s="171">
        <v>9</v>
      </c>
      <c r="G169" s="170" t="s">
        <v>88</v>
      </c>
      <c r="H169" s="170" t="s">
        <v>282</v>
      </c>
      <c r="I169" s="171">
        <v>240</v>
      </c>
      <c r="J169" s="155">
        <v>1181098.04</v>
      </c>
      <c r="K169" s="155">
        <v>1157476.0900000001</v>
      </c>
    </row>
    <row r="170" spans="1:11" x14ac:dyDescent="0.25">
      <c r="A170" s="73" t="s">
        <v>140</v>
      </c>
      <c r="B170" s="170" t="s">
        <v>62</v>
      </c>
      <c r="C170" s="170" t="s">
        <v>104</v>
      </c>
      <c r="D170" s="171" t="s">
        <v>92</v>
      </c>
      <c r="E170" s="170" t="s">
        <v>156</v>
      </c>
      <c r="F170" s="171"/>
      <c r="G170" s="170"/>
      <c r="H170" s="170"/>
      <c r="I170" s="171"/>
      <c r="J170" s="154">
        <f>J171+J196+J207</f>
        <v>40070958.950000003</v>
      </c>
      <c r="K170" s="154">
        <f>K171+K196+K207</f>
        <v>44176303.109999999</v>
      </c>
    </row>
    <row r="171" spans="1:11" ht="63" x14ac:dyDescent="0.25">
      <c r="A171" s="73" t="s">
        <v>252</v>
      </c>
      <c r="B171" s="170" t="s">
        <v>62</v>
      </c>
      <c r="C171" s="170" t="s">
        <v>104</v>
      </c>
      <c r="D171" s="170" t="s">
        <v>92</v>
      </c>
      <c r="E171" s="170" t="s">
        <v>92</v>
      </c>
      <c r="F171" s="171">
        <v>0</v>
      </c>
      <c r="G171" s="170" t="s">
        <v>88</v>
      </c>
      <c r="H171" s="170" t="s">
        <v>89</v>
      </c>
      <c r="I171" s="171"/>
      <c r="J171" s="155">
        <f>J172+J179</f>
        <v>39520265.710000001</v>
      </c>
      <c r="K171" s="155">
        <f>K172+K179</f>
        <v>44176303.109999999</v>
      </c>
    </row>
    <row r="172" spans="1:11" ht="31.5" x14ac:dyDescent="0.25">
      <c r="A172" s="74" t="s">
        <v>283</v>
      </c>
      <c r="B172" s="170" t="s">
        <v>62</v>
      </c>
      <c r="C172" s="170" t="s">
        <v>104</v>
      </c>
      <c r="D172" s="170" t="s">
        <v>92</v>
      </c>
      <c r="E172" s="170" t="s">
        <v>92</v>
      </c>
      <c r="F172" s="171">
        <v>2</v>
      </c>
      <c r="G172" s="170" t="s">
        <v>88</v>
      </c>
      <c r="H172" s="170" t="s">
        <v>89</v>
      </c>
      <c r="I172" s="171"/>
      <c r="J172" s="155">
        <f>J173+J175+J177</f>
        <v>9428078.8399999999</v>
      </c>
      <c r="K172" s="155">
        <f>K173+K175+K177</f>
        <v>9539500.0300000012</v>
      </c>
    </row>
    <row r="173" spans="1:11" hidden="1" x14ac:dyDescent="0.25">
      <c r="A173" s="74" t="s">
        <v>284</v>
      </c>
      <c r="B173" s="170" t="s">
        <v>62</v>
      </c>
      <c r="C173" s="170" t="s">
        <v>104</v>
      </c>
      <c r="D173" s="170" t="s">
        <v>92</v>
      </c>
      <c r="E173" s="170" t="s">
        <v>92</v>
      </c>
      <c r="F173" s="171">
        <v>2</v>
      </c>
      <c r="G173" s="170" t="s">
        <v>88</v>
      </c>
      <c r="H173" s="170" t="s">
        <v>277</v>
      </c>
      <c r="I173" s="171"/>
      <c r="J173" s="155">
        <f>J174</f>
        <v>0</v>
      </c>
      <c r="K173" s="155">
        <f>K174</f>
        <v>0</v>
      </c>
    </row>
    <row r="174" spans="1:11" hidden="1" x14ac:dyDescent="0.25">
      <c r="A174" s="74" t="s">
        <v>121</v>
      </c>
      <c r="B174" s="170" t="s">
        <v>62</v>
      </c>
      <c r="C174" s="170" t="s">
        <v>104</v>
      </c>
      <c r="D174" s="170" t="s">
        <v>92</v>
      </c>
      <c r="E174" s="170" t="s">
        <v>92</v>
      </c>
      <c r="F174" s="171">
        <v>2</v>
      </c>
      <c r="G174" s="170" t="s">
        <v>88</v>
      </c>
      <c r="H174" s="170" t="s">
        <v>277</v>
      </c>
      <c r="I174" s="171">
        <v>410</v>
      </c>
      <c r="J174" s="155"/>
      <c r="K174" s="155"/>
    </row>
    <row r="175" spans="1:11" ht="31.5" x14ac:dyDescent="0.25">
      <c r="A175" s="74" t="s">
        <v>285</v>
      </c>
      <c r="B175" s="170" t="s">
        <v>62</v>
      </c>
      <c r="C175" s="170" t="s">
        <v>104</v>
      </c>
      <c r="D175" s="170" t="s">
        <v>92</v>
      </c>
      <c r="E175" s="170" t="s">
        <v>92</v>
      </c>
      <c r="F175" s="171">
        <v>2</v>
      </c>
      <c r="G175" s="170" t="s">
        <v>88</v>
      </c>
      <c r="H175" s="170" t="s">
        <v>286</v>
      </c>
      <c r="I175" s="171"/>
      <c r="J175" s="155">
        <f>J176</f>
        <v>7428078.8399999999</v>
      </c>
      <c r="K175" s="155">
        <f>K176</f>
        <v>7539500.0300000003</v>
      </c>
    </row>
    <row r="176" spans="1:11" ht="47.25" x14ac:dyDescent="0.25">
      <c r="A176" s="74" t="s">
        <v>95</v>
      </c>
      <c r="B176" s="170" t="s">
        <v>62</v>
      </c>
      <c r="C176" s="170" t="s">
        <v>104</v>
      </c>
      <c r="D176" s="170" t="s">
        <v>92</v>
      </c>
      <c r="E176" s="170" t="s">
        <v>92</v>
      </c>
      <c r="F176" s="171">
        <v>2</v>
      </c>
      <c r="G176" s="170" t="s">
        <v>88</v>
      </c>
      <c r="H176" s="170" t="s">
        <v>286</v>
      </c>
      <c r="I176" s="171">
        <v>240</v>
      </c>
      <c r="J176" s="155">
        <v>7428078.8399999999</v>
      </c>
      <c r="K176" s="155">
        <v>7539500.0300000003</v>
      </c>
    </row>
    <row r="177" spans="1:11" ht="31.5" x14ac:dyDescent="0.25">
      <c r="A177" s="74" t="s">
        <v>287</v>
      </c>
      <c r="B177" s="170" t="s">
        <v>62</v>
      </c>
      <c r="C177" s="170" t="s">
        <v>104</v>
      </c>
      <c r="D177" s="170" t="s">
        <v>92</v>
      </c>
      <c r="E177" s="170" t="s">
        <v>92</v>
      </c>
      <c r="F177" s="171">
        <v>2</v>
      </c>
      <c r="G177" s="170" t="s">
        <v>88</v>
      </c>
      <c r="H177" s="170" t="s">
        <v>288</v>
      </c>
      <c r="I177" s="171"/>
      <c r="J177" s="155">
        <f>J178</f>
        <v>2000000</v>
      </c>
      <c r="K177" s="155">
        <f>K178</f>
        <v>2000000</v>
      </c>
    </row>
    <row r="178" spans="1:11" ht="47.25" x14ac:dyDescent="0.25">
      <c r="A178" s="74" t="s">
        <v>95</v>
      </c>
      <c r="B178" s="170" t="s">
        <v>62</v>
      </c>
      <c r="C178" s="170" t="s">
        <v>104</v>
      </c>
      <c r="D178" s="170" t="s">
        <v>92</v>
      </c>
      <c r="E178" s="170" t="s">
        <v>92</v>
      </c>
      <c r="F178" s="171">
        <v>2</v>
      </c>
      <c r="G178" s="170" t="s">
        <v>88</v>
      </c>
      <c r="H178" s="170" t="s">
        <v>288</v>
      </c>
      <c r="I178" s="171">
        <v>240</v>
      </c>
      <c r="J178" s="155">
        <v>2000000</v>
      </c>
      <c r="K178" s="155">
        <v>2000000</v>
      </c>
    </row>
    <row r="179" spans="1:11" ht="47.25" x14ac:dyDescent="0.25">
      <c r="A179" s="74" t="s">
        <v>289</v>
      </c>
      <c r="B179" s="170" t="s">
        <v>62</v>
      </c>
      <c r="C179" s="170" t="s">
        <v>104</v>
      </c>
      <c r="D179" s="170" t="s">
        <v>92</v>
      </c>
      <c r="E179" s="170" t="s">
        <v>92</v>
      </c>
      <c r="F179" s="171">
        <v>3</v>
      </c>
      <c r="G179" s="170" t="s">
        <v>88</v>
      </c>
      <c r="H179" s="170" t="s">
        <v>89</v>
      </c>
      <c r="I179" s="171"/>
      <c r="J179" s="155">
        <f>J180+J182+J184+J186+J188+J190+J192+J194</f>
        <v>30092186.870000001</v>
      </c>
      <c r="K179" s="155">
        <f>K180+K182+K184+K186+K188+K190+K192+K194</f>
        <v>34636803.079999998</v>
      </c>
    </row>
    <row r="180" spans="1:11" x14ac:dyDescent="0.25">
      <c r="A180" s="74" t="s">
        <v>290</v>
      </c>
      <c r="B180" s="170" t="s">
        <v>62</v>
      </c>
      <c r="C180" s="170" t="s">
        <v>104</v>
      </c>
      <c r="D180" s="170" t="s">
        <v>92</v>
      </c>
      <c r="E180" s="170" t="s">
        <v>92</v>
      </c>
      <c r="F180" s="171">
        <v>3</v>
      </c>
      <c r="G180" s="170" t="s">
        <v>88</v>
      </c>
      <c r="H180" s="170" t="s">
        <v>291</v>
      </c>
      <c r="I180" s="171"/>
      <c r="J180" s="155">
        <f>J181</f>
        <v>520000</v>
      </c>
      <c r="K180" s="155">
        <f>K181</f>
        <v>520000</v>
      </c>
    </row>
    <row r="181" spans="1:11" ht="47.25" x14ac:dyDescent="0.25">
      <c r="A181" s="74" t="s">
        <v>95</v>
      </c>
      <c r="B181" s="170" t="s">
        <v>62</v>
      </c>
      <c r="C181" s="170" t="s">
        <v>104</v>
      </c>
      <c r="D181" s="170" t="s">
        <v>92</v>
      </c>
      <c r="E181" s="170" t="s">
        <v>92</v>
      </c>
      <c r="F181" s="171">
        <v>3</v>
      </c>
      <c r="G181" s="170" t="s">
        <v>88</v>
      </c>
      <c r="H181" s="170" t="s">
        <v>291</v>
      </c>
      <c r="I181" s="171">
        <v>240</v>
      </c>
      <c r="J181" s="155">
        <v>520000</v>
      </c>
      <c r="K181" s="155">
        <v>520000</v>
      </c>
    </row>
    <row r="182" spans="1:11" x14ac:dyDescent="0.25">
      <c r="A182" s="74" t="s">
        <v>292</v>
      </c>
      <c r="B182" s="170" t="s">
        <v>62</v>
      </c>
      <c r="C182" s="170" t="s">
        <v>104</v>
      </c>
      <c r="D182" s="170" t="s">
        <v>92</v>
      </c>
      <c r="E182" s="170" t="s">
        <v>92</v>
      </c>
      <c r="F182" s="171">
        <v>3</v>
      </c>
      <c r="G182" s="170" t="s">
        <v>88</v>
      </c>
      <c r="H182" s="170" t="s">
        <v>293</v>
      </c>
      <c r="I182" s="171"/>
      <c r="J182" s="155">
        <f>J183</f>
        <v>600000</v>
      </c>
      <c r="K182" s="155">
        <f>K183</f>
        <v>600000</v>
      </c>
    </row>
    <row r="183" spans="1:11" ht="47.25" x14ac:dyDescent="0.25">
      <c r="A183" s="74" t="s">
        <v>95</v>
      </c>
      <c r="B183" s="170" t="s">
        <v>62</v>
      </c>
      <c r="C183" s="170" t="s">
        <v>104</v>
      </c>
      <c r="D183" s="170" t="s">
        <v>92</v>
      </c>
      <c r="E183" s="170" t="s">
        <v>92</v>
      </c>
      <c r="F183" s="171">
        <v>3</v>
      </c>
      <c r="G183" s="170" t="s">
        <v>88</v>
      </c>
      <c r="H183" s="170" t="s">
        <v>293</v>
      </c>
      <c r="I183" s="171">
        <v>240</v>
      </c>
      <c r="J183" s="155">
        <v>600000</v>
      </c>
      <c r="K183" s="155">
        <v>600000</v>
      </c>
    </row>
    <row r="184" spans="1:11" x14ac:dyDescent="0.25">
      <c r="A184" s="74" t="s">
        <v>294</v>
      </c>
      <c r="B184" s="170" t="s">
        <v>62</v>
      </c>
      <c r="C184" s="170" t="s">
        <v>104</v>
      </c>
      <c r="D184" s="170" t="s">
        <v>92</v>
      </c>
      <c r="E184" s="170" t="s">
        <v>92</v>
      </c>
      <c r="F184" s="171">
        <v>3</v>
      </c>
      <c r="G184" s="170" t="s">
        <v>88</v>
      </c>
      <c r="H184" s="171">
        <v>29220</v>
      </c>
      <c r="I184" s="171"/>
      <c r="J184" s="155">
        <f>J185</f>
        <v>2629545.98</v>
      </c>
      <c r="K184" s="155">
        <f>K185</f>
        <v>2682136.9</v>
      </c>
    </row>
    <row r="185" spans="1:11" ht="47.25" x14ac:dyDescent="0.25">
      <c r="A185" s="74" t="s">
        <v>95</v>
      </c>
      <c r="B185" s="170" t="s">
        <v>62</v>
      </c>
      <c r="C185" s="170" t="s">
        <v>104</v>
      </c>
      <c r="D185" s="170" t="s">
        <v>92</v>
      </c>
      <c r="E185" s="170" t="s">
        <v>92</v>
      </c>
      <c r="F185" s="171">
        <v>3</v>
      </c>
      <c r="G185" s="170" t="s">
        <v>88</v>
      </c>
      <c r="H185" s="171">
        <v>29220</v>
      </c>
      <c r="I185" s="171">
        <v>240</v>
      </c>
      <c r="J185" s="155">
        <v>2629545.98</v>
      </c>
      <c r="K185" s="155">
        <v>2682136.9</v>
      </c>
    </row>
    <row r="186" spans="1:11" x14ac:dyDescent="0.25">
      <c r="A186" s="74" t="s">
        <v>295</v>
      </c>
      <c r="B186" s="171">
        <v>871</v>
      </c>
      <c r="C186" s="170" t="s">
        <v>104</v>
      </c>
      <c r="D186" s="170" t="s">
        <v>92</v>
      </c>
      <c r="E186" s="170" t="s">
        <v>92</v>
      </c>
      <c r="F186" s="171">
        <v>3</v>
      </c>
      <c r="G186" s="170" t="s">
        <v>88</v>
      </c>
      <c r="H186" s="170" t="s">
        <v>296</v>
      </c>
      <c r="I186" s="171"/>
      <c r="J186" s="155">
        <f>J187</f>
        <v>16342640.890000001</v>
      </c>
      <c r="K186" s="155">
        <f>K187</f>
        <v>17834666.18</v>
      </c>
    </row>
    <row r="187" spans="1:11" ht="47.25" x14ac:dyDescent="0.25">
      <c r="A187" s="74" t="s">
        <v>95</v>
      </c>
      <c r="B187" s="171">
        <v>871</v>
      </c>
      <c r="C187" s="170" t="s">
        <v>104</v>
      </c>
      <c r="D187" s="170" t="s">
        <v>92</v>
      </c>
      <c r="E187" s="170" t="s">
        <v>92</v>
      </c>
      <c r="F187" s="171">
        <v>3</v>
      </c>
      <c r="G187" s="170" t="s">
        <v>88</v>
      </c>
      <c r="H187" s="170" t="s">
        <v>296</v>
      </c>
      <c r="I187" s="171">
        <v>240</v>
      </c>
      <c r="J187" s="155">
        <f>16340334.13-2393.24+4700</f>
        <v>16342640.890000001</v>
      </c>
      <c r="K187" s="155">
        <v>17834666.18</v>
      </c>
    </row>
    <row r="188" spans="1:11" ht="31.5" customHeight="1" x14ac:dyDescent="0.25">
      <c r="A188" s="74" t="s">
        <v>297</v>
      </c>
      <c r="B188" s="171">
        <v>871</v>
      </c>
      <c r="C188" s="170" t="s">
        <v>104</v>
      </c>
      <c r="D188" s="170" t="s">
        <v>92</v>
      </c>
      <c r="E188" s="170" t="s">
        <v>92</v>
      </c>
      <c r="F188" s="171">
        <v>3</v>
      </c>
      <c r="G188" s="170" t="s">
        <v>88</v>
      </c>
      <c r="H188" s="171">
        <v>29490</v>
      </c>
      <c r="I188" s="171"/>
      <c r="J188" s="155">
        <f>J189</f>
        <v>2000000</v>
      </c>
      <c r="K188" s="155">
        <f>K189</f>
        <v>5000000</v>
      </c>
    </row>
    <row r="189" spans="1:11" ht="47.25" customHeight="1" x14ac:dyDescent="0.25">
      <c r="A189" s="74" t="s">
        <v>95</v>
      </c>
      <c r="B189" s="171">
        <v>871</v>
      </c>
      <c r="C189" s="170" t="s">
        <v>104</v>
      </c>
      <c r="D189" s="170" t="s">
        <v>92</v>
      </c>
      <c r="E189" s="170" t="s">
        <v>92</v>
      </c>
      <c r="F189" s="171">
        <v>3</v>
      </c>
      <c r="G189" s="170" t="s">
        <v>88</v>
      </c>
      <c r="H189" s="171">
        <v>29490</v>
      </c>
      <c r="I189" s="171">
        <v>240</v>
      </c>
      <c r="J189" s="155">
        <v>2000000</v>
      </c>
      <c r="K189" s="155">
        <v>5000000</v>
      </c>
    </row>
    <row r="190" spans="1:11" x14ac:dyDescent="0.25">
      <c r="A190" s="74" t="s">
        <v>298</v>
      </c>
      <c r="B190" s="171">
        <v>871</v>
      </c>
      <c r="C190" s="170" t="s">
        <v>104</v>
      </c>
      <c r="D190" s="170" t="s">
        <v>92</v>
      </c>
      <c r="E190" s="170" t="s">
        <v>92</v>
      </c>
      <c r="F190" s="171">
        <v>3</v>
      </c>
      <c r="G190" s="170" t="s">
        <v>88</v>
      </c>
      <c r="H190" s="170" t="s">
        <v>299</v>
      </c>
      <c r="I190" s="171"/>
      <c r="J190" s="155">
        <f>J191</f>
        <v>7000000</v>
      </c>
      <c r="K190" s="155">
        <f>K191</f>
        <v>7000000</v>
      </c>
    </row>
    <row r="191" spans="1:11" ht="47.25" x14ac:dyDescent="0.25">
      <c r="A191" s="74" t="s">
        <v>95</v>
      </c>
      <c r="B191" s="171">
        <v>871</v>
      </c>
      <c r="C191" s="170" t="s">
        <v>104</v>
      </c>
      <c r="D191" s="170" t="s">
        <v>92</v>
      </c>
      <c r="E191" s="170" t="s">
        <v>92</v>
      </c>
      <c r="F191" s="171">
        <v>3</v>
      </c>
      <c r="G191" s="170" t="s">
        <v>88</v>
      </c>
      <c r="H191" s="170" t="s">
        <v>299</v>
      </c>
      <c r="I191" s="171">
        <v>240</v>
      </c>
      <c r="J191" s="155">
        <v>7000000</v>
      </c>
      <c r="K191" s="155">
        <v>7000000</v>
      </c>
    </row>
    <row r="192" spans="1:11" ht="31.5" hidden="1" x14ac:dyDescent="0.25">
      <c r="A192" s="74" t="s">
        <v>300</v>
      </c>
      <c r="B192" s="171">
        <v>871</v>
      </c>
      <c r="C192" s="170" t="s">
        <v>104</v>
      </c>
      <c r="D192" s="170" t="s">
        <v>92</v>
      </c>
      <c r="E192" s="170" t="s">
        <v>92</v>
      </c>
      <c r="F192" s="171">
        <v>3</v>
      </c>
      <c r="G192" s="170" t="s">
        <v>88</v>
      </c>
      <c r="H192" s="170" t="s">
        <v>301</v>
      </c>
      <c r="I192" s="171"/>
      <c r="J192" s="155">
        <f>J193</f>
        <v>0</v>
      </c>
      <c r="K192" s="155">
        <f>K193</f>
        <v>0</v>
      </c>
    </row>
    <row r="193" spans="1:11" ht="47.25" hidden="1" x14ac:dyDescent="0.25">
      <c r="A193" s="74" t="s">
        <v>95</v>
      </c>
      <c r="B193" s="171">
        <v>871</v>
      </c>
      <c r="C193" s="170" t="s">
        <v>104</v>
      </c>
      <c r="D193" s="170" t="s">
        <v>92</v>
      </c>
      <c r="E193" s="170" t="s">
        <v>92</v>
      </c>
      <c r="F193" s="171">
        <v>3</v>
      </c>
      <c r="G193" s="170" t="s">
        <v>88</v>
      </c>
      <c r="H193" s="170" t="s">
        <v>301</v>
      </c>
      <c r="I193" s="171">
        <v>240</v>
      </c>
      <c r="J193" s="155">
        <v>0</v>
      </c>
      <c r="K193" s="155">
        <v>0</v>
      </c>
    </row>
    <row r="194" spans="1:11" x14ac:dyDescent="0.25">
      <c r="A194" s="74" t="s">
        <v>302</v>
      </c>
      <c r="B194" s="171">
        <v>871</v>
      </c>
      <c r="C194" s="170" t="s">
        <v>104</v>
      </c>
      <c r="D194" s="170" t="s">
        <v>92</v>
      </c>
      <c r="E194" s="170" t="s">
        <v>92</v>
      </c>
      <c r="F194" s="171">
        <v>3</v>
      </c>
      <c r="G194" s="170" t="s">
        <v>88</v>
      </c>
      <c r="H194" s="170" t="s">
        <v>303</v>
      </c>
      <c r="I194" s="171"/>
      <c r="J194" s="155">
        <f>J195</f>
        <v>1000000</v>
      </c>
      <c r="K194" s="155">
        <f>K195</f>
        <v>1000000</v>
      </c>
    </row>
    <row r="195" spans="1:11" ht="47.25" x14ac:dyDescent="0.25">
      <c r="A195" s="74" t="s">
        <v>95</v>
      </c>
      <c r="B195" s="171">
        <v>871</v>
      </c>
      <c r="C195" s="170" t="s">
        <v>104</v>
      </c>
      <c r="D195" s="170" t="s">
        <v>92</v>
      </c>
      <c r="E195" s="170" t="s">
        <v>92</v>
      </c>
      <c r="F195" s="171">
        <v>3</v>
      </c>
      <c r="G195" s="170" t="s">
        <v>88</v>
      </c>
      <c r="H195" s="170" t="s">
        <v>303</v>
      </c>
      <c r="I195" s="171">
        <v>240</v>
      </c>
      <c r="J195" s="155">
        <v>1000000</v>
      </c>
      <c r="K195" s="155">
        <v>1000000</v>
      </c>
    </row>
    <row r="196" spans="1:11" ht="63" x14ac:dyDescent="0.25">
      <c r="A196" s="74" t="s">
        <v>354</v>
      </c>
      <c r="B196" s="171">
        <v>871</v>
      </c>
      <c r="C196" s="170" t="s">
        <v>104</v>
      </c>
      <c r="D196" s="170" t="s">
        <v>92</v>
      </c>
      <c r="E196" s="170" t="s">
        <v>131</v>
      </c>
      <c r="F196" s="171">
        <v>0</v>
      </c>
      <c r="G196" s="170" t="s">
        <v>88</v>
      </c>
      <c r="H196" s="170" t="s">
        <v>89</v>
      </c>
      <c r="I196" s="171"/>
      <c r="J196" s="155">
        <f>J197</f>
        <v>2393.2399999999998</v>
      </c>
      <c r="K196" s="155">
        <f>K197</f>
        <v>0</v>
      </c>
    </row>
    <row r="197" spans="1:11" ht="63" x14ac:dyDescent="0.25">
      <c r="A197" s="74" t="s">
        <v>355</v>
      </c>
      <c r="B197" s="171">
        <v>871</v>
      </c>
      <c r="C197" s="170" t="s">
        <v>104</v>
      </c>
      <c r="D197" s="170" t="s">
        <v>92</v>
      </c>
      <c r="E197" s="170" t="s">
        <v>131</v>
      </c>
      <c r="F197" s="171">
        <v>1</v>
      </c>
      <c r="G197" s="170" t="s">
        <v>88</v>
      </c>
      <c r="H197" s="170" t="s">
        <v>89</v>
      </c>
      <c r="I197" s="171"/>
      <c r="J197" s="155">
        <f>J198+J201+J204</f>
        <v>2393.2399999999998</v>
      </c>
      <c r="K197" s="155">
        <f>K198+K201+K204</f>
        <v>0</v>
      </c>
    </row>
    <row r="198" spans="1:11" ht="31.5" hidden="1" x14ac:dyDescent="0.25">
      <c r="A198" s="74" t="s">
        <v>306</v>
      </c>
      <c r="B198" s="171">
        <v>871</v>
      </c>
      <c r="C198" s="170" t="s">
        <v>104</v>
      </c>
      <c r="D198" s="170" t="s">
        <v>92</v>
      </c>
      <c r="E198" s="170" t="s">
        <v>131</v>
      </c>
      <c r="F198" s="171">
        <v>1</v>
      </c>
      <c r="G198" s="170" t="s">
        <v>85</v>
      </c>
      <c r="H198" s="170" t="s">
        <v>89</v>
      </c>
      <c r="I198" s="171"/>
      <c r="J198" s="155">
        <f>J199</f>
        <v>0</v>
      </c>
      <c r="K198" s="155">
        <f>K199</f>
        <v>0</v>
      </c>
    </row>
    <row r="199" spans="1:11" ht="110.25" hidden="1" x14ac:dyDescent="0.25">
      <c r="A199" s="74" t="s">
        <v>371</v>
      </c>
      <c r="B199" s="171">
        <v>871</v>
      </c>
      <c r="C199" s="170" t="s">
        <v>104</v>
      </c>
      <c r="D199" s="170" t="s">
        <v>92</v>
      </c>
      <c r="E199" s="170" t="s">
        <v>131</v>
      </c>
      <c r="F199" s="171">
        <v>1</v>
      </c>
      <c r="G199" s="170" t="s">
        <v>85</v>
      </c>
      <c r="H199" s="170" t="s">
        <v>308</v>
      </c>
      <c r="I199" s="171"/>
      <c r="J199" s="155">
        <f>J200</f>
        <v>0</v>
      </c>
      <c r="K199" s="155">
        <f>K200</f>
        <v>0</v>
      </c>
    </row>
    <row r="200" spans="1:11" ht="47.25" hidden="1" x14ac:dyDescent="0.25">
      <c r="A200" s="74" t="s">
        <v>95</v>
      </c>
      <c r="B200" s="171">
        <v>871</v>
      </c>
      <c r="C200" s="170" t="s">
        <v>104</v>
      </c>
      <c r="D200" s="170" t="s">
        <v>92</v>
      </c>
      <c r="E200" s="170" t="s">
        <v>131</v>
      </c>
      <c r="F200" s="171">
        <v>1</v>
      </c>
      <c r="G200" s="170" t="s">
        <v>85</v>
      </c>
      <c r="H200" s="170" t="s">
        <v>308</v>
      </c>
      <c r="I200" s="171">
        <v>240</v>
      </c>
      <c r="J200" s="155"/>
      <c r="K200" s="155"/>
    </row>
    <row r="201" spans="1:11" ht="31.5" hidden="1" x14ac:dyDescent="0.25">
      <c r="A201" s="74" t="s">
        <v>309</v>
      </c>
      <c r="B201" s="171">
        <v>871</v>
      </c>
      <c r="C201" s="170" t="s">
        <v>104</v>
      </c>
      <c r="D201" s="170" t="s">
        <v>92</v>
      </c>
      <c r="E201" s="170" t="s">
        <v>131</v>
      </c>
      <c r="F201" s="171">
        <v>1</v>
      </c>
      <c r="G201" s="170" t="s">
        <v>86</v>
      </c>
      <c r="H201" s="170" t="s">
        <v>89</v>
      </c>
      <c r="I201" s="171"/>
      <c r="J201" s="155">
        <f>J202</f>
        <v>0</v>
      </c>
      <c r="K201" s="155">
        <f>K202</f>
        <v>0</v>
      </c>
    </row>
    <row r="202" spans="1:11" ht="110.25" hidden="1" x14ac:dyDescent="0.25">
      <c r="A202" s="74" t="s">
        <v>307</v>
      </c>
      <c r="B202" s="171">
        <v>871</v>
      </c>
      <c r="C202" s="170" t="s">
        <v>104</v>
      </c>
      <c r="D202" s="170" t="s">
        <v>92</v>
      </c>
      <c r="E202" s="170" t="s">
        <v>131</v>
      </c>
      <c r="F202" s="171">
        <v>1</v>
      </c>
      <c r="G202" s="170" t="s">
        <v>86</v>
      </c>
      <c r="H202" s="170" t="s">
        <v>308</v>
      </c>
      <c r="I202" s="171"/>
      <c r="J202" s="155">
        <f>J203</f>
        <v>0</v>
      </c>
      <c r="K202" s="155">
        <f>K203</f>
        <v>0</v>
      </c>
    </row>
    <row r="203" spans="1:11" ht="47.25" hidden="1" x14ac:dyDescent="0.25">
      <c r="A203" s="74" t="s">
        <v>95</v>
      </c>
      <c r="B203" s="171">
        <v>871</v>
      </c>
      <c r="C203" s="170" t="s">
        <v>104</v>
      </c>
      <c r="D203" s="170" t="s">
        <v>92</v>
      </c>
      <c r="E203" s="170" t="s">
        <v>131</v>
      </c>
      <c r="F203" s="171">
        <v>1</v>
      </c>
      <c r="G203" s="170" t="s">
        <v>86</v>
      </c>
      <c r="H203" s="170" t="s">
        <v>308</v>
      </c>
      <c r="I203" s="171">
        <v>240</v>
      </c>
      <c r="J203" s="155"/>
      <c r="K203" s="155"/>
    </row>
    <row r="204" spans="1:11" ht="126" x14ac:dyDescent="0.25">
      <c r="A204" s="74" t="s">
        <v>310</v>
      </c>
      <c r="B204" s="171">
        <v>871</v>
      </c>
      <c r="C204" s="170" t="s">
        <v>104</v>
      </c>
      <c r="D204" s="170" t="s">
        <v>92</v>
      </c>
      <c r="E204" s="170" t="s">
        <v>131</v>
      </c>
      <c r="F204" s="171">
        <v>1</v>
      </c>
      <c r="G204" s="170" t="s">
        <v>141</v>
      </c>
      <c r="H204" s="170" t="s">
        <v>89</v>
      </c>
      <c r="I204" s="171"/>
      <c r="J204" s="155">
        <f>J205</f>
        <v>2393.2399999999998</v>
      </c>
      <c r="K204" s="155">
        <f>K205</f>
        <v>0</v>
      </c>
    </row>
    <row r="205" spans="1:11" ht="110.25" x14ac:dyDescent="0.25">
      <c r="A205" s="74" t="s">
        <v>307</v>
      </c>
      <c r="B205" s="171">
        <v>871</v>
      </c>
      <c r="C205" s="170" t="s">
        <v>104</v>
      </c>
      <c r="D205" s="170" t="s">
        <v>92</v>
      </c>
      <c r="E205" s="170" t="s">
        <v>131</v>
      </c>
      <c r="F205" s="171">
        <v>1</v>
      </c>
      <c r="G205" s="170" t="s">
        <v>141</v>
      </c>
      <c r="H205" s="170" t="s">
        <v>142</v>
      </c>
      <c r="I205" s="171"/>
      <c r="J205" s="155">
        <f>J206</f>
        <v>2393.2399999999998</v>
      </c>
      <c r="K205" s="155">
        <f>K206</f>
        <v>0</v>
      </c>
    </row>
    <row r="206" spans="1:11" x14ac:dyDescent="0.25">
      <c r="A206" s="78" t="s">
        <v>179</v>
      </c>
      <c r="B206" s="171">
        <v>871</v>
      </c>
      <c r="C206" s="170" t="s">
        <v>104</v>
      </c>
      <c r="D206" s="170" t="s">
        <v>92</v>
      </c>
      <c r="E206" s="170" t="s">
        <v>131</v>
      </c>
      <c r="F206" s="171">
        <v>1</v>
      </c>
      <c r="G206" s="170" t="s">
        <v>141</v>
      </c>
      <c r="H206" s="170" t="s">
        <v>142</v>
      </c>
      <c r="I206" s="171">
        <v>540</v>
      </c>
      <c r="J206" s="155">
        <v>2393.2399999999998</v>
      </c>
      <c r="K206" s="155">
        <v>0</v>
      </c>
    </row>
    <row r="207" spans="1:11" ht="15.75" customHeight="1" x14ac:dyDescent="0.25">
      <c r="A207" s="74" t="s">
        <v>179</v>
      </c>
      <c r="B207" s="216" t="s">
        <v>62</v>
      </c>
      <c r="C207" s="216" t="s">
        <v>104</v>
      </c>
      <c r="D207" s="216" t="s">
        <v>92</v>
      </c>
      <c r="E207" s="216" t="s">
        <v>176</v>
      </c>
      <c r="F207" s="216" t="s">
        <v>87</v>
      </c>
      <c r="G207" s="216" t="s">
        <v>88</v>
      </c>
      <c r="H207" s="216" t="s">
        <v>89</v>
      </c>
      <c r="I207" s="217"/>
      <c r="J207" s="155">
        <f t="shared" ref="J207:K209" si="13">J208</f>
        <v>548300</v>
      </c>
      <c r="K207" s="155">
        <f t="shared" si="13"/>
        <v>0</v>
      </c>
    </row>
    <row r="208" spans="1:11" ht="15.75" customHeight="1" x14ac:dyDescent="0.25">
      <c r="A208" s="74" t="s">
        <v>174</v>
      </c>
      <c r="B208" s="216" t="s">
        <v>62</v>
      </c>
      <c r="C208" s="216" t="s">
        <v>104</v>
      </c>
      <c r="D208" s="216" t="s">
        <v>92</v>
      </c>
      <c r="E208" s="216" t="s">
        <v>176</v>
      </c>
      <c r="F208" s="216" t="s">
        <v>93</v>
      </c>
      <c r="G208" s="216" t="s">
        <v>88</v>
      </c>
      <c r="H208" s="216" t="s">
        <v>89</v>
      </c>
      <c r="I208" s="217"/>
      <c r="J208" s="155">
        <f t="shared" si="13"/>
        <v>548300</v>
      </c>
      <c r="K208" s="155">
        <f t="shared" si="13"/>
        <v>0</v>
      </c>
    </row>
    <row r="209" spans="1:11" ht="15.75" customHeight="1" x14ac:dyDescent="0.25">
      <c r="A209" s="74" t="s">
        <v>495</v>
      </c>
      <c r="B209" s="216" t="s">
        <v>62</v>
      </c>
      <c r="C209" s="216" t="s">
        <v>104</v>
      </c>
      <c r="D209" s="216" t="s">
        <v>92</v>
      </c>
      <c r="E209" s="216">
        <v>97</v>
      </c>
      <c r="F209" s="217">
        <v>2</v>
      </c>
      <c r="G209" s="216" t="s">
        <v>88</v>
      </c>
      <c r="H209" s="217">
        <v>85200</v>
      </c>
      <c r="I209" s="216"/>
      <c r="J209" s="155">
        <f t="shared" si="13"/>
        <v>548300</v>
      </c>
      <c r="K209" s="155">
        <f t="shared" si="13"/>
        <v>0</v>
      </c>
    </row>
    <row r="210" spans="1:11" ht="15.75" customHeight="1" x14ac:dyDescent="0.25">
      <c r="A210" s="77" t="s">
        <v>179</v>
      </c>
      <c r="B210" s="216" t="s">
        <v>62</v>
      </c>
      <c r="C210" s="216" t="s">
        <v>104</v>
      </c>
      <c r="D210" s="216" t="s">
        <v>92</v>
      </c>
      <c r="E210" s="216">
        <v>97</v>
      </c>
      <c r="F210" s="217">
        <v>2</v>
      </c>
      <c r="G210" s="216" t="s">
        <v>88</v>
      </c>
      <c r="H210" s="217">
        <v>85200</v>
      </c>
      <c r="I210" s="216" t="s">
        <v>496</v>
      </c>
      <c r="J210" s="155">
        <f>553000-4700</f>
        <v>548300</v>
      </c>
      <c r="K210" s="155">
        <v>0</v>
      </c>
    </row>
    <row r="211" spans="1:11" ht="31.5" x14ac:dyDescent="0.25">
      <c r="A211" s="74" t="s">
        <v>311</v>
      </c>
      <c r="B211" s="171">
        <v>871</v>
      </c>
      <c r="C211" s="170" t="s">
        <v>104</v>
      </c>
      <c r="D211" s="170" t="s">
        <v>104</v>
      </c>
      <c r="E211" s="170" t="s">
        <v>88</v>
      </c>
      <c r="F211" s="171">
        <v>0</v>
      </c>
      <c r="G211" s="170" t="s">
        <v>88</v>
      </c>
      <c r="H211" s="170" t="s">
        <v>89</v>
      </c>
      <c r="I211" s="171"/>
      <c r="J211" s="155">
        <f>J212+J218</f>
        <v>26023782.75</v>
      </c>
      <c r="K211" s="155">
        <f>K212+K218</f>
        <v>26878561.259999998</v>
      </c>
    </row>
    <row r="212" spans="1:11" ht="63" x14ac:dyDescent="0.25">
      <c r="A212" s="73" t="s">
        <v>252</v>
      </c>
      <c r="B212" s="171">
        <v>871</v>
      </c>
      <c r="C212" s="170" t="s">
        <v>104</v>
      </c>
      <c r="D212" s="170" t="s">
        <v>104</v>
      </c>
      <c r="E212" s="170" t="s">
        <v>92</v>
      </c>
      <c r="F212" s="171">
        <v>0</v>
      </c>
      <c r="G212" s="170" t="s">
        <v>88</v>
      </c>
      <c r="H212" s="170" t="s">
        <v>89</v>
      </c>
      <c r="I212" s="171"/>
      <c r="J212" s="155">
        <f>J213</f>
        <v>25360782.75</v>
      </c>
      <c r="K212" s="155">
        <f>K213</f>
        <v>26215561.259999998</v>
      </c>
    </row>
    <row r="213" spans="1:11" x14ac:dyDescent="0.25">
      <c r="A213" s="74" t="s">
        <v>312</v>
      </c>
      <c r="B213" s="171">
        <v>871</v>
      </c>
      <c r="C213" s="170" t="s">
        <v>104</v>
      </c>
      <c r="D213" s="170" t="s">
        <v>104</v>
      </c>
      <c r="E213" s="170" t="s">
        <v>92</v>
      </c>
      <c r="F213" s="171">
        <v>4</v>
      </c>
      <c r="G213" s="170" t="s">
        <v>88</v>
      </c>
      <c r="H213" s="170" t="s">
        <v>89</v>
      </c>
      <c r="I213" s="171"/>
      <c r="J213" s="155">
        <f>J214</f>
        <v>25360782.75</v>
      </c>
      <c r="K213" s="155">
        <f>K214</f>
        <v>26215561.259999998</v>
      </c>
    </row>
    <row r="214" spans="1:11" ht="31.5" x14ac:dyDescent="0.25">
      <c r="A214" s="74" t="s">
        <v>313</v>
      </c>
      <c r="B214" s="171">
        <v>871</v>
      </c>
      <c r="C214" s="170" t="s">
        <v>104</v>
      </c>
      <c r="D214" s="170" t="s">
        <v>104</v>
      </c>
      <c r="E214" s="170" t="s">
        <v>92</v>
      </c>
      <c r="F214" s="171">
        <v>4</v>
      </c>
      <c r="G214" s="170" t="s">
        <v>88</v>
      </c>
      <c r="H214" s="170" t="s">
        <v>314</v>
      </c>
      <c r="I214" s="171"/>
      <c r="J214" s="155">
        <f>SUM(J215:J217)</f>
        <v>25360782.75</v>
      </c>
      <c r="K214" s="155">
        <f>SUM(K215:K217)</f>
        <v>26215561.259999998</v>
      </c>
    </row>
    <row r="215" spans="1:11" ht="31.5" x14ac:dyDescent="0.25">
      <c r="A215" s="73" t="s">
        <v>315</v>
      </c>
      <c r="B215" s="171">
        <v>871</v>
      </c>
      <c r="C215" s="170" t="s">
        <v>104</v>
      </c>
      <c r="D215" s="170" t="s">
        <v>104</v>
      </c>
      <c r="E215" s="170" t="s">
        <v>92</v>
      </c>
      <c r="F215" s="171">
        <v>4</v>
      </c>
      <c r="G215" s="170" t="s">
        <v>88</v>
      </c>
      <c r="H215" s="170" t="s">
        <v>314</v>
      </c>
      <c r="I215" s="171">
        <v>110</v>
      </c>
      <c r="J215" s="155">
        <v>19584161.530000001</v>
      </c>
      <c r="K215" s="155">
        <v>20367539.989999998</v>
      </c>
    </row>
    <row r="216" spans="1:11" ht="47.25" x14ac:dyDescent="0.25">
      <c r="A216" s="74" t="s">
        <v>95</v>
      </c>
      <c r="B216" s="171">
        <v>871</v>
      </c>
      <c r="C216" s="170" t="s">
        <v>104</v>
      </c>
      <c r="D216" s="170" t="s">
        <v>104</v>
      </c>
      <c r="E216" s="170" t="s">
        <v>92</v>
      </c>
      <c r="F216" s="171">
        <v>4</v>
      </c>
      <c r="G216" s="170" t="s">
        <v>88</v>
      </c>
      <c r="H216" s="170" t="s">
        <v>314</v>
      </c>
      <c r="I216" s="171">
        <v>240</v>
      </c>
      <c r="J216" s="155">
        <v>5726621.2199999997</v>
      </c>
      <c r="K216" s="155">
        <v>5798021.2699999996</v>
      </c>
    </row>
    <row r="217" spans="1:11" x14ac:dyDescent="0.25">
      <c r="A217" s="73" t="s">
        <v>97</v>
      </c>
      <c r="B217" s="171">
        <v>871</v>
      </c>
      <c r="C217" s="170" t="s">
        <v>104</v>
      </c>
      <c r="D217" s="170" t="s">
        <v>104</v>
      </c>
      <c r="E217" s="170" t="s">
        <v>92</v>
      </c>
      <c r="F217" s="171">
        <v>4</v>
      </c>
      <c r="G217" s="170" t="s">
        <v>88</v>
      </c>
      <c r="H217" s="170" t="s">
        <v>314</v>
      </c>
      <c r="I217" s="171">
        <v>850</v>
      </c>
      <c r="J217" s="155">
        <v>50000</v>
      </c>
      <c r="K217" s="155">
        <v>50000</v>
      </c>
    </row>
    <row r="218" spans="1:11" ht="63" x14ac:dyDescent="0.25">
      <c r="A218" s="73" t="s">
        <v>204</v>
      </c>
      <c r="B218" s="171">
        <v>871</v>
      </c>
      <c r="C218" s="170" t="s">
        <v>104</v>
      </c>
      <c r="D218" s="170" t="s">
        <v>104</v>
      </c>
      <c r="E218" s="170" t="s">
        <v>108</v>
      </c>
      <c r="F218" s="171">
        <v>0</v>
      </c>
      <c r="G218" s="170" t="s">
        <v>88</v>
      </c>
      <c r="H218" s="170" t="s">
        <v>89</v>
      </c>
      <c r="I218" s="171"/>
      <c r="J218" s="155">
        <f>J219</f>
        <v>663000</v>
      </c>
      <c r="K218" s="155">
        <f>K219</f>
        <v>663000</v>
      </c>
    </row>
    <row r="219" spans="1:11" ht="31.5" x14ac:dyDescent="0.25">
      <c r="A219" s="73" t="s">
        <v>316</v>
      </c>
      <c r="B219" s="170" t="s">
        <v>62</v>
      </c>
      <c r="C219" s="170" t="s">
        <v>104</v>
      </c>
      <c r="D219" s="170" t="s">
        <v>104</v>
      </c>
      <c r="E219" s="170" t="s">
        <v>108</v>
      </c>
      <c r="F219" s="171">
        <v>2</v>
      </c>
      <c r="G219" s="170" t="s">
        <v>88</v>
      </c>
      <c r="H219" s="170" t="s">
        <v>89</v>
      </c>
      <c r="I219" s="171"/>
      <c r="J219" s="155">
        <f>J220+J223</f>
        <v>663000</v>
      </c>
      <c r="K219" s="155">
        <f>K220+K223</f>
        <v>663000</v>
      </c>
    </row>
    <row r="220" spans="1:11" x14ac:dyDescent="0.25">
      <c r="A220" s="73" t="s">
        <v>206</v>
      </c>
      <c r="B220" s="170" t="s">
        <v>62</v>
      </c>
      <c r="C220" s="170" t="s">
        <v>104</v>
      </c>
      <c r="D220" s="170" t="s">
        <v>104</v>
      </c>
      <c r="E220" s="170" t="s">
        <v>108</v>
      </c>
      <c r="F220" s="171">
        <v>2</v>
      </c>
      <c r="G220" s="170" t="s">
        <v>85</v>
      </c>
      <c r="H220" s="170" t="s">
        <v>89</v>
      </c>
      <c r="I220" s="171"/>
      <c r="J220" s="155">
        <f>J221</f>
        <v>150000</v>
      </c>
      <c r="K220" s="155">
        <f>K221</f>
        <v>150000</v>
      </c>
    </row>
    <row r="221" spans="1:11" ht="47.25" x14ac:dyDescent="0.25">
      <c r="A221" s="74" t="s">
        <v>207</v>
      </c>
      <c r="B221" s="170" t="s">
        <v>62</v>
      </c>
      <c r="C221" s="170" t="s">
        <v>104</v>
      </c>
      <c r="D221" s="170" t="s">
        <v>104</v>
      </c>
      <c r="E221" s="170" t="s">
        <v>108</v>
      </c>
      <c r="F221" s="170" t="s">
        <v>93</v>
      </c>
      <c r="G221" s="170" t="s">
        <v>85</v>
      </c>
      <c r="H221" s="170" t="s">
        <v>208</v>
      </c>
      <c r="I221" s="170"/>
      <c r="J221" s="155">
        <f>J222</f>
        <v>150000</v>
      </c>
      <c r="K221" s="155">
        <f>K222</f>
        <v>150000</v>
      </c>
    </row>
    <row r="222" spans="1:11" ht="47.25" x14ac:dyDescent="0.25">
      <c r="A222" s="74" t="s">
        <v>95</v>
      </c>
      <c r="B222" s="170" t="s">
        <v>62</v>
      </c>
      <c r="C222" s="170" t="s">
        <v>104</v>
      </c>
      <c r="D222" s="170" t="s">
        <v>104</v>
      </c>
      <c r="E222" s="170" t="s">
        <v>108</v>
      </c>
      <c r="F222" s="170" t="s">
        <v>93</v>
      </c>
      <c r="G222" s="170" t="s">
        <v>85</v>
      </c>
      <c r="H222" s="170" t="s">
        <v>208</v>
      </c>
      <c r="I222" s="170" t="s">
        <v>96</v>
      </c>
      <c r="J222" s="155">
        <v>150000</v>
      </c>
      <c r="K222" s="155">
        <v>150000</v>
      </c>
    </row>
    <row r="223" spans="1:11" x14ac:dyDescent="0.25">
      <c r="A223" s="73" t="s">
        <v>317</v>
      </c>
      <c r="B223" s="170" t="s">
        <v>62</v>
      </c>
      <c r="C223" s="170" t="s">
        <v>104</v>
      </c>
      <c r="D223" s="170" t="s">
        <v>104</v>
      </c>
      <c r="E223" s="170" t="s">
        <v>108</v>
      </c>
      <c r="F223" s="171">
        <v>2</v>
      </c>
      <c r="G223" s="170" t="s">
        <v>86</v>
      </c>
      <c r="H223" s="170"/>
      <c r="I223" s="171"/>
      <c r="J223" s="155">
        <f>J224</f>
        <v>513000</v>
      </c>
      <c r="K223" s="155">
        <f>K224</f>
        <v>513000</v>
      </c>
    </row>
    <row r="224" spans="1:11" ht="47.25" x14ac:dyDescent="0.25">
      <c r="A224" s="74" t="s">
        <v>207</v>
      </c>
      <c r="B224" s="170" t="s">
        <v>62</v>
      </c>
      <c r="C224" s="170" t="s">
        <v>104</v>
      </c>
      <c r="D224" s="170" t="s">
        <v>104</v>
      </c>
      <c r="E224" s="170" t="s">
        <v>108</v>
      </c>
      <c r="F224" s="170" t="s">
        <v>93</v>
      </c>
      <c r="G224" s="170" t="s">
        <v>86</v>
      </c>
      <c r="H224" s="170" t="s">
        <v>208</v>
      </c>
      <c r="I224" s="170"/>
      <c r="J224" s="155">
        <f>J225</f>
        <v>513000</v>
      </c>
      <c r="K224" s="155">
        <f>K225</f>
        <v>513000</v>
      </c>
    </row>
    <row r="225" spans="1:11" ht="47.25" x14ac:dyDescent="0.25">
      <c r="A225" s="74" t="s">
        <v>95</v>
      </c>
      <c r="B225" s="170" t="s">
        <v>62</v>
      </c>
      <c r="C225" s="170" t="s">
        <v>104</v>
      </c>
      <c r="D225" s="170" t="s">
        <v>104</v>
      </c>
      <c r="E225" s="170" t="s">
        <v>108</v>
      </c>
      <c r="F225" s="170" t="s">
        <v>93</v>
      </c>
      <c r="G225" s="170" t="s">
        <v>86</v>
      </c>
      <c r="H225" s="170" t="s">
        <v>208</v>
      </c>
      <c r="I225" s="170" t="s">
        <v>96</v>
      </c>
      <c r="J225" s="155">
        <v>513000</v>
      </c>
      <c r="K225" s="155">
        <v>513000</v>
      </c>
    </row>
    <row r="226" spans="1:11" x14ac:dyDescent="0.25">
      <c r="A226" s="79" t="s">
        <v>143</v>
      </c>
      <c r="B226" s="170" t="s">
        <v>62</v>
      </c>
      <c r="C226" s="170" t="s">
        <v>108</v>
      </c>
      <c r="D226" s="170"/>
      <c r="E226" s="170"/>
      <c r="F226" s="171"/>
      <c r="G226" s="170"/>
      <c r="H226" s="170"/>
      <c r="I226" s="171"/>
      <c r="J226" s="154">
        <f>J227+J231</f>
        <v>3338893.6</v>
      </c>
      <c r="K226" s="154">
        <f>K227+K231</f>
        <v>129993.60000000001</v>
      </c>
    </row>
    <row r="227" spans="1:11" ht="31.5" x14ac:dyDescent="0.25">
      <c r="A227" s="80" t="s">
        <v>144</v>
      </c>
      <c r="B227" s="170" t="s">
        <v>62</v>
      </c>
      <c r="C227" s="170" t="s">
        <v>108</v>
      </c>
      <c r="D227" s="170" t="s">
        <v>104</v>
      </c>
      <c r="E227" s="170"/>
      <c r="F227" s="171"/>
      <c r="G227" s="170"/>
      <c r="H227" s="170"/>
      <c r="I227" s="171"/>
      <c r="J227" s="155">
        <f t="shared" ref="J227:K229" si="14">J228</f>
        <v>30000</v>
      </c>
      <c r="K227" s="155">
        <f t="shared" si="14"/>
        <v>30000</v>
      </c>
    </row>
    <row r="228" spans="1:11" ht="126" x14ac:dyDescent="0.25">
      <c r="A228" s="73" t="s">
        <v>318</v>
      </c>
      <c r="B228" s="170" t="s">
        <v>62</v>
      </c>
      <c r="C228" s="170" t="s">
        <v>108</v>
      </c>
      <c r="D228" s="170" t="s">
        <v>104</v>
      </c>
      <c r="E228" s="170" t="s">
        <v>122</v>
      </c>
      <c r="F228" s="171">
        <v>0</v>
      </c>
      <c r="G228" s="170" t="s">
        <v>88</v>
      </c>
      <c r="H228" s="170" t="s">
        <v>89</v>
      </c>
      <c r="I228" s="171"/>
      <c r="J228" s="155">
        <f t="shared" si="14"/>
        <v>30000</v>
      </c>
      <c r="K228" s="155">
        <f t="shared" si="14"/>
        <v>30000</v>
      </c>
    </row>
    <row r="229" spans="1:11" ht="31.5" x14ac:dyDescent="0.25">
      <c r="A229" s="74" t="s">
        <v>319</v>
      </c>
      <c r="B229" s="170" t="s">
        <v>62</v>
      </c>
      <c r="C229" s="170" t="s">
        <v>108</v>
      </c>
      <c r="D229" s="170" t="s">
        <v>104</v>
      </c>
      <c r="E229" s="170" t="s">
        <v>122</v>
      </c>
      <c r="F229" s="171">
        <v>0</v>
      </c>
      <c r="G229" s="170" t="s">
        <v>88</v>
      </c>
      <c r="H229" s="170" t="s">
        <v>320</v>
      </c>
      <c r="I229" s="171"/>
      <c r="J229" s="155">
        <f t="shared" si="14"/>
        <v>30000</v>
      </c>
      <c r="K229" s="155">
        <f t="shared" si="14"/>
        <v>30000</v>
      </c>
    </row>
    <row r="230" spans="1:11" ht="47.25" x14ac:dyDescent="0.25">
      <c r="A230" s="74" t="s">
        <v>95</v>
      </c>
      <c r="B230" s="170" t="s">
        <v>62</v>
      </c>
      <c r="C230" s="170" t="s">
        <v>108</v>
      </c>
      <c r="D230" s="170" t="s">
        <v>104</v>
      </c>
      <c r="E230" s="170" t="s">
        <v>122</v>
      </c>
      <c r="F230" s="171">
        <v>0</v>
      </c>
      <c r="G230" s="170" t="s">
        <v>88</v>
      </c>
      <c r="H230" s="170" t="s">
        <v>320</v>
      </c>
      <c r="I230" s="171">
        <v>240</v>
      </c>
      <c r="J230" s="155">
        <v>30000</v>
      </c>
      <c r="K230" s="155">
        <v>30000</v>
      </c>
    </row>
    <row r="231" spans="1:11" x14ac:dyDescent="0.25">
      <c r="A231" s="73" t="s">
        <v>145</v>
      </c>
      <c r="B231" s="170" t="s">
        <v>62</v>
      </c>
      <c r="C231" s="170" t="s">
        <v>108</v>
      </c>
      <c r="D231" s="170" t="s">
        <v>108</v>
      </c>
      <c r="E231" s="170"/>
      <c r="F231" s="171"/>
      <c r="G231" s="170"/>
      <c r="H231" s="170"/>
      <c r="I231" s="171"/>
      <c r="J231" s="154">
        <f>J232</f>
        <v>3308893.6</v>
      </c>
      <c r="K231" s="154">
        <f>K232</f>
        <v>99993.600000000006</v>
      </c>
    </row>
    <row r="232" spans="1:11" ht="63" x14ac:dyDescent="0.25">
      <c r="A232" s="74" t="s">
        <v>321</v>
      </c>
      <c r="B232" s="170" t="s">
        <v>62</v>
      </c>
      <c r="C232" s="170" t="s">
        <v>108</v>
      </c>
      <c r="D232" s="170" t="s">
        <v>108</v>
      </c>
      <c r="E232" s="170" t="s">
        <v>106</v>
      </c>
      <c r="F232" s="171">
        <v>0</v>
      </c>
      <c r="G232" s="170" t="s">
        <v>88</v>
      </c>
      <c r="H232" s="170" t="s">
        <v>89</v>
      </c>
      <c r="I232" s="171"/>
      <c r="J232" s="154">
        <f>J233</f>
        <v>3308893.6</v>
      </c>
      <c r="K232" s="154">
        <f>K233</f>
        <v>99993.600000000006</v>
      </c>
    </row>
    <row r="233" spans="1:11" x14ac:dyDescent="0.25">
      <c r="A233" s="73" t="s">
        <v>145</v>
      </c>
      <c r="B233" s="170" t="s">
        <v>62</v>
      </c>
      <c r="C233" s="170" t="s">
        <v>108</v>
      </c>
      <c r="D233" s="170" t="s">
        <v>108</v>
      </c>
      <c r="E233" s="170" t="s">
        <v>106</v>
      </c>
      <c r="F233" s="171">
        <v>1</v>
      </c>
      <c r="G233" s="170" t="s">
        <v>88</v>
      </c>
      <c r="H233" s="170" t="s">
        <v>89</v>
      </c>
      <c r="I233" s="171"/>
      <c r="J233" s="154">
        <f>J234+J236</f>
        <v>3308893.6</v>
      </c>
      <c r="K233" s="154">
        <f>K234+K236</f>
        <v>99993.600000000006</v>
      </c>
    </row>
    <row r="234" spans="1:11" ht="31.5" x14ac:dyDescent="0.25">
      <c r="A234" s="73" t="s">
        <v>322</v>
      </c>
      <c r="B234" s="170" t="s">
        <v>62</v>
      </c>
      <c r="C234" s="170" t="s">
        <v>108</v>
      </c>
      <c r="D234" s="170" t="s">
        <v>108</v>
      </c>
      <c r="E234" s="170" t="s">
        <v>106</v>
      </c>
      <c r="F234" s="171">
        <v>1</v>
      </c>
      <c r="G234" s="170" t="s">
        <v>88</v>
      </c>
      <c r="H234" s="170" t="s">
        <v>323</v>
      </c>
      <c r="I234" s="171"/>
      <c r="J234" s="154">
        <f>J235</f>
        <v>99993.600000000006</v>
      </c>
      <c r="K234" s="154">
        <f>K235</f>
        <v>99993.600000000006</v>
      </c>
    </row>
    <row r="235" spans="1:11" ht="31.5" x14ac:dyDescent="0.25">
      <c r="A235" s="73" t="s">
        <v>315</v>
      </c>
      <c r="B235" s="170" t="s">
        <v>62</v>
      </c>
      <c r="C235" s="170" t="s">
        <v>108</v>
      </c>
      <c r="D235" s="170" t="s">
        <v>108</v>
      </c>
      <c r="E235" s="170" t="s">
        <v>106</v>
      </c>
      <c r="F235" s="171">
        <v>1</v>
      </c>
      <c r="G235" s="170" t="s">
        <v>88</v>
      </c>
      <c r="H235" s="170" t="s">
        <v>323</v>
      </c>
      <c r="I235" s="171">
        <v>110</v>
      </c>
      <c r="J235" s="154">
        <v>99993.600000000006</v>
      </c>
      <c r="K235" s="154">
        <v>99993.600000000006</v>
      </c>
    </row>
    <row r="236" spans="1:11" ht="31.5" x14ac:dyDescent="0.25">
      <c r="A236" s="73" t="s">
        <v>324</v>
      </c>
      <c r="B236" s="170" t="s">
        <v>62</v>
      </c>
      <c r="C236" s="170" t="s">
        <v>108</v>
      </c>
      <c r="D236" s="170" t="s">
        <v>108</v>
      </c>
      <c r="E236" s="170" t="s">
        <v>106</v>
      </c>
      <c r="F236" s="171">
        <v>1</v>
      </c>
      <c r="G236" s="170" t="s">
        <v>88</v>
      </c>
      <c r="H236" s="170" t="s">
        <v>325</v>
      </c>
      <c r="I236" s="171"/>
      <c r="J236" s="154">
        <f>J237</f>
        <v>3208900</v>
      </c>
      <c r="K236" s="154">
        <f>K237</f>
        <v>0</v>
      </c>
    </row>
    <row r="237" spans="1:11" x14ac:dyDescent="0.25">
      <c r="A237" s="74" t="s">
        <v>125</v>
      </c>
      <c r="B237" s="170" t="s">
        <v>62</v>
      </c>
      <c r="C237" s="170" t="s">
        <v>108</v>
      </c>
      <c r="D237" s="170" t="s">
        <v>108</v>
      </c>
      <c r="E237" s="170" t="s">
        <v>106</v>
      </c>
      <c r="F237" s="171">
        <v>1</v>
      </c>
      <c r="G237" s="170" t="s">
        <v>88</v>
      </c>
      <c r="H237" s="170" t="s">
        <v>325</v>
      </c>
      <c r="I237" s="171">
        <v>520</v>
      </c>
      <c r="J237" s="154">
        <v>3208900</v>
      </c>
      <c r="K237" s="154">
        <v>0</v>
      </c>
    </row>
    <row r="238" spans="1:11" x14ac:dyDescent="0.25">
      <c r="A238" s="79" t="s">
        <v>326</v>
      </c>
      <c r="B238" s="170" t="s">
        <v>62</v>
      </c>
      <c r="C238" s="170" t="s">
        <v>133</v>
      </c>
      <c r="D238" s="170"/>
      <c r="E238" s="170"/>
      <c r="F238" s="171"/>
      <c r="G238" s="170"/>
      <c r="H238" s="170"/>
      <c r="I238" s="171"/>
      <c r="J238" s="154">
        <f>J239+J261</f>
        <v>25567479.16</v>
      </c>
      <c r="K238" s="154">
        <f>K239+K261</f>
        <v>27477566</v>
      </c>
    </row>
    <row r="239" spans="1:11" x14ac:dyDescent="0.25">
      <c r="A239" s="73" t="s">
        <v>146</v>
      </c>
      <c r="B239" s="170" t="s">
        <v>62</v>
      </c>
      <c r="C239" s="170" t="s">
        <v>133</v>
      </c>
      <c r="D239" s="171" t="s">
        <v>85</v>
      </c>
      <c r="E239" s="170" t="s">
        <v>156</v>
      </c>
      <c r="F239" s="171"/>
      <c r="G239" s="170"/>
      <c r="H239" s="170"/>
      <c r="I239" s="171" t="s">
        <v>157</v>
      </c>
      <c r="J239" s="154">
        <f>J254+J240+J249</f>
        <v>24509079.16</v>
      </c>
      <c r="K239" s="154">
        <f>K254+K240+K249</f>
        <v>25502110</v>
      </c>
    </row>
    <row r="240" spans="1:11" ht="63" x14ac:dyDescent="0.25">
      <c r="A240" s="74" t="s">
        <v>321</v>
      </c>
      <c r="B240" s="170" t="s">
        <v>62</v>
      </c>
      <c r="C240" s="170" t="s">
        <v>133</v>
      </c>
      <c r="D240" s="170" t="s">
        <v>85</v>
      </c>
      <c r="E240" s="170" t="s">
        <v>106</v>
      </c>
      <c r="F240" s="171">
        <v>0</v>
      </c>
      <c r="G240" s="170" t="s">
        <v>88</v>
      </c>
      <c r="H240" s="170" t="s">
        <v>89</v>
      </c>
      <c r="I240" s="171"/>
      <c r="J240" s="154">
        <f>J241+J246</f>
        <v>22812999.899999999</v>
      </c>
      <c r="K240" s="154">
        <f>K241+K246</f>
        <v>23703834.59</v>
      </c>
    </row>
    <row r="241" spans="1:11" x14ac:dyDescent="0.25">
      <c r="A241" s="74" t="s">
        <v>327</v>
      </c>
      <c r="B241" s="170" t="s">
        <v>62</v>
      </c>
      <c r="C241" s="170" t="s">
        <v>133</v>
      </c>
      <c r="D241" s="170" t="s">
        <v>85</v>
      </c>
      <c r="E241" s="170" t="s">
        <v>106</v>
      </c>
      <c r="F241" s="171">
        <v>2</v>
      </c>
      <c r="G241" s="170" t="s">
        <v>88</v>
      </c>
      <c r="H241" s="170" t="s">
        <v>89</v>
      </c>
      <c r="I241" s="171"/>
      <c r="J241" s="154">
        <f>J242</f>
        <v>6856594.8900000006</v>
      </c>
      <c r="K241" s="154">
        <f>K242</f>
        <v>6875503.0300000003</v>
      </c>
    </row>
    <row r="242" spans="1:11" ht="31.5" x14ac:dyDescent="0.25">
      <c r="A242" s="74" t="s">
        <v>313</v>
      </c>
      <c r="B242" s="170" t="s">
        <v>62</v>
      </c>
      <c r="C242" s="170" t="s">
        <v>133</v>
      </c>
      <c r="D242" s="170" t="s">
        <v>85</v>
      </c>
      <c r="E242" s="170" t="s">
        <v>106</v>
      </c>
      <c r="F242" s="171">
        <v>2</v>
      </c>
      <c r="G242" s="170" t="s">
        <v>88</v>
      </c>
      <c r="H242" s="170" t="s">
        <v>314</v>
      </c>
      <c r="I242" s="171"/>
      <c r="J242" s="154">
        <f>SUM(J243:J245)</f>
        <v>6856594.8900000006</v>
      </c>
      <c r="K242" s="154">
        <f>SUM(K243:K245)</f>
        <v>6875503.0300000003</v>
      </c>
    </row>
    <row r="243" spans="1:11" ht="31.5" x14ac:dyDescent="0.25">
      <c r="A243" s="73" t="s">
        <v>315</v>
      </c>
      <c r="B243" s="170" t="s">
        <v>62</v>
      </c>
      <c r="C243" s="170" t="s">
        <v>133</v>
      </c>
      <c r="D243" s="170" t="s">
        <v>85</v>
      </c>
      <c r="E243" s="170" t="s">
        <v>106</v>
      </c>
      <c r="F243" s="171">
        <v>2</v>
      </c>
      <c r="G243" s="170" t="s">
        <v>88</v>
      </c>
      <c r="H243" s="170" t="s">
        <v>314</v>
      </c>
      <c r="I243" s="171">
        <v>110</v>
      </c>
      <c r="J243" s="154">
        <v>4522098.7300000004</v>
      </c>
      <c r="K243" s="154">
        <v>4795973.45</v>
      </c>
    </row>
    <row r="244" spans="1:11" ht="47.25" x14ac:dyDescent="0.25">
      <c r="A244" s="74" t="s">
        <v>95</v>
      </c>
      <c r="B244" s="170" t="s">
        <v>62</v>
      </c>
      <c r="C244" s="170" t="s">
        <v>133</v>
      </c>
      <c r="D244" s="170" t="s">
        <v>85</v>
      </c>
      <c r="E244" s="170" t="s">
        <v>106</v>
      </c>
      <c r="F244" s="171">
        <v>2</v>
      </c>
      <c r="G244" s="170" t="s">
        <v>88</v>
      </c>
      <c r="H244" s="170" t="s">
        <v>314</v>
      </c>
      <c r="I244" s="171">
        <v>240</v>
      </c>
      <c r="J244" s="154">
        <v>2314496.16</v>
      </c>
      <c r="K244" s="154">
        <v>2059529.58</v>
      </c>
    </row>
    <row r="245" spans="1:11" x14ac:dyDescent="0.25">
      <c r="A245" s="73" t="s">
        <v>97</v>
      </c>
      <c r="B245" s="170" t="s">
        <v>62</v>
      </c>
      <c r="C245" s="170" t="s">
        <v>133</v>
      </c>
      <c r="D245" s="170" t="s">
        <v>85</v>
      </c>
      <c r="E245" s="170" t="s">
        <v>106</v>
      </c>
      <c r="F245" s="171">
        <v>2</v>
      </c>
      <c r="G245" s="170" t="s">
        <v>88</v>
      </c>
      <c r="H245" s="170" t="s">
        <v>314</v>
      </c>
      <c r="I245" s="171">
        <v>850</v>
      </c>
      <c r="J245" s="154">
        <v>20000</v>
      </c>
      <c r="K245" s="154">
        <v>20000</v>
      </c>
    </row>
    <row r="246" spans="1:11" x14ac:dyDescent="0.25">
      <c r="A246" s="74" t="s">
        <v>328</v>
      </c>
      <c r="B246" s="170" t="s">
        <v>62</v>
      </c>
      <c r="C246" s="170" t="s">
        <v>133</v>
      </c>
      <c r="D246" s="170" t="s">
        <v>85</v>
      </c>
      <c r="E246" s="170" t="s">
        <v>106</v>
      </c>
      <c r="F246" s="171">
        <v>5</v>
      </c>
      <c r="G246" s="170" t="s">
        <v>88</v>
      </c>
      <c r="H246" s="170" t="s">
        <v>89</v>
      </c>
      <c r="I246" s="171"/>
      <c r="J246" s="154">
        <f>J247</f>
        <v>15956405.01</v>
      </c>
      <c r="K246" s="154">
        <f>K247</f>
        <v>16828331.559999999</v>
      </c>
    </row>
    <row r="247" spans="1:11" ht="31.5" x14ac:dyDescent="0.25">
      <c r="A247" s="74" t="s">
        <v>313</v>
      </c>
      <c r="B247" s="170" t="s">
        <v>62</v>
      </c>
      <c r="C247" s="170" t="s">
        <v>133</v>
      </c>
      <c r="D247" s="170" t="s">
        <v>85</v>
      </c>
      <c r="E247" s="170" t="s">
        <v>106</v>
      </c>
      <c r="F247" s="171">
        <v>5</v>
      </c>
      <c r="G247" s="170" t="s">
        <v>88</v>
      </c>
      <c r="H247" s="170" t="s">
        <v>314</v>
      </c>
      <c r="I247" s="171"/>
      <c r="J247" s="154">
        <f>J248</f>
        <v>15956405.01</v>
      </c>
      <c r="K247" s="154">
        <f>K248</f>
        <v>16828331.559999999</v>
      </c>
    </row>
    <row r="248" spans="1:11" x14ac:dyDescent="0.25">
      <c r="A248" s="73" t="s">
        <v>134</v>
      </c>
      <c r="B248" s="170" t="s">
        <v>62</v>
      </c>
      <c r="C248" s="170" t="s">
        <v>133</v>
      </c>
      <c r="D248" s="170" t="s">
        <v>85</v>
      </c>
      <c r="E248" s="170" t="s">
        <v>106</v>
      </c>
      <c r="F248" s="171">
        <v>5</v>
      </c>
      <c r="G248" s="170" t="s">
        <v>88</v>
      </c>
      <c r="H248" s="170" t="s">
        <v>314</v>
      </c>
      <c r="I248" s="171">
        <v>620</v>
      </c>
      <c r="J248" s="154">
        <v>15956405.01</v>
      </c>
      <c r="K248" s="154">
        <v>16828331.559999999</v>
      </c>
    </row>
    <row r="249" spans="1:11" ht="63" x14ac:dyDescent="0.25">
      <c r="A249" s="73" t="s">
        <v>204</v>
      </c>
      <c r="B249" s="170" t="s">
        <v>62</v>
      </c>
      <c r="C249" s="170" t="s">
        <v>133</v>
      </c>
      <c r="D249" s="170" t="s">
        <v>85</v>
      </c>
      <c r="E249" s="170" t="s">
        <v>108</v>
      </c>
      <c r="F249" s="171">
        <v>0</v>
      </c>
      <c r="G249" s="170" t="s">
        <v>88</v>
      </c>
      <c r="H249" s="170" t="s">
        <v>89</v>
      </c>
      <c r="I249" s="171"/>
      <c r="J249" s="155">
        <f>J250</f>
        <v>21000</v>
      </c>
      <c r="K249" s="155">
        <f>K250</f>
        <v>21000</v>
      </c>
    </row>
    <row r="250" spans="1:11" ht="31.5" x14ac:dyDescent="0.25">
      <c r="A250" s="73" t="s">
        <v>330</v>
      </c>
      <c r="B250" s="170" t="s">
        <v>62</v>
      </c>
      <c r="C250" s="170" t="s">
        <v>133</v>
      </c>
      <c r="D250" s="170" t="s">
        <v>85</v>
      </c>
      <c r="E250" s="170" t="s">
        <v>108</v>
      </c>
      <c r="F250" s="171">
        <v>3</v>
      </c>
      <c r="G250" s="170" t="s">
        <v>88</v>
      </c>
      <c r="H250" s="170" t="s">
        <v>89</v>
      </c>
      <c r="I250" s="171"/>
      <c r="J250" s="155">
        <f>J252</f>
        <v>21000</v>
      </c>
      <c r="K250" s="155">
        <f>K252</f>
        <v>21000</v>
      </c>
    </row>
    <row r="251" spans="1:11" ht="63" x14ac:dyDescent="0.25">
      <c r="A251" s="73" t="s">
        <v>529</v>
      </c>
      <c r="B251" s="170" t="s">
        <v>62</v>
      </c>
      <c r="C251" s="170" t="s">
        <v>133</v>
      </c>
      <c r="D251" s="170" t="s">
        <v>85</v>
      </c>
      <c r="E251" s="170" t="s">
        <v>108</v>
      </c>
      <c r="F251" s="171">
        <v>3</v>
      </c>
      <c r="G251" s="170" t="s">
        <v>86</v>
      </c>
      <c r="H251" s="170" t="s">
        <v>89</v>
      </c>
      <c r="I251" s="171"/>
      <c r="J251" s="155">
        <f>J252</f>
        <v>21000</v>
      </c>
      <c r="K251" s="155">
        <f>K252</f>
        <v>21000</v>
      </c>
    </row>
    <row r="252" spans="1:11" ht="47.25" x14ac:dyDescent="0.25">
      <c r="A252" s="74" t="s">
        <v>207</v>
      </c>
      <c r="B252" s="170" t="s">
        <v>62</v>
      </c>
      <c r="C252" s="170" t="s">
        <v>133</v>
      </c>
      <c r="D252" s="170" t="s">
        <v>85</v>
      </c>
      <c r="E252" s="170" t="s">
        <v>108</v>
      </c>
      <c r="F252" s="170" t="s">
        <v>94</v>
      </c>
      <c r="G252" s="170" t="s">
        <v>86</v>
      </c>
      <c r="H252" s="170" t="s">
        <v>208</v>
      </c>
      <c r="I252" s="170"/>
      <c r="J252" s="155">
        <f>J253</f>
        <v>21000</v>
      </c>
      <c r="K252" s="155">
        <f>K253</f>
        <v>21000</v>
      </c>
    </row>
    <row r="253" spans="1:11" ht="47.25" x14ac:dyDescent="0.25">
      <c r="A253" s="74" t="s">
        <v>95</v>
      </c>
      <c r="B253" s="170" t="s">
        <v>62</v>
      </c>
      <c r="C253" s="170" t="s">
        <v>133</v>
      </c>
      <c r="D253" s="170" t="s">
        <v>85</v>
      </c>
      <c r="E253" s="170" t="s">
        <v>108</v>
      </c>
      <c r="F253" s="170" t="s">
        <v>94</v>
      </c>
      <c r="G253" s="170" t="s">
        <v>86</v>
      </c>
      <c r="H253" s="170" t="s">
        <v>208</v>
      </c>
      <c r="I253" s="170" t="s">
        <v>96</v>
      </c>
      <c r="J253" s="155">
        <v>21000</v>
      </c>
      <c r="K253" s="155">
        <v>21000</v>
      </c>
    </row>
    <row r="254" spans="1:11" x14ac:dyDescent="0.25">
      <c r="A254" s="74" t="s">
        <v>100</v>
      </c>
      <c r="B254" s="170" t="s">
        <v>62</v>
      </c>
      <c r="C254" s="170" t="s">
        <v>133</v>
      </c>
      <c r="D254" s="170" t="s">
        <v>85</v>
      </c>
      <c r="E254" s="170" t="s">
        <v>101</v>
      </c>
      <c r="F254" s="171">
        <v>0</v>
      </c>
      <c r="G254" s="170" t="s">
        <v>87</v>
      </c>
      <c r="H254" s="170" t="s">
        <v>89</v>
      </c>
      <c r="I254" s="171"/>
      <c r="J254" s="154">
        <f>J255</f>
        <v>1675079.26</v>
      </c>
      <c r="K254" s="154">
        <f>K255</f>
        <v>1777275.4100000001</v>
      </c>
    </row>
    <row r="255" spans="1:11" x14ac:dyDescent="0.25">
      <c r="A255" s="74" t="s">
        <v>229</v>
      </c>
      <c r="B255" s="170" t="s">
        <v>62</v>
      </c>
      <c r="C255" s="170" t="s">
        <v>133</v>
      </c>
      <c r="D255" s="170" t="s">
        <v>85</v>
      </c>
      <c r="E255" s="170" t="s">
        <v>101</v>
      </c>
      <c r="F255" s="171">
        <v>9</v>
      </c>
      <c r="G255" s="170" t="s">
        <v>87</v>
      </c>
      <c r="H255" s="170" t="s">
        <v>89</v>
      </c>
      <c r="I255" s="171"/>
      <c r="J255" s="154">
        <f>J256+J258</f>
        <v>1675079.26</v>
      </c>
      <c r="K255" s="154">
        <f>K256+K258</f>
        <v>1777275.4100000001</v>
      </c>
    </row>
    <row r="256" spans="1:11" ht="84" customHeight="1" x14ac:dyDescent="0.25">
      <c r="A256" s="74" t="s">
        <v>331</v>
      </c>
      <c r="B256" s="170" t="s">
        <v>62</v>
      </c>
      <c r="C256" s="170" t="s">
        <v>133</v>
      </c>
      <c r="D256" s="170" t="s">
        <v>85</v>
      </c>
      <c r="E256" s="170" t="s">
        <v>101</v>
      </c>
      <c r="F256" s="171">
        <v>9</v>
      </c>
      <c r="G256" s="170" t="s">
        <v>88</v>
      </c>
      <c r="H256" s="170" t="s">
        <v>147</v>
      </c>
      <c r="I256" s="171"/>
      <c r="J256" s="154">
        <f>J257</f>
        <v>52918.98</v>
      </c>
      <c r="K256" s="154">
        <f>K257</f>
        <v>52918.98</v>
      </c>
    </row>
    <row r="257" spans="1:11" ht="31.5" x14ac:dyDescent="0.25">
      <c r="A257" s="74" t="s">
        <v>130</v>
      </c>
      <c r="B257" s="170" t="s">
        <v>62</v>
      </c>
      <c r="C257" s="170" t="s">
        <v>133</v>
      </c>
      <c r="D257" s="170" t="s">
        <v>85</v>
      </c>
      <c r="E257" s="170" t="s">
        <v>101</v>
      </c>
      <c r="F257" s="171">
        <v>9</v>
      </c>
      <c r="G257" s="170" t="s">
        <v>88</v>
      </c>
      <c r="H257" s="170" t="s">
        <v>147</v>
      </c>
      <c r="I257" s="171">
        <v>110</v>
      </c>
      <c r="J257" s="154">
        <v>52918.98</v>
      </c>
      <c r="K257" s="154">
        <v>52918.98</v>
      </c>
    </row>
    <row r="258" spans="1:11" ht="47.25" x14ac:dyDescent="0.25">
      <c r="A258" s="74" t="s">
        <v>435</v>
      </c>
      <c r="B258" s="170" t="s">
        <v>62</v>
      </c>
      <c r="C258" s="170" t="s">
        <v>133</v>
      </c>
      <c r="D258" s="170" t="s">
        <v>85</v>
      </c>
      <c r="E258" s="170" t="s">
        <v>101</v>
      </c>
      <c r="F258" s="171">
        <v>9</v>
      </c>
      <c r="G258" s="170" t="s">
        <v>88</v>
      </c>
      <c r="H258" s="170" t="s">
        <v>434</v>
      </c>
      <c r="I258" s="171"/>
      <c r="J258" s="154">
        <f>SUM(J259:J260)</f>
        <v>1622160.28</v>
      </c>
      <c r="K258" s="154">
        <f>SUM(K259:K260)</f>
        <v>1724356.4300000002</v>
      </c>
    </row>
    <row r="259" spans="1:11" x14ac:dyDescent="0.25">
      <c r="A259" s="73" t="s">
        <v>134</v>
      </c>
      <c r="B259" s="170" t="s">
        <v>62</v>
      </c>
      <c r="C259" s="170" t="s">
        <v>133</v>
      </c>
      <c r="D259" s="170" t="s">
        <v>85</v>
      </c>
      <c r="E259" s="170" t="s">
        <v>101</v>
      </c>
      <c r="F259" s="171">
        <v>9</v>
      </c>
      <c r="G259" s="170" t="s">
        <v>88</v>
      </c>
      <c r="H259" s="170" t="s">
        <v>434</v>
      </c>
      <c r="I259" s="171">
        <v>110</v>
      </c>
      <c r="J259" s="154">
        <v>332576.8</v>
      </c>
      <c r="K259" s="154">
        <v>353529.15</v>
      </c>
    </row>
    <row r="260" spans="1:11" ht="31.5" x14ac:dyDescent="0.25">
      <c r="A260" s="73" t="s">
        <v>315</v>
      </c>
      <c r="B260" s="170" t="s">
        <v>62</v>
      </c>
      <c r="C260" s="170" t="s">
        <v>133</v>
      </c>
      <c r="D260" s="170" t="s">
        <v>85</v>
      </c>
      <c r="E260" s="170" t="s">
        <v>101</v>
      </c>
      <c r="F260" s="171">
        <v>9</v>
      </c>
      <c r="G260" s="170" t="s">
        <v>88</v>
      </c>
      <c r="H260" s="170" t="s">
        <v>434</v>
      </c>
      <c r="I260" s="171">
        <v>620</v>
      </c>
      <c r="J260" s="154">
        <v>1289583.48</v>
      </c>
      <c r="K260" s="154">
        <v>1370827.28</v>
      </c>
    </row>
    <row r="261" spans="1:11" ht="31.5" x14ac:dyDescent="0.25">
      <c r="A261" s="73" t="s">
        <v>148</v>
      </c>
      <c r="B261" s="170" t="s">
        <v>62</v>
      </c>
      <c r="C261" s="170" t="s">
        <v>133</v>
      </c>
      <c r="D261" s="170" t="s">
        <v>103</v>
      </c>
      <c r="E261" s="170"/>
      <c r="F261" s="171"/>
      <c r="G261" s="170"/>
      <c r="H261" s="170"/>
      <c r="I261" s="171"/>
      <c r="J261" s="155">
        <f>J262</f>
        <v>1058400</v>
      </c>
      <c r="K261" s="155">
        <f>K262</f>
        <v>1975456</v>
      </c>
    </row>
    <row r="262" spans="1:11" ht="63" x14ac:dyDescent="0.25">
      <c r="A262" s="74" t="s">
        <v>321</v>
      </c>
      <c r="B262" s="170" t="s">
        <v>62</v>
      </c>
      <c r="C262" s="170" t="s">
        <v>133</v>
      </c>
      <c r="D262" s="170" t="s">
        <v>103</v>
      </c>
      <c r="E262" s="170" t="s">
        <v>106</v>
      </c>
      <c r="F262" s="171">
        <v>0</v>
      </c>
      <c r="G262" s="170" t="s">
        <v>88</v>
      </c>
      <c r="H262" s="170" t="s">
        <v>89</v>
      </c>
      <c r="I262" s="171"/>
      <c r="J262" s="155">
        <f>J263</f>
        <v>1058400</v>
      </c>
      <c r="K262" s="155">
        <f>K263</f>
        <v>1975456</v>
      </c>
    </row>
    <row r="263" spans="1:11" x14ac:dyDescent="0.25">
      <c r="A263" s="74" t="s">
        <v>332</v>
      </c>
      <c r="B263" s="170" t="s">
        <v>62</v>
      </c>
      <c r="C263" s="170" t="s">
        <v>133</v>
      </c>
      <c r="D263" s="170" t="s">
        <v>103</v>
      </c>
      <c r="E263" s="170" t="s">
        <v>106</v>
      </c>
      <c r="F263" s="171">
        <v>3</v>
      </c>
      <c r="G263" s="170" t="s">
        <v>88</v>
      </c>
      <c r="H263" s="170" t="s">
        <v>89</v>
      </c>
      <c r="I263" s="171"/>
      <c r="J263" s="155">
        <f>J264+J266+J268</f>
        <v>1058400</v>
      </c>
      <c r="K263" s="155">
        <f>K264+K266+K268</f>
        <v>1975456</v>
      </c>
    </row>
    <row r="264" spans="1:11" ht="31.5" x14ac:dyDescent="0.25">
      <c r="A264" s="74" t="s">
        <v>333</v>
      </c>
      <c r="B264" s="170" t="s">
        <v>62</v>
      </c>
      <c r="C264" s="170" t="s">
        <v>133</v>
      </c>
      <c r="D264" s="170" t="s">
        <v>103</v>
      </c>
      <c r="E264" s="170" t="s">
        <v>106</v>
      </c>
      <c r="F264" s="171">
        <v>3</v>
      </c>
      <c r="G264" s="170" t="s">
        <v>88</v>
      </c>
      <c r="H264" s="170" t="s">
        <v>334</v>
      </c>
      <c r="I264" s="171"/>
      <c r="J264" s="155">
        <f>J265</f>
        <v>100000</v>
      </c>
      <c r="K264" s="155">
        <f>K265</f>
        <v>100000</v>
      </c>
    </row>
    <row r="265" spans="1:11" x14ac:dyDescent="0.25">
      <c r="A265" s="74" t="s">
        <v>111</v>
      </c>
      <c r="B265" s="170" t="s">
        <v>62</v>
      </c>
      <c r="C265" s="170" t="s">
        <v>133</v>
      </c>
      <c r="D265" s="170" t="s">
        <v>103</v>
      </c>
      <c r="E265" s="170" t="s">
        <v>106</v>
      </c>
      <c r="F265" s="171">
        <v>3</v>
      </c>
      <c r="G265" s="170" t="s">
        <v>88</v>
      </c>
      <c r="H265" s="170" t="s">
        <v>334</v>
      </c>
      <c r="I265" s="171">
        <v>350</v>
      </c>
      <c r="J265" s="155">
        <v>100000</v>
      </c>
      <c r="K265" s="155">
        <v>100000</v>
      </c>
    </row>
    <row r="266" spans="1:11" x14ac:dyDescent="0.25">
      <c r="A266" s="74" t="s">
        <v>335</v>
      </c>
      <c r="B266" s="170" t="s">
        <v>62</v>
      </c>
      <c r="C266" s="170" t="s">
        <v>133</v>
      </c>
      <c r="D266" s="170" t="s">
        <v>103</v>
      </c>
      <c r="E266" s="170" t="s">
        <v>106</v>
      </c>
      <c r="F266" s="171">
        <v>3</v>
      </c>
      <c r="G266" s="170" t="s">
        <v>88</v>
      </c>
      <c r="H266" s="170" t="s">
        <v>336</v>
      </c>
      <c r="I266" s="171"/>
      <c r="J266" s="155">
        <f>J267</f>
        <v>426400</v>
      </c>
      <c r="K266" s="155">
        <f>K267</f>
        <v>1343456</v>
      </c>
    </row>
    <row r="267" spans="1:11" ht="47.25" x14ac:dyDescent="0.25">
      <c r="A267" s="74" t="s">
        <v>95</v>
      </c>
      <c r="B267" s="170" t="s">
        <v>62</v>
      </c>
      <c r="C267" s="170" t="s">
        <v>133</v>
      </c>
      <c r="D267" s="170" t="s">
        <v>103</v>
      </c>
      <c r="E267" s="170" t="s">
        <v>106</v>
      </c>
      <c r="F267" s="171">
        <v>3</v>
      </c>
      <c r="G267" s="170" t="s">
        <v>88</v>
      </c>
      <c r="H267" s="170" t="s">
        <v>336</v>
      </c>
      <c r="I267" s="171">
        <v>240</v>
      </c>
      <c r="J267" s="155">
        <v>426400</v>
      </c>
      <c r="K267" s="155">
        <v>1343456</v>
      </c>
    </row>
    <row r="268" spans="1:11" x14ac:dyDescent="0.25">
      <c r="A268" s="74" t="s">
        <v>337</v>
      </c>
      <c r="B268" s="170" t="s">
        <v>62</v>
      </c>
      <c r="C268" s="170" t="s">
        <v>133</v>
      </c>
      <c r="D268" s="170" t="s">
        <v>103</v>
      </c>
      <c r="E268" s="170" t="s">
        <v>106</v>
      </c>
      <c r="F268" s="171">
        <v>3</v>
      </c>
      <c r="G268" s="170" t="s">
        <v>88</v>
      </c>
      <c r="H268" s="170" t="s">
        <v>338</v>
      </c>
      <c r="I268" s="171"/>
      <c r="J268" s="155">
        <f>J269</f>
        <v>532000</v>
      </c>
      <c r="K268" s="155">
        <f>K269</f>
        <v>532000</v>
      </c>
    </row>
    <row r="269" spans="1:11" ht="47.25" x14ac:dyDescent="0.25">
      <c r="A269" s="74" t="s">
        <v>95</v>
      </c>
      <c r="B269" s="170" t="s">
        <v>62</v>
      </c>
      <c r="C269" s="170" t="s">
        <v>133</v>
      </c>
      <c r="D269" s="170" t="s">
        <v>103</v>
      </c>
      <c r="E269" s="170" t="s">
        <v>106</v>
      </c>
      <c r="F269" s="171">
        <v>3</v>
      </c>
      <c r="G269" s="170" t="s">
        <v>88</v>
      </c>
      <c r="H269" s="170" t="s">
        <v>338</v>
      </c>
      <c r="I269" s="171">
        <v>240</v>
      </c>
      <c r="J269" s="155">
        <v>532000</v>
      </c>
      <c r="K269" s="155">
        <v>532000</v>
      </c>
    </row>
    <row r="270" spans="1:11" x14ac:dyDescent="0.25">
      <c r="A270" s="79" t="s">
        <v>149</v>
      </c>
      <c r="B270" s="170" t="s">
        <v>62</v>
      </c>
      <c r="C270" s="170">
        <v>10</v>
      </c>
      <c r="D270" s="170"/>
      <c r="E270" s="170"/>
      <c r="F270" s="171"/>
      <c r="G270" s="170"/>
      <c r="H270" s="170"/>
      <c r="I270" s="171"/>
      <c r="J270" s="155">
        <f>J271</f>
        <v>798520</v>
      </c>
      <c r="K270" s="155">
        <f>K271</f>
        <v>836320</v>
      </c>
    </row>
    <row r="271" spans="1:11" x14ac:dyDescent="0.25">
      <c r="A271" s="73" t="s">
        <v>150</v>
      </c>
      <c r="B271" s="170" t="s">
        <v>62</v>
      </c>
      <c r="C271" s="170" t="s">
        <v>110</v>
      </c>
      <c r="D271" s="170" t="s">
        <v>92</v>
      </c>
      <c r="E271" s="170"/>
      <c r="F271" s="170"/>
      <c r="G271" s="170"/>
      <c r="H271" s="170"/>
      <c r="I271" s="171"/>
      <c r="J271" s="155">
        <f>J272+J276</f>
        <v>798520</v>
      </c>
      <c r="K271" s="155">
        <f>K272+K276</f>
        <v>836320</v>
      </c>
    </row>
    <row r="272" spans="1:11" ht="31.5" x14ac:dyDescent="0.25">
      <c r="A272" s="74" t="s">
        <v>339</v>
      </c>
      <c r="B272" s="170" t="s">
        <v>62</v>
      </c>
      <c r="C272" s="170" t="s">
        <v>110</v>
      </c>
      <c r="D272" s="170" t="s">
        <v>92</v>
      </c>
      <c r="E272" s="170" t="s">
        <v>340</v>
      </c>
      <c r="F272" s="171">
        <v>0</v>
      </c>
      <c r="G272" s="170" t="s">
        <v>88</v>
      </c>
      <c r="H272" s="170" t="s">
        <v>89</v>
      </c>
      <c r="I272" s="171"/>
      <c r="J272" s="155">
        <f t="shared" ref="J272:K274" si="15">J273</f>
        <v>758520</v>
      </c>
      <c r="K272" s="155">
        <f t="shared" si="15"/>
        <v>796320</v>
      </c>
    </row>
    <row r="273" spans="1:11" ht="31.5" x14ac:dyDescent="0.25">
      <c r="A273" s="74" t="s">
        <v>341</v>
      </c>
      <c r="B273" s="170" t="s">
        <v>62</v>
      </c>
      <c r="C273" s="170" t="s">
        <v>110</v>
      </c>
      <c r="D273" s="170" t="s">
        <v>92</v>
      </c>
      <c r="E273" s="170" t="s">
        <v>340</v>
      </c>
      <c r="F273" s="171">
        <v>3</v>
      </c>
      <c r="G273" s="170" t="s">
        <v>88</v>
      </c>
      <c r="H273" s="170" t="s">
        <v>89</v>
      </c>
      <c r="I273" s="171"/>
      <c r="J273" s="155">
        <f t="shared" si="15"/>
        <v>758520</v>
      </c>
      <c r="K273" s="155">
        <f t="shared" si="15"/>
        <v>796320</v>
      </c>
    </row>
    <row r="274" spans="1:11" ht="31.5" x14ac:dyDescent="0.25">
      <c r="A274" s="74" t="s">
        <v>342</v>
      </c>
      <c r="B274" s="170" t="s">
        <v>62</v>
      </c>
      <c r="C274" s="170" t="s">
        <v>110</v>
      </c>
      <c r="D274" s="170" t="s">
        <v>92</v>
      </c>
      <c r="E274" s="170" t="s">
        <v>340</v>
      </c>
      <c r="F274" s="171">
        <v>3</v>
      </c>
      <c r="G274" s="170" t="s">
        <v>88</v>
      </c>
      <c r="H274" s="170" t="s">
        <v>343</v>
      </c>
      <c r="I274" s="171"/>
      <c r="J274" s="155">
        <f t="shared" si="15"/>
        <v>758520</v>
      </c>
      <c r="K274" s="155">
        <f t="shared" si="15"/>
        <v>796320</v>
      </c>
    </row>
    <row r="275" spans="1:11" ht="47.25" x14ac:dyDescent="0.25">
      <c r="A275" s="74" t="s">
        <v>270</v>
      </c>
      <c r="B275" s="170" t="s">
        <v>62</v>
      </c>
      <c r="C275" s="170" t="s">
        <v>110</v>
      </c>
      <c r="D275" s="170" t="s">
        <v>92</v>
      </c>
      <c r="E275" s="170" t="s">
        <v>340</v>
      </c>
      <c r="F275" s="171">
        <v>3</v>
      </c>
      <c r="G275" s="170" t="s">
        <v>88</v>
      </c>
      <c r="H275" s="170" t="s">
        <v>343</v>
      </c>
      <c r="I275" s="171">
        <v>810</v>
      </c>
      <c r="J275" s="155">
        <v>758520</v>
      </c>
      <c r="K275" s="155">
        <v>796320</v>
      </c>
    </row>
    <row r="276" spans="1:11" x14ac:dyDescent="0.25">
      <c r="A276" s="74" t="s">
        <v>100</v>
      </c>
      <c r="B276" s="170" t="s">
        <v>62</v>
      </c>
      <c r="C276" s="170" t="s">
        <v>110</v>
      </c>
      <c r="D276" s="170" t="s">
        <v>92</v>
      </c>
      <c r="E276" s="170" t="s">
        <v>101</v>
      </c>
      <c r="F276" s="171">
        <v>0</v>
      </c>
      <c r="G276" s="170" t="s">
        <v>88</v>
      </c>
      <c r="H276" s="170" t="s">
        <v>89</v>
      </c>
      <c r="I276" s="171"/>
      <c r="J276" s="155">
        <f t="shared" ref="J276:K278" si="16">J277</f>
        <v>40000</v>
      </c>
      <c r="K276" s="155">
        <f t="shared" si="16"/>
        <v>40000</v>
      </c>
    </row>
    <row r="277" spans="1:11" x14ac:dyDescent="0.25">
      <c r="A277" s="74" t="s">
        <v>229</v>
      </c>
      <c r="B277" s="170" t="s">
        <v>62</v>
      </c>
      <c r="C277" s="170" t="s">
        <v>110</v>
      </c>
      <c r="D277" s="170" t="s">
        <v>92</v>
      </c>
      <c r="E277" s="170" t="s">
        <v>101</v>
      </c>
      <c r="F277" s="171">
        <v>9</v>
      </c>
      <c r="G277" s="170" t="s">
        <v>88</v>
      </c>
      <c r="H277" s="170" t="s">
        <v>89</v>
      </c>
      <c r="I277" s="171"/>
      <c r="J277" s="155">
        <f t="shared" si="16"/>
        <v>40000</v>
      </c>
      <c r="K277" s="155">
        <f t="shared" si="16"/>
        <v>40000</v>
      </c>
    </row>
    <row r="278" spans="1:11" x14ac:dyDescent="0.25">
      <c r="A278" s="74" t="s">
        <v>344</v>
      </c>
      <c r="B278" s="170" t="s">
        <v>62</v>
      </c>
      <c r="C278" s="170" t="s">
        <v>110</v>
      </c>
      <c r="D278" s="170" t="s">
        <v>92</v>
      </c>
      <c r="E278" s="170" t="s">
        <v>101</v>
      </c>
      <c r="F278" s="171">
        <v>9</v>
      </c>
      <c r="G278" s="170" t="s">
        <v>88</v>
      </c>
      <c r="H278" s="170" t="s">
        <v>345</v>
      </c>
      <c r="I278" s="171"/>
      <c r="J278" s="154">
        <f t="shared" si="16"/>
        <v>40000</v>
      </c>
      <c r="K278" s="154">
        <f t="shared" si="16"/>
        <v>40000</v>
      </c>
    </row>
    <row r="279" spans="1:11" ht="31.5" x14ac:dyDescent="0.25">
      <c r="A279" s="74" t="s">
        <v>151</v>
      </c>
      <c r="B279" s="170" t="s">
        <v>62</v>
      </c>
      <c r="C279" s="170" t="s">
        <v>110</v>
      </c>
      <c r="D279" s="170" t="s">
        <v>92</v>
      </c>
      <c r="E279" s="170" t="s">
        <v>101</v>
      </c>
      <c r="F279" s="171">
        <v>9</v>
      </c>
      <c r="G279" s="170" t="s">
        <v>88</v>
      </c>
      <c r="H279" s="170" t="s">
        <v>345</v>
      </c>
      <c r="I279" s="171">
        <v>310</v>
      </c>
      <c r="J279" s="154">
        <v>40000</v>
      </c>
      <c r="K279" s="154">
        <v>40000</v>
      </c>
    </row>
    <row r="280" spans="1:11" x14ac:dyDescent="0.25">
      <c r="A280" s="79" t="s">
        <v>152</v>
      </c>
      <c r="B280" s="170" t="s">
        <v>62</v>
      </c>
      <c r="C280" s="170">
        <v>11</v>
      </c>
      <c r="D280" s="170"/>
      <c r="E280" s="170"/>
      <c r="F280" s="171"/>
      <c r="G280" s="170"/>
      <c r="H280" s="170"/>
      <c r="I280" s="171"/>
      <c r="J280" s="155">
        <f t="shared" ref="J280:K282" si="17">J281</f>
        <v>3657407.81</v>
      </c>
      <c r="K280" s="155">
        <f t="shared" si="17"/>
        <v>3718704.12</v>
      </c>
    </row>
    <row r="281" spans="1:11" ht="31.5" x14ac:dyDescent="0.25">
      <c r="A281" s="73" t="s">
        <v>153</v>
      </c>
      <c r="B281" s="170" t="s">
        <v>62</v>
      </c>
      <c r="C281" s="170">
        <v>11</v>
      </c>
      <c r="D281" s="170" t="s">
        <v>104</v>
      </c>
      <c r="E281" s="170"/>
      <c r="F281" s="171"/>
      <c r="G281" s="170"/>
      <c r="H281" s="170"/>
      <c r="I281" s="171"/>
      <c r="J281" s="155">
        <f t="shared" si="17"/>
        <v>3657407.81</v>
      </c>
      <c r="K281" s="155">
        <f t="shared" si="17"/>
        <v>3718704.12</v>
      </c>
    </row>
    <row r="282" spans="1:11" ht="63" x14ac:dyDescent="0.25">
      <c r="A282" s="74" t="s">
        <v>321</v>
      </c>
      <c r="B282" s="170" t="s">
        <v>62</v>
      </c>
      <c r="C282" s="170" t="s">
        <v>114</v>
      </c>
      <c r="D282" s="170" t="s">
        <v>104</v>
      </c>
      <c r="E282" s="170" t="s">
        <v>106</v>
      </c>
      <c r="F282" s="171">
        <v>0</v>
      </c>
      <c r="G282" s="170" t="s">
        <v>88</v>
      </c>
      <c r="H282" s="170" t="s">
        <v>89</v>
      </c>
      <c r="I282" s="171"/>
      <c r="J282" s="155">
        <f t="shared" si="17"/>
        <v>3657407.81</v>
      </c>
      <c r="K282" s="155">
        <f t="shared" si="17"/>
        <v>3718704.12</v>
      </c>
    </row>
    <row r="283" spans="1:11" ht="63" x14ac:dyDescent="0.25">
      <c r="A283" s="74" t="s">
        <v>346</v>
      </c>
      <c r="B283" s="170" t="s">
        <v>62</v>
      </c>
      <c r="C283" s="170" t="s">
        <v>114</v>
      </c>
      <c r="D283" s="170" t="s">
        <v>104</v>
      </c>
      <c r="E283" s="170" t="s">
        <v>106</v>
      </c>
      <c r="F283" s="171">
        <v>4</v>
      </c>
      <c r="G283" s="170" t="s">
        <v>88</v>
      </c>
      <c r="H283" s="170" t="s">
        <v>89</v>
      </c>
      <c r="I283" s="171"/>
      <c r="J283" s="155">
        <f>J284+J286+J288</f>
        <v>3657407.81</v>
      </c>
      <c r="K283" s="155">
        <f>K284+K286+K288</f>
        <v>3718704.12</v>
      </c>
    </row>
    <row r="284" spans="1:11" x14ac:dyDescent="0.25">
      <c r="A284" s="74" t="s">
        <v>347</v>
      </c>
      <c r="B284" s="170" t="s">
        <v>62</v>
      </c>
      <c r="C284" s="170" t="s">
        <v>114</v>
      </c>
      <c r="D284" s="170" t="s">
        <v>104</v>
      </c>
      <c r="E284" s="170" t="s">
        <v>106</v>
      </c>
      <c r="F284" s="171">
        <v>4</v>
      </c>
      <c r="G284" s="170" t="s">
        <v>88</v>
      </c>
      <c r="H284" s="170" t="s">
        <v>348</v>
      </c>
      <c r="I284" s="171"/>
      <c r="J284" s="155">
        <f>J285</f>
        <v>625000</v>
      </c>
      <c r="K284" s="155">
        <f>K285</f>
        <v>625000</v>
      </c>
    </row>
    <row r="285" spans="1:11" ht="47.25" x14ac:dyDescent="0.25">
      <c r="A285" s="74" t="s">
        <v>95</v>
      </c>
      <c r="B285" s="170" t="s">
        <v>62</v>
      </c>
      <c r="C285" s="170" t="s">
        <v>114</v>
      </c>
      <c r="D285" s="170" t="s">
        <v>104</v>
      </c>
      <c r="E285" s="170" t="s">
        <v>106</v>
      </c>
      <c r="F285" s="171">
        <v>4</v>
      </c>
      <c r="G285" s="170" t="s">
        <v>88</v>
      </c>
      <c r="H285" s="170" t="s">
        <v>348</v>
      </c>
      <c r="I285" s="171">
        <v>240</v>
      </c>
      <c r="J285" s="155">
        <v>625000</v>
      </c>
      <c r="K285" s="155">
        <v>625000</v>
      </c>
    </row>
    <row r="286" spans="1:11" x14ac:dyDescent="0.25">
      <c r="A286" s="74" t="s">
        <v>295</v>
      </c>
      <c r="B286" s="170" t="s">
        <v>62</v>
      </c>
      <c r="C286" s="170" t="s">
        <v>114</v>
      </c>
      <c r="D286" s="170" t="s">
        <v>104</v>
      </c>
      <c r="E286" s="170" t="s">
        <v>106</v>
      </c>
      <c r="F286" s="171">
        <v>4</v>
      </c>
      <c r="G286" s="170" t="s">
        <v>88</v>
      </c>
      <c r="H286" s="170" t="s">
        <v>296</v>
      </c>
      <c r="I286" s="171"/>
      <c r="J286" s="155">
        <f>J287</f>
        <v>1532407.81</v>
      </c>
      <c r="K286" s="155">
        <f>K287</f>
        <v>1593704.12</v>
      </c>
    </row>
    <row r="287" spans="1:11" ht="47.25" x14ac:dyDescent="0.25">
      <c r="A287" s="74" t="s">
        <v>95</v>
      </c>
      <c r="B287" s="170" t="s">
        <v>62</v>
      </c>
      <c r="C287" s="170" t="s">
        <v>114</v>
      </c>
      <c r="D287" s="170" t="s">
        <v>104</v>
      </c>
      <c r="E287" s="170" t="s">
        <v>106</v>
      </c>
      <c r="F287" s="171">
        <v>4</v>
      </c>
      <c r="G287" s="170" t="s">
        <v>88</v>
      </c>
      <c r="H287" s="170" t="s">
        <v>296</v>
      </c>
      <c r="I287" s="171">
        <v>240</v>
      </c>
      <c r="J287" s="155">
        <v>1532407.81</v>
      </c>
      <c r="K287" s="155">
        <v>1593704.12</v>
      </c>
    </row>
    <row r="288" spans="1:11" x14ac:dyDescent="0.25">
      <c r="A288" s="74" t="s">
        <v>349</v>
      </c>
      <c r="B288" s="170" t="s">
        <v>62</v>
      </c>
      <c r="C288" s="170" t="s">
        <v>114</v>
      </c>
      <c r="D288" s="170" t="s">
        <v>104</v>
      </c>
      <c r="E288" s="170" t="s">
        <v>106</v>
      </c>
      <c r="F288" s="171">
        <v>4</v>
      </c>
      <c r="G288" s="170" t="s">
        <v>88</v>
      </c>
      <c r="H288" s="170" t="s">
        <v>350</v>
      </c>
      <c r="I288" s="171"/>
      <c r="J288" s="155">
        <f>J289</f>
        <v>1500000</v>
      </c>
      <c r="K288" s="155">
        <f>K289</f>
        <v>1500000</v>
      </c>
    </row>
    <row r="289" spans="1:11" ht="47.25" x14ac:dyDescent="0.25">
      <c r="A289" s="74" t="s">
        <v>95</v>
      </c>
      <c r="B289" s="170" t="s">
        <v>62</v>
      </c>
      <c r="C289" s="170" t="s">
        <v>114</v>
      </c>
      <c r="D289" s="170" t="s">
        <v>104</v>
      </c>
      <c r="E289" s="170" t="s">
        <v>106</v>
      </c>
      <c r="F289" s="171">
        <v>4</v>
      </c>
      <c r="G289" s="170" t="s">
        <v>88</v>
      </c>
      <c r="H289" s="170" t="s">
        <v>350</v>
      </c>
      <c r="I289" s="171">
        <v>240</v>
      </c>
      <c r="J289" s="155">
        <v>1500000</v>
      </c>
      <c r="K289" s="155">
        <v>1500000</v>
      </c>
    </row>
    <row r="290" spans="1:11" x14ac:dyDescent="0.25">
      <c r="A290" s="98" t="s">
        <v>367</v>
      </c>
      <c r="B290" s="99">
        <v>872</v>
      </c>
      <c r="C290" s="100" t="s">
        <v>362</v>
      </c>
      <c r="D290" s="100" t="s">
        <v>362</v>
      </c>
      <c r="E290" s="101" t="s">
        <v>362</v>
      </c>
      <c r="F290" s="102" t="s">
        <v>362</v>
      </c>
      <c r="G290" s="103" t="s">
        <v>362</v>
      </c>
      <c r="H290" s="104" t="s">
        <v>362</v>
      </c>
      <c r="I290" s="102"/>
      <c r="J290" s="159">
        <f>J291</f>
        <v>1255930.67</v>
      </c>
      <c r="K290" s="159">
        <f>K291</f>
        <v>1283731.8600000001</v>
      </c>
    </row>
    <row r="291" spans="1:11" x14ac:dyDescent="0.25">
      <c r="A291" s="70" t="s">
        <v>84</v>
      </c>
      <c r="B291" s="170" t="s">
        <v>368</v>
      </c>
      <c r="C291" s="170" t="s">
        <v>85</v>
      </c>
      <c r="D291" s="171" t="s">
        <v>24</v>
      </c>
      <c r="E291" s="170" t="s">
        <v>156</v>
      </c>
      <c r="F291" s="171"/>
      <c r="G291" s="170"/>
      <c r="H291" s="170"/>
      <c r="I291" s="171" t="s">
        <v>157</v>
      </c>
      <c r="J291" s="154">
        <f>J292+J300</f>
        <v>1255930.67</v>
      </c>
      <c r="K291" s="154">
        <f>K292+K300</f>
        <v>1283731.8600000001</v>
      </c>
    </row>
    <row r="292" spans="1:11" ht="63" x14ac:dyDescent="0.25">
      <c r="A292" s="70" t="s">
        <v>91</v>
      </c>
      <c r="B292" s="170" t="s">
        <v>368</v>
      </c>
      <c r="C292" s="170" t="s">
        <v>85</v>
      </c>
      <c r="D292" s="170" t="s">
        <v>92</v>
      </c>
      <c r="E292" s="170" t="s">
        <v>156</v>
      </c>
      <c r="F292" s="171"/>
      <c r="G292" s="170"/>
      <c r="H292" s="170"/>
      <c r="I292" s="171" t="s">
        <v>157</v>
      </c>
      <c r="J292" s="154">
        <f>J293</f>
        <v>1235930.67</v>
      </c>
      <c r="K292" s="154">
        <f>K293</f>
        <v>1263731.8600000001</v>
      </c>
    </row>
    <row r="293" spans="1:11" ht="31.5" x14ac:dyDescent="0.25">
      <c r="A293" s="73" t="s">
        <v>158</v>
      </c>
      <c r="B293" s="170" t="s">
        <v>368</v>
      </c>
      <c r="C293" s="170" t="s">
        <v>85</v>
      </c>
      <c r="D293" s="170" t="s">
        <v>92</v>
      </c>
      <c r="E293" s="170">
        <v>91</v>
      </c>
      <c r="F293" s="171">
        <v>0</v>
      </c>
      <c r="G293" s="170" t="s">
        <v>87</v>
      </c>
      <c r="H293" s="170" t="s">
        <v>89</v>
      </c>
      <c r="I293" s="171" t="s">
        <v>157</v>
      </c>
      <c r="J293" s="154">
        <f>J294</f>
        <v>1235930.67</v>
      </c>
      <c r="K293" s="154">
        <f>K294</f>
        <v>1263731.8600000001</v>
      </c>
    </row>
    <row r="294" spans="1:11" ht="31.5" x14ac:dyDescent="0.25">
      <c r="A294" s="73" t="s">
        <v>159</v>
      </c>
      <c r="B294" s="170" t="s">
        <v>368</v>
      </c>
      <c r="C294" s="170" t="s">
        <v>85</v>
      </c>
      <c r="D294" s="170" t="s">
        <v>92</v>
      </c>
      <c r="E294" s="170">
        <v>91</v>
      </c>
      <c r="F294" s="171">
        <v>1</v>
      </c>
      <c r="G294" s="170" t="s">
        <v>88</v>
      </c>
      <c r="H294" s="170" t="s">
        <v>89</v>
      </c>
      <c r="I294" s="171"/>
      <c r="J294" s="154">
        <f>J295+J297</f>
        <v>1235930.67</v>
      </c>
      <c r="K294" s="154">
        <f>K295+K297</f>
        <v>1263731.8600000001</v>
      </c>
    </row>
    <row r="295" spans="1:11" ht="78.75" x14ac:dyDescent="0.25">
      <c r="A295" s="73" t="s">
        <v>160</v>
      </c>
      <c r="B295" s="170" t="s">
        <v>368</v>
      </c>
      <c r="C295" s="170" t="s">
        <v>85</v>
      </c>
      <c r="D295" s="170" t="s">
        <v>92</v>
      </c>
      <c r="E295" s="170">
        <v>91</v>
      </c>
      <c r="F295" s="171">
        <v>1</v>
      </c>
      <c r="G295" s="170" t="s">
        <v>88</v>
      </c>
      <c r="H295" s="170" t="s">
        <v>161</v>
      </c>
      <c r="I295" s="171"/>
      <c r="J295" s="154">
        <f>J296</f>
        <v>1235930.67</v>
      </c>
      <c r="K295" s="154">
        <f>K296</f>
        <v>1263731.8600000001</v>
      </c>
    </row>
    <row r="296" spans="1:11" ht="31.5" x14ac:dyDescent="0.25">
      <c r="A296" s="73" t="s">
        <v>162</v>
      </c>
      <c r="B296" s="170" t="s">
        <v>368</v>
      </c>
      <c r="C296" s="170" t="s">
        <v>85</v>
      </c>
      <c r="D296" s="170" t="s">
        <v>92</v>
      </c>
      <c r="E296" s="170">
        <v>91</v>
      </c>
      <c r="F296" s="171">
        <v>1</v>
      </c>
      <c r="G296" s="170" t="s">
        <v>88</v>
      </c>
      <c r="H296" s="170" t="s">
        <v>161</v>
      </c>
      <c r="I296" s="171">
        <v>120</v>
      </c>
      <c r="J296" s="155">
        <v>1235930.67</v>
      </c>
      <c r="K296" s="155">
        <v>1263731.8600000001</v>
      </c>
    </row>
    <row r="297" spans="1:11" ht="78.75" hidden="1" customHeight="1" x14ac:dyDescent="0.25">
      <c r="A297" s="73" t="s">
        <v>163</v>
      </c>
      <c r="B297" s="170" t="s">
        <v>368</v>
      </c>
      <c r="C297" s="170" t="s">
        <v>85</v>
      </c>
      <c r="D297" s="170" t="s">
        <v>92</v>
      </c>
      <c r="E297" s="170">
        <v>91</v>
      </c>
      <c r="F297" s="171">
        <v>1</v>
      </c>
      <c r="G297" s="170" t="s">
        <v>88</v>
      </c>
      <c r="H297" s="170" t="s">
        <v>164</v>
      </c>
      <c r="I297" s="171"/>
      <c r="J297" s="155">
        <f>J298+J299</f>
        <v>0</v>
      </c>
      <c r="K297" s="155">
        <f>K298+K299</f>
        <v>0</v>
      </c>
    </row>
    <row r="298" spans="1:11" ht="47.25" hidden="1" customHeight="1" x14ac:dyDescent="0.25">
      <c r="A298" s="74" t="s">
        <v>95</v>
      </c>
      <c r="B298" s="170" t="s">
        <v>368</v>
      </c>
      <c r="C298" s="170" t="s">
        <v>85</v>
      </c>
      <c r="D298" s="170" t="s">
        <v>92</v>
      </c>
      <c r="E298" s="170">
        <v>91</v>
      </c>
      <c r="F298" s="171">
        <v>1</v>
      </c>
      <c r="G298" s="170" t="s">
        <v>88</v>
      </c>
      <c r="H298" s="170" t="s">
        <v>164</v>
      </c>
      <c r="I298" s="171">
        <v>240</v>
      </c>
      <c r="J298" s="155"/>
      <c r="K298" s="155"/>
    </row>
    <row r="299" spans="1:11" ht="15.75" hidden="1" customHeight="1" x14ac:dyDescent="0.25">
      <c r="A299" s="74" t="s">
        <v>97</v>
      </c>
      <c r="B299" s="170" t="s">
        <v>368</v>
      </c>
      <c r="C299" s="170" t="s">
        <v>85</v>
      </c>
      <c r="D299" s="170" t="s">
        <v>92</v>
      </c>
      <c r="E299" s="170">
        <v>91</v>
      </c>
      <c r="F299" s="171">
        <v>1</v>
      </c>
      <c r="G299" s="170" t="s">
        <v>88</v>
      </c>
      <c r="H299" s="170" t="s">
        <v>164</v>
      </c>
      <c r="I299" s="171">
        <v>850</v>
      </c>
      <c r="J299" s="155"/>
      <c r="K299" s="155"/>
    </row>
    <row r="300" spans="1:11" x14ac:dyDescent="0.25">
      <c r="A300" s="74" t="s">
        <v>118</v>
      </c>
      <c r="B300" s="170" t="s">
        <v>368</v>
      </c>
      <c r="C300" s="170" t="s">
        <v>85</v>
      </c>
      <c r="D300" s="170" t="s">
        <v>119</v>
      </c>
      <c r="E300" s="170"/>
      <c r="F300" s="170"/>
      <c r="G300" s="170"/>
      <c r="H300" s="170"/>
      <c r="I300" s="170"/>
      <c r="J300" s="155">
        <f t="shared" ref="J300:K303" si="18">J301</f>
        <v>20000</v>
      </c>
      <c r="K300" s="155">
        <f t="shared" si="18"/>
        <v>20000</v>
      </c>
    </row>
    <row r="301" spans="1:11" ht="31.5" x14ac:dyDescent="0.25">
      <c r="A301" s="73" t="s">
        <v>158</v>
      </c>
      <c r="B301" s="170" t="s">
        <v>368</v>
      </c>
      <c r="C301" s="170" t="s">
        <v>85</v>
      </c>
      <c r="D301" s="171">
        <v>13</v>
      </c>
      <c r="E301" s="170" t="s">
        <v>224</v>
      </c>
      <c r="F301" s="171">
        <v>0</v>
      </c>
      <c r="G301" s="170" t="s">
        <v>88</v>
      </c>
      <c r="H301" s="170" t="s">
        <v>89</v>
      </c>
      <c r="I301" s="171"/>
      <c r="J301" s="155">
        <f t="shared" si="18"/>
        <v>20000</v>
      </c>
      <c r="K301" s="155">
        <f t="shared" si="18"/>
        <v>20000</v>
      </c>
    </row>
    <row r="302" spans="1:11" ht="31.5" x14ac:dyDescent="0.25">
      <c r="A302" s="73" t="s">
        <v>159</v>
      </c>
      <c r="B302" s="170" t="s">
        <v>368</v>
      </c>
      <c r="C302" s="170" t="s">
        <v>85</v>
      </c>
      <c r="D302" s="171">
        <v>13</v>
      </c>
      <c r="E302" s="171">
        <v>91</v>
      </c>
      <c r="F302" s="171">
        <v>1</v>
      </c>
      <c r="G302" s="170" t="s">
        <v>88</v>
      </c>
      <c r="H302" s="170" t="s">
        <v>89</v>
      </c>
      <c r="I302" s="171"/>
      <c r="J302" s="155">
        <f t="shared" si="18"/>
        <v>20000</v>
      </c>
      <c r="K302" s="155">
        <f t="shared" si="18"/>
        <v>20000</v>
      </c>
    </row>
    <row r="303" spans="1:11" ht="63" x14ac:dyDescent="0.25">
      <c r="A303" s="73" t="s">
        <v>225</v>
      </c>
      <c r="B303" s="170" t="s">
        <v>368</v>
      </c>
      <c r="C303" s="170" t="s">
        <v>85</v>
      </c>
      <c r="D303" s="171">
        <v>13</v>
      </c>
      <c r="E303" s="171">
        <v>91</v>
      </c>
      <c r="F303" s="171">
        <v>1</v>
      </c>
      <c r="G303" s="170" t="s">
        <v>88</v>
      </c>
      <c r="H303" s="170" t="s">
        <v>226</v>
      </c>
      <c r="I303" s="171"/>
      <c r="J303" s="155">
        <f t="shared" si="18"/>
        <v>20000</v>
      </c>
      <c r="K303" s="155">
        <f t="shared" si="18"/>
        <v>20000</v>
      </c>
    </row>
    <row r="304" spans="1:11" ht="47.25" x14ac:dyDescent="0.25">
      <c r="A304" s="73" t="s">
        <v>95</v>
      </c>
      <c r="B304" s="170" t="s">
        <v>368</v>
      </c>
      <c r="C304" s="170" t="s">
        <v>85</v>
      </c>
      <c r="D304" s="171">
        <v>13</v>
      </c>
      <c r="E304" s="171">
        <v>91</v>
      </c>
      <c r="F304" s="171">
        <v>1</v>
      </c>
      <c r="G304" s="170" t="s">
        <v>88</v>
      </c>
      <c r="H304" s="170" t="s">
        <v>226</v>
      </c>
      <c r="I304" s="171">
        <v>240</v>
      </c>
      <c r="J304" s="155">
        <v>20000</v>
      </c>
      <c r="K304" s="155">
        <v>20000</v>
      </c>
    </row>
    <row r="305" spans="1:11" x14ac:dyDescent="0.25">
      <c r="A305" s="108" t="s">
        <v>154</v>
      </c>
      <c r="B305" s="82"/>
      <c r="C305" s="109"/>
      <c r="D305" s="82"/>
      <c r="E305" s="109"/>
      <c r="F305" s="82"/>
      <c r="G305" s="109"/>
      <c r="H305" s="110"/>
      <c r="I305" s="110"/>
      <c r="J305" s="154">
        <f>J12+J290</f>
        <v>161119095.31999999</v>
      </c>
      <c r="K305" s="154">
        <f>K12+K290</f>
        <v>163594000.93000001</v>
      </c>
    </row>
    <row r="306" spans="1:11" x14ac:dyDescent="0.25">
      <c r="A306" s="176"/>
      <c r="B306" s="177"/>
      <c r="C306" s="177"/>
      <c r="D306" s="177"/>
      <c r="E306" s="177"/>
      <c r="F306" s="177"/>
      <c r="G306" s="177"/>
      <c r="H306" s="177"/>
      <c r="I306" s="177">
        <v>1</v>
      </c>
      <c r="J306" s="178">
        <f>J13+J291</f>
        <v>26791441.170000002</v>
      </c>
      <c r="K306" s="178">
        <f>K13+K291</f>
        <v>26117315.379999999</v>
      </c>
    </row>
    <row r="307" spans="1:11" x14ac:dyDescent="0.25">
      <c r="A307" s="176"/>
      <c r="B307" s="177"/>
      <c r="C307" s="177"/>
      <c r="D307" s="177"/>
      <c r="E307" s="177"/>
      <c r="F307" s="177"/>
      <c r="G307" s="177"/>
      <c r="H307" s="177"/>
      <c r="I307" s="177">
        <v>2</v>
      </c>
      <c r="J307" s="178">
        <f>J99</f>
        <v>544666.43999999994</v>
      </c>
      <c r="K307" s="178">
        <f>K99</f>
        <v>563287.35</v>
      </c>
    </row>
    <row r="308" spans="1:11" x14ac:dyDescent="0.25">
      <c r="A308" s="176"/>
      <c r="B308" s="177"/>
      <c r="C308" s="177"/>
      <c r="D308" s="177"/>
      <c r="E308" s="177"/>
      <c r="F308" s="177"/>
      <c r="G308" s="177"/>
      <c r="H308" s="177"/>
      <c r="I308" s="177">
        <v>3</v>
      </c>
      <c r="J308" s="178">
        <f>J105</f>
        <v>1282578.6000000001</v>
      </c>
      <c r="K308" s="178">
        <f>K105</f>
        <v>630978.6</v>
      </c>
    </row>
    <row r="309" spans="1:11" x14ac:dyDescent="0.25">
      <c r="A309" s="176"/>
      <c r="B309" s="177"/>
      <c r="C309" s="177"/>
      <c r="D309" s="177"/>
      <c r="E309" s="177"/>
      <c r="F309" s="177"/>
      <c r="G309" s="177"/>
      <c r="H309" s="177"/>
      <c r="I309" s="177">
        <v>4</v>
      </c>
      <c r="J309" s="178">
        <f>J132</f>
        <v>31812268.800000001</v>
      </c>
      <c r="K309" s="178">
        <f>K132</f>
        <v>31857495.420000002</v>
      </c>
    </row>
    <row r="310" spans="1:11" x14ac:dyDescent="0.25">
      <c r="A310" s="176"/>
      <c r="B310" s="177"/>
      <c r="C310" s="177"/>
      <c r="D310" s="177"/>
      <c r="E310" s="177"/>
      <c r="F310" s="177"/>
      <c r="G310" s="177"/>
      <c r="H310" s="177"/>
      <c r="I310" s="177">
        <v>5</v>
      </c>
      <c r="J310" s="178">
        <f>J157</f>
        <v>67325839.74000001</v>
      </c>
      <c r="K310" s="178">
        <f>K157</f>
        <v>72262340.460000008</v>
      </c>
    </row>
    <row r="311" spans="1:11" x14ac:dyDescent="0.25">
      <c r="A311" s="176"/>
      <c r="B311" s="177"/>
      <c r="C311" s="177"/>
      <c r="D311" s="177"/>
      <c r="E311" s="177"/>
      <c r="F311" s="177"/>
      <c r="G311" s="177"/>
      <c r="H311" s="177"/>
      <c r="I311" s="177">
        <v>6</v>
      </c>
      <c r="J311" s="179"/>
      <c r="K311" s="179"/>
    </row>
    <row r="312" spans="1:11" x14ac:dyDescent="0.25">
      <c r="A312" s="176"/>
      <c r="B312" s="177"/>
      <c r="C312" s="177"/>
      <c r="D312" s="177"/>
      <c r="E312" s="177"/>
      <c r="F312" s="177"/>
      <c r="G312" s="177"/>
      <c r="H312" s="177"/>
      <c r="I312" s="177">
        <v>7</v>
      </c>
      <c r="J312" s="178">
        <f>J226</f>
        <v>3338893.6</v>
      </c>
      <c r="K312" s="178">
        <f>K226</f>
        <v>129993.60000000001</v>
      </c>
    </row>
    <row r="313" spans="1:11" x14ac:dyDescent="0.25">
      <c r="A313" s="176"/>
      <c r="B313" s="177"/>
      <c r="C313" s="177"/>
      <c r="D313" s="177"/>
      <c r="E313" s="177"/>
      <c r="F313" s="177"/>
      <c r="G313" s="177"/>
      <c r="H313" s="177"/>
      <c r="I313" s="177">
        <v>8</v>
      </c>
      <c r="J313" s="178">
        <f>J238</f>
        <v>25567479.16</v>
      </c>
      <c r="K313" s="178">
        <f>K238</f>
        <v>27477566</v>
      </c>
    </row>
    <row r="314" spans="1:11" x14ac:dyDescent="0.25">
      <c r="A314" s="176"/>
      <c r="B314" s="177"/>
      <c r="C314" s="177"/>
      <c r="D314" s="177"/>
      <c r="E314" s="177"/>
      <c r="F314" s="177"/>
      <c r="G314" s="177"/>
      <c r="H314" s="177"/>
      <c r="I314" s="177">
        <v>10</v>
      </c>
      <c r="J314" s="178">
        <f>J270</f>
        <v>798520</v>
      </c>
      <c r="K314" s="178">
        <f>K270</f>
        <v>836320</v>
      </c>
    </row>
    <row r="315" spans="1:11" x14ac:dyDescent="0.25">
      <c r="A315" s="176"/>
      <c r="B315" s="177"/>
      <c r="C315" s="177"/>
      <c r="D315" s="177"/>
      <c r="E315" s="177"/>
      <c r="F315" s="177"/>
      <c r="G315" s="177"/>
      <c r="H315" s="177"/>
      <c r="I315" s="177">
        <v>11</v>
      </c>
      <c r="J315" s="178">
        <f>J280</f>
        <v>3657407.81</v>
      </c>
      <c r="K315" s="178">
        <f>K280</f>
        <v>3718704.12</v>
      </c>
    </row>
    <row r="316" spans="1:11" x14ac:dyDescent="0.25">
      <c r="A316" s="176"/>
      <c r="B316" s="177"/>
      <c r="C316" s="177"/>
      <c r="D316" s="177"/>
      <c r="E316" s="177"/>
      <c r="F316" s="177"/>
      <c r="G316" s="177"/>
      <c r="H316" s="177"/>
      <c r="I316" s="177">
        <v>12</v>
      </c>
      <c r="J316" s="178"/>
      <c r="K316" s="178"/>
    </row>
    <row r="317" spans="1:11" x14ac:dyDescent="0.25">
      <c r="A317" s="176"/>
      <c r="B317" s="177"/>
      <c r="C317" s="177"/>
      <c r="D317" s="177"/>
      <c r="E317" s="177"/>
      <c r="F317" s="177"/>
      <c r="G317" s="177"/>
      <c r="H317" s="177"/>
      <c r="I317" s="177">
        <v>99</v>
      </c>
      <c r="J317" s="178">
        <v>4131300</v>
      </c>
      <c r="K317" s="178">
        <v>8613530</v>
      </c>
    </row>
    <row r="318" spans="1:11" x14ac:dyDescent="0.25">
      <c r="A318" s="176"/>
      <c r="B318" s="177"/>
      <c r="C318" s="177"/>
      <c r="D318" s="177"/>
      <c r="E318" s="177"/>
      <c r="F318" s="177"/>
      <c r="G318" s="177"/>
      <c r="H318" s="177"/>
      <c r="I318" s="177"/>
      <c r="J318" s="178">
        <f>SUM(J306:J317)</f>
        <v>165250395.32000002</v>
      </c>
      <c r="K318" s="178">
        <f>SUM(K306:K317)</f>
        <v>172207530.93000001</v>
      </c>
    </row>
    <row r="319" spans="1:11" x14ac:dyDescent="0.25">
      <c r="I319" s="47" t="s">
        <v>456</v>
      </c>
      <c r="J319" s="162">
        <f>'Прил 2'!C40</f>
        <v>165250395.31999999</v>
      </c>
      <c r="K319" s="162">
        <f>'Прил 2'!D40</f>
        <v>172207530.93000001</v>
      </c>
    </row>
    <row r="320" spans="1:11" x14ac:dyDescent="0.25">
      <c r="I320" s="47" t="s">
        <v>457</v>
      </c>
      <c r="J320" s="162">
        <f>J319-J318</f>
        <v>0</v>
      </c>
      <c r="K320" s="162">
        <f>K319-K318</f>
        <v>0</v>
      </c>
    </row>
  </sheetData>
  <autoFilter ref="A12:K12"/>
  <mergeCells count="9">
    <mergeCell ref="E11:H11"/>
    <mergeCell ref="F1:K1"/>
    <mergeCell ref="F2:K2"/>
    <mergeCell ref="F3:K3"/>
    <mergeCell ref="F4:K4"/>
    <mergeCell ref="F5:K5"/>
    <mergeCell ref="F6:K6"/>
    <mergeCell ref="A8:K8"/>
    <mergeCell ref="A10:K10"/>
  </mergeCells>
  <pageMargins left="0.78740157480314965" right="0.19685039370078741" top="0.39370078740157483" bottom="0.39370078740157483" header="0" footer="0.19685039370078741"/>
  <pageSetup paperSize="9" fitToHeight="0" orientation="landscape" r:id="rId1"/>
  <headerFooter differentFirst="1">
    <oddHeader>&amp;C&amp;"PT Astra Serif,обычный"&amp;8&amp;K000000&amp;P</oddHeader>
  </headerFooter>
  <rowBreaks count="1" manualBreakCount="1">
    <brk id="289"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I131"/>
  <sheetViews>
    <sheetView view="pageBreakPreview" topLeftCell="A118" zoomScaleNormal="100" zoomScaleSheetLayoutView="100" workbookViewId="0">
      <selection activeCell="A125" sqref="A125:XFD128"/>
    </sheetView>
  </sheetViews>
  <sheetFormatPr defaultColWidth="8.85546875" defaultRowHeight="15.75" x14ac:dyDescent="0.25"/>
  <cols>
    <col min="1" max="1" width="73.5703125" style="46" customWidth="1"/>
    <col min="2" max="2" width="4.42578125" style="47" customWidth="1"/>
    <col min="3" max="3" width="4.7109375" style="47" customWidth="1"/>
    <col min="4" max="4" width="4.42578125" style="47" customWidth="1"/>
    <col min="5" max="5" width="7.5703125" style="47" customWidth="1"/>
    <col min="6" max="6" width="9.28515625" style="47" customWidth="1"/>
    <col min="7" max="8" width="6.7109375" style="47" customWidth="1"/>
    <col min="9" max="9" width="18.28515625" style="48" customWidth="1"/>
    <col min="10" max="16384" width="8.85546875" style="40"/>
  </cols>
  <sheetData>
    <row r="1" spans="1:9" ht="15.75" customHeight="1" x14ac:dyDescent="0.25">
      <c r="A1" s="38"/>
      <c r="B1" s="39"/>
      <c r="C1" s="249" t="s">
        <v>370</v>
      </c>
      <c r="D1" s="249"/>
      <c r="E1" s="249"/>
      <c r="F1" s="249"/>
      <c r="G1" s="249"/>
      <c r="H1" s="249"/>
      <c r="I1" s="249"/>
    </row>
    <row r="2" spans="1:9" ht="15.75" customHeight="1" x14ac:dyDescent="0.25">
      <c r="A2" s="38"/>
      <c r="B2" s="39"/>
      <c r="C2" s="251" t="s">
        <v>40</v>
      </c>
      <c r="D2" s="251"/>
      <c r="E2" s="251"/>
      <c r="F2" s="251"/>
      <c r="G2" s="251"/>
      <c r="H2" s="251"/>
      <c r="I2" s="251"/>
    </row>
    <row r="3" spans="1:9" x14ac:dyDescent="0.25">
      <c r="A3" s="38"/>
      <c r="B3" s="39"/>
      <c r="C3" s="231" t="s">
        <v>42</v>
      </c>
      <c r="D3" s="231"/>
      <c r="E3" s="231"/>
      <c r="F3" s="231"/>
      <c r="G3" s="231"/>
      <c r="H3" s="231"/>
      <c r="I3" s="231"/>
    </row>
    <row r="4" spans="1:9" x14ac:dyDescent="0.25">
      <c r="A4" s="38"/>
      <c r="B4" s="39"/>
      <c r="C4" s="231" t="s">
        <v>43</v>
      </c>
      <c r="D4" s="231"/>
      <c r="E4" s="231"/>
      <c r="F4" s="231"/>
      <c r="G4" s="231"/>
      <c r="H4" s="231"/>
      <c r="I4" s="231"/>
    </row>
    <row r="5" spans="1:9" ht="15.75" customHeight="1" x14ac:dyDescent="0.25">
      <c r="A5" s="38"/>
      <c r="B5" s="39"/>
      <c r="C5" s="249" t="s">
        <v>490</v>
      </c>
      <c r="D5" s="249"/>
      <c r="E5" s="249"/>
      <c r="F5" s="249"/>
      <c r="G5" s="249"/>
      <c r="H5" s="249"/>
      <c r="I5" s="249"/>
    </row>
    <row r="6" spans="1:9" ht="15.75" customHeight="1" x14ac:dyDescent="0.25">
      <c r="A6" s="38"/>
      <c r="B6" s="39"/>
      <c r="C6" s="249" t="s">
        <v>489</v>
      </c>
      <c r="D6" s="249"/>
      <c r="E6" s="249"/>
      <c r="F6" s="249"/>
      <c r="G6" s="249"/>
      <c r="H6" s="249"/>
      <c r="I6" s="249"/>
    </row>
    <row r="7" spans="1:9" x14ac:dyDescent="0.25">
      <c r="A7" s="38"/>
      <c r="B7" s="39"/>
      <c r="C7" s="39"/>
      <c r="D7" s="39"/>
      <c r="E7" s="39"/>
      <c r="F7" s="39"/>
      <c r="G7" s="39"/>
      <c r="H7" s="39"/>
      <c r="I7" s="41"/>
    </row>
    <row r="8" spans="1:9" x14ac:dyDescent="0.25">
      <c r="A8" s="38"/>
      <c r="B8" s="39"/>
      <c r="C8" s="39"/>
      <c r="D8" s="39"/>
      <c r="E8" s="39"/>
      <c r="F8" s="39"/>
      <c r="G8" s="39"/>
      <c r="H8" s="39"/>
      <c r="I8" s="41"/>
    </row>
    <row r="9" spans="1:9" ht="96.75" customHeight="1" x14ac:dyDescent="0.25">
      <c r="A9" s="238" t="s">
        <v>513</v>
      </c>
      <c r="B9" s="238"/>
      <c r="C9" s="238"/>
      <c r="D9" s="238"/>
      <c r="E9" s="238"/>
      <c r="F9" s="238"/>
      <c r="G9" s="238"/>
      <c r="H9" s="238"/>
      <c r="I9" s="238"/>
    </row>
    <row r="10" spans="1:9" x14ac:dyDescent="0.25">
      <c r="A10" s="42"/>
      <c r="B10" s="43"/>
      <c r="C10" s="43"/>
      <c r="D10" s="43"/>
      <c r="E10" s="43"/>
      <c r="F10" s="43"/>
      <c r="G10" s="43"/>
      <c r="H10" s="43"/>
      <c r="I10" s="44"/>
    </row>
    <row r="11" spans="1:9" x14ac:dyDescent="0.25">
      <c r="A11" s="252" t="s">
        <v>39</v>
      </c>
      <c r="B11" s="252"/>
      <c r="C11" s="252"/>
      <c r="D11" s="252"/>
      <c r="E11" s="252"/>
      <c r="F11" s="252"/>
      <c r="G11" s="252"/>
      <c r="H11" s="252"/>
      <c r="I11" s="252"/>
    </row>
    <row r="12" spans="1:9" ht="94.5" x14ac:dyDescent="0.25">
      <c r="A12" s="45" t="s">
        <v>79</v>
      </c>
      <c r="B12" s="245" t="s">
        <v>82</v>
      </c>
      <c r="C12" s="246"/>
      <c r="D12" s="246"/>
      <c r="E12" s="246"/>
      <c r="F12" s="45" t="s">
        <v>373</v>
      </c>
      <c r="G12" s="45" t="s">
        <v>357</v>
      </c>
      <c r="H12" s="45" t="s">
        <v>358</v>
      </c>
      <c r="I12" s="45" t="s">
        <v>57</v>
      </c>
    </row>
    <row r="13" spans="1:9" ht="47.25" x14ac:dyDescent="0.25">
      <c r="A13" s="111" t="s">
        <v>193</v>
      </c>
      <c r="B13" s="112" t="s">
        <v>85</v>
      </c>
      <c r="C13" s="113" t="s">
        <v>87</v>
      </c>
      <c r="D13" s="112" t="s">
        <v>88</v>
      </c>
      <c r="E13" s="112" t="s">
        <v>89</v>
      </c>
      <c r="F13" s="114" t="s">
        <v>362</v>
      </c>
      <c r="G13" s="115" t="s">
        <v>362</v>
      </c>
      <c r="H13" s="115" t="s">
        <v>362</v>
      </c>
      <c r="I13" s="116">
        <f>I14+I19</f>
        <v>4793239.75</v>
      </c>
    </row>
    <row r="14" spans="1:9" x14ac:dyDescent="0.25">
      <c r="A14" s="117" t="s">
        <v>375</v>
      </c>
      <c r="B14" s="118" t="s">
        <v>85</v>
      </c>
      <c r="C14" s="52" t="s">
        <v>90</v>
      </c>
      <c r="D14" s="118" t="s">
        <v>88</v>
      </c>
      <c r="E14" s="118" t="s">
        <v>89</v>
      </c>
      <c r="F14" s="97" t="s">
        <v>362</v>
      </c>
      <c r="G14" s="51" t="s">
        <v>362</v>
      </c>
      <c r="H14" s="51" t="s">
        <v>362</v>
      </c>
      <c r="I14" s="119">
        <f>SUM(I15:I18)</f>
        <v>4483239.75</v>
      </c>
    </row>
    <row r="15" spans="1:9" hidden="1" x14ac:dyDescent="0.25">
      <c r="A15" s="117" t="s">
        <v>443</v>
      </c>
      <c r="B15" s="118" t="s">
        <v>85</v>
      </c>
      <c r="C15" s="52" t="s">
        <v>90</v>
      </c>
      <c r="D15" s="118" t="s">
        <v>88</v>
      </c>
      <c r="E15" s="118" t="s">
        <v>444</v>
      </c>
      <c r="F15" s="97">
        <v>240</v>
      </c>
      <c r="G15" s="51">
        <v>1</v>
      </c>
      <c r="H15" s="51">
        <v>13</v>
      </c>
      <c r="I15" s="119">
        <f>'Прил 7'!J59</f>
        <v>0</v>
      </c>
    </row>
    <row r="16" spans="1:9" x14ac:dyDescent="0.25">
      <c r="A16" s="117" t="s">
        <v>195</v>
      </c>
      <c r="B16" s="118" t="s">
        <v>85</v>
      </c>
      <c r="C16" s="52" t="s">
        <v>90</v>
      </c>
      <c r="D16" s="118" t="s">
        <v>88</v>
      </c>
      <c r="E16" s="118">
        <v>29060</v>
      </c>
      <c r="F16" s="97">
        <v>240</v>
      </c>
      <c r="G16" s="51">
        <v>1</v>
      </c>
      <c r="H16" s="51">
        <v>13</v>
      </c>
      <c r="I16" s="119">
        <f>'Прил 7'!J61</f>
        <v>2608797.85</v>
      </c>
    </row>
    <row r="17" spans="1:9" x14ac:dyDescent="0.25">
      <c r="A17" s="117" t="s">
        <v>197</v>
      </c>
      <c r="B17" s="118" t="s">
        <v>85</v>
      </c>
      <c r="C17" s="52" t="s">
        <v>90</v>
      </c>
      <c r="D17" s="118" t="s">
        <v>88</v>
      </c>
      <c r="E17" s="118">
        <v>29270</v>
      </c>
      <c r="F17" s="97">
        <v>240</v>
      </c>
      <c r="G17" s="51">
        <v>1</v>
      </c>
      <c r="H17" s="51">
        <v>13</v>
      </c>
      <c r="I17" s="119">
        <f>'Прил 7'!J63</f>
        <v>1640000</v>
      </c>
    </row>
    <row r="18" spans="1:9" x14ac:dyDescent="0.25">
      <c r="A18" s="117" t="s">
        <v>199</v>
      </c>
      <c r="B18" s="118" t="s">
        <v>85</v>
      </c>
      <c r="C18" s="52" t="s">
        <v>90</v>
      </c>
      <c r="D18" s="118" t="s">
        <v>88</v>
      </c>
      <c r="E18" s="118">
        <v>29290</v>
      </c>
      <c r="F18" s="97">
        <v>240</v>
      </c>
      <c r="G18" s="51">
        <v>1</v>
      </c>
      <c r="H18" s="51">
        <v>13</v>
      </c>
      <c r="I18" s="119">
        <f>'Прил 7'!J65</f>
        <v>234441.9</v>
      </c>
    </row>
    <row r="19" spans="1:9" ht="31.5" x14ac:dyDescent="0.25">
      <c r="A19" s="117" t="s">
        <v>376</v>
      </c>
      <c r="B19" s="118" t="s">
        <v>85</v>
      </c>
      <c r="C19" s="52">
        <v>2</v>
      </c>
      <c r="D19" s="118" t="s">
        <v>88</v>
      </c>
      <c r="E19" s="118" t="s">
        <v>89</v>
      </c>
      <c r="F19" s="97"/>
      <c r="G19" s="51"/>
      <c r="H19" s="51"/>
      <c r="I19" s="119">
        <f>I20</f>
        <v>310000</v>
      </c>
    </row>
    <row r="20" spans="1:9" ht="31.5" x14ac:dyDescent="0.25">
      <c r="A20" s="117" t="s">
        <v>202</v>
      </c>
      <c r="B20" s="118" t="s">
        <v>85</v>
      </c>
      <c r="C20" s="52">
        <v>2</v>
      </c>
      <c r="D20" s="118" t="s">
        <v>88</v>
      </c>
      <c r="E20" s="118">
        <v>29070</v>
      </c>
      <c r="F20" s="97">
        <v>240</v>
      </c>
      <c r="G20" s="51">
        <v>1</v>
      </c>
      <c r="H20" s="51">
        <v>13</v>
      </c>
      <c r="I20" s="119">
        <f>'Прил 7'!J68</f>
        <v>310000</v>
      </c>
    </row>
    <row r="21" spans="1:9" ht="94.5" x14ac:dyDescent="0.25">
      <c r="A21" s="117" t="s">
        <v>234</v>
      </c>
      <c r="B21" s="118" t="s">
        <v>86</v>
      </c>
      <c r="C21" s="52" t="s">
        <v>87</v>
      </c>
      <c r="D21" s="118" t="s">
        <v>88</v>
      </c>
      <c r="E21" s="118" t="s">
        <v>89</v>
      </c>
      <c r="F21" s="97" t="s">
        <v>362</v>
      </c>
      <c r="G21" s="51" t="s">
        <v>362</v>
      </c>
      <c r="H21" s="51" t="s">
        <v>362</v>
      </c>
      <c r="I21" s="119">
        <f>I22+I26+I28+I30</f>
        <v>1072678.6000000001</v>
      </c>
    </row>
    <row r="22" spans="1:9" ht="31.5" x14ac:dyDescent="0.25">
      <c r="A22" s="117" t="s">
        <v>377</v>
      </c>
      <c r="B22" s="118" t="s">
        <v>86</v>
      </c>
      <c r="C22" s="52" t="s">
        <v>90</v>
      </c>
      <c r="D22" s="118" t="s">
        <v>88</v>
      </c>
      <c r="E22" s="118" t="s">
        <v>89</v>
      </c>
      <c r="F22" s="97" t="s">
        <v>362</v>
      </c>
      <c r="G22" s="51" t="s">
        <v>362</v>
      </c>
      <c r="H22" s="51" t="s">
        <v>362</v>
      </c>
      <c r="I22" s="119">
        <f>SUM(I23:I25)</f>
        <v>380000</v>
      </c>
    </row>
    <row r="23" spans="1:9" x14ac:dyDescent="0.25">
      <c r="A23" s="117" t="s">
        <v>236</v>
      </c>
      <c r="B23" s="118" t="s">
        <v>86</v>
      </c>
      <c r="C23" s="52">
        <v>1</v>
      </c>
      <c r="D23" s="118" t="s">
        <v>88</v>
      </c>
      <c r="E23" s="118">
        <v>29080</v>
      </c>
      <c r="F23" s="97">
        <v>240</v>
      </c>
      <c r="G23" s="51">
        <v>3</v>
      </c>
      <c r="H23" s="51">
        <v>9</v>
      </c>
      <c r="I23" s="119">
        <f>'Прил 7'!J134</f>
        <v>70000</v>
      </c>
    </row>
    <row r="24" spans="1:9" ht="31.5" x14ac:dyDescent="0.25">
      <c r="A24" s="117" t="s">
        <v>487</v>
      </c>
      <c r="B24" s="118" t="s">
        <v>86</v>
      </c>
      <c r="C24" s="52">
        <v>1</v>
      </c>
      <c r="D24" s="118" t="s">
        <v>88</v>
      </c>
      <c r="E24" s="118">
        <v>29560</v>
      </c>
      <c r="F24" s="97">
        <v>240</v>
      </c>
      <c r="G24" s="51">
        <v>3</v>
      </c>
      <c r="H24" s="51">
        <v>9</v>
      </c>
      <c r="I24" s="119">
        <f>'Прил 7'!J136</f>
        <v>10000</v>
      </c>
    </row>
    <row r="25" spans="1:9" x14ac:dyDescent="0.25">
      <c r="A25" s="117" t="s">
        <v>239</v>
      </c>
      <c r="B25" s="118" t="s">
        <v>86</v>
      </c>
      <c r="C25" s="52">
        <v>1</v>
      </c>
      <c r="D25" s="118" t="s">
        <v>88</v>
      </c>
      <c r="E25" s="118">
        <v>29580</v>
      </c>
      <c r="F25" s="97">
        <v>240</v>
      </c>
      <c r="G25" s="51">
        <v>3</v>
      </c>
      <c r="H25" s="51">
        <v>9</v>
      </c>
      <c r="I25" s="119">
        <f>'Прил 7'!J138</f>
        <v>300000</v>
      </c>
    </row>
    <row r="26" spans="1:9" ht="47.25" x14ac:dyDescent="0.25">
      <c r="A26" s="117" t="s">
        <v>378</v>
      </c>
      <c r="B26" s="118" t="s">
        <v>86</v>
      </c>
      <c r="C26" s="52">
        <v>2</v>
      </c>
      <c r="D26" s="118" t="s">
        <v>88</v>
      </c>
      <c r="E26" s="118" t="s">
        <v>89</v>
      </c>
      <c r="F26" s="97"/>
      <c r="G26" s="51"/>
      <c r="H26" s="51"/>
      <c r="I26" s="119">
        <f>I27</f>
        <v>5000</v>
      </c>
    </row>
    <row r="27" spans="1:9" ht="31.5" x14ac:dyDescent="0.25">
      <c r="A27" s="117" t="s">
        <v>242</v>
      </c>
      <c r="B27" s="118" t="s">
        <v>86</v>
      </c>
      <c r="C27" s="52">
        <v>2</v>
      </c>
      <c r="D27" s="118" t="s">
        <v>88</v>
      </c>
      <c r="E27" s="118">
        <v>29030</v>
      </c>
      <c r="F27" s="97">
        <v>240</v>
      </c>
      <c r="G27" s="51">
        <v>3</v>
      </c>
      <c r="H27" s="51">
        <v>10</v>
      </c>
      <c r="I27" s="119">
        <f>'Прил 7'!J143</f>
        <v>5000</v>
      </c>
    </row>
    <row r="28" spans="1:9" ht="63" x14ac:dyDescent="0.25">
      <c r="A28" s="117" t="s">
        <v>379</v>
      </c>
      <c r="B28" s="118" t="s">
        <v>86</v>
      </c>
      <c r="C28" s="52">
        <v>3</v>
      </c>
      <c r="D28" s="118" t="s">
        <v>88</v>
      </c>
      <c r="E28" s="118" t="s">
        <v>89</v>
      </c>
      <c r="F28" s="97"/>
      <c r="G28" s="51"/>
      <c r="H28" s="51"/>
      <c r="I28" s="119">
        <f>SUM(I29:I29)</f>
        <v>387678.6</v>
      </c>
    </row>
    <row r="29" spans="1:9" ht="31.5" x14ac:dyDescent="0.25">
      <c r="A29" s="117" t="s">
        <v>245</v>
      </c>
      <c r="B29" s="118" t="s">
        <v>86</v>
      </c>
      <c r="C29" s="52">
        <v>3</v>
      </c>
      <c r="D29" s="118" t="s">
        <v>88</v>
      </c>
      <c r="E29" s="118">
        <v>29520</v>
      </c>
      <c r="F29" s="97">
        <v>240</v>
      </c>
      <c r="G29" s="51">
        <v>3</v>
      </c>
      <c r="H29" s="51">
        <v>10</v>
      </c>
      <c r="I29" s="119">
        <f>'Прил 7'!J146</f>
        <v>387678.6</v>
      </c>
    </row>
    <row r="30" spans="1:9" x14ac:dyDescent="0.25">
      <c r="A30" s="117" t="s">
        <v>380</v>
      </c>
      <c r="B30" s="118" t="s">
        <v>86</v>
      </c>
      <c r="C30" s="52">
        <v>4</v>
      </c>
      <c r="D30" s="118" t="s">
        <v>88</v>
      </c>
      <c r="E30" s="118" t="s">
        <v>89</v>
      </c>
      <c r="F30" s="97"/>
      <c r="G30" s="51"/>
      <c r="H30" s="51"/>
      <c r="I30" s="119">
        <f>I31</f>
        <v>300000</v>
      </c>
    </row>
    <row r="31" spans="1:9" x14ac:dyDescent="0.25">
      <c r="A31" s="117" t="s">
        <v>250</v>
      </c>
      <c r="B31" s="118" t="s">
        <v>86</v>
      </c>
      <c r="C31" s="52">
        <v>4</v>
      </c>
      <c r="D31" s="118" t="s">
        <v>88</v>
      </c>
      <c r="E31" s="118">
        <v>29530</v>
      </c>
      <c r="F31" s="97">
        <v>240</v>
      </c>
      <c r="G31" s="51">
        <v>3</v>
      </c>
      <c r="H31" s="51">
        <v>10</v>
      </c>
      <c r="I31" s="119">
        <f>'Прил 7'!J149</f>
        <v>300000</v>
      </c>
    </row>
    <row r="32" spans="1:9" ht="47.25" x14ac:dyDescent="0.25">
      <c r="A32" s="117" t="s">
        <v>252</v>
      </c>
      <c r="B32" s="118" t="s">
        <v>92</v>
      </c>
      <c r="C32" s="52" t="s">
        <v>87</v>
      </c>
      <c r="D32" s="118" t="s">
        <v>88</v>
      </c>
      <c r="E32" s="118" t="s">
        <v>89</v>
      </c>
      <c r="F32" s="97" t="s">
        <v>362</v>
      </c>
      <c r="G32" s="51" t="s">
        <v>362</v>
      </c>
      <c r="H32" s="51" t="s">
        <v>362</v>
      </c>
      <c r="I32" s="119">
        <f>I33+I43+I47+I56</f>
        <v>87967106.840000004</v>
      </c>
    </row>
    <row r="33" spans="1:9" ht="47.25" x14ac:dyDescent="0.25">
      <c r="A33" s="117" t="s">
        <v>381</v>
      </c>
      <c r="B33" s="118" t="s">
        <v>92</v>
      </c>
      <c r="C33" s="52" t="s">
        <v>90</v>
      </c>
      <c r="D33" s="118" t="s">
        <v>88</v>
      </c>
      <c r="E33" s="118" t="s">
        <v>89</v>
      </c>
      <c r="F33" s="97" t="s">
        <v>362</v>
      </c>
      <c r="G33" s="51" t="s">
        <v>362</v>
      </c>
      <c r="H33" s="51" t="s">
        <v>362</v>
      </c>
      <c r="I33" s="119">
        <f>SUM(I34:I42)</f>
        <v>31738403.700000003</v>
      </c>
    </row>
    <row r="34" spans="1:9" x14ac:dyDescent="0.25">
      <c r="A34" s="117" t="s">
        <v>254</v>
      </c>
      <c r="B34" s="118" t="s">
        <v>92</v>
      </c>
      <c r="C34" s="52">
        <v>1</v>
      </c>
      <c r="D34" s="118" t="s">
        <v>88</v>
      </c>
      <c r="E34" s="118">
        <v>29100</v>
      </c>
      <c r="F34" s="97">
        <v>240</v>
      </c>
      <c r="G34" s="51">
        <v>4</v>
      </c>
      <c r="H34" s="51">
        <v>9</v>
      </c>
      <c r="I34" s="119">
        <f>'Прил 7'!J161</f>
        <v>21123156.960000001</v>
      </c>
    </row>
    <row r="35" spans="1:9" hidden="1" x14ac:dyDescent="0.25">
      <c r="A35" s="117" t="s">
        <v>254</v>
      </c>
      <c r="B35" s="118" t="s">
        <v>92</v>
      </c>
      <c r="C35" s="52">
        <v>1</v>
      </c>
      <c r="D35" s="118" t="s">
        <v>88</v>
      </c>
      <c r="E35" s="118">
        <v>29100</v>
      </c>
      <c r="F35" s="97">
        <v>410</v>
      </c>
      <c r="G35" s="51">
        <v>4</v>
      </c>
      <c r="H35" s="51">
        <v>9</v>
      </c>
      <c r="I35" s="119">
        <f>'Прил 7'!J162</f>
        <v>0</v>
      </c>
    </row>
    <row r="36" spans="1:9" hidden="1" x14ac:dyDescent="0.25">
      <c r="A36" s="117" t="s">
        <v>256</v>
      </c>
      <c r="B36" s="118" t="s">
        <v>92</v>
      </c>
      <c r="C36" s="52">
        <v>1</v>
      </c>
      <c r="D36" s="118" t="s">
        <v>88</v>
      </c>
      <c r="E36" s="118">
        <v>29110</v>
      </c>
      <c r="F36" s="97">
        <v>240</v>
      </c>
      <c r="G36" s="51">
        <v>4</v>
      </c>
      <c r="H36" s="51">
        <v>9</v>
      </c>
      <c r="I36" s="119">
        <f>'Прил 7'!J164</f>
        <v>0</v>
      </c>
    </row>
    <row r="37" spans="1:9" hidden="1" x14ac:dyDescent="0.25">
      <c r="A37" s="117" t="s">
        <v>258</v>
      </c>
      <c r="B37" s="118" t="s">
        <v>92</v>
      </c>
      <c r="C37" s="52">
        <v>1</v>
      </c>
      <c r="D37" s="118" t="s">
        <v>88</v>
      </c>
      <c r="E37" s="118">
        <v>29120</v>
      </c>
      <c r="F37" s="97">
        <v>410</v>
      </c>
      <c r="G37" s="51">
        <v>4</v>
      </c>
      <c r="H37" s="51">
        <v>9</v>
      </c>
      <c r="I37" s="119">
        <f>'Прил 7'!J166</f>
        <v>0</v>
      </c>
    </row>
    <row r="38" spans="1:9" ht="31.5" x14ac:dyDescent="0.25">
      <c r="A38" s="117" t="s">
        <v>260</v>
      </c>
      <c r="B38" s="118" t="s">
        <v>92</v>
      </c>
      <c r="C38" s="52">
        <v>1</v>
      </c>
      <c r="D38" s="118" t="s">
        <v>88</v>
      </c>
      <c r="E38" s="118">
        <v>29130</v>
      </c>
      <c r="F38" s="97">
        <v>240</v>
      </c>
      <c r="G38" s="51">
        <v>4</v>
      </c>
      <c r="H38" s="51">
        <v>9</v>
      </c>
      <c r="I38" s="119">
        <f>'Прил 7'!J168</f>
        <v>50000</v>
      </c>
    </row>
    <row r="39" spans="1:9" hidden="1" x14ac:dyDescent="0.25">
      <c r="A39" s="117" t="s">
        <v>453</v>
      </c>
      <c r="B39" s="118" t="s">
        <v>92</v>
      </c>
      <c r="C39" s="52">
        <v>1</v>
      </c>
      <c r="D39" s="118" t="s">
        <v>88</v>
      </c>
      <c r="E39" s="118" t="s">
        <v>454</v>
      </c>
      <c r="F39" s="97">
        <v>240</v>
      </c>
      <c r="G39" s="51">
        <v>4</v>
      </c>
      <c r="H39" s="51">
        <v>9</v>
      </c>
      <c r="I39" s="119">
        <f>'Прил 7'!J170</f>
        <v>0</v>
      </c>
    </row>
    <row r="40" spans="1:9" x14ac:dyDescent="0.25">
      <c r="A40" s="117" t="s">
        <v>262</v>
      </c>
      <c r="B40" s="118" t="s">
        <v>92</v>
      </c>
      <c r="C40" s="52">
        <v>1</v>
      </c>
      <c r="D40" s="118" t="s">
        <v>88</v>
      </c>
      <c r="E40" s="118">
        <v>29330</v>
      </c>
      <c r="F40" s="97">
        <v>240</v>
      </c>
      <c r="G40" s="51">
        <v>4</v>
      </c>
      <c r="H40" s="51">
        <v>9</v>
      </c>
      <c r="I40" s="119">
        <f>'Прил 7'!J172</f>
        <v>7450443.7300000004</v>
      </c>
    </row>
    <row r="41" spans="1:9" hidden="1" x14ac:dyDescent="0.25">
      <c r="A41" s="57" t="s">
        <v>264</v>
      </c>
      <c r="B41" s="118" t="s">
        <v>92</v>
      </c>
      <c r="C41" s="52">
        <v>1</v>
      </c>
      <c r="D41" s="118" t="s">
        <v>88</v>
      </c>
      <c r="E41" s="118" t="s">
        <v>265</v>
      </c>
      <c r="F41" s="97">
        <v>410</v>
      </c>
      <c r="G41" s="51">
        <v>4</v>
      </c>
      <c r="H41" s="51">
        <v>9</v>
      </c>
      <c r="I41" s="119">
        <f>'Прил 7'!J174</f>
        <v>0</v>
      </c>
    </row>
    <row r="42" spans="1:9" x14ac:dyDescent="0.25">
      <c r="A42" s="117" t="s">
        <v>266</v>
      </c>
      <c r="B42" s="118" t="s">
        <v>92</v>
      </c>
      <c r="C42" s="52">
        <v>1</v>
      </c>
      <c r="D42" s="118" t="s">
        <v>88</v>
      </c>
      <c r="E42" s="118">
        <v>29590</v>
      </c>
      <c r="F42" s="97">
        <v>240</v>
      </c>
      <c r="G42" s="51">
        <v>4</v>
      </c>
      <c r="H42" s="51">
        <v>9</v>
      </c>
      <c r="I42" s="119">
        <f>'Прил 7'!J176</f>
        <v>3114803.01</v>
      </c>
    </row>
    <row r="43" spans="1:9" ht="31.5" x14ac:dyDescent="0.25">
      <c r="A43" s="117" t="s">
        <v>382</v>
      </c>
      <c r="B43" s="118" t="s">
        <v>92</v>
      </c>
      <c r="C43" s="52">
        <v>2</v>
      </c>
      <c r="D43" s="118" t="s">
        <v>88</v>
      </c>
      <c r="E43" s="118" t="s">
        <v>89</v>
      </c>
      <c r="F43" s="97"/>
      <c r="G43" s="51"/>
      <c r="H43" s="51"/>
      <c r="I43" s="119">
        <f>SUM(I44:I46)</f>
        <v>10038304.280000001</v>
      </c>
    </row>
    <row r="44" spans="1:9" x14ac:dyDescent="0.25">
      <c r="A44" s="57" t="s">
        <v>284</v>
      </c>
      <c r="B44" s="118" t="s">
        <v>92</v>
      </c>
      <c r="C44" s="52">
        <v>2</v>
      </c>
      <c r="D44" s="118" t="s">
        <v>88</v>
      </c>
      <c r="E44" s="118" t="s">
        <v>277</v>
      </c>
      <c r="F44" s="97">
        <v>410</v>
      </c>
      <c r="G44" s="51">
        <v>5</v>
      </c>
      <c r="H44" s="51">
        <v>3</v>
      </c>
      <c r="I44" s="119">
        <f>'Прил 7'!J203</f>
        <v>720000</v>
      </c>
    </row>
    <row r="45" spans="1:9" x14ac:dyDescent="0.25">
      <c r="A45" s="117" t="s">
        <v>285</v>
      </c>
      <c r="B45" s="118" t="s">
        <v>92</v>
      </c>
      <c r="C45" s="118" t="s">
        <v>93</v>
      </c>
      <c r="D45" s="118" t="s">
        <v>88</v>
      </c>
      <c r="E45" s="118" t="s">
        <v>286</v>
      </c>
      <c r="F45" s="118" t="s">
        <v>96</v>
      </c>
      <c r="G45" s="118" t="s">
        <v>104</v>
      </c>
      <c r="H45" s="118" t="s">
        <v>92</v>
      </c>
      <c r="I45" s="119">
        <f>'Прил 7'!J205</f>
        <v>7318304.2800000003</v>
      </c>
    </row>
    <row r="46" spans="1:9" x14ac:dyDescent="0.25">
      <c r="A46" s="117" t="s">
        <v>287</v>
      </c>
      <c r="B46" s="118" t="s">
        <v>92</v>
      </c>
      <c r="C46" s="118" t="s">
        <v>93</v>
      </c>
      <c r="D46" s="118" t="s">
        <v>88</v>
      </c>
      <c r="E46" s="118" t="s">
        <v>288</v>
      </c>
      <c r="F46" s="118" t="s">
        <v>96</v>
      </c>
      <c r="G46" s="118" t="s">
        <v>104</v>
      </c>
      <c r="H46" s="118" t="s">
        <v>92</v>
      </c>
      <c r="I46" s="119">
        <f>'Прил 7'!J207</f>
        <v>2000000</v>
      </c>
    </row>
    <row r="47" spans="1:9" ht="31.5" x14ac:dyDescent="0.25">
      <c r="A47" s="117" t="s">
        <v>383</v>
      </c>
      <c r="B47" s="118" t="s">
        <v>92</v>
      </c>
      <c r="C47" s="52">
        <v>3</v>
      </c>
      <c r="D47" s="118" t="s">
        <v>88</v>
      </c>
      <c r="E47" s="118" t="s">
        <v>89</v>
      </c>
      <c r="F47" s="97"/>
      <c r="G47" s="51"/>
      <c r="H47" s="51"/>
      <c r="I47" s="119">
        <f>SUM(I48:I55)</f>
        <v>26678302.469999999</v>
      </c>
    </row>
    <row r="48" spans="1:9" x14ac:dyDescent="0.25">
      <c r="A48" s="117" t="s">
        <v>290</v>
      </c>
      <c r="B48" s="118" t="s">
        <v>92</v>
      </c>
      <c r="C48" s="118" t="s">
        <v>94</v>
      </c>
      <c r="D48" s="118" t="s">
        <v>88</v>
      </c>
      <c r="E48" s="118" t="s">
        <v>291</v>
      </c>
      <c r="F48" s="118" t="s">
        <v>96</v>
      </c>
      <c r="G48" s="118" t="s">
        <v>104</v>
      </c>
      <c r="H48" s="118" t="s">
        <v>92</v>
      </c>
      <c r="I48" s="119">
        <f>'Прил 7'!J210</f>
        <v>520000</v>
      </c>
    </row>
    <row r="49" spans="1:9" x14ac:dyDescent="0.25">
      <c r="A49" s="117" t="s">
        <v>292</v>
      </c>
      <c r="B49" s="118" t="s">
        <v>92</v>
      </c>
      <c r="C49" s="118" t="s">
        <v>94</v>
      </c>
      <c r="D49" s="118" t="s">
        <v>88</v>
      </c>
      <c r="E49" s="118" t="s">
        <v>293</v>
      </c>
      <c r="F49" s="118" t="s">
        <v>96</v>
      </c>
      <c r="G49" s="118" t="s">
        <v>104</v>
      </c>
      <c r="H49" s="118" t="s">
        <v>92</v>
      </c>
      <c r="I49" s="119">
        <f>'Прил 7'!J212</f>
        <v>600000</v>
      </c>
    </row>
    <row r="50" spans="1:9" x14ac:dyDescent="0.25">
      <c r="A50" s="117" t="s">
        <v>294</v>
      </c>
      <c r="B50" s="118" t="s">
        <v>92</v>
      </c>
      <c r="C50" s="118" t="s">
        <v>94</v>
      </c>
      <c r="D50" s="118" t="s">
        <v>88</v>
      </c>
      <c r="E50" s="118" t="s">
        <v>384</v>
      </c>
      <c r="F50" s="118" t="s">
        <v>96</v>
      </c>
      <c r="G50" s="118" t="s">
        <v>104</v>
      </c>
      <c r="H50" s="118" t="s">
        <v>92</v>
      </c>
      <c r="I50" s="119">
        <f>'Прил 7'!J214</f>
        <v>1528409.6</v>
      </c>
    </row>
    <row r="51" spans="1:9" x14ac:dyDescent="0.25">
      <c r="A51" s="117" t="s">
        <v>295</v>
      </c>
      <c r="B51" s="118" t="s">
        <v>92</v>
      </c>
      <c r="C51" s="118" t="s">
        <v>94</v>
      </c>
      <c r="D51" s="118" t="s">
        <v>88</v>
      </c>
      <c r="E51" s="118" t="s">
        <v>296</v>
      </c>
      <c r="F51" s="118" t="s">
        <v>96</v>
      </c>
      <c r="G51" s="118" t="s">
        <v>104</v>
      </c>
      <c r="H51" s="118" t="s">
        <v>92</v>
      </c>
      <c r="I51" s="119">
        <f>'Прил 7'!J216</f>
        <v>11858923.390000001</v>
      </c>
    </row>
    <row r="52" spans="1:9" x14ac:dyDescent="0.25">
      <c r="A52" s="117" t="s">
        <v>297</v>
      </c>
      <c r="B52" s="118" t="s">
        <v>92</v>
      </c>
      <c r="C52" s="118" t="s">
        <v>94</v>
      </c>
      <c r="D52" s="118" t="s">
        <v>88</v>
      </c>
      <c r="E52" s="118" t="s">
        <v>385</v>
      </c>
      <c r="F52" s="118" t="s">
        <v>96</v>
      </c>
      <c r="G52" s="118" t="s">
        <v>104</v>
      </c>
      <c r="H52" s="118" t="s">
        <v>92</v>
      </c>
      <c r="I52" s="119">
        <f>'Прил 7'!J218</f>
        <v>1500000</v>
      </c>
    </row>
    <row r="53" spans="1:9" x14ac:dyDescent="0.25">
      <c r="A53" s="117" t="s">
        <v>298</v>
      </c>
      <c r="B53" s="118" t="s">
        <v>92</v>
      </c>
      <c r="C53" s="118" t="s">
        <v>94</v>
      </c>
      <c r="D53" s="118" t="s">
        <v>88</v>
      </c>
      <c r="E53" s="118" t="s">
        <v>299</v>
      </c>
      <c r="F53" s="118" t="s">
        <v>96</v>
      </c>
      <c r="G53" s="118" t="s">
        <v>104</v>
      </c>
      <c r="H53" s="118" t="s">
        <v>92</v>
      </c>
      <c r="I53" s="119">
        <f>'Прил 7'!J220</f>
        <v>9470969.4800000004</v>
      </c>
    </row>
    <row r="54" spans="1:9" hidden="1" x14ac:dyDescent="0.25">
      <c r="A54" s="117" t="s">
        <v>300</v>
      </c>
      <c r="B54" s="118" t="s">
        <v>92</v>
      </c>
      <c r="C54" s="118" t="s">
        <v>94</v>
      </c>
      <c r="D54" s="118" t="s">
        <v>88</v>
      </c>
      <c r="E54" s="118" t="s">
        <v>301</v>
      </c>
      <c r="F54" s="118" t="s">
        <v>96</v>
      </c>
      <c r="G54" s="118" t="s">
        <v>104</v>
      </c>
      <c r="H54" s="118" t="s">
        <v>92</v>
      </c>
      <c r="I54" s="119">
        <f>'Прил 7'!J222</f>
        <v>0</v>
      </c>
    </row>
    <row r="55" spans="1:9" x14ac:dyDescent="0.25">
      <c r="A55" s="117" t="s">
        <v>302</v>
      </c>
      <c r="B55" s="118" t="s">
        <v>92</v>
      </c>
      <c r="C55" s="118" t="s">
        <v>94</v>
      </c>
      <c r="D55" s="118" t="s">
        <v>88</v>
      </c>
      <c r="E55" s="118" t="s">
        <v>303</v>
      </c>
      <c r="F55" s="118" t="s">
        <v>96</v>
      </c>
      <c r="G55" s="118" t="s">
        <v>104</v>
      </c>
      <c r="H55" s="118" t="s">
        <v>92</v>
      </c>
      <c r="I55" s="119">
        <f>'Прил 7'!J224</f>
        <v>1200000</v>
      </c>
    </row>
    <row r="56" spans="1:9" x14ac:dyDescent="0.25">
      <c r="A56" s="117" t="s">
        <v>386</v>
      </c>
      <c r="B56" s="118" t="s">
        <v>92</v>
      </c>
      <c r="C56" s="52">
        <v>4</v>
      </c>
      <c r="D56" s="118" t="s">
        <v>88</v>
      </c>
      <c r="E56" s="118" t="s">
        <v>89</v>
      </c>
      <c r="F56" s="97"/>
      <c r="G56" s="51"/>
      <c r="H56" s="51"/>
      <c r="I56" s="119">
        <f>SUM(I57:I59)</f>
        <v>19512096.390000001</v>
      </c>
    </row>
    <row r="57" spans="1:9" ht="31.5" x14ac:dyDescent="0.25">
      <c r="A57" s="117" t="s">
        <v>313</v>
      </c>
      <c r="B57" s="118" t="s">
        <v>92</v>
      </c>
      <c r="C57" s="118" t="s">
        <v>99</v>
      </c>
      <c r="D57" s="118" t="s">
        <v>88</v>
      </c>
      <c r="E57" s="118" t="s">
        <v>314</v>
      </c>
      <c r="F57" s="118" t="s">
        <v>120</v>
      </c>
      <c r="G57" s="118" t="s">
        <v>104</v>
      </c>
      <c r="H57" s="118" t="s">
        <v>104</v>
      </c>
      <c r="I57" s="119">
        <f>'Прил 7'!J244</f>
        <v>15554155.99</v>
      </c>
    </row>
    <row r="58" spans="1:9" ht="31.5" x14ac:dyDescent="0.25">
      <c r="A58" s="117" t="s">
        <v>313</v>
      </c>
      <c r="B58" s="118" t="s">
        <v>92</v>
      </c>
      <c r="C58" s="118" t="s">
        <v>99</v>
      </c>
      <c r="D58" s="118" t="s">
        <v>88</v>
      </c>
      <c r="E58" s="118" t="s">
        <v>314</v>
      </c>
      <c r="F58" s="118" t="s">
        <v>96</v>
      </c>
      <c r="G58" s="118" t="s">
        <v>104</v>
      </c>
      <c r="H58" s="118" t="s">
        <v>104</v>
      </c>
      <c r="I58" s="119">
        <f>'Прил 7'!J245</f>
        <v>3907940.4</v>
      </c>
    </row>
    <row r="59" spans="1:9" ht="31.5" x14ac:dyDescent="0.25">
      <c r="A59" s="117" t="s">
        <v>313</v>
      </c>
      <c r="B59" s="118" t="s">
        <v>92</v>
      </c>
      <c r="C59" s="118" t="s">
        <v>99</v>
      </c>
      <c r="D59" s="118" t="s">
        <v>88</v>
      </c>
      <c r="E59" s="118" t="s">
        <v>314</v>
      </c>
      <c r="F59" s="118" t="s">
        <v>98</v>
      </c>
      <c r="G59" s="118" t="s">
        <v>104</v>
      </c>
      <c r="H59" s="118" t="s">
        <v>104</v>
      </c>
      <c r="I59" s="119">
        <f>'Прил 7'!J246</f>
        <v>50000</v>
      </c>
    </row>
    <row r="60" spans="1:9" ht="47.25" x14ac:dyDescent="0.25">
      <c r="A60" s="117" t="s">
        <v>269</v>
      </c>
      <c r="B60" s="118" t="s">
        <v>103</v>
      </c>
      <c r="C60" s="52" t="s">
        <v>87</v>
      </c>
      <c r="D60" s="118" t="s">
        <v>88</v>
      </c>
      <c r="E60" s="118" t="s">
        <v>89</v>
      </c>
      <c r="F60" s="97" t="s">
        <v>362</v>
      </c>
      <c r="G60" s="51" t="s">
        <v>362</v>
      </c>
      <c r="H60" s="51" t="s">
        <v>362</v>
      </c>
      <c r="I60" s="119">
        <f>SUM(I61:I61)</f>
        <v>30000</v>
      </c>
    </row>
    <row r="61" spans="1:9" x14ac:dyDescent="0.25">
      <c r="A61" s="117" t="s">
        <v>271</v>
      </c>
      <c r="B61" s="118" t="s">
        <v>103</v>
      </c>
      <c r="C61" s="52">
        <v>0</v>
      </c>
      <c r="D61" s="118" t="s">
        <v>88</v>
      </c>
      <c r="E61" s="118">
        <v>29910</v>
      </c>
      <c r="F61" s="97">
        <v>810</v>
      </c>
      <c r="G61" s="51">
        <v>4</v>
      </c>
      <c r="H61" s="51">
        <v>12</v>
      </c>
      <c r="I61" s="119">
        <f>'Прил 7'!J185</f>
        <v>30000</v>
      </c>
    </row>
    <row r="62" spans="1:9" ht="47.25" x14ac:dyDescent="0.25">
      <c r="A62" s="117" t="s">
        <v>273</v>
      </c>
      <c r="B62" s="118" t="s">
        <v>104</v>
      </c>
      <c r="C62" s="52" t="s">
        <v>87</v>
      </c>
      <c r="D62" s="118" t="s">
        <v>88</v>
      </c>
      <c r="E62" s="118" t="s">
        <v>89</v>
      </c>
      <c r="F62" s="97" t="s">
        <v>362</v>
      </c>
      <c r="G62" s="51" t="s">
        <v>362</v>
      </c>
      <c r="H62" s="51" t="s">
        <v>362</v>
      </c>
      <c r="I62" s="119">
        <f>I63+I65</f>
        <v>50000</v>
      </c>
    </row>
    <row r="63" spans="1:9" ht="31.5" x14ac:dyDescent="0.25">
      <c r="A63" s="117" t="s">
        <v>387</v>
      </c>
      <c r="B63" s="118" t="s">
        <v>104</v>
      </c>
      <c r="C63" s="52" t="s">
        <v>90</v>
      </c>
      <c r="D63" s="118" t="s">
        <v>88</v>
      </c>
      <c r="E63" s="118" t="s">
        <v>89</v>
      </c>
      <c r="F63" s="97" t="s">
        <v>362</v>
      </c>
      <c r="G63" s="51" t="s">
        <v>362</v>
      </c>
      <c r="H63" s="51" t="s">
        <v>362</v>
      </c>
      <c r="I63" s="119">
        <f>I64</f>
        <v>50000</v>
      </c>
    </row>
    <row r="64" spans="1:9" x14ac:dyDescent="0.25">
      <c r="A64" s="117" t="s">
        <v>275</v>
      </c>
      <c r="B64" s="118" t="s">
        <v>104</v>
      </c>
      <c r="C64" s="52">
        <v>1</v>
      </c>
      <c r="D64" s="118" t="s">
        <v>88</v>
      </c>
      <c r="E64" s="118">
        <v>29420</v>
      </c>
      <c r="F64" s="97">
        <v>240</v>
      </c>
      <c r="G64" s="51">
        <v>5</v>
      </c>
      <c r="H64" s="51">
        <v>1</v>
      </c>
      <c r="I64" s="119">
        <f>'Прил 7'!J191</f>
        <v>50000</v>
      </c>
    </row>
    <row r="65" spans="1:9" ht="47.25" hidden="1" x14ac:dyDescent="0.25">
      <c r="A65" s="117" t="s">
        <v>388</v>
      </c>
      <c r="B65" s="118" t="s">
        <v>104</v>
      </c>
      <c r="C65" s="52">
        <v>6</v>
      </c>
      <c r="D65" s="118" t="s">
        <v>88</v>
      </c>
      <c r="E65" s="118" t="s">
        <v>89</v>
      </c>
      <c r="F65" s="97"/>
      <c r="G65" s="51"/>
      <c r="H65" s="51"/>
      <c r="I65" s="119">
        <f>I66</f>
        <v>0</v>
      </c>
    </row>
    <row r="66" spans="1:9" hidden="1" x14ac:dyDescent="0.25">
      <c r="A66" s="117" t="s">
        <v>279</v>
      </c>
      <c r="B66" s="118" t="s">
        <v>104</v>
      </c>
      <c r="C66" s="52">
        <v>6</v>
      </c>
      <c r="D66" s="118" t="s">
        <v>88</v>
      </c>
      <c r="E66" s="118">
        <v>29800</v>
      </c>
      <c r="F66" s="97">
        <v>410</v>
      </c>
      <c r="G66" s="51">
        <v>5</v>
      </c>
      <c r="H66" s="51">
        <v>1</v>
      </c>
      <c r="I66" s="119">
        <f>'Прил 7'!J194</f>
        <v>0</v>
      </c>
    </row>
    <row r="67" spans="1:9" ht="47.25" x14ac:dyDescent="0.25">
      <c r="A67" s="117" t="s">
        <v>321</v>
      </c>
      <c r="B67" s="118" t="s">
        <v>106</v>
      </c>
      <c r="C67" s="52" t="s">
        <v>87</v>
      </c>
      <c r="D67" s="118" t="s">
        <v>88</v>
      </c>
      <c r="E67" s="118" t="s">
        <v>89</v>
      </c>
      <c r="F67" s="97" t="s">
        <v>362</v>
      </c>
      <c r="G67" s="51" t="s">
        <v>362</v>
      </c>
      <c r="H67" s="51" t="s">
        <v>362</v>
      </c>
      <c r="I67" s="119">
        <f>I68+I71+I75+I79+I83</f>
        <v>31033473.48</v>
      </c>
    </row>
    <row r="68" spans="1:9" x14ac:dyDescent="0.25">
      <c r="A68" s="117" t="s">
        <v>389</v>
      </c>
      <c r="B68" s="118" t="s">
        <v>106</v>
      </c>
      <c r="C68" s="52" t="s">
        <v>90</v>
      </c>
      <c r="D68" s="118" t="s">
        <v>88</v>
      </c>
      <c r="E68" s="118" t="s">
        <v>89</v>
      </c>
      <c r="F68" s="97" t="s">
        <v>362</v>
      </c>
      <c r="G68" s="51" t="s">
        <v>362</v>
      </c>
      <c r="H68" s="51" t="s">
        <v>362</v>
      </c>
      <c r="I68" s="119">
        <f>SUM(I69:I70)</f>
        <v>3203093.6</v>
      </c>
    </row>
    <row r="69" spans="1:9" x14ac:dyDescent="0.25">
      <c r="A69" s="117" t="s">
        <v>322</v>
      </c>
      <c r="B69" s="118" t="s">
        <v>106</v>
      </c>
      <c r="C69" s="52">
        <v>1</v>
      </c>
      <c r="D69" s="118" t="s">
        <v>88</v>
      </c>
      <c r="E69" s="118">
        <v>29240</v>
      </c>
      <c r="F69" s="97">
        <v>110</v>
      </c>
      <c r="G69" s="51">
        <v>7</v>
      </c>
      <c r="H69" s="51">
        <v>7</v>
      </c>
      <c r="I69" s="119">
        <f>'Прил 7'!J264</f>
        <v>99993.600000000006</v>
      </c>
    </row>
    <row r="70" spans="1:9" ht="31.5" x14ac:dyDescent="0.25">
      <c r="A70" s="117" t="s">
        <v>324</v>
      </c>
      <c r="B70" s="118" t="s">
        <v>106</v>
      </c>
      <c r="C70" s="52">
        <v>1</v>
      </c>
      <c r="D70" s="118" t="s">
        <v>88</v>
      </c>
      <c r="E70" s="118" t="s">
        <v>325</v>
      </c>
      <c r="F70" s="97">
        <v>520</v>
      </c>
      <c r="G70" s="51">
        <v>7</v>
      </c>
      <c r="H70" s="51">
        <v>7</v>
      </c>
      <c r="I70" s="119">
        <f>'Прил 7'!J266</f>
        <v>3103100</v>
      </c>
    </row>
    <row r="71" spans="1:9" x14ac:dyDescent="0.25">
      <c r="A71" s="117" t="s">
        <v>390</v>
      </c>
      <c r="B71" s="118" t="s">
        <v>106</v>
      </c>
      <c r="C71" s="52">
        <v>2</v>
      </c>
      <c r="D71" s="118" t="s">
        <v>88</v>
      </c>
      <c r="E71" s="118" t="s">
        <v>89</v>
      </c>
      <c r="F71" s="97" t="s">
        <v>362</v>
      </c>
      <c r="G71" s="51" t="s">
        <v>362</v>
      </c>
      <c r="H71" s="51" t="s">
        <v>362</v>
      </c>
      <c r="I71" s="119">
        <f>SUM(I72:I74)</f>
        <v>7267784.4299999997</v>
      </c>
    </row>
    <row r="72" spans="1:9" ht="31.5" x14ac:dyDescent="0.25">
      <c r="A72" s="117" t="s">
        <v>313</v>
      </c>
      <c r="B72" s="118" t="s">
        <v>106</v>
      </c>
      <c r="C72" s="52">
        <v>2</v>
      </c>
      <c r="D72" s="118" t="s">
        <v>88</v>
      </c>
      <c r="E72" s="118" t="s">
        <v>314</v>
      </c>
      <c r="F72" s="97">
        <v>110</v>
      </c>
      <c r="G72" s="51">
        <v>8</v>
      </c>
      <c r="H72" s="51">
        <v>1</v>
      </c>
      <c r="I72" s="119">
        <f>'Прил 7'!J272</f>
        <v>4232408.33</v>
      </c>
    </row>
    <row r="73" spans="1:9" ht="31.5" x14ac:dyDescent="0.25">
      <c r="A73" s="117" t="s">
        <v>313</v>
      </c>
      <c r="B73" s="118" t="s">
        <v>106</v>
      </c>
      <c r="C73" s="52">
        <v>2</v>
      </c>
      <c r="D73" s="118" t="s">
        <v>88</v>
      </c>
      <c r="E73" s="118" t="s">
        <v>314</v>
      </c>
      <c r="F73" s="97">
        <v>240</v>
      </c>
      <c r="G73" s="51">
        <v>8</v>
      </c>
      <c r="H73" s="51">
        <v>1</v>
      </c>
      <c r="I73" s="119">
        <f>'Прил 7'!J273</f>
        <v>3015376.1</v>
      </c>
    </row>
    <row r="74" spans="1:9" ht="31.5" x14ac:dyDescent="0.25">
      <c r="A74" s="117" t="s">
        <v>313</v>
      </c>
      <c r="B74" s="118" t="s">
        <v>106</v>
      </c>
      <c r="C74" s="52">
        <v>2</v>
      </c>
      <c r="D74" s="118" t="s">
        <v>88</v>
      </c>
      <c r="E74" s="118" t="s">
        <v>314</v>
      </c>
      <c r="F74" s="97">
        <v>850</v>
      </c>
      <c r="G74" s="51">
        <v>8</v>
      </c>
      <c r="H74" s="51">
        <v>1</v>
      </c>
      <c r="I74" s="119">
        <f>'Прил 7'!J274</f>
        <v>20000</v>
      </c>
    </row>
    <row r="75" spans="1:9" x14ac:dyDescent="0.25">
      <c r="A75" s="117" t="s">
        <v>391</v>
      </c>
      <c r="B75" s="118" t="s">
        <v>106</v>
      </c>
      <c r="C75" s="52">
        <v>3</v>
      </c>
      <c r="D75" s="118" t="s">
        <v>88</v>
      </c>
      <c r="E75" s="118" t="s">
        <v>89</v>
      </c>
      <c r="F75" s="97" t="s">
        <v>362</v>
      </c>
      <c r="G75" s="51" t="s">
        <v>362</v>
      </c>
      <c r="H75" s="51" t="s">
        <v>362</v>
      </c>
      <c r="I75" s="119">
        <f>SUM(I76:I78)</f>
        <v>1072000</v>
      </c>
    </row>
    <row r="76" spans="1:9" x14ac:dyDescent="0.25">
      <c r="A76" s="117" t="s">
        <v>111</v>
      </c>
      <c r="B76" s="118" t="s">
        <v>106</v>
      </c>
      <c r="C76" s="52">
        <v>3</v>
      </c>
      <c r="D76" s="118" t="s">
        <v>88</v>
      </c>
      <c r="E76" s="118">
        <v>29020</v>
      </c>
      <c r="F76" s="97">
        <v>350</v>
      </c>
      <c r="G76" s="51">
        <v>8</v>
      </c>
      <c r="H76" s="51">
        <v>4</v>
      </c>
      <c r="I76" s="119">
        <f>'Прил 7'!J303</f>
        <v>100000</v>
      </c>
    </row>
    <row r="77" spans="1:9" x14ac:dyDescent="0.25">
      <c r="A77" s="117" t="s">
        <v>335</v>
      </c>
      <c r="B77" s="118" t="s">
        <v>106</v>
      </c>
      <c r="C77" s="52">
        <v>3</v>
      </c>
      <c r="D77" s="118" t="s">
        <v>88</v>
      </c>
      <c r="E77" s="118">
        <v>29250</v>
      </c>
      <c r="F77" s="97">
        <v>240</v>
      </c>
      <c r="G77" s="51">
        <v>8</v>
      </c>
      <c r="H77" s="51">
        <v>4</v>
      </c>
      <c r="I77" s="119">
        <f>'Прил 7'!J305</f>
        <v>410000</v>
      </c>
    </row>
    <row r="78" spans="1:9" x14ac:dyDescent="0.25">
      <c r="A78" s="117" t="s">
        <v>337</v>
      </c>
      <c r="B78" s="118" t="s">
        <v>106</v>
      </c>
      <c r="C78" s="52">
        <v>3</v>
      </c>
      <c r="D78" s="118" t="s">
        <v>88</v>
      </c>
      <c r="E78" s="118">
        <v>29260</v>
      </c>
      <c r="F78" s="97">
        <v>240</v>
      </c>
      <c r="G78" s="51">
        <v>8</v>
      </c>
      <c r="H78" s="51">
        <v>4</v>
      </c>
      <c r="I78" s="119">
        <f>'Прил 7'!J307</f>
        <v>562000</v>
      </c>
    </row>
    <row r="79" spans="1:9" ht="47.25" x14ac:dyDescent="0.25">
      <c r="A79" s="117" t="s">
        <v>392</v>
      </c>
      <c r="B79" s="118" t="s">
        <v>106</v>
      </c>
      <c r="C79" s="52">
        <v>4</v>
      </c>
      <c r="D79" s="118" t="s">
        <v>88</v>
      </c>
      <c r="E79" s="118" t="s">
        <v>89</v>
      </c>
      <c r="F79" s="97" t="s">
        <v>362</v>
      </c>
      <c r="G79" s="51" t="s">
        <v>362</v>
      </c>
      <c r="H79" s="51" t="s">
        <v>362</v>
      </c>
      <c r="I79" s="119">
        <f>SUM(I80:I82)</f>
        <v>3557156.83</v>
      </c>
    </row>
    <row r="80" spans="1:9" x14ac:dyDescent="0.25">
      <c r="A80" s="117" t="s">
        <v>347</v>
      </c>
      <c r="B80" s="118" t="s">
        <v>106</v>
      </c>
      <c r="C80" s="52">
        <v>4</v>
      </c>
      <c r="D80" s="118" t="s">
        <v>88</v>
      </c>
      <c r="E80" s="118">
        <v>29230</v>
      </c>
      <c r="F80" s="97">
        <v>240</v>
      </c>
      <c r="G80" s="51">
        <v>11</v>
      </c>
      <c r="H80" s="51">
        <v>5</v>
      </c>
      <c r="I80" s="119">
        <f>'Прил 7'!J323</f>
        <v>625000</v>
      </c>
    </row>
    <row r="81" spans="1:9" x14ac:dyDescent="0.25">
      <c r="A81" s="117" t="s">
        <v>295</v>
      </c>
      <c r="B81" s="118" t="s">
        <v>106</v>
      </c>
      <c r="C81" s="52">
        <v>4</v>
      </c>
      <c r="D81" s="118" t="s">
        <v>88</v>
      </c>
      <c r="E81" s="118">
        <v>29370</v>
      </c>
      <c r="F81" s="97">
        <v>240</v>
      </c>
      <c r="G81" s="51">
        <v>11</v>
      </c>
      <c r="H81" s="51">
        <v>5</v>
      </c>
      <c r="I81" s="119">
        <f>'Прил 7'!J325</f>
        <v>1432156.83</v>
      </c>
    </row>
    <row r="82" spans="1:9" x14ac:dyDescent="0.25">
      <c r="A82" s="117" t="s">
        <v>349</v>
      </c>
      <c r="B82" s="118" t="s">
        <v>106</v>
      </c>
      <c r="C82" s="52">
        <v>4</v>
      </c>
      <c r="D82" s="118" t="s">
        <v>88</v>
      </c>
      <c r="E82" s="118">
        <v>29570</v>
      </c>
      <c r="F82" s="97">
        <v>240</v>
      </c>
      <c r="G82" s="51">
        <v>11</v>
      </c>
      <c r="H82" s="51">
        <v>5</v>
      </c>
      <c r="I82" s="119">
        <f>'Прил 7'!J327</f>
        <v>1500000</v>
      </c>
    </row>
    <row r="83" spans="1:9" x14ac:dyDescent="0.25">
      <c r="A83" s="117" t="s">
        <v>393</v>
      </c>
      <c r="B83" s="118" t="s">
        <v>106</v>
      </c>
      <c r="C83" s="52">
        <v>5</v>
      </c>
      <c r="D83" s="118" t="s">
        <v>88</v>
      </c>
      <c r="E83" s="118" t="s">
        <v>89</v>
      </c>
      <c r="F83" s="97"/>
      <c r="G83" s="51"/>
      <c r="H83" s="51"/>
      <c r="I83" s="119">
        <f>SUM(I84:I85)</f>
        <v>15933438.620000001</v>
      </c>
    </row>
    <row r="84" spans="1:9" ht="31.5" x14ac:dyDescent="0.25">
      <c r="A84" s="117" t="s">
        <v>313</v>
      </c>
      <c r="B84" s="118" t="s">
        <v>106</v>
      </c>
      <c r="C84" s="52">
        <v>5</v>
      </c>
      <c r="D84" s="118" t="s">
        <v>88</v>
      </c>
      <c r="E84" s="118" t="s">
        <v>314</v>
      </c>
      <c r="F84" s="97">
        <v>620</v>
      </c>
      <c r="G84" s="51">
        <v>8</v>
      </c>
      <c r="H84" s="51">
        <v>1</v>
      </c>
      <c r="I84" s="119">
        <f>'Прил 7'!J277</f>
        <v>14431687.73</v>
      </c>
    </row>
    <row r="85" spans="1:9" ht="63" x14ac:dyDescent="0.25">
      <c r="A85" s="73" t="s">
        <v>527</v>
      </c>
      <c r="B85" s="118" t="s">
        <v>106</v>
      </c>
      <c r="C85" s="52">
        <v>5</v>
      </c>
      <c r="D85" s="118" t="s">
        <v>88</v>
      </c>
      <c r="E85" s="118" t="s">
        <v>329</v>
      </c>
      <c r="F85" s="97">
        <v>620</v>
      </c>
      <c r="G85" s="51">
        <v>8</v>
      </c>
      <c r="H85" s="51">
        <v>1</v>
      </c>
      <c r="I85" s="119">
        <f>'Прил 7'!J279</f>
        <v>1501750.89</v>
      </c>
    </row>
    <row r="86" spans="1:9" ht="47.25" x14ac:dyDescent="0.25">
      <c r="A86" s="117" t="s">
        <v>204</v>
      </c>
      <c r="B86" s="118" t="s">
        <v>108</v>
      </c>
      <c r="C86" s="52" t="s">
        <v>87</v>
      </c>
      <c r="D86" s="118" t="s">
        <v>88</v>
      </c>
      <c r="E86" s="118" t="s">
        <v>89</v>
      </c>
      <c r="F86" s="97" t="s">
        <v>362</v>
      </c>
      <c r="G86" s="51" t="s">
        <v>362</v>
      </c>
      <c r="H86" s="51" t="s">
        <v>362</v>
      </c>
      <c r="I86" s="119">
        <f>I87+I98+I103</f>
        <v>2003736</v>
      </c>
    </row>
    <row r="87" spans="1:9" ht="31.5" x14ac:dyDescent="0.25">
      <c r="A87" s="117" t="s">
        <v>394</v>
      </c>
      <c r="B87" s="118" t="s">
        <v>108</v>
      </c>
      <c r="C87" s="52" t="s">
        <v>90</v>
      </c>
      <c r="D87" s="118" t="s">
        <v>88</v>
      </c>
      <c r="E87" s="118" t="s">
        <v>89</v>
      </c>
      <c r="F87" s="97" t="s">
        <v>362</v>
      </c>
      <c r="G87" s="51" t="s">
        <v>362</v>
      </c>
      <c r="H87" s="51" t="s">
        <v>362</v>
      </c>
      <c r="I87" s="119">
        <f>I88+I90+I92+I94+I96</f>
        <v>1312736</v>
      </c>
    </row>
    <row r="88" spans="1:9" x14ac:dyDescent="0.25">
      <c r="A88" s="117" t="s">
        <v>395</v>
      </c>
      <c r="B88" s="118" t="s">
        <v>108</v>
      </c>
      <c r="C88" s="52">
        <v>1</v>
      </c>
      <c r="D88" s="118" t="s">
        <v>85</v>
      </c>
      <c r="E88" s="118" t="s">
        <v>89</v>
      </c>
      <c r="F88" s="97"/>
      <c r="G88" s="51"/>
      <c r="H88" s="51"/>
      <c r="I88" s="119">
        <f>I89</f>
        <v>266500</v>
      </c>
    </row>
    <row r="89" spans="1:9" ht="31.5" x14ac:dyDescent="0.25">
      <c r="A89" s="117" t="s">
        <v>207</v>
      </c>
      <c r="B89" s="118" t="s">
        <v>108</v>
      </c>
      <c r="C89" s="52">
        <v>1</v>
      </c>
      <c r="D89" s="118" t="s">
        <v>85</v>
      </c>
      <c r="E89" s="118" t="s">
        <v>208</v>
      </c>
      <c r="F89" s="97">
        <v>240</v>
      </c>
      <c r="G89" s="51">
        <v>1</v>
      </c>
      <c r="H89" s="51">
        <v>13</v>
      </c>
      <c r="I89" s="119">
        <f>'Прил 7'!J73</f>
        <v>266500</v>
      </c>
    </row>
    <row r="90" spans="1:9" ht="31.5" x14ac:dyDescent="0.25">
      <c r="A90" s="117" t="s">
        <v>396</v>
      </c>
      <c r="B90" s="118" t="s">
        <v>108</v>
      </c>
      <c r="C90" s="52">
        <v>1</v>
      </c>
      <c r="D90" s="118" t="s">
        <v>86</v>
      </c>
      <c r="E90" s="118" t="s">
        <v>89</v>
      </c>
      <c r="F90" s="97"/>
      <c r="G90" s="51"/>
      <c r="H90" s="51"/>
      <c r="I90" s="119">
        <f>I91</f>
        <v>40000</v>
      </c>
    </row>
    <row r="91" spans="1:9" ht="31.5" x14ac:dyDescent="0.25">
      <c r="A91" s="117" t="s">
        <v>207</v>
      </c>
      <c r="B91" s="118" t="s">
        <v>108</v>
      </c>
      <c r="C91" s="52">
        <v>1</v>
      </c>
      <c r="D91" s="118" t="s">
        <v>86</v>
      </c>
      <c r="E91" s="118" t="s">
        <v>208</v>
      </c>
      <c r="F91" s="97">
        <v>240</v>
      </c>
      <c r="G91" s="51">
        <v>1</v>
      </c>
      <c r="H91" s="51">
        <v>13</v>
      </c>
      <c r="I91" s="119">
        <f>'Прил 7'!J76</f>
        <v>40000</v>
      </c>
    </row>
    <row r="92" spans="1:9" x14ac:dyDescent="0.25">
      <c r="A92" s="117" t="s">
        <v>397</v>
      </c>
      <c r="B92" s="118" t="s">
        <v>108</v>
      </c>
      <c r="C92" s="52">
        <v>1</v>
      </c>
      <c r="D92" s="118" t="s">
        <v>92</v>
      </c>
      <c r="E92" s="118" t="s">
        <v>89</v>
      </c>
      <c r="F92" s="97"/>
      <c r="G92" s="51"/>
      <c r="H92" s="51"/>
      <c r="I92" s="119">
        <f>I93</f>
        <v>922036</v>
      </c>
    </row>
    <row r="93" spans="1:9" ht="31.5" x14ac:dyDescent="0.25">
      <c r="A93" s="117" t="s">
        <v>207</v>
      </c>
      <c r="B93" s="118" t="s">
        <v>108</v>
      </c>
      <c r="C93" s="52">
        <v>1</v>
      </c>
      <c r="D93" s="118" t="s">
        <v>92</v>
      </c>
      <c r="E93" s="118" t="s">
        <v>208</v>
      </c>
      <c r="F93" s="97">
        <v>240</v>
      </c>
      <c r="G93" s="51">
        <v>1</v>
      </c>
      <c r="H93" s="51">
        <v>13</v>
      </c>
      <c r="I93" s="119">
        <f>'Прил 7'!J79</f>
        <v>922036</v>
      </c>
    </row>
    <row r="94" spans="1:9" x14ac:dyDescent="0.25">
      <c r="A94" s="117" t="s">
        <v>398</v>
      </c>
      <c r="B94" s="118" t="s">
        <v>108</v>
      </c>
      <c r="C94" s="52">
        <v>1</v>
      </c>
      <c r="D94" s="118" t="s">
        <v>103</v>
      </c>
      <c r="E94" s="118" t="s">
        <v>89</v>
      </c>
      <c r="F94" s="97"/>
      <c r="G94" s="51"/>
      <c r="H94" s="51"/>
      <c r="I94" s="119">
        <f>I95</f>
        <v>64200</v>
      </c>
    </row>
    <row r="95" spans="1:9" ht="31.5" x14ac:dyDescent="0.25">
      <c r="A95" s="117" t="s">
        <v>207</v>
      </c>
      <c r="B95" s="118" t="s">
        <v>108</v>
      </c>
      <c r="C95" s="52">
        <v>1</v>
      </c>
      <c r="D95" s="118" t="s">
        <v>103</v>
      </c>
      <c r="E95" s="118" t="s">
        <v>208</v>
      </c>
      <c r="F95" s="97">
        <v>240</v>
      </c>
      <c r="G95" s="51">
        <v>1</v>
      </c>
      <c r="H95" s="51">
        <v>13</v>
      </c>
      <c r="I95" s="119">
        <f>'Прил 7'!J82</f>
        <v>64200</v>
      </c>
    </row>
    <row r="96" spans="1:9" ht="47.25" x14ac:dyDescent="0.25">
      <c r="A96" s="117" t="s">
        <v>399</v>
      </c>
      <c r="B96" s="118" t="s">
        <v>108</v>
      </c>
      <c r="C96" s="52">
        <v>1</v>
      </c>
      <c r="D96" s="118" t="s">
        <v>104</v>
      </c>
      <c r="E96" s="118" t="s">
        <v>89</v>
      </c>
      <c r="F96" s="97"/>
      <c r="G96" s="51"/>
      <c r="H96" s="51"/>
      <c r="I96" s="119">
        <f>I97</f>
        <v>20000</v>
      </c>
    </row>
    <row r="97" spans="1:9" ht="31.5" x14ac:dyDescent="0.25">
      <c r="A97" s="117" t="s">
        <v>207</v>
      </c>
      <c r="B97" s="118" t="s">
        <v>108</v>
      </c>
      <c r="C97" s="52">
        <v>1</v>
      </c>
      <c r="D97" s="118" t="s">
        <v>104</v>
      </c>
      <c r="E97" s="118" t="s">
        <v>208</v>
      </c>
      <c r="F97" s="97">
        <v>240</v>
      </c>
      <c r="G97" s="51">
        <v>1</v>
      </c>
      <c r="H97" s="51">
        <v>13</v>
      </c>
      <c r="I97" s="119">
        <f>'Прил 7'!J85</f>
        <v>20000</v>
      </c>
    </row>
    <row r="98" spans="1:9" ht="31.5" x14ac:dyDescent="0.25">
      <c r="A98" s="117" t="s">
        <v>400</v>
      </c>
      <c r="B98" s="118" t="s">
        <v>108</v>
      </c>
      <c r="C98" s="118">
        <v>2</v>
      </c>
      <c r="D98" s="118" t="s">
        <v>88</v>
      </c>
      <c r="E98" s="118" t="s">
        <v>89</v>
      </c>
      <c r="F98" s="97" t="s">
        <v>362</v>
      </c>
      <c r="G98" s="51" t="s">
        <v>362</v>
      </c>
      <c r="H98" s="51" t="s">
        <v>362</v>
      </c>
      <c r="I98" s="119">
        <f>I99+I101</f>
        <v>663000</v>
      </c>
    </row>
    <row r="99" spans="1:9" x14ac:dyDescent="0.25">
      <c r="A99" s="117" t="s">
        <v>395</v>
      </c>
      <c r="B99" s="118" t="s">
        <v>108</v>
      </c>
      <c r="C99" s="118" t="s">
        <v>93</v>
      </c>
      <c r="D99" s="118" t="s">
        <v>85</v>
      </c>
      <c r="E99" s="118" t="s">
        <v>89</v>
      </c>
      <c r="F99" s="97"/>
      <c r="G99" s="51"/>
      <c r="H99" s="51"/>
      <c r="I99" s="119">
        <f>I100</f>
        <v>150000</v>
      </c>
    </row>
    <row r="100" spans="1:9" ht="31.5" x14ac:dyDescent="0.25">
      <c r="A100" s="117" t="s">
        <v>207</v>
      </c>
      <c r="B100" s="118" t="s">
        <v>108</v>
      </c>
      <c r="C100" s="118" t="s">
        <v>93</v>
      </c>
      <c r="D100" s="118" t="s">
        <v>85</v>
      </c>
      <c r="E100" s="118" t="s">
        <v>208</v>
      </c>
      <c r="F100" s="97">
        <v>240</v>
      </c>
      <c r="G100" s="51">
        <v>5</v>
      </c>
      <c r="H100" s="51">
        <v>5</v>
      </c>
      <c r="I100" s="119">
        <f>'Прил 7'!J251</f>
        <v>150000</v>
      </c>
    </row>
    <row r="101" spans="1:9" x14ac:dyDescent="0.25">
      <c r="A101" s="117" t="s">
        <v>401</v>
      </c>
      <c r="B101" s="118" t="s">
        <v>108</v>
      </c>
      <c r="C101" s="118" t="s">
        <v>93</v>
      </c>
      <c r="D101" s="118" t="s">
        <v>86</v>
      </c>
      <c r="E101" s="118" t="s">
        <v>89</v>
      </c>
      <c r="F101" s="97"/>
      <c r="G101" s="51"/>
      <c r="H101" s="51"/>
      <c r="I101" s="119">
        <f>I102</f>
        <v>513000</v>
      </c>
    </row>
    <row r="102" spans="1:9" ht="31.5" x14ac:dyDescent="0.25">
      <c r="A102" s="117" t="s">
        <v>207</v>
      </c>
      <c r="B102" s="118" t="s">
        <v>108</v>
      </c>
      <c r="C102" s="118" t="s">
        <v>93</v>
      </c>
      <c r="D102" s="118" t="s">
        <v>86</v>
      </c>
      <c r="E102" s="118" t="s">
        <v>208</v>
      </c>
      <c r="F102" s="97">
        <v>240</v>
      </c>
      <c r="G102" s="51">
        <v>5</v>
      </c>
      <c r="H102" s="51">
        <v>5</v>
      </c>
      <c r="I102" s="119">
        <f>'Прил 7'!J254</f>
        <v>513000</v>
      </c>
    </row>
    <row r="103" spans="1:9" ht="31.5" x14ac:dyDescent="0.25">
      <c r="A103" s="117" t="s">
        <v>400</v>
      </c>
      <c r="B103" s="118" t="s">
        <v>108</v>
      </c>
      <c r="C103" s="118" t="s">
        <v>94</v>
      </c>
      <c r="D103" s="118" t="s">
        <v>88</v>
      </c>
      <c r="E103" s="118" t="s">
        <v>89</v>
      </c>
      <c r="F103" s="97" t="s">
        <v>362</v>
      </c>
      <c r="G103" s="51" t="s">
        <v>362</v>
      </c>
      <c r="H103" s="51" t="s">
        <v>362</v>
      </c>
      <c r="I103" s="119">
        <f>I104+I106</f>
        <v>28000</v>
      </c>
    </row>
    <row r="104" spans="1:9" hidden="1" x14ac:dyDescent="0.25">
      <c r="A104" s="117" t="s">
        <v>395</v>
      </c>
      <c r="B104" s="118" t="s">
        <v>108</v>
      </c>
      <c r="C104" s="118" t="s">
        <v>94</v>
      </c>
      <c r="D104" s="118" t="s">
        <v>85</v>
      </c>
      <c r="E104" s="118" t="s">
        <v>89</v>
      </c>
      <c r="F104" s="97"/>
      <c r="G104" s="51"/>
      <c r="H104" s="51"/>
      <c r="I104" s="119">
        <f>I105</f>
        <v>0</v>
      </c>
    </row>
    <row r="105" spans="1:9" ht="31.5" hidden="1" x14ac:dyDescent="0.25">
      <c r="A105" s="117" t="s">
        <v>207</v>
      </c>
      <c r="B105" s="118" t="s">
        <v>108</v>
      </c>
      <c r="C105" s="118" t="s">
        <v>94</v>
      </c>
      <c r="D105" s="118" t="s">
        <v>85</v>
      </c>
      <c r="E105" s="118" t="s">
        <v>208</v>
      </c>
      <c r="F105" s="97">
        <v>240</v>
      </c>
      <c r="G105" s="51">
        <v>8</v>
      </c>
      <c r="H105" s="51">
        <v>1</v>
      </c>
      <c r="I105" s="119">
        <f>'Прил 7'!J284</f>
        <v>0</v>
      </c>
    </row>
    <row r="106" spans="1:9" ht="47.25" x14ac:dyDescent="0.25">
      <c r="A106" s="117" t="s">
        <v>528</v>
      </c>
      <c r="B106" s="118" t="s">
        <v>108</v>
      </c>
      <c r="C106" s="52">
        <v>3</v>
      </c>
      <c r="D106" s="118" t="s">
        <v>86</v>
      </c>
      <c r="E106" s="118" t="s">
        <v>89</v>
      </c>
      <c r="F106" s="97"/>
      <c r="G106" s="51"/>
      <c r="H106" s="51"/>
      <c r="I106" s="119">
        <f>I107</f>
        <v>28000</v>
      </c>
    </row>
    <row r="107" spans="1:9" ht="31.5" x14ac:dyDescent="0.25">
      <c r="A107" s="117" t="s">
        <v>207</v>
      </c>
      <c r="B107" s="118" t="s">
        <v>108</v>
      </c>
      <c r="C107" s="52">
        <v>3</v>
      </c>
      <c r="D107" s="118" t="s">
        <v>86</v>
      </c>
      <c r="E107" s="118" t="s">
        <v>208</v>
      </c>
      <c r="F107" s="97">
        <v>240</v>
      </c>
      <c r="G107" s="51">
        <v>8</v>
      </c>
      <c r="H107" s="51">
        <v>1</v>
      </c>
      <c r="I107" s="119">
        <f>'Прил 7'!J287</f>
        <v>28000</v>
      </c>
    </row>
    <row r="108" spans="1:9" ht="47.25" x14ac:dyDescent="0.25">
      <c r="A108" s="117" t="s">
        <v>214</v>
      </c>
      <c r="B108" s="118" t="s">
        <v>133</v>
      </c>
      <c r="C108" s="52" t="s">
        <v>87</v>
      </c>
      <c r="D108" s="118" t="s">
        <v>88</v>
      </c>
      <c r="E108" s="118" t="s">
        <v>89</v>
      </c>
      <c r="F108" s="97" t="s">
        <v>362</v>
      </c>
      <c r="G108" s="51" t="s">
        <v>362</v>
      </c>
      <c r="H108" s="51" t="s">
        <v>362</v>
      </c>
      <c r="I108" s="119">
        <f>SUM(I109:I110)</f>
        <v>6000</v>
      </c>
    </row>
    <row r="109" spans="1:9" ht="31.5" x14ac:dyDescent="0.25">
      <c r="A109" s="117" t="s">
        <v>445</v>
      </c>
      <c r="B109" s="118" t="s">
        <v>133</v>
      </c>
      <c r="C109" s="52">
        <v>0</v>
      </c>
      <c r="D109" s="118" t="s">
        <v>88</v>
      </c>
      <c r="E109" s="118" t="s">
        <v>446</v>
      </c>
      <c r="F109" s="97">
        <v>350</v>
      </c>
      <c r="G109" s="51">
        <v>1</v>
      </c>
      <c r="H109" s="51">
        <v>13</v>
      </c>
      <c r="I109" s="119">
        <f>'Прил 7'!J92</f>
        <v>6000</v>
      </c>
    </row>
    <row r="110" spans="1:9" ht="63" hidden="1" x14ac:dyDescent="0.25">
      <c r="A110" s="117" t="s">
        <v>460</v>
      </c>
      <c r="B110" s="118" t="s">
        <v>133</v>
      </c>
      <c r="C110" s="52">
        <v>0</v>
      </c>
      <c r="D110" s="118" t="s">
        <v>88</v>
      </c>
      <c r="E110" s="118" t="s">
        <v>448</v>
      </c>
      <c r="F110" s="97">
        <v>350</v>
      </c>
      <c r="G110" s="51">
        <v>1</v>
      </c>
      <c r="H110" s="51">
        <v>13</v>
      </c>
      <c r="I110" s="119">
        <f>'Прил 7'!J94</f>
        <v>0</v>
      </c>
    </row>
    <row r="111" spans="1:9" ht="78.75" x14ac:dyDescent="0.25">
      <c r="A111" s="57" t="s">
        <v>318</v>
      </c>
      <c r="B111" s="118" t="s">
        <v>122</v>
      </c>
      <c r="C111" s="52" t="s">
        <v>87</v>
      </c>
      <c r="D111" s="118" t="s">
        <v>88</v>
      </c>
      <c r="E111" s="118" t="s">
        <v>89</v>
      </c>
      <c r="F111" s="97"/>
      <c r="G111" s="51"/>
      <c r="H111" s="51"/>
      <c r="I111" s="119">
        <f>I112</f>
        <v>30000</v>
      </c>
    </row>
    <row r="112" spans="1:9" ht="31.5" x14ac:dyDescent="0.25">
      <c r="A112" s="57" t="s">
        <v>319</v>
      </c>
      <c r="B112" s="118" t="s">
        <v>122</v>
      </c>
      <c r="C112" s="52">
        <v>0</v>
      </c>
      <c r="D112" s="118" t="s">
        <v>88</v>
      </c>
      <c r="E112" s="118" t="s">
        <v>320</v>
      </c>
      <c r="F112" s="97">
        <v>240</v>
      </c>
      <c r="G112" s="51">
        <v>7</v>
      </c>
      <c r="H112" s="51">
        <v>5</v>
      </c>
      <c r="I112" s="119">
        <f>'Прил 7'!J259</f>
        <v>30000</v>
      </c>
    </row>
    <row r="113" spans="1:9" ht="47.25" x14ac:dyDescent="0.25">
      <c r="A113" s="117" t="s">
        <v>216</v>
      </c>
      <c r="B113" s="118" t="s">
        <v>110</v>
      </c>
      <c r="C113" s="52" t="s">
        <v>87</v>
      </c>
      <c r="D113" s="118" t="s">
        <v>88</v>
      </c>
      <c r="E113" s="118" t="s">
        <v>89</v>
      </c>
      <c r="F113" s="97" t="s">
        <v>362</v>
      </c>
      <c r="G113" s="51" t="s">
        <v>362</v>
      </c>
      <c r="H113" s="51" t="s">
        <v>362</v>
      </c>
      <c r="I113" s="119">
        <f>I114</f>
        <v>10000</v>
      </c>
    </row>
    <row r="114" spans="1:9" x14ac:dyDescent="0.25">
      <c r="A114" s="117" t="s">
        <v>402</v>
      </c>
      <c r="B114" s="118" t="s">
        <v>110</v>
      </c>
      <c r="C114" s="52">
        <v>0</v>
      </c>
      <c r="D114" s="118" t="s">
        <v>85</v>
      </c>
      <c r="E114" s="118" t="s">
        <v>89</v>
      </c>
      <c r="F114" s="97"/>
      <c r="G114" s="51"/>
      <c r="H114" s="51"/>
      <c r="I114" s="119">
        <f>SUM(I115:I115)</f>
        <v>10000</v>
      </c>
    </row>
    <row r="115" spans="1:9" x14ac:dyDescent="0.25">
      <c r="A115" s="117" t="s">
        <v>218</v>
      </c>
      <c r="B115" s="118" t="s">
        <v>110</v>
      </c>
      <c r="C115" s="52">
        <v>0</v>
      </c>
      <c r="D115" s="118" t="s">
        <v>85</v>
      </c>
      <c r="E115" s="118" t="s">
        <v>219</v>
      </c>
      <c r="F115" s="97">
        <v>240</v>
      </c>
      <c r="G115" s="51">
        <v>1</v>
      </c>
      <c r="H115" s="51">
        <v>13</v>
      </c>
      <c r="I115" s="119">
        <f>'Прил 7'!J98</f>
        <v>10000</v>
      </c>
    </row>
    <row r="116" spans="1:9" ht="47.25" x14ac:dyDescent="0.25">
      <c r="A116" s="117" t="s">
        <v>165</v>
      </c>
      <c r="B116" s="118" t="s">
        <v>114</v>
      </c>
      <c r="C116" s="52" t="s">
        <v>87</v>
      </c>
      <c r="D116" s="118" t="s">
        <v>88</v>
      </c>
      <c r="E116" s="118" t="s">
        <v>89</v>
      </c>
      <c r="F116" s="97" t="s">
        <v>362</v>
      </c>
      <c r="G116" s="51" t="s">
        <v>362</v>
      </c>
      <c r="H116" s="51" t="s">
        <v>362</v>
      </c>
      <c r="I116" s="119">
        <f>I117</f>
        <v>635000</v>
      </c>
    </row>
    <row r="117" spans="1:9" ht="31.5" x14ac:dyDescent="0.25">
      <c r="A117" s="117" t="s">
        <v>403</v>
      </c>
      <c r="B117" s="118" t="s">
        <v>114</v>
      </c>
      <c r="C117" s="52">
        <v>0</v>
      </c>
      <c r="D117" s="118" t="s">
        <v>85</v>
      </c>
      <c r="E117" s="118" t="s">
        <v>89</v>
      </c>
      <c r="F117" s="97" t="s">
        <v>362</v>
      </c>
      <c r="G117" s="51" t="s">
        <v>362</v>
      </c>
      <c r="H117" s="51" t="s">
        <v>362</v>
      </c>
      <c r="I117" s="119">
        <f>SUM(I118:I119)</f>
        <v>635000</v>
      </c>
    </row>
    <row r="118" spans="1:9" ht="31.5" x14ac:dyDescent="0.25">
      <c r="A118" s="117" t="s">
        <v>166</v>
      </c>
      <c r="B118" s="118" t="s">
        <v>114</v>
      </c>
      <c r="C118" s="52">
        <v>0</v>
      </c>
      <c r="D118" s="118" t="s">
        <v>85</v>
      </c>
      <c r="E118" s="118">
        <v>26910</v>
      </c>
      <c r="F118" s="97">
        <v>240</v>
      </c>
      <c r="G118" s="51">
        <v>1</v>
      </c>
      <c r="H118" s="51">
        <v>13</v>
      </c>
      <c r="I118" s="119">
        <f>'Прил 7'!J102</f>
        <v>135000</v>
      </c>
    </row>
    <row r="119" spans="1:9" ht="31.5" x14ac:dyDescent="0.25">
      <c r="A119" s="117" t="s">
        <v>166</v>
      </c>
      <c r="B119" s="118" t="s">
        <v>114</v>
      </c>
      <c r="C119" s="52">
        <v>0</v>
      </c>
      <c r="D119" s="118" t="s">
        <v>86</v>
      </c>
      <c r="E119" s="118">
        <v>26910</v>
      </c>
      <c r="F119" s="97">
        <v>240</v>
      </c>
      <c r="G119" s="51">
        <v>1</v>
      </c>
      <c r="H119" s="51">
        <v>13</v>
      </c>
      <c r="I119" s="119">
        <f>'Прил 7'!J105</f>
        <v>500000</v>
      </c>
    </row>
    <row r="120" spans="1:9" ht="47.25" x14ac:dyDescent="0.25">
      <c r="A120" s="117" t="s">
        <v>220</v>
      </c>
      <c r="B120" s="118" t="s">
        <v>119</v>
      </c>
      <c r="C120" s="52" t="s">
        <v>87</v>
      </c>
      <c r="D120" s="118" t="s">
        <v>88</v>
      </c>
      <c r="E120" s="118" t="s">
        <v>89</v>
      </c>
      <c r="F120" s="97"/>
      <c r="G120" s="51"/>
      <c r="H120" s="51"/>
      <c r="I120" s="119">
        <f>I121</f>
        <v>160000</v>
      </c>
    </row>
    <row r="121" spans="1:9" ht="47.25" x14ac:dyDescent="0.25">
      <c r="A121" s="117" t="s">
        <v>221</v>
      </c>
      <c r="B121" s="118" t="s">
        <v>119</v>
      </c>
      <c r="C121" s="52">
        <v>0</v>
      </c>
      <c r="D121" s="118" t="s">
        <v>86</v>
      </c>
      <c r="E121" s="118" t="s">
        <v>89</v>
      </c>
      <c r="F121" s="97"/>
      <c r="G121" s="51"/>
      <c r="H121" s="51"/>
      <c r="I121" s="119">
        <f>I122</f>
        <v>160000</v>
      </c>
    </row>
    <row r="122" spans="1:9" x14ac:dyDescent="0.25">
      <c r="A122" s="57" t="s">
        <v>222</v>
      </c>
      <c r="B122" s="118" t="s">
        <v>119</v>
      </c>
      <c r="C122" s="52">
        <v>0</v>
      </c>
      <c r="D122" s="118" t="s">
        <v>86</v>
      </c>
      <c r="E122" s="118" t="s">
        <v>223</v>
      </c>
      <c r="F122" s="97">
        <v>240</v>
      </c>
      <c r="G122" s="51">
        <v>1</v>
      </c>
      <c r="H122" s="51">
        <v>13</v>
      </c>
      <c r="I122" s="119">
        <f>'Прил 7'!J109</f>
        <v>160000</v>
      </c>
    </row>
    <row r="123" spans="1:9" ht="47.25" x14ac:dyDescent="0.25">
      <c r="A123" s="57" t="s">
        <v>304</v>
      </c>
      <c r="B123" s="118" t="s">
        <v>131</v>
      </c>
      <c r="C123" s="52">
        <v>0</v>
      </c>
      <c r="D123" s="118" t="s">
        <v>88</v>
      </c>
      <c r="E123" s="118" t="s">
        <v>89</v>
      </c>
      <c r="F123" s="97"/>
      <c r="G123" s="51"/>
      <c r="H123" s="51"/>
      <c r="I123" s="119">
        <f>I124</f>
        <v>2393.2399999999998</v>
      </c>
    </row>
    <row r="124" spans="1:9" ht="47.25" x14ac:dyDescent="0.25">
      <c r="A124" s="57" t="s">
        <v>404</v>
      </c>
      <c r="B124" s="118" t="s">
        <v>131</v>
      </c>
      <c r="C124" s="52">
        <v>1</v>
      </c>
      <c r="D124" s="118" t="s">
        <v>88</v>
      </c>
      <c r="E124" s="118" t="s">
        <v>89</v>
      </c>
      <c r="F124" s="97"/>
      <c r="G124" s="51"/>
      <c r="H124" s="51"/>
      <c r="I124" s="119">
        <f>I125+I127+I129</f>
        <v>2393.2399999999998</v>
      </c>
    </row>
    <row r="125" spans="1:9" hidden="1" x14ac:dyDescent="0.25">
      <c r="A125" s="57" t="s">
        <v>306</v>
      </c>
      <c r="B125" s="118" t="s">
        <v>131</v>
      </c>
      <c r="C125" s="52">
        <v>1</v>
      </c>
      <c r="D125" s="118" t="s">
        <v>85</v>
      </c>
      <c r="E125" s="118" t="s">
        <v>89</v>
      </c>
      <c r="F125" s="97"/>
      <c r="G125" s="51"/>
      <c r="H125" s="51"/>
      <c r="I125" s="119">
        <f>I126</f>
        <v>0</v>
      </c>
    </row>
    <row r="126" spans="1:9" hidden="1" x14ac:dyDescent="0.25">
      <c r="A126" s="57" t="s">
        <v>405</v>
      </c>
      <c r="B126" s="118" t="s">
        <v>131</v>
      </c>
      <c r="C126" s="52">
        <v>1</v>
      </c>
      <c r="D126" s="118" t="s">
        <v>85</v>
      </c>
      <c r="E126" s="118" t="s">
        <v>308</v>
      </c>
      <c r="F126" s="97">
        <v>240</v>
      </c>
      <c r="G126" s="51">
        <v>5</v>
      </c>
      <c r="H126" s="51">
        <v>3</v>
      </c>
      <c r="I126" s="119">
        <f>'Прил 7'!J229</f>
        <v>0</v>
      </c>
    </row>
    <row r="127" spans="1:9" hidden="1" x14ac:dyDescent="0.25">
      <c r="A127" s="57" t="s">
        <v>309</v>
      </c>
      <c r="B127" s="118" t="s">
        <v>131</v>
      </c>
      <c r="C127" s="52">
        <v>1</v>
      </c>
      <c r="D127" s="118" t="s">
        <v>86</v>
      </c>
      <c r="E127" s="118" t="s">
        <v>89</v>
      </c>
      <c r="F127" s="97"/>
      <c r="G127" s="51"/>
      <c r="H127" s="51"/>
      <c r="I127" s="119">
        <f>I128</f>
        <v>0</v>
      </c>
    </row>
    <row r="128" spans="1:9" ht="94.5" hidden="1" x14ac:dyDescent="0.25">
      <c r="A128" s="57" t="s">
        <v>406</v>
      </c>
      <c r="B128" s="118" t="s">
        <v>131</v>
      </c>
      <c r="C128" s="52">
        <v>1</v>
      </c>
      <c r="D128" s="118" t="s">
        <v>86</v>
      </c>
      <c r="E128" s="118" t="s">
        <v>308</v>
      </c>
      <c r="F128" s="97">
        <v>240</v>
      </c>
      <c r="G128" s="51">
        <v>5</v>
      </c>
      <c r="H128" s="51">
        <v>3</v>
      </c>
      <c r="I128" s="119">
        <f>'Прил 7'!J232</f>
        <v>0</v>
      </c>
    </row>
    <row r="129" spans="1:9" ht="78.75" x14ac:dyDescent="0.25">
      <c r="A129" s="57" t="s">
        <v>310</v>
      </c>
      <c r="B129" s="118" t="s">
        <v>131</v>
      </c>
      <c r="C129" s="52">
        <v>1</v>
      </c>
      <c r="D129" s="118" t="s">
        <v>141</v>
      </c>
      <c r="E129" s="118" t="s">
        <v>89</v>
      </c>
      <c r="F129" s="97"/>
      <c r="G129" s="51"/>
      <c r="H129" s="51"/>
      <c r="I129" s="119">
        <f>I130</f>
        <v>2393.2399999999998</v>
      </c>
    </row>
    <row r="130" spans="1:9" ht="78.75" x14ac:dyDescent="0.25">
      <c r="A130" s="57" t="s">
        <v>307</v>
      </c>
      <c r="B130" s="118" t="s">
        <v>131</v>
      </c>
      <c r="C130" s="52">
        <v>1</v>
      </c>
      <c r="D130" s="118" t="s">
        <v>141</v>
      </c>
      <c r="E130" s="118" t="s">
        <v>142</v>
      </c>
      <c r="F130" s="97">
        <v>540</v>
      </c>
      <c r="G130" s="51">
        <v>5</v>
      </c>
      <c r="H130" s="51">
        <v>3</v>
      </c>
      <c r="I130" s="119">
        <f>'Прил 7'!J235</f>
        <v>2393.2399999999998</v>
      </c>
    </row>
    <row r="131" spans="1:9" x14ac:dyDescent="0.25">
      <c r="A131" s="203" t="s">
        <v>154</v>
      </c>
      <c r="B131" s="204"/>
      <c r="C131" s="204"/>
      <c r="D131" s="204"/>
      <c r="E131" s="204"/>
      <c r="F131" s="204"/>
      <c r="G131" s="204"/>
      <c r="H131" s="204"/>
      <c r="I131" s="205">
        <f>I13+I21+I32+I60+I62+I67+I86+I108+I111+I113+I116+I120+I123</f>
        <v>127793627.91</v>
      </c>
    </row>
  </sheetData>
  <mergeCells count="9">
    <mergeCell ref="B12:E12"/>
    <mergeCell ref="C2:I2"/>
    <mergeCell ref="C1:I1"/>
    <mergeCell ref="C3:I3"/>
    <mergeCell ref="C4:I4"/>
    <mergeCell ref="C5:I5"/>
    <mergeCell ref="C6:I6"/>
    <mergeCell ref="A9:I9"/>
    <mergeCell ref="A11:I11"/>
  </mergeCells>
  <pageMargins left="0.78740157480314965" right="0.19685039370078741" top="0.39370078740157483" bottom="0.39370078740157483" header="0.19685039370078741" footer="0.19685039370078741"/>
  <pageSetup paperSize="9" fitToHeight="0" orientation="landscape" r:id="rId1"/>
  <headerFooter differentFirst="1">
    <oddHeader>&amp;C&amp;"PT Astra Serif,обычный"&amp;8&amp;K000000&amp;P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36</vt:i4>
      </vt:variant>
    </vt:vector>
  </HeadingPairs>
  <TitlesOfParts>
    <vt:vector size="53" baseType="lpstr">
      <vt:lpstr>Прил 1</vt:lpstr>
      <vt:lpstr>Прил 2</vt:lpstr>
      <vt:lpstr>Прил 3</vt:lpstr>
      <vt:lpstr>Прил 4</vt:lpstr>
      <vt:lpstr>Прил 5</vt:lpstr>
      <vt:lpstr>Прил 6</vt:lpstr>
      <vt:lpstr>Прил 7</vt:lpstr>
      <vt:lpstr>Прил 8</vt:lpstr>
      <vt:lpstr>Прил 9</vt:lpstr>
      <vt:lpstr>Прил 10</vt:lpstr>
      <vt:lpstr>Прил 11</vt:lpstr>
      <vt:lpstr>Прил 12</vt:lpstr>
      <vt:lpstr>Прил 13</vt:lpstr>
      <vt:lpstr>Прил 14</vt:lpstr>
      <vt:lpstr>Прил 15</vt:lpstr>
      <vt:lpstr>Прил 16</vt:lpstr>
      <vt:lpstr>Прил 17</vt:lpstr>
      <vt:lpstr>'Прил 10'!__bookmark_1</vt:lpstr>
      <vt:lpstr>'Прил 11'!__bookmark_1</vt:lpstr>
      <vt:lpstr>'Прил 12'!__bookmark_1</vt:lpstr>
      <vt:lpstr>'Прил 13'!__bookmark_1</vt:lpstr>
      <vt:lpstr>'Прил 6'!__bookmark_1</vt:lpstr>
      <vt:lpstr>'Прил 7'!__bookmark_1</vt:lpstr>
      <vt:lpstr>'Прил 8'!__bookmark_1</vt:lpstr>
      <vt:lpstr>'Прил 9'!__bookmark_1</vt:lpstr>
      <vt:lpstr>__bookmark_1</vt:lpstr>
      <vt:lpstr>'Прил 1'!Заголовки_для_печати</vt:lpstr>
      <vt:lpstr>'Прил 10'!Заголовки_для_печати</vt:lpstr>
      <vt:lpstr>'Прил 11'!Заголовки_для_печати</vt:lpstr>
      <vt:lpstr>'Прил 12'!Заголовки_для_печати</vt:lpstr>
      <vt:lpstr>'Прил 13'!Заголовки_для_печати</vt:lpstr>
      <vt:lpstr>'Прил 15'!Заголовки_для_печати</vt:lpstr>
      <vt:lpstr>'Прил 16'!Заголовки_для_печати</vt:lpstr>
      <vt:lpstr>'Прил 17'!Заголовки_для_печати</vt:lpstr>
      <vt:lpstr>'Прил 2'!Заголовки_для_печати</vt:lpstr>
      <vt:lpstr>'Прил 5'!Заголовки_для_печати</vt:lpstr>
      <vt:lpstr>'Прил 6'!Заголовки_для_печати</vt:lpstr>
      <vt:lpstr>'Прил 7'!Заголовки_для_печати</vt:lpstr>
      <vt:lpstr>'Прил 8'!Заголовки_для_печати</vt:lpstr>
      <vt:lpstr>'Прил 9'!Заголовки_для_печати</vt:lpstr>
      <vt:lpstr>'Прил 1'!Область_печати</vt:lpstr>
      <vt:lpstr>'Прил 13'!Область_печати</vt:lpstr>
      <vt:lpstr>'Прил 14'!Область_печати</vt:lpstr>
      <vt:lpstr>'Прил 15'!Область_печати</vt:lpstr>
      <vt:lpstr>'Прил 16'!Область_печати</vt:lpstr>
      <vt:lpstr>'Прил 17'!Область_печати</vt:lpstr>
      <vt:lpstr>'Прил 2'!Область_печати</vt:lpstr>
      <vt:lpstr>'Прил 3'!Область_печати</vt:lpstr>
      <vt:lpstr>'Прил 4'!Область_печати</vt:lpstr>
      <vt:lpstr>'Прил 5'!Область_печати</vt:lpstr>
      <vt:lpstr>'Прил 6'!Область_печати</vt:lpstr>
      <vt:lpstr>'Прил 7'!Область_печати</vt:lpstr>
      <vt:lpstr>'Прил 8'!Область_печати</vt:lpstr>
    </vt:vector>
  </TitlesOfParts>
  <Company>Департамент финансов Тульской области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ДЕПФИН</dc:creator>
  <cp:lastModifiedBy>Катерина</cp:lastModifiedBy>
  <cp:lastPrinted>2022-11-30T14:25:16Z</cp:lastPrinted>
  <dcterms:created xsi:type="dcterms:W3CDTF">2012-09-28T07:11:56Z</dcterms:created>
  <dcterms:modified xsi:type="dcterms:W3CDTF">2022-12-01T12:45:46Z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ningSheetType">
    <vt:lpwstr>0</vt:lpwstr>
  </property>
</Properties>
</file>