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E:\Работа\3\2015 год\"/>
    </mc:Choice>
  </mc:AlternateContent>
  <bookViews>
    <workbookView xWindow="120" yWindow="180" windowWidth="11625" windowHeight="6225" tabRatio="702"/>
  </bookViews>
  <sheets>
    <sheet name="Приложение 1" sheetId="35" r:id="rId1"/>
    <sheet name="Приложение 2" sheetId="36" r:id="rId2"/>
    <sheet name="Приложение 3" sheetId="32" r:id="rId3"/>
    <sheet name="Приложение 4" sheetId="33" r:id="rId4"/>
    <sheet name="Приложение 5" sheetId="37" r:id="rId5"/>
    <sheet name="Приложение 6" sheetId="9" r:id="rId6"/>
    <sheet name="Приложение 7" sheetId="2" r:id="rId7"/>
    <sheet name="Приложение 8" sheetId="28" r:id="rId8"/>
    <sheet name="Приложение 9" sheetId="29" r:id="rId9"/>
    <sheet name="Приложение 10" sheetId="30" r:id="rId10"/>
    <sheet name="Приложение 11" sheetId="38" r:id="rId11"/>
    <sheet name="Приложение 13" sheetId="39" r:id="rId12"/>
  </sheets>
  <definedNames>
    <definedName name="_xlnm._FilterDatabase" localSheetId="5" hidden="1">'Приложение 6'!$A$12:$H$275</definedName>
    <definedName name="_xlnm._FilterDatabase" localSheetId="6" hidden="1">'Приложение 7'!$A$10:$I$269</definedName>
    <definedName name="_xlnm.Print_Titles" localSheetId="4">'Приложение 5'!$10:$10</definedName>
    <definedName name="_xlnm.Print_Titles" localSheetId="8">'Приложение 9'!$10:$10</definedName>
    <definedName name="_xlnm.Print_Area" localSheetId="0">'Приложение 1'!$A$1:$D$35</definedName>
    <definedName name="_xlnm.Print_Area" localSheetId="9">'Приложение 10'!$A$1:$D$37</definedName>
    <definedName name="_xlnm.Print_Area" localSheetId="10">'Приложение 11'!$A$1:$D$28</definedName>
    <definedName name="_xlnm.Print_Area" localSheetId="11">'Приложение 13'!$A$1:$J$229</definedName>
    <definedName name="_xlnm.Print_Area" localSheetId="1">'Приложение 2'!$A$1:$D$59</definedName>
    <definedName name="_xlnm.Print_Area" localSheetId="2">'Приложение 3'!$A$1:$D$19</definedName>
    <definedName name="_xlnm.Print_Area" localSheetId="5">'Приложение 6'!$A$1:$J$262</definedName>
    <definedName name="_xlnm.Print_Area" localSheetId="6">'Приложение 7'!$A$1:$K$263</definedName>
    <definedName name="_xlnm.Print_Area" localSheetId="8">'Приложение 9'!$A$1:$K$23</definedName>
  </definedNames>
  <calcPr calcId="162913" fullCalcOnLoad="1"/>
</workbook>
</file>

<file path=xl/calcChain.xml><?xml version="1.0" encoding="utf-8"?>
<calcChain xmlns="http://schemas.openxmlformats.org/spreadsheetml/2006/main">
  <c r="D6" i="38" l="1"/>
  <c r="D6" i="30"/>
  <c r="K6" i="29"/>
  <c r="L6" i="28"/>
  <c r="K6" i="2"/>
  <c r="J6" i="9"/>
  <c r="F6" i="37"/>
  <c r="D6" i="33"/>
  <c r="D6" i="32"/>
  <c r="D6" i="36"/>
  <c r="I14" i="39"/>
  <c r="I13" i="39" s="1"/>
  <c r="I12" i="39" s="1"/>
  <c r="J24" i="39"/>
  <c r="J14" i="39"/>
  <c r="I26" i="39"/>
  <c r="J26" i="39"/>
  <c r="I31" i="39"/>
  <c r="J31" i="39"/>
  <c r="J13" i="39" s="1"/>
  <c r="J12" i="39" s="1"/>
  <c r="I35" i="39"/>
  <c r="I34" i="39" s="1"/>
  <c r="J35" i="39"/>
  <c r="J34" i="39" s="1"/>
  <c r="I46" i="39"/>
  <c r="I45" i="39" s="1"/>
  <c r="I44" i="39"/>
  <c r="J46" i="39"/>
  <c r="I48" i="39"/>
  <c r="J48" i="39"/>
  <c r="I51" i="39"/>
  <c r="J52" i="39"/>
  <c r="J51" i="39"/>
  <c r="J53" i="39"/>
  <c r="J54" i="39"/>
  <c r="J55" i="39"/>
  <c r="I59" i="39"/>
  <c r="J59" i="39"/>
  <c r="I71" i="39"/>
  <c r="J76" i="39"/>
  <c r="I77" i="39"/>
  <c r="J77" i="39"/>
  <c r="J78" i="39"/>
  <c r="I84" i="39"/>
  <c r="J84" i="39"/>
  <c r="I86" i="39"/>
  <c r="J86" i="39"/>
  <c r="J90" i="39"/>
  <c r="I93" i="39"/>
  <c r="I90" i="39"/>
  <c r="I102" i="39"/>
  <c r="J105" i="39"/>
  <c r="J102" i="39"/>
  <c r="J107" i="39"/>
  <c r="I108" i="39"/>
  <c r="I107" i="39" s="1"/>
  <c r="I110" i="39"/>
  <c r="J110" i="39"/>
  <c r="I116" i="39"/>
  <c r="J116" i="39"/>
  <c r="I120" i="39"/>
  <c r="J120" i="39"/>
  <c r="J119" i="39" s="1"/>
  <c r="J122" i="39"/>
  <c r="I124" i="39"/>
  <c r="J124" i="39"/>
  <c r="J135" i="39"/>
  <c r="J134" i="39" s="1"/>
  <c r="I136" i="39"/>
  <c r="I134" i="39" s="1"/>
  <c r="I140" i="39"/>
  <c r="J140" i="39"/>
  <c r="I142" i="39"/>
  <c r="J142" i="39"/>
  <c r="I148" i="39"/>
  <c r="J148" i="39"/>
  <c r="I150" i="39"/>
  <c r="J150" i="39"/>
  <c r="I154" i="39"/>
  <c r="I153" i="39" s="1"/>
  <c r="J154" i="39"/>
  <c r="J153" i="39" s="1"/>
  <c r="I161" i="39"/>
  <c r="I160" i="39" s="1"/>
  <c r="J161" i="39"/>
  <c r="J160" i="39" s="1"/>
  <c r="I169" i="39"/>
  <c r="I168" i="39" s="1"/>
  <c r="I152" i="39" s="1"/>
  <c r="J169" i="39"/>
  <c r="J168" i="39"/>
  <c r="I173" i="39"/>
  <c r="I172" i="39" s="1"/>
  <c r="J173" i="39"/>
  <c r="I175" i="39"/>
  <c r="J176" i="39"/>
  <c r="J175" i="39" s="1"/>
  <c r="J172" i="39" s="1"/>
  <c r="J171" i="39" s="1"/>
  <c r="I178" i="39"/>
  <c r="J178" i="39"/>
  <c r="I183" i="39"/>
  <c r="I180" i="39" s="1"/>
  <c r="J184" i="39"/>
  <c r="J185" i="39"/>
  <c r="J183" i="39" s="1"/>
  <c r="J180" i="39" s="1"/>
  <c r="J186" i="39"/>
  <c r="J187" i="39"/>
  <c r="I195" i="39"/>
  <c r="J195" i="39"/>
  <c r="J194" i="39" s="1"/>
  <c r="I207" i="39"/>
  <c r="J207" i="39"/>
  <c r="I209" i="39"/>
  <c r="J209" i="39"/>
  <c r="I212" i="39"/>
  <c r="J215" i="39"/>
  <c r="J212" i="39"/>
  <c r="J211" i="39" s="1"/>
  <c r="J216" i="39"/>
  <c r="J218" i="39"/>
  <c r="I221" i="39"/>
  <c r="I211" i="39" s="1"/>
  <c r="J221" i="39"/>
  <c r="I223" i="39"/>
  <c r="I224" i="39"/>
  <c r="J224" i="39"/>
  <c r="J223" i="39"/>
  <c r="I227" i="39"/>
  <c r="I226" i="39" s="1"/>
  <c r="J227" i="39"/>
  <c r="J226" i="39" s="1"/>
  <c r="D17" i="38"/>
  <c r="D15" i="38"/>
  <c r="J15" i="29"/>
  <c r="K20" i="28"/>
  <c r="K21" i="28"/>
  <c r="K41" i="28"/>
  <c r="K65" i="28"/>
  <c r="K125" i="28"/>
  <c r="J17" i="2"/>
  <c r="J19" i="2"/>
  <c r="J22" i="2"/>
  <c r="J24" i="2"/>
  <c r="J25" i="2"/>
  <c r="J26" i="2"/>
  <c r="J27" i="2"/>
  <c r="J31" i="2"/>
  <c r="J33" i="2"/>
  <c r="J35" i="2"/>
  <c r="J37" i="2"/>
  <c r="J39" i="2"/>
  <c r="J41" i="2"/>
  <c r="J46" i="2"/>
  <c r="J51" i="2"/>
  <c r="J53" i="2"/>
  <c r="J55" i="2"/>
  <c r="J58" i="2"/>
  <c r="J62" i="2"/>
  <c r="J66" i="2"/>
  <c r="J69" i="2"/>
  <c r="J73" i="2"/>
  <c r="J78" i="2"/>
  <c r="J84" i="2"/>
  <c r="J86" i="2"/>
  <c r="J92" i="2"/>
  <c r="J94" i="2"/>
  <c r="J100" i="2"/>
  <c r="J106" i="2"/>
  <c r="J108" i="2"/>
  <c r="J110" i="2"/>
  <c r="J112" i="2"/>
  <c r="J114" i="2"/>
  <c r="J120" i="2"/>
  <c r="J126" i="2"/>
  <c r="J128" i="2"/>
  <c r="J131" i="2"/>
  <c r="J134" i="2"/>
  <c r="J138" i="2"/>
  <c r="J143" i="2"/>
  <c r="J153" i="2"/>
  <c r="J155" i="2"/>
  <c r="J157" i="2"/>
  <c r="J159" i="2"/>
  <c r="J163" i="2"/>
  <c r="J165" i="2"/>
  <c r="J167" i="2"/>
  <c r="J171" i="2"/>
  <c r="J176" i="2"/>
  <c r="J177" i="2"/>
  <c r="J183" i="2"/>
  <c r="J188" i="2"/>
  <c r="J190" i="2"/>
  <c r="J192" i="2"/>
  <c r="J198" i="2"/>
  <c r="J200" i="2"/>
  <c r="J204" i="2"/>
  <c r="J205" i="2"/>
  <c r="J206" i="2"/>
  <c r="J210" i="2"/>
  <c r="J219" i="2"/>
  <c r="J221" i="2"/>
  <c r="J227" i="2"/>
  <c r="J231" i="2"/>
  <c r="J237" i="2"/>
  <c r="J239" i="2"/>
  <c r="J241" i="2"/>
  <c r="J250" i="2"/>
  <c r="J251" i="2"/>
  <c r="J256" i="2"/>
  <c r="J258" i="2"/>
  <c r="J262" i="2"/>
  <c r="F14" i="37"/>
  <c r="D14" i="37"/>
  <c r="E14" i="37" s="1"/>
  <c r="D58" i="36"/>
  <c r="C58" i="36"/>
  <c r="D56" i="36"/>
  <c r="C56" i="36"/>
  <c r="C54" i="36"/>
  <c r="C51" i="36"/>
  <c r="C49" i="36"/>
  <c r="D51" i="36"/>
  <c r="D49" i="36"/>
  <c r="D47" i="36"/>
  <c r="D46" i="36" s="1"/>
  <c r="C47" i="36"/>
  <c r="C46" i="36"/>
  <c r="D44" i="36"/>
  <c r="D43" i="36"/>
  <c r="C44" i="36"/>
  <c r="C43" i="36" s="1"/>
  <c r="D38" i="36"/>
  <c r="C38" i="36"/>
  <c r="D36" i="36"/>
  <c r="D35" i="36"/>
  <c r="C36" i="36"/>
  <c r="C35" i="36" s="1"/>
  <c r="D33" i="36"/>
  <c r="D32" i="36"/>
  <c r="D31" i="36" s="1"/>
  <c r="C33" i="36"/>
  <c r="C32" i="36"/>
  <c r="C31" i="36" s="1"/>
  <c r="D29" i="36"/>
  <c r="C29" i="36"/>
  <c r="D27" i="36"/>
  <c r="C27" i="36"/>
  <c r="D26" i="36"/>
  <c r="D24" i="36"/>
  <c r="C24" i="36"/>
  <c r="D22" i="36"/>
  <c r="C22" i="36"/>
  <c r="C21" i="36" s="1"/>
  <c r="C18" i="36" s="1"/>
  <c r="D19" i="36"/>
  <c r="C19" i="36"/>
  <c r="D14" i="36"/>
  <c r="D13" i="36"/>
  <c r="C14" i="36"/>
  <c r="C13" i="36" s="1"/>
  <c r="D26" i="35"/>
  <c r="D23" i="35"/>
  <c r="D16" i="35"/>
  <c r="D15" i="35" s="1"/>
  <c r="D25" i="30" s="1"/>
  <c r="D24" i="30" s="1"/>
  <c r="D23" i="30" s="1"/>
  <c r="D22" i="30" s="1"/>
  <c r="L14" i="28"/>
  <c r="L13" i="28"/>
  <c r="L16" i="28"/>
  <c r="L15" i="28"/>
  <c r="L18" i="28"/>
  <c r="L17" i="28" s="1"/>
  <c r="L21" i="28"/>
  <c r="L20" i="28"/>
  <c r="L19" i="28"/>
  <c r="L25" i="28"/>
  <c r="L24" i="28"/>
  <c r="L27" i="28"/>
  <c r="L26" i="28" s="1"/>
  <c r="L29" i="28"/>
  <c r="L28" i="28"/>
  <c r="L33" i="28"/>
  <c r="L32" i="28"/>
  <c r="L35" i="28"/>
  <c r="L34" i="28" s="1"/>
  <c r="L37" i="28"/>
  <c r="L36" i="28"/>
  <c r="L39" i="28"/>
  <c r="L41" i="28"/>
  <c r="L40" i="28" s="1"/>
  <c r="L43" i="28"/>
  <c r="L42" i="28"/>
  <c r="L48" i="28"/>
  <c r="L47" i="28"/>
  <c r="L51" i="28"/>
  <c r="L50" i="28" s="1"/>
  <c r="L53" i="28"/>
  <c r="L55" i="28"/>
  <c r="L54" i="28"/>
  <c r="L57" i="28"/>
  <c r="L56" i="28"/>
  <c r="L59" i="28"/>
  <c r="L58" i="28" s="1"/>
  <c r="L61" i="28"/>
  <c r="L60" i="28"/>
  <c r="L63" i="28"/>
  <c r="L62" i="28"/>
  <c r="L65" i="28"/>
  <c r="L64" i="28" s="1"/>
  <c r="L68" i="28"/>
  <c r="L69" i="28"/>
  <c r="L70" i="28"/>
  <c r="L73" i="28"/>
  <c r="L72" i="28"/>
  <c r="L71" i="28" s="1"/>
  <c r="L77" i="28"/>
  <c r="L76" i="28"/>
  <c r="L79" i="28"/>
  <c r="L78" i="28" s="1"/>
  <c r="L75" i="28" s="1"/>
  <c r="L82" i="28"/>
  <c r="L81" i="28"/>
  <c r="L80" i="28"/>
  <c r="L85" i="28"/>
  <c r="L84" i="28"/>
  <c r="L83" i="28" s="1"/>
  <c r="L89" i="28"/>
  <c r="L88" i="28"/>
  <c r="L91" i="28"/>
  <c r="L90" i="28"/>
  <c r="L93" i="28"/>
  <c r="L92" i="28"/>
  <c r="L96" i="28"/>
  <c r="L97" i="28"/>
  <c r="L98" i="28"/>
  <c r="L103" i="28"/>
  <c r="L102" i="28"/>
  <c r="L105" i="28"/>
  <c r="L104" i="28" s="1"/>
  <c r="L107" i="28"/>
  <c r="L106" i="28"/>
  <c r="L110" i="28"/>
  <c r="L109" i="28"/>
  <c r="L112" i="28"/>
  <c r="L111" i="28" s="1"/>
  <c r="L114" i="28"/>
  <c r="L113" i="28"/>
  <c r="L118" i="28"/>
  <c r="L117" i="28"/>
  <c r="L116" i="28" s="1"/>
  <c r="L115" i="28" s="1"/>
  <c r="L121" i="28"/>
  <c r="L120" i="28" s="1"/>
  <c r="L119" i="28" s="1"/>
  <c r="L125" i="28"/>
  <c r="L124" i="28"/>
  <c r="L123" i="28"/>
  <c r="L122" i="28" s="1"/>
  <c r="L128" i="28"/>
  <c r="L127" i="28"/>
  <c r="L126" i="28"/>
  <c r="J128" i="28"/>
  <c r="J127" i="28"/>
  <c r="J125" i="28"/>
  <c r="J124" i="28" s="1"/>
  <c r="J121" i="28"/>
  <c r="J120" i="28"/>
  <c r="J119" i="28"/>
  <c r="K119" i="28" s="1"/>
  <c r="J118" i="28"/>
  <c r="K118" i="28"/>
  <c r="J117" i="28"/>
  <c r="K117" i="28" s="1"/>
  <c r="J116" i="28"/>
  <c r="K116" i="28" s="1"/>
  <c r="J114" i="28"/>
  <c r="K114" i="28" s="1"/>
  <c r="J112" i="28"/>
  <c r="J111" i="28"/>
  <c r="K111" i="28"/>
  <c r="J110" i="28"/>
  <c r="J109" i="28" s="1"/>
  <c r="K109" i="28" s="1"/>
  <c r="J107" i="28"/>
  <c r="J106" i="28"/>
  <c r="K106" i="28"/>
  <c r="J105" i="28"/>
  <c r="J104" i="28"/>
  <c r="K104" i="28" s="1"/>
  <c r="J98" i="28"/>
  <c r="K98" i="28"/>
  <c r="J97" i="28"/>
  <c r="K97" i="28" s="1"/>
  <c r="J96" i="28"/>
  <c r="J93" i="28"/>
  <c r="J92" i="28"/>
  <c r="K92" i="28"/>
  <c r="J91" i="28"/>
  <c r="J90" i="28" s="1"/>
  <c r="J89" i="28"/>
  <c r="K89" i="28" s="1"/>
  <c r="J88" i="28"/>
  <c r="K88" i="28"/>
  <c r="J85" i="28"/>
  <c r="K85" i="28" s="1"/>
  <c r="J84" i="28"/>
  <c r="J82" i="28"/>
  <c r="J79" i="28"/>
  <c r="J77" i="28"/>
  <c r="J76" i="28"/>
  <c r="K76" i="28"/>
  <c r="J73" i="28"/>
  <c r="J70" i="28"/>
  <c r="K70" i="28"/>
  <c r="J69" i="28"/>
  <c r="K69" i="28" s="1"/>
  <c r="J65" i="28"/>
  <c r="J64" i="28"/>
  <c r="K64" i="28" s="1"/>
  <c r="J63" i="28"/>
  <c r="J62" i="28"/>
  <c r="K62" i="28"/>
  <c r="J61" i="28"/>
  <c r="J60" i="28" s="1"/>
  <c r="K60" i="28" s="1"/>
  <c r="J57" i="28"/>
  <c r="J56" i="28"/>
  <c r="K56" i="28"/>
  <c r="J55" i="28"/>
  <c r="J54" i="28"/>
  <c r="K54" i="28"/>
  <c r="J53" i="28"/>
  <c r="J52" i="28"/>
  <c r="K52" i="28"/>
  <c r="J51" i="28"/>
  <c r="K51" i="28" s="1"/>
  <c r="J42" i="28"/>
  <c r="K42" i="28" s="1"/>
  <c r="J41" i="28"/>
  <c r="J40" i="28"/>
  <c r="K40" i="28"/>
  <c r="J39" i="28"/>
  <c r="K39" i="28" s="1"/>
  <c r="J37" i="28"/>
  <c r="K37" i="28" s="1"/>
  <c r="J36" i="28"/>
  <c r="K36" i="28" s="1"/>
  <c r="J35" i="28"/>
  <c r="K35" i="28"/>
  <c r="J33" i="28"/>
  <c r="J27" i="28"/>
  <c r="K27" i="28"/>
  <c r="J26" i="28"/>
  <c r="K26" i="28"/>
  <c r="J25" i="28"/>
  <c r="J24" i="28" s="1"/>
  <c r="K24" i="28" s="1"/>
  <c r="J21" i="28"/>
  <c r="J20" i="28"/>
  <c r="J19" i="28"/>
  <c r="K19" i="28" s="1"/>
  <c r="J18" i="28"/>
  <c r="J16" i="28"/>
  <c r="K16" i="28" s="1"/>
  <c r="J15" i="28"/>
  <c r="K15" i="28"/>
  <c r="J14" i="28"/>
  <c r="J261" i="9"/>
  <c r="J260" i="9" s="1"/>
  <c r="H261" i="9"/>
  <c r="H260" i="9"/>
  <c r="I260" i="9"/>
  <c r="J259" i="9"/>
  <c r="J258" i="9"/>
  <c r="H259" i="9"/>
  <c r="J257" i="9"/>
  <c r="J256" i="9"/>
  <c r="H257" i="9"/>
  <c r="I257" i="9"/>
  <c r="J251" i="9"/>
  <c r="J250" i="9" s="1"/>
  <c r="J249" i="9" s="1"/>
  <c r="J248" i="9" s="1"/>
  <c r="H251" i="9"/>
  <c r="J247" i="9"/>
  <c r="J246" i="9"/>
  <c r="J245" i="9" s="1"/>
  <c r="J244" i="9" s="1"/>
  <c r="H247" i="9"/>
  <c r="J241" i="9"/>
  <c r="J240" i="9"/>
  <c r="J233" i="9" s="1"/>
  <c r="J232" i="9" s="1"/>
  <c r="J231" i="9" s="1"/>
  <c r="H241" i="9"/>
  <c r="J239" i="9"/>
  <c r="J238" i="9"/>
  <c r="H239" i="9"/>
  <c r="H238" i="9"/>
  <c r="I238" i="9"/>
  <c r="J237" i="9"/>
  <c r="J236" i="9" s="1"/>
  <c r="J230" i="9"/>
  <c r="J229" i="9"/>
  <c r="J228" i="9"/>
  <c r="J227" i="9"/>
  <c r="H230" i="9"/>
  <c r="H229" i="9" s="1"/>
  <c r="H228" i="9" s="1"/>
  <c r="J224" i="9"/>
  <c r="J225" i="9"/>
  <c r="J226" i="9"/>
  <c r="H226" i="9"/>
  <c r="I226" i="9"/>
  <c r="H225" i="9"/>
  <c r="H224" i="9"/>
  <c r="J220" i="9"/>
  <c r="J219" i="9"/>
  <c r="H220" i="9"/>
  <c r="I220" i="9"/>
  <c r="J218" i="9"/>
  <c r="J217" i="9"/>
  <c r="H218" i="9"/>
  <c r="J212" i="9"/>
  <c r="J211" i="9"/>
  <c r="H212" i="9"/>
  <c r="I212" i="9" s="1"/>
  <c r="J210" i="9"/>
  <c r="J209" i="9"/>
  <c r="H210" i="9"/>
  <c r="J208" i="9"/>
  <c r="J207" i="9" s="1"/>
  <c r="J206" i="9" s="1"/>
  <c r="J205" i="9" s="1"/>
  <c r="J204" i="9" s="1"/>
  <c r="H208" i="9"/>
  <c r="J203" i="9"/>
  <c r="J202" i="9"/>
  <c r="J201" i="9"/>
  <c r="J200" i="9"/>
  <c r="J199" i="9" s="1"/>
  <c r="J198" i="9" s="1"/>
  <c r="J268" i="9" s="1"/>
  <c r="H203" i="9"/>
  <c r="J195" i="9"/>
  <c r="J196" i="9"/>
  <c r="J197" i="9"/>
  <c r="H197" i="9"/>
  <c r="I197" i="9" s="1"/>
  <c r="H196" i="9"/>
  <c r="I196" i="9"/>
  <c r="J191" i="9"/>
  <c r="J190" i="9" s="1"/>
  <c r="J189" i="9" s="1"/>
  <c r="J188" i="9" s="1"/>
  <c r="H191" i="9"/>
  <c r="I191" i="9"/>
  <c r="J187" i="9"/>
  <c r="J186" i="9"/>
  <c r="H187" i="9"/>
  <c r="H186" i="9"/>
  <c r="I186" i="9" s="1"/>
  <c r="J185" i="9"/>
  <c r="J184" i="9"/>
  <c r="H185" i="9"/>
  <c r="H184" i="9"/>
  <c r="I184" i="9" s="1"/>
  <c r="J183" i="9"/>
  <c r="J182" i="9"/>
  <c r="H183" i="9"/>
  <c r="J181" i="9"/>
  <c r="J180" i="9"/>
  <c r="J179" i="9"/>
  <c r="J178" i="9" s="1"/>
  <c r="H179" i="9"/>
  <c r="J177" i="9"/>
  <c r="J176" i="9" s="1"/>
  <c r="H177" i="9"/>
  <c r="I177" i="9"/>
  <c r="J175" i="9"/>
  <c r="J174" i="9"/>
  <c r="H175" i="9"/>
  <c r="I175" i="9" s="1"/>
  <c r="J173" i="9"/>
  <c r="J172" i="9" s="1"/>
  <c r="J171" i="9" s="1"/>
  <c r="H173" i="9"/>
  <c r="J170" i="9"/>
  <c r="J169" i="9"/>
  <c r="J163" i="9"/>
  <c r="J162" i="9"/>
  <c r="J161" i="9" s="1"/>
  <c r="J160" i="9" s="1"/>
  <c r="H163" i="9"/>
  <c r="H162" i="9"/>
  <c r="J158" i="9"/>
  <c r="J157" i="9"/>
  <c r="H158" i="9"/>
  <c r="H157" i="9" s="1"/>
  <c r="J154" i="9"/>
  <c r="J153" i="9"/>
  <c r="J152" i="9" s="1"/>
  <c r="J143" i="9" s="1"/>
  <c r="H154" i="9"/>
  <c r="H153" i="9" s="1"/>
  <c r="J151" i="9"/>
  <c r="J150" i="9" s="1"/>
  <c r="J149" i="9"/>
  <c r="H151" i="9"/>
  <c r="I151" i="9" s="1"/>
  <c r="J148" i="9"/>
  <c r="J147" i="9"/>
  <c r="H148" i="9"/>
  <c r="J146" i="9"/>
  <c r="J145" i="9"/>
  <c r="H146" i="9"/>
  <c r="J140" i="9"/>
  <c r="J139" i="9"/>
  <c r="J138" i="9" s="1"/>
  <c r="J137" i="9" s="1"/>
  <c r="H140" i="9"/>
  <c r="J136" i="9"/>
  <c r="J135" i="9"/>
  <c r="J134" i="9"/>
  <c r="J133" i="9" s="1"/>
  <c r="H134" i="9"/>
  <c r="I134" i="9" s="1"/>
  <c r="J132" i="9"/>
  <c r="J131" i="9" s="1"/>
  <c r="H132" i="9"/>
  <c r="J130" i="9"/>
  <c r="J129" i="9"/>
  <c r="H130" i="9"/>
  <c r="H129" i="9" s="1"/>
  <c r="I129" i="9" s="1"/>
  <c r="J128" i="9"/>
  <c r="J127" i="9" s="1"/>
  <c r="H128" i="9"/>
  <c r="J126" i="9"/>
  <c r="J125" i="9" s="1"/>
  <c r="H126" i="9"/>
  <c r="J120" i="9"/>
  <c r="H120" i="9"/>
  <c r="C16" i="32"/>
  <c r="J116" i="9"/>
  <c r="J115" i="9" s="1"/>
  <c r="J114" i="9"/>
  <c r="J113" i="9"/>
  <c r="H114" i="9"/>
  <c r="J112" i="9"/>
  <c r="J111" i="9" s="1"/>
  <c r="J110" i="9" s="1"/>
  <c r="J109" i="9" s="1"/>
  <c r="J108" i="9" s="1"/>
  <c r="J107" i="9" s="1"/>
  <c r="J265" i="9" s="1"/>
  <c r="H112" i="9"/>
  <c r="J106" i="9"/>
  <c r="J105" i="9"/>
  <c r="H106" i="9"/>
  <c r="J104" i="9"/>
  <c r="J103" i="9" s="1"/>
  <c r="H104" i="9"/>
  <c r="J98" i="9"/>
  <c r="J97" i="9"/>
  <c r="J96" i="9" s="1"/>
  <c r="J95" i="9"/>
  <c r="J94" i="9" s="1"/>
  <c r="H98" i="9"/>
  <c r="I98" i="9"/>
  <c r="J93" i="9"/>
  <c r="J92" i="9" s="1"/>
  <c r="J91" i="9" s="1"/>
  <c r="J90" i="9" s="1"/>
  <c r="J89" i="9" s="1"/>
  <c r="H93" i="9"/>
  <c r="J88" i="9"/>
  <c r="J87" i="9"/>
  <c r="J86" i="9"/>
  <c r="J85" i="9" s="1"/>
  <c r="H88" i="9"/>
  <c r="J84" i="9"/>
  <c r="J83" i="9"/>
  <c r="H84" i="9"/>
  <c r="J82" i="9"/>
  <c r="J81" i="9" s="1"/>
  <c r="J80" i="9" s="1"/>
  <c r="H82" i="9"/>
  <c r="J78" i="9"/>
  <c r="J77" i="9"/>
  <c r="J76" i="9"/>
  <c r="H78" i="9"/>
  <c r="H77" i="9" s="1"/>
  <c r="H76" i="9" s="1"/>
  <c r="I76" i="9" s="1"/>
  <c r="J75" i="9"/>
  <c r="J74" i="9"/>
  <c r="J73" i="9"/>
  <c r="J72" i="9"/>
  <c r="H75" i="9"/>
  <c r="I75" i="9" s="1"/>
  <c r="J71" i="9"/>
  <c r="J70" i="9"/>
  <c r="J69" i="9"/>
  <c r="J68" i="9"/>
  <c r="H71" i="9"/>
  <c r="J67" i="9"/>
  <c r="J66" i="9" s="1"/>
  <c r="J65" i="9" s="1"/>
  <c r="H67" i="9"/>
  <c r="J64" i="9"/>
  <c r="J63" i="9"/>
  <c r="H64" i="9"/>
  <c r="J62" i="9"/>
  <c r="J61" i="9"/>
  <c r="J58" i="9" s="1"/>
  <c r="J57" i="9" s="1"/>
  <c r="H62" i="9"/>
  <c r="J60" i="9"/>
  <c r="J59" i="9"/>
  <c r="H60" i="9"/>
  <c r="J55" i="9"/>
  <c r="J54" i="9"/>
  <c r="J53" i="9" s="1"/>
  <c r="J52" i="9" s="1"/>
  <c r="J51" i="9" s="1"/>
  <c r="H55" i="9"/>
  <c r="J50" i="9"/>
  <c r="H50" i="9"/>
  <c r="J48" i="9"/>
  <c r="J47" i="9" s="1"/>
  <c r="H48" i="9"/>
  <c r="J46" i="9"/>
  <c r="H46" i="9"/>
  <c r="J44" i="9"/>
  <c r="J43" i="9"/>
  <c r="D12" i="32" s="1"/>
  <c r="H44" i="9"/>
  <c r="J42" i="9"/>
  <c r="J41" i="9" s="1"/>
  <c r="D13" i="32"/>
  <c r="H42" i="9"/>
  <c r="H41" i="9" s="1"/>
  <c r="J40" i="9"/>
  <c r="J39" i="9"/>
  <c r="D17" i="32" s="1"/>
  <c r="H40" i="9"/>
  <c r="J33" i="9"/>
  <c r="J34" i="9"/>
  <c r="J35" i="9"/>
  <c r="J36" i="9"/>
  <c r="H36" i="9"/>
  <c r="I36" i="9" s="1"/>
  <c r="H35" i="9"/>
  <c r="H34" i="9"/>
  <c r="I34" i="9"/>
  <c r="H33" i="9"/>
  <c r="J31" i="9"/>
  <c r="H31" i="9"/>
  <c r="J28" i="9"/>
  <c r="J27" i="9"/>
  <c r="H28" i="9"/>
  <c r="J26" i="9"/>
  <c r="J25" i="9" s="1"/>
  <c r="H26" i="9"/>
  <c r="H25" i="9"/>
  <c r="I25" i="9" s="1"/>
  <c r="J20" i="9"/>
  <c r="J21" i="9"/>
  <c r="H21" i="9"/>
  <c r="I21" i="9"/>
  <c r="H20" i="9"/>
  <c r="I20" i="9" s="1"/>
  <c r="J18" i="9"/>
  <c r="J17" i="9" s="1"/>
  <c r="A162" i="9"/>
  <c r="A54" i="9"/>
  <c r="K22" i="29"/>
  <c r="K16" i="29"/>
  <c r="K15" i="29" s="1"/>
  <c r="K14" i="29" s="1"/>
  <c r="K13" i="29" s="1"/>
  <c r="K12" i="29" s="1"/>
  <c r="K11" i="29" s="1"/>
  <c r="D13" i="33"/>
  <c r="D14" i="33" s="1"/>
  <c r="K83" i="2"/>
  <c r="I83" i="2"/>
  <c r="K115" i="2"/>
  <c r="K16" i="2"/>
  <c r="K18" i="2"/>
  <c r="K23" i="2"/>
  <c r="K20" i="2"/>
  <c r="K30" i="2"/>
  <c r="K32" i="2"/>
  <c r="K34" i="2"/>
  <c r="K36" i="2"/>
  <c r="K38" i="2"/>
  <c r="K40" i="2"/>
  <c r="K29" i="2" s="1"/>
  <c r="K28" i="2" s="1"/>
  <c r="K45" i="2"/>
  <c r="K44" i="2"/>
  <c r="K43" i="2"/>
  <c r="K42" i="2" s="1"/>
  <c r="K50" i="2"/>
  <c r="K52" i="2"/>
  <c r="K54" i="2"/>
  <c r="K49" i="2" s="1"/>
  <c r="K48" i="2" s="1"/>
  <c r="K57" i="2"/>
  <c r="K56" i="2"/>
  <c r="K61" i="2"/>
  <c r="K60" i="2" s="1"/>
  <c r="K59" i="2" s="1"/>
  <c r="K65" i="2"/>
  <c r="K68" i="2"/>
  <c r="K67" i="2" s="1"/>
  <c r="K72" i="2"/>
  <c r="K71" i="2" s="1"/>
  <c r="K70" i="2"/>
  <c r="K77" i="2"/>
  <c r="K76" i="2" s="1"/>
  <c r="K75" i="2"/>
  <c r="K74" i="2" s="1"/>
  <c r="K85" i="2"/>
  <c r="K91" i="2"/>
  <c r="K93" i="2"/>
  <c r="K99" i="2"/>
  <c r="K98" i="2" s="1"/>
  <c r="K97" i="2" s="1"/>
  <c r="K105" i="2"/>
  <c r="K107" i="2"/>
  <c r="K109" i="2"/>
  <c r="K111" i="2"/>
  <c r="K104" i="2"/>
  <c r="K103" i="2" s="1"/>
  <c r="K102" i="2" s="1"/>
  <c r="K113" i="2"/>
  <c r="K119" i="2"/>
  <c r="K118" i="2" s="1"/>
  <c r="K117" i="2" s="1"/>
  <c r="F22" i="37" s="1"/>
  <c r="K125" i="2"/>
  <c r="K127" i="2"/>
  <c r="K130" i="2"/>
  <c r="K129" i="2"/>
  <c r="K133" i="2"/>
  <c r="K132" i="2" s="1"/>
  <c r="K137" i="2"/>
  <c r="K136" i="2"/>
  <c r="K135" i="2"/>
  <c r="K142" i="2"/>
  <c r="K141" i="2"/>
  <c r="K140" i="2" s="1"/>
  <c r="K139" i="2" s="1"/>
  <c r="F25" i="37" s="1"/>
  <c r="K148" i="2"/>
  <c r="K149" i="2"/>
  <c r="K152" i="2"/>
  <c r="K154" i="2"/>
  <c r="K156" i="2"/>
  <c r="K158" i="2"/>
  <c r="K162" i="2"/>
  <c r="K164" i="2"/>
  <c r="K166" i="2"/>
  <c r="K170" i="2"/>
  <c r="K169" i="2" s="1"/>
  <c r="K168" i="2" s="1"/>
  <c r="K182" i="2"/>
  <c r="K181" i="2"/>
  <c r="K180" i="2" s="1"/>
  <c r="K179" i="2" s="1"/>
  <c r="K187" i="2"/>
  <c r="K189" i="2"/>
  <c r="K191" i="2"/>
  <c r="K186" i="2"/>
  <c r="K185" i="2" s="1"/>
  <c r="K184" i="2" s="1"/>
  <c r="F30" i="37" s="1"/>
  <c r="K197" i="2"/>
  <c r="K196" i="2"/>
  <c r="K195" i="2" s="1"/>
  <c r="K194" i="2" s="1"/>
  <c r="K199" i="2"/>
  <c r="K203" i="2"/>
  <c r="K202" i="2"/>
  <c r="K201" i="2"/>
  <c r="K209" i="2"/>
  <c r="K208" i="2"/>
  <c r="K207" i="2" s="1"/>
  <c r="K215" i="2"/>
  <c r="J235" i="9"/>
  <c r="J234" i="9"/>
  <c r="K216" i="2"/>
  <c r="K218" i="2"/>
  <c r="K220" i="2"/>
  <c r="K226" i="2"/>
  <c r="K225" i="2"/>
  <c r="K224" i="2"/>
  <c r="K230" i="2"/>
  <c r="K229" i="2"/>
  <c r="K228" i="2" s="1"/>
  <c r="K223" i="2" s="1"/>
  <c r="K236" i="2"/>
  <c r="K238" i="2"/>
  <c r="K240" i="2"/>
  <c r="K247" i="2"/>
  <c r="K249" i="2"/>
  <c r="K246" i="2" s="1"/>
  <c r="K245" i="2" s="1"/>
  <c r="K244" i="2" s="1"/>
  <c r="K255" i="2"/>
  <c r="K254" i="2" s="1"/>
  <c r="K257" i="2"/>
  <c r="K261" i="2"/>
  <c r="K260" i="2"/>
  <c r="K259" i="2" s="1"/>
  <c r="I217" i="2"/>
  <c r="I215" i="2"/>
  <c r="J215" i="2" s="1"/>
  <c r="I175" i="2"/>
  <c r="J175" i="2"/>
  <c r="I161" i="2"/>
  <c r="I248" i="2"/>
  <c r="J248" i="2" s="1"/>
  <c r="I158" i="2"/>
  <c r="J158" i="2" s="1"/>
  <c r="I148" i="2"/>
  <c r="I147" i="2"/>
  <c r="I150" i="2"/>
  <c r="I116" i="2"/>
  <c r="J43" i="28" s="1"/>
  <c r="K43" i="28" s="1"/>
  <c r="A142" i="2"/>
  <c r="D18" i="30"/>
  <c r="D16" i="30"/>
  <c r="D15" i="30"/>
  <c r="I22" i="29"/>
  <c r="J22" i="29" s="1"/>
  <c r="I21" i="29"/>
  <c r="J21" i="29" s="1"/>
  <c r="I16" i="29"/>
  <c r="J16" i="29" s="1"/>
  <c r="I15" i="29"/>
  <c r="I14" i="29" s="1"/>
  <c r="I230" i="2"/>
  <c r="I85" i="2"/>
  <c r="J85" i="2" s="1"/>
  <c r="I156" i="2"/>
  <c r="J156" i="2"/>
  <c r="I111" i="2"/>
  <c r="J111" i="2"/>
  <c r="I93" i="2"/>
  <c r="J93" i="2"/>
  <c r="I72" i="2"/>
  <c r="J72" i="2" s="1"/>
  <c r="I71" i="2"/>
  <c r="J71" i="2" s="1"/>
  <c r="I218" i="2"/>
  <c r="J218" i="2" s="1"/>
  <c r="I189" i="2"/>
  <c r="J189" i="2" s="1"/>
  <c r="I96" i="2"/>
  <c r="I95" i="2"/>
  <c r="J95" i="2" s="1"/>
  <c r="I50" i="2"/>
  <c r="J50" i="2" s="1"/>
  <c r="I257" i="2"/>
  <c r="J257" i="2" s="1"/>
  <c r="I261" i="2"/>
  <c r="J261" i="2"/>
  <c r="I260" i="2"/>
  <c r="I259" i="2" s="1"/>
  <c r="J259" i="2" s="1"/>
  <c r="I164" i="2"/>
  <c r="J164" i="2" s="1"/>
  <c r="I105" i="2"/>
  <c r="J105" i="2"/>
  <c r="I30" i="2"/>
  <c r="J30" i="2" s="1"/>
  <c r="I32" i="2"/>
  <c r="J32" i="2" s="1"/>
  <c r="I34" i="2"/>
  <c r="J34" i="2" s="1"/>
  <c r="I36" i="2"/>
  <c r="J36" i="2"/>
  <c r="I38" i="2"/>
  <c r="J38" i="2" s="1"/>
  <c r="I40" i="2"/>
  <c r="J40" i="2" s="1"/>
  <c r="I16" i="2"/>
  <c r="J16" i="2" s="1"/>
  <c r="I18" i="2"/>
  <c r="J18" i="2"/>
  <c r="I45" i="2"/>
  <c r="I54" i="2"/>
  <c r="J54" i="2" s="1"/>
  <c r="I77" i="2"/>
  <c r="C13" i="33" s="1"/>
  <c r="C14" i="33" s="1"/>
  <c r="J77" i="2"/>
  <c r="I65" i="2"/>
  <c r="I99" i="2"/>
  <c r="I113" i="2"/>
  <c r="J113" i="2"/>
  <c r="I119" i="2"/>
  <c r="I118" i="2"/>
  <c r="J118" i="2" s="1"/>
  <c r="I117" i="2"/>
  <c r="I125" i="2"/>
  <c r="I124" i="2" s="1"/>
  <c r="I127" i="2"/>
  <c r="J127" i="2" s="1"/>
  <c r="I130" i="2"/>
  <c r="I129" i="2" s="1"/>
  <c r="J129" i="2" s="1"/>
  <c r="I133" i="2"/>
  <c r="I132" i="2" s="1"/>
  <c r="J133" i="2"/>
  <c r="J132" i="2"/>
  <c r="I137" i="2"/>
  <c r="I142" i="2"/>
  <c r="I141" i="2" s="1"/>
  <c r="I140" i="2" s="1"/>
  <c r="I139" i="2" s="1"/>
  <c r="I162" i="2"/>
  <c r="J162" i="2" s="1"/>
  <c r="I170" i="2"/>
  <c r="I182" i="2"/>
  <c r="I181" i="2"/>
  <c r="I191" i="2"/>
  <c r="J191" i="2" s="1"/>
  <c r="I197" i="2"/>
  <c r="J197" i="2" s="1"/>
  <c r="I196" i="2"/>
  <c r="I195" i="2" s="1"/>
  <c r="J195" i="2" s="1"/>
  <c r="I209" i="2"/>
  <c r="I220" i="2"/>
  <c r="J220" i="2" s="1"/>
  <c r="I236" i="2"/>
  <c r="J236" i="2" s="1"/>
  <c r="I238" i="2"/>
  <c r="J238" i="2"/>
  <c r="I240" i="2"/>
  <c r="J240" i="2" s="1"/>
  <c r="B11" i="28"/>
  <c r="A45" i="2"/>
  <c r="I199" i="2"/>
  <c r="J199" i="2" s="1"/>
  <c r="I109" i="2"/>
  <c r="J109" i="2" s="1"/>
  <c r="I68" i="2"/>
  <c r="I115" i="2"/>
  <c r="J115" i="2" s="1"/>
  <c r="I52" i="2"/>
  <c r="J52" i="2" s="1"/>
  <c r="I23" i="2"/>
  <c r="J23" i="2" s="1"/>
  <c r="I187" i="2"/>
  <c r="J187" i="2" s="1"/>
  <c r="I61" i="2"/>
  <c r="I249" i="2"/>
  <c r="J249" i="2" s="1"/>
  <c r="I255" i="2"/>
  <c r="J255" i="2" s="1"/>
  <c r="I166" i="2"/>
  <c r="J166" i="2" s="1"/>
  <c r="I154" i="2"/>
  <c r="I203" i="2"/>
  <c r="J203" i="2" s="1"/>
  <c r="I202" i="2"/>
  <c r="I201" i="2" s="1"/>
  <c r="J201" i="2" s="1"/>
  <c r="I107" i="2"/>
  <c r="J107" i="2"/>
  <c r="I226" i="2"/>
  <c r="J226" i="2" s="1"/>
  <c r="I225" i="2"/>
  <c r="I224" i="2" s="1"/>
  <c r="I21" i="2"/>
  <c r="J21" i="2"/>
  <c r="I57" i="2"/>
  <c r="I56" i="2"/>
  <c r="J56" i="2" s="1"/>
  <c r="I91" i="2"/>
  <c r="J91" i="2"/>
  <c r="I152" i="2"/>
  <c r="J152" i="2" s="1"/>
  <c r="H18" i="9"/>
  <c r="H136" i="9"/>
  <c r="K21" i="29"/>
  <c r="K20" i="29"/>
  <c r="K19" i="29" s="1"/>
  <c r="K18" i="29" s="1"/>
  <c r="K17" i="29" s="1"/>
  <c r="J156" i="9"/>
  <c r="J155" i="9" s="1"/>
  <c r="I247" i="2"/>
  <c r="J247" i="2" s="1"/>
  <c r="I70" i="2"/>
  <c r="J70" i="2" s="1"/>
  <c r="K174" i="2"/>
  <c r="K160" i="2"/>
  <c r="K151" i="2" s="1"/>
  <c r="K64" i="2"/>
  <c r="K63" i="2" s="1"/>
  <c r="K95" i="2"/>
  <c r="I20" i="2"/>
  <c r="J20" i="2" s="1"/>
  <c r="K235" i="2"/>
  <c r="K234" i="2"/>
  <c r="K233" i="2"/>
  <c r="I15" i="2"/>
  <c r="I14" i="2" s="1"/>
  <c r="I13" i="2" s="1"/>
  <c r="I76" i="2"/>
  <c r="K173" i="2"/>
  <c r="K172" i="2"/>
  <c r="F27" i="37"/>
  <c r="K253" i="2"/>
  <c r="K252" i="2"/>
  <c r="F15" i="37" s="1"/>
  <c r="J147" i="2"/>
  <c r="F21" i="37"/>
  <c r="F20" i="37" s="1"/>
  <c r="K101" i="2"/>
  <c r="K267" i="2" s="1"/>
  <c r="J125" i="2"/>
  <c r="J65" i="2"/>
  <c r="I64" i="2"/>
  <c r="I149" i="2"/>
  <c r="J149" i="2"/>
  <c r="J48" i="28"/>
  <c r="J59" i="28"/>
  <c r="J161" i="2"/>
  <c r="D14" i="32"/>
  <c r="J45" i="9"/>
  <c r="J182" i="2"/>
  <c r="J150" i="2"/>
  <c r="J96" i="2"/>
  <c r="J141" i="2"/>
  <c r="D22" i="37"/>
  <c r="E22" i="37"/>
  <c r="J117" i="2"/>
  <c r="I44" i="2"/>
  <c r="J45" i="2"/>
  <c r="K124" i="2"/>
  <c r="H190" i="9"/>
  <c r="I190" i="9"/>
  <c r="I82" i="9"/>
  <c r="H81" i="9"/>
  <c r="I81" i="9" s="1"/>
  <c r="L101" i="28"/>
  <c r="L100" i="28"/>
  <c r="J260" i="2"/>
  <c r="J196" i="2"/>
  <c r="J148" i="2"/>
  <c r="H181" i="9"/>
  <c r="H180" i="9"/>
  <c r="I180" i="9"/>
  <c r="I60" i="2"/>
  <c r="J61" i="2"/>
  <c r="H97" i="9"/>
  <c r="I97" i="9"/>
  <c r="J142" i="2"/>
  <c r="J225" i="2"/>
  <c r="J137" i="2"/>
  <c r="I136" i="2"/>
  <c r="J103" i="28"/>
  <c r="J102" i="28" s="1"/>
  <c r="K102" i="28" s="1"/>
  <c r="K214" i="2"/>
  <c r="K82" i="2"/>
  <c r="K81" i="2" s="1"/>
  <c r="K80" i="2" s="1"/>
  <c r="I64" i="9"/>
  <c r="H63" i="9"/>
  <c r="I63" i="9"/>
  <c r="I104" i="9"/>
  <c r="H103" i="9"/>
  <c r="I103" i="9"/>
  <c r="H170" i="9"/>
  <c r="H169" i="9"/>
  <c r="I169" i="9"/>
  <c r="J130" i="2"/>
  <c r="J119" i="2"/>
  <c r="I235" i="2"/>
  <c r="J235" i="2" s="1"/>
  <c r="J19" i="9"/>
  <c r="J16" i="9" s="1"/>
  <c r="J57" i="2"/>
  <c r="H256" i="9"/>
  <c r="I256" i="9" s="1"/>
  <c r="H219" i="9"/>
  <c r="I219" i="9" s="1"/>
  <c r="I130" i="9"/>
  <c r="F37" i="37"/>
  <c r="F36" i="37" s="1"/>
  <c r="K232" i="2"/>
  <c r="K272" i="2" s="1"/>
  <c r="I90" i="2"/>
  <c r="L46" i="28"/>
  <c r="L45" i="28"/>
  <c r="K147" i="2"/>
  <c r="K146" i="2"/>
  <c r="K145" i="2" s="1"/>
  <c r="K144" i="2" s="1"/>
  <c r="F26" i="37" s="1"/>
  <c r="J168" i="9"/>
  <c r="J167" i="9" s="1"/>
  <c r="J166" i="9"/>
  <c r="J165" i="9" s="1"/>
  <c r="I29" i="2"/>
  <c r="K90" i="2"/>
  <c r="K89" i="2" s="1"/>
  <c r="K88" i="2" s="1"/>
  <c r="K15" i="2"/>
  <c r="H70" i="9"/>
  <c r="H69" i="9"/>
  <c r="I71" i="9"/>
  <c r="I77" i="9"/>
  <c r="H116" i="9"/>
  <c r="H125" i="9"/>
  <c r="I125" i="9"/>
  <c r="I126" i="9"/>
  <c r="H182" i="9"/>
  <c r="I182" i="9"/>
  <c r="I183" i="9"/>
  <c r="I104" i="2"/>
  <c r="J68" i="28"/>
  <c r="K68" i="28" s="1"/>
  <c r="J67" i="28"/>
  <c r="I174" i="2"/>
  <c r="H195" i="9"/>
  <c r="C13" i="32"/>
  <c r="I41" i="9"/>
  <c r="C14" i="32"/>
  <c r="H178" i="9"/>
  <c r="I178" i="9"/>
  <c r="I179" i="9"/>
  <c r="H217" i="9"/>
  <c r="I217" i="9"/>
  <c r="I218" i="9"/>
  <c r="I224" i="9"/>
  <c r="I251" i="9"/>
  <c r="H250" i="9"/>
  <c r="H258" i="9"/>
  <c r="I258" i="9"/>
  <c r="I259" i="9"/>
  <c r="I78" i="9"/>
  <c r="H133" i="9"/>
  <c r="I133" i="9"/>
  <c r="H235" i="9"/>
  <c r="H234" i="9"/>
  <c r="I234" i="9"/>
  <c r="I214" i="2"/>
  <c r="J29" i="28"/>
  <c r="J28" i="28"/>
  <c r="K28" i="28"/>
  <c r="I42" i="9"/>
  <c r="I160" i="2"/>
  <c r="J160" i="2"/>
  <c r="H17" i="9"/>
  <c r="I17" i="9" s="1"/>
  <c r="I18" i="9"/>
  <c r="J46" i="28"/>
  <c r="J45" i="28" s="1"/>
  <c r="K45" i="28" s="1"/>
  <c r="H168" i="9"/>
  <c r="H167" i="9"/>
  <c r="I140" i="9"/>
  <c r="H139" i="9"/>
  <c r="J144" i="9"/>
  <c r="L95" i="28"/>
  <c r="L94" i="28" s="1"/>
  <c r="I185" i="9"/>
  <c r="H156" i="9"/>
  <c r="I157" i="9"/>
  <c r="H54" i="9"/>
  <c r="I55" i="9"/>
  <c r="H83" i="9"/>
  <c r="I83" i="9" s="1"/>
  <c r="I84" i="9"/>
  <c r="H92" i="9"/>
  <c r="I93" i="9"/>
  <c r="H105" i="9"/>
  <c r="I105" i="9"/>
  <c r="I106" i="9"/>
  <c r="H113" i="9"/>
  <c r="I113" i="9" s="1"/>
  <c r="I114" i="9"/>
  <c r="H127" i="9"/>
  <c r="I127" i="9" s="1"/>
  <c r="I128" i="9"/>
  <c r="I210" i="9"/>
  <c r="H209" i="9"/>
  <c r="I209" i="9"/>
  <c r="H150" i="9"/>
  <c r="H189" i="9"/>
  <c r="J15" i="9"/>
  <c r="J14" i="9" s="1"/>
  <c r="I33" i="9"/>
  <c r="H39" i="9"/>
  <c r="I40" i="9"/>
  <c r="H43" i="9"/>
  <c r="I43" i="9" s="1"/>
  <c r="I44" i="9"/>
  <c r="H59" i="9"/>
  <c r="I59" i="9" s="1"/>
  <c r="I60" i="9"/>
  <c r="H87" i="9"/>
  <c r="I88" i="9"/>
  <c r="H138" i="9"/>
  <c r="I138" i="9" s="1"/>
  <c r="I139" i="9"/>
  <c r="I261" i="9"/>
  <c r="I239" i="9"/>
  <c r="H61" i="9"/>
  <c r="I61" i="9"/>
  <c r="I62" i="9"/>
  <c r="I181" i="9"/>
  <c r="I28" i="9"/>
  <c r="H27" i="9"/>
  <c r="I27" i="9" s="1"/>
  <c r="H119" i="9"/>
  <c r="I120" i="9"/>
  <c r="H131" i="9"/>
  <c r="I131" i="9"/>
  <c r="I132" i="9"/>
  <c r="I146" i="9"/>
  <c r="H145" i="9"/>
  <c r="I145" i="9"/>
  <c r="L52" i="28"/>
  <c r="I158" i="9"/>
  <c r="H174" i="9"/>
  <c r="I174" i="9"/>
  <c r="H74" i="9"/>
  <c r="H73" i="9" s="1"/>
  <c r="H72" i="9" s="1"/>
  <c r="I72" i="9" s="1"/>
  <c r="I230" i="9"/>
  <c r="H246" i="9"/>
  <c r="I247" i="9"/>
  <c r="L38" i="28"/>
  <c r="C15" i="32"/>
  <c r="I48" i="9"/>
  <c r="I148" i="9"/>
  <c r="H147" i="9"/>
  <c r="I147" i="9"/>
  <c r="H161" i="9"/>
  <c r="I162" i="9"/>
  <c r="H172" i="9"/>
  <c r="I173" i="9"/>
  <c r="H176" i="9"/>
  <c r="I176" i="9" s="1"/>
  <c r="I203" i="9"/>
  <c r="H202" i="9"/>
  <c r="H211" i="9"/>
  <c r="I211" i="9"/>
  <c r="H240" i="9"/>
  <c r="I240" i="9" s="1"/>
  <c r="I241" i="9"/>
  <c r="I154" i="9"/>
  <c r="I163" i="9"/>
  <c r="I26" i="9"/>
  <c r="H111" i="9"/>
  <c r="I111" i="9"/>
  <c r="I112" i="9"/>
  <c r="J194" i="9"/>
  <c r="J193" i="9"/>
  <c r="J192" i="9" s="1"/>
  <c r="H207" i="9"/>
  <c r="I207" i="9"/>
  <c r="I208" i="9"/>
  <c r="J223" i="9"/>
  <c r="J222" i="9"/>
  <c r="J221" i="9" s="1"/>
  <c r="I187" i="9"/>
  <c r="H19" i="9"/>
  <c r="I19" i="9" s="1"/>
  <c r="J216" i="9"/>
  <c r="J215" i="9" s="1"/>
  <c r="J214" i="9" s="1"/>
  <c r="J213" i="9" s="1"/>
  <c r="J269" i="9" s="1"/>
  <c r="J102" i="9"/>
  <c r="J101" i="9" s="1"/>
  <c r="J100" i="9" s="1"/>
  <c r="J99" i="9" s="1"/>
  <c r="J264" i="9" s="1"/>
  <c r="J243" i="9"/>
  <c r="J242" i="9"/>
  <c r="J270" i="9" s="1"/>
  <c r="J24" i="9"/>
  <c r="J23" i="9" s="1"/>
  <c r="J22" i="9" s="1"/>
  <c r="J32" i="9"/>
  <c r="J29" i="9" s="1"/>
  <c r="J49" i="9"/>
  <c r="J38" i="9"/>
  <c r="J37" i="9" s="1"/>
  <c r="D18" i="32"/>
  <c r="J255" i="9"/>
  <c r="J254" i="9" s="1"/>
  <c r="J253" i="9" s="1"/>
  <c r="J252" i="9" s="1"/>
  <c r="J271" i="9" s="1"/>
  <c r="J79" i="9"/>
  <c r="J56" i="9" s="1"/>
  <c r="J119" i="9"/>
  <c r="J118" i="9"/>
  <c r="J117" i="9"/>
  <c r="D16" i="32"/>
  <c r="D15" i="32"/>
  <c r="D19" i="32" s="1"/>
  <c r="H47" i="9"/>
  <c r="D21" i="36"/>
  <c r="D18" i="36"/>
  <c r="D12" i="36" s="1"/>
  <c r="D11" i="36" s="1"/>
  <c r="K274" i="2" s="1"/>
  <c r="C26" i="36"/>
  <c r="C42" i="36"/>
  <c r="C41" i="36"/>
  <c r="D42" i="36"/>
  <c r="D41" i="36"/>
  <c r="C12" i="36"/>
  <c r="C11" i="36" s="1"/>
  <c r="I89" i="2"/>
  <c r="J89" i="2" s="1"/>
  <c r="J90" i="2"/>
  <c r="I234" i="2"/>
  <c r="I233" i="2" s="1"/>
  <c r="J136" i="2"/>
  <c r="I135" i="2"/>
  <c r="J135" i="2"/>
  <c r="J44" i="2"/>
  <c r="I43" i="2"/>
  <c r="J43" i="2" s="1"/>
  <c r="J140" i="2"/>
  <c r="J214" i="2"/>
  <c r="I173" i="2"/>
  <c r="J173" i="2" s="1"/>
  <c r="J174" i="2"/>
  <c r="I28" i="2"/>
  <c r="J29" i="2"/>
  <c r="I123" i="2"/>
  <c r="J123" i="2" s="1"/>
  <c r="J124" i="2"/>
  <c r="H96" i="9"/>
  <c r="I96" i="9"/>
  <c r="H144" i="9"/>
  <c r="I144" i="9" s="1"/>
  <c r="I170" i="9"/>
  <c r="I103" i="2"/>
  <c r="J104" i="2"/>
  <c r="I59" i="2"/>
  <c r="J60" i="2"/>
  <c r="I63" i="2"/>
  <c r="J63" i="2" s="1"/>
  <c r="J64" i="2"/>
  <c r="I146" i="2"/>
  <c r="J146" i="2"/>
  <c r="I235" i="9"/>
  <c r="I168" i="9"/>
  <c r="H194" i="9"/>
  <c r="I194" i="9" s="1"/>
  <c r="I195" i="9"/>
  <c r="H216" i="9"/>
  <c r="H215" i="9" s="1"/>
  <c r="I215" i="9" s="1"/>
  <c r="I116" i="9"/>
  <c r="H115" i="9"/>
  <c r="I115" i="9" s="1"/>
  <c r="H68" i="9"/>
  <c r="I68" i="9" s="1"/>
  <c r="I69" i="9"/>
  <c r="K47" i="2"/>
  <c r="I70" i="9"/>
  <c r="H249" i="9"/>
  <c r="I250" i="9"/>
  <c r="H137" i="9"/>
  <c r="I137" i="9" s="1"/>
  <c r="H166" i="9"/>
  <c r="I166" i="9" s="1"/>
  <c r="I167" i="9"/>
  <c r="H201" i="9"/>
  <c r="I202" i="9"/>
  <c r="H53" i="9"/>
  <c r="I54" i="9"/>
  <c r="I229" i="9"/>
  <c r="I119" i="9"/>
  <c r="H118" i="9"/>
  <c r="H86" i="9"/>
  <c r="I87" i="9"/>
  <c r="C17" i="32"/>
  <c r="I39" i="9"/>
  <c r="H149" i="9"/>
  <c r="I149" i="9" s="1"/>
  <c r="I150" i="9"/>
  <c r="H155" i="9"/>
  <c r="I155" i="9"/>
  <c r="I156" i="9"/>
  <c r="I47" i="9"/>
  <c r="I246" i="9"/>
  <c r="H245" i="9"/>
  <c r="H244" i="9" s="1"/>
  <c r="C12" i="32"/>
  <c r="H188" i="9"/>
  <c r="I188" i="9"/>
  <c r="I189" i="9"/>
  <c r="H206" i="9"/>
  <c r="H205" i="9" s="1"/>
  <c r="H102" i="9"/>
  <c r="H160" i="9"/>
  <c r="I161" i="9"/>
  <c r="I74" i="9"/>
  <c r="H91" i="9"/>
  <c r="H90" i="9" s="1"/>
  <c r="I92" i="9"/>
  <c r="J164" i="9"/>
  <c r="J59" i="2"/>
  <c r="D25" i="37"/>
  <c r="E25" i="37" s="1"/>
  <c r="J139" i="2"/>
  <c r="H95" i="9"/>
  <c r="I102" i="2"/>
  <c r="J103" i="2"/>
  <c r="I122" i="2"/>
  <c r="J28" i="2"/>
  <c r="J234" i="2"/>
  <c r="H110" i="9"/>
  <c r="H109" i="9" s="1"/>
  <c r="H248" i="9"/>
  <c r="I248" i="9" s="1"/>
  <c r="I249" i="9"/>
  <c r="I245" i="9"/>
  <c r="H101" i="9"/>
  <c r="I102" i="9"/>
  <c r="H85" i="9"/>
  <c r="I85" i="9" s="1"/>
  <c r="I86" i="9"/>
  <c r="I201" i="9"/>
  <c r="H200" i="9"/>
  <c r="H199" i="9" s="1"/>
  <c r="I73" i="9"/>
  <c r="H227" i="9"/>
  <c r="I227" i="9"/>
  <c r="I228" i="9"/>
  <c r="H159" i="9"/>
  <c r="I159" i="9" s="1"/>
  <c r="I160" i="9"/>
  <c r="H117" i="9"/>
  <c r="I117" i="9" s="1"/>
  <c r="I118" i="9"/>
  <c r="H52" i="9"/>
  <c r="I53" i="9"/>
  <c r="J102" i="2"/>
  <c r="D21" i="37"/>
  <c r="D20" i="37" s="1"/>
  <c r="I101" i="2"/>
  <c r="J233" i="2"/>
  <c r="D37" i="37"/>
  <c r="I232" i="2"/>
  <c r="D24" i="37"/>
  <c r="E24" i="37" s="1"/>
  <c r="J13" i="2"/>
  <c r="D13" i="37"/>
  <c r="H94" i="9"/>
  <c r="I94" i="9"/>
  <c r="I95" i="9"/>
  <c r="H51" i="9"/>
  <c r="I51" i="9"/>
  <c r="I52" i="9"/>
  <c r="H100" i="9"/>
  <c r="H99" i="9" s="1"/>
  <c r="I101" i="9"/>
  <c r="I200" i="9"/>
  <c r="I272" i="2"/>
  <c r="J232" i="2"/>
  <c r="E13" i="37"/>
  <c r="E37" i="37"/>
  <c r="E36" i="37"/>
  <c r="D36" i="37"/>
  <c r="I267" i="2"/>
  <c r="J101" i="2"/>
  <c r="I100" i="9"/>
  <c r="D14" i="38"/>
  <c r="K23" i="29"/>
  <c r="J47" i="28"/>
  <c r="J44" i="28" s="1"/>
  <c r="K44" i="28" s="1"/>
  <c r="K47" i="28"/>
  <c r="K48" i="28"/>
  <c r="J13" i="28"/>
  <c r="J12" i="28" s="1"/>
  <c r="K13" i="28"/>
  <c r="K14" i="28"/>
  <c r="J83" i="28"/>
  <c r="K83" i="28"/>
  <c r="K84" i="28"/>
  <c r="K53" i="28"/>
  <c r="L44" i="28"/>
  <c r="J126" i="28"/>
  <c r="K126" i="28" s="1"/>
  <c r="K127" i="28"/>
  <c r="J66" i="28"/>
  <c r="K66" i="28"/>
  <c r="K67" i="28"/>
  <c r="J78" i="28"/>
  <c r="K78" i="28" s="1"/>
  <c r="K79" i="28"/>
  <c r="J95" i="28"/>
  <c r="K96" i="28"/>
  <c r="K121" i="28"/>
  <c r="K105" i="28"/>
  <c r="K29" i="28"/>
  <c r="J58" i="28"/>
  <c r="K58" i="28" s="1"/>
  <c r="K59" i="28"/>
  <c r="J113" i="28"/>
  <c r="K113" i="28"/>
  <c r="J17" i="28"/>
  <c r="K17" i="28"/>
  <c r="K18" i="28"/>
  <c r="J34" i="28"/>
  <c r="K34" i="28" s="1"/>
  <c r="K82" i="28"/>
  <c r="J81" i="28"/>
  <c r="J80" i="28" s="1"/>
  <c r="K80" i="28" s="1"/>
  <c r="J87" i="28"/>
  <c r="K90" i="28"/>
  <c r="K128" i="28"/>
  <c r="K120" i="28"/>
  <c r="K112" i="28"/>
  <c r="K93" i="28"/>
  <c r="K77" i="28"/>
  <c r="K57" i="28"/>
  <c r="K25" i="28"/>
  <c r="K107" i="28"/>
  <c r="K103" i="28"/>
  <c r="K63" i="28"/>
  <c r="K55" i="28"/>
  <c r="K110" i="28"/>
  <c r="K46" i="28"/>
  <c r="L12" i="28"/>
  <c r="L11" i="28"/>
  <c r="J75" i="28"/>
  <c r="K75" i="28" s="1"/>
  <c r="L108" i="28"/>
  <c r="L99" i="28"/>
  <c r="J115" i="28"/>
  <c r="K115" i="28"/>
  <c r="L67" i="28"/>
  <c r="L66" i="28"/>
  <c r="L74" i="28"/>
  <c r="L31" i="28"/>
  <c r="J23" i="28"/>
  <c r="L49" i="28"/>
  <c r="L23" i="28"/>
  <c r="L22" i="28" s="1"/>
  <c r="L87" i="28"/>
  <c r="J22" i="28"/>
  <c r="K22" i="28"/>
  <c r="K23" i="28"/>
  <c r="J108" i="28"/>
  <c r="K108" i="28"/>
  <c r="J94" i="28"/>
  <c r="K94" i="28" s="1"/>
  <c r="K95" i="28"/>
  <c r="K81" i="28"/>
  <c r="L86" i="28"/>
  <c r="I119" i="39"/>
  <c r="I58" i="39"/>
  <c r="I57" i="39" s="1"/>
  <c r="J45" i="39"/>
  <c r="J44" i="39" s="1"/>
  <c r="J159" i="9"/>
  <c r="H204" i="9" l="1"/>
  <c r="I204" i="9" s="1"/>
  <c r="I205" i="9"/>
  <c r="K79" i="2"/>
  <c r="K265" i="2" s="1"/>
  <c r="F17" i="37"/>
  <c r="F16" i="37" s="1"/>
  <c r="F32" i="37"/>
  <c r="F31" i="37" s="1"/>
  <c r="L30" i="28"/>
  <c r="K87" i="28"/>
  <c r="H264" i="9"/>
  <c r="I99" i="9"/>
  <c r="H273" i="9"/>
  <c r="I274" i="2"/>
  <c r="C24" i="38"/>
  <c r="C23" i="38" s="1"/>
  <c r="C22" i="38" s="1"/>
  <c r="C21" i="38" s="1"/>
  <c r="F12" i="37"/>
  <c r="K243" i="2"/>
  <c r="L129" i="28"/>
  <c r="I199" i="9"/>
  <c r="H198" i="9"/>
  <c r="C19" i="32"/>
  <c r="J74" i="28"/>
  <c r="K74" i="28" s="1"/>
  <c r="I244" i="9"/>
  <c r="H243" i="9"/>
  <c r="J11" i="28"/>
  <c r="K12" i="28"/>
  <c r="H108" i="9"/>
  <c r="I109" i="9"/>
  <c r="H89" i="9"/>
  <c r="I89" i="9" s="1"/>
  <c r="I90" i="9"/>
  <c r="J122" i="2"/>
  <c r="I172" i="2"/>
  <c r="H16" i="9"/>
  <c r="F19" i="37"/>
  <c r="F18" i="37" s="1"/>
  <c r="K87" i="2"/>
  <c r="K266" i="2" s="1"/>
  <c r="K123" i="2"/>
  <c r="K122" i="2" s="1"/>
  <c r="J14" i="2"/>
  <c r="I98" i="2"/>
  <c r="J99" i="2"/>
  <c r="I82" i="2"/>
  <c r="J83" i="2"/>
  <c r="J230" i="2"/>
  <c r="I229" i="2"/>
  <c r="F29" i="37"/>
  <c r="F28" i="37" s="1"/>
  <c r="K178" i="2"/>
  <c r="K269" i="2" s="1"/>
  <c r="I110" i="9"/>
  <c r="I91" i="9"/>
  <c r="I42" i="2"/>
  <c r="H24" i="9"/>
  <c r="I172" i="9"/>
  <c r="H171" i="9"/>
  <c r="I186" i="2"/>
  <c r="I213" i="2"/>
  <c r="K213" i="2"/>
  <c r="K212" i="2" s="1"/>
  <c r="K211" i="2" s="1"/>
  <c r="F33" i="37" s="1"/>
  <c r="J224" i="2"/>
  <c r="J154" i="2"/>
  <c r="I151" i="2"/>
  <c r="J151" i="2" s="1"/>
  <c r="I13" i="29"/>
  <c r="J14" i="29"/>
  <c r="C18" i="32"/>
  <c r="I50" i="9"/>
  <c r="H49" i="9"/>
  <c r="I49" i="9" s="1"/>
  <c r="J124" i="9"/>
  <c r="J123" i="9" s="1"/>
  <c r="J122" i="9" s="1"/>
  <c r="J121" i="9" s="1"/>
  <c r="J266" i="9" s="1"/>
  <c r="I75" i="2"/>
  <c r="J76" i="2"/>
  <c r="D24" i="38"/>
  <c r="D23" i="38" s="1"/>
  <c r="D22" i="38" s="1"/>
  <c r="D21" i="38" s="1"/>
  <c r="E21" i="37"/>
  <c r="E20" i="37" s="1"/>
  <c r="I208" i="2"/>
  <c r="J209" i="2"/>
  <c r="J170" i="2"/>
  <c r="I169" i="2"/>
  <c r="J217" i="2"/>
  <c r="I216" i="2"/>
  <c r="J216" i="2" s="1"/>
  <c r="H237" i="9"/>
  <c r="I225" i="9"/>
  <c r="H223" i="9"/>
  <c r="J123" i="28"/>
  <c r="K124" i="28"/>
  <c r="I180" i="2"/>
  <c r="J181" i="2"/>
  <c r="F35" i="37"/>
  <c r="F34" i="37" s="1"/>
  <c r="K222" i="2"/>
  <c r="K271" i="2" s="1"/>
  <c r="K275" i="2"/>
  <c r="I35" i="9"/>
  <c r="H32" i="9"/>
  <c r="I32" i="9" s="1"/>
  <c r="J273" i="9"/>
  <c r="I206" i="9"/>
  <c r="H193" i="9"/>
  <c r="J13" i="9"/>
  <c r="H45" i="9"/>
  <c r="I46" i="9"/>
  <c r="I67" i="9"/>
  <c r="H66" i="9"/>
  <c r="H152" i="9"/>
  <c r="I153" i="9"/>
  <c r="I216" i="9"/>
  <c r="H80" i="9"/>
  <c r="K14" i="2"/>
  <c r="K13" i="2" s="1"/>
  <c r="I136" i="9"/>
  <c r="H135" i="9"/>
  <c r="J68" i="2"/>
  <c r="I67" i="2"/>
  <c r="J67" i="2" s="1"/>
  <c r="J142" i="9"/>
  <c r="J141" i="9" s="1"/>
  <c r="J267" i="9" s="1"/>
  <c r="H58" i="9"/>
  <c r="I49" i="2"/>
  <c r="J71" i="39"/>
  <c r="J58" i="39" s="1"/>
  <c r="J57" i="39" s="1"/>
  <c r="J229" i="39" s="1"/>
  <c r="H255" i="9"/>
  <c r="I254" i="2"/>
  <c r="J202" i="2"/>
  <c r="I246" i="2"/>
  <c r="J15" i="2"/>
  <c r="I20" i="29"/>
  <c r="H30" i="9"/>
  <c r="I31" i="9"/>
  <c r="J38" i="28"/>
  <c r="K38" i="28" s="1"/>
  <c r="K33" i="28"/>
  <c r="J32" i="28"/>
  <c r="K91" i="28"/>
  <c r="I194" i="39"/>
  <c r="K73" i="28"/>
  <c r="J72" i="28"/>
  <c r="I171" i="39"/>
  <c r="I229" i="39" s="1"/>
  <c r="J152" i="39"/>
  <c r="J116" i="2"/>
  <c r="J101" i="28"/>
  <c r="K61" i="28"/>
  <c r="J50" i="28"/>
  <c r="I74" i="2" l="1"/>
  <c r="J74" i="2" s="1"/>
  <c r="J75" i="2"/>
  <c r="K32" i="28"/>
  <c r="J31" i="28"/>
  <c r="J49" i="2"/>
  <c r="I48" i="2"/>
  <c r="I135" i="9"/>
  <c r="H124" i="9"/>
  <c r="I152" i="9"/>
  <c r="H143" i="9"/>
  <c r="I193" i="9"/>
  <c r="H192" i="9"/>
  <c r="I192" i="9" s="1"/>
  <c r="J122" i="28"/>
  <c r="K122" i="28" s="1"/>
  <c r="K123" i="28"/>
  <c r="J169" i="2"/>
  <c r="I168" i="2"/>
  <c r="J168" i="2" s="1"/>
  <c r="J42" i="2"/>
  <c r="F24" i="37"/>
  <c r="F23" i="37" s="1"/>
  <c r="K121" i="2"/>
  <c r="K268" i="2" s="1"/>
  <c r="K193" i="2"/>
  <c r="K270" i="2" s="1"/>
  <c r="I66" i="9"/>
  <c r="H65" i="9"/>
  <c r="I65" i="9" s="1"/>
  <c r="I185" i="2"/>
  <c r="J186" i="2"/>
  <c r="J82" i="2"/>
  <c r="I81" i="2"/>
  <c r="I243" i="9"/>
  <c r="H242" i="9"/>
  <c r="J246" i="2"/>
  <c r="I245" i="2"/>
  <c r="I212" i="2"/>
  <c r="J213" i="2"/>
  <c r="K11" i="28"/>
  <c r="K50" i="28"/>
  <c r="J49" i="28"/>
  <c r="K49" i="28" s="1"/>
  <c r="J71" i="28"/>
  <c r="K71" i="28" s="1"/>
  <c r="K72" i="28"/>
  <c r="J274" i="9"/>
  <c r="I253" i="2"/>
  <c r="J254" i="2"/>
  <c r="H79" i="9"/>
  <c r="I79" i="9" s="1"/>
  <c r="I80" i="9"/>
  <c r="I237" i="9"/>
  <c r="H236" i="9"/>
  <c r="I207" i="2"/>
  <c r="J208" i="2"/>
  <c r="I171" i="9"/>
  <c r="H165" i="9"/>
  <c r="I145" i="2"/>
  <c r="H268" i="9"/>
  <c r="I198" i="9"/>
  <c r="I58" i="9"/>
  <c r="F13" i="37"/>
  <c r="F11" i="37" s="1"/>
  <c r="F38" i="37" s="1"/>
  <c r="K12" i="2"/>
  <c r="K11" i="2" s="1"/>
  <c r="H29" i="9"/>
  <c r="I29" i="9" s="1"/>
  <c r="I30" i="9"/>
  <c r="H254" i="9"/>
  <c r="I255" i="9"/>
  <c r="H38" i="9"/>
  <c r="I45" i="9"/>
  <c r="I179" i="2"/>
  <c r="J180" i="2"/>
  <c r="J98" i="2"/>
  <c r="I97" i="2"/>
  <c r="H15" i="9"/>
  <c r="I16" i="9"/>
  <c r="H222" i="9"/>
  <c r="I223" i="9"/>
  <c r="I12" i="29"/>
  <c r="J13" i="29"/>
  <c r="K242" i="2"/>
  <c r="K263" i="2" s="1"/>
  <c r="J100" i="28"/>
  <c r="K101" i="28"/>
  <c r="I19" i="29"/>
  <c r="J20" i="29"/>
  <c r="J263" i="9"/>
  <c r="J272" i="9" s="1"/>
  <c r="J275" i="9" s="1"/>
  <c r="J262" i="9"/>
  <c r="I24" i="9"/>
  <c r="H23" i="9"/>
  <c r="I228" i="2"/>
  <c r="J229" i="2"/>
  <c r="J172" i="2"/>
  <c r="D27" i="37"/>
  <c r="E27" i="37" s="1"/>
  <c r="H107" i="9"/>
  <c r="I108" i="9"/>
  <c r="D28" i="38" l="1"/>
  <c r="D27" i="38" s="1"/>
  <c r="D26" i="38" s="1"/>
  <c r="D25" i="38" s="1"/>
  <c r="D20" i="38" s="1"/>
  <c r="D13" i="38" s="1"/>
  <c r="D29" i="30"/>
  <c r="D28" i="30" s="1"/>
  <c r="D27" i="30" s="1"/>
  <c r="D26" i="30" s="1"/>
  <c r="D21" i="30" s="1"/>
  <c r="D14" i="30" s="1"/>
  <c r="J145" i="2"/>
  <c r="I144" i="2"/>
  <c r="H270" i="9"/>
  <c r="I242" i="9"/>
  <c r="J48" i="2"/>
  <c r="I47" i="2"/>
  <c r="I275" i="2"/>
  <c r="J228" i="2"/>
  <c r="I223" i="2"/>
  <c r="J97" i="2"/>
  <c r="I88" i="2"/>
  <c r="I211" i="2"/>
  <c r="J212" i="2"/>
  <c r="I80" i="2"/>
  <c r="J81" i="2"/>
  <c r="H142" i="9"/>
  <c r="I143" i="9"/>
  <c r="J30" i="28"/>
  <c r="K31" i="28"/>
  <c r="I38" i="9"/>
  <c r="H37" i="9"/>
  <c r="I37" i="9" s="1"/>
  <c r="I23" i="9"/>
  <c r="I18" i="29"/>
  <c r="J19" i="29"/>
  <c r="H265" i="9"/>
  <c r="I107" i="9"/>
  <c r="I254" i="9"/>
  <c r="H253" i="9"/>
  <c r="H57" i="9"/>
  <c r="J245" i="2"/>
  <c r="I244" i="2"/>
  <c r="I15" i="9"/>
  <c r="H14" i="9"/>
  <c r="H164" i="9"/>
  <c r="I164" i="9" s="1"/>
  <c r="I165" i="9"/>
  <c r="J12" i="29"/>
  <c r="I11" i="29"/>
  <c r="K100" i="28"/>
  <c r="J99" i="28"/>
  <c r="H221" i="9"/>
  <c r="I222" i="9"/>
  <c r="J207" i="2"/>
  <c r="I194" i="2"/>
  <c r="I124" i="9"/>
  <c r="H123" i="9"/>
  <c r="K264" i="2"/>
  <c r="K273" i="2" s="1"/>
  <c r="K276" i="2" s="1"/>
  <c r="D29" i="37"/>
  <c r="J179" i="2"/>
  <c r="H233" i="9"/>
  <c r="I236" i="9"/>
  <c r="I252" i="2"/>
  <c r="J252" i="2" s="1"/>
  <c r="J253" i="2"/>
  <c r="J185" i="2"/>
  <c r="I184" i="2"/>
  <c r="H122" i="9" l="1"/>
  <c r="I123" i="9"/>
  <c r="K99" i="28"/>
  <c r="J86" i="28"/>
  <c r="K86" i="28" s="1"/>
  <c r="H13" i="9"/>
  <c r="I14" i="9"/>
  <c r="I142" i="9"/>
  <c r="H141" i="9"/>
  <c r="J194" i="2"/>
  <c r="D32" i="37"/>
  <c r="I193" i="2"/>
  <c r="I79" i="2"/>
  <c r="J80" i="2"/>
  <c r="D17" i="37"/>
  <c r="J144" i="2"/>
  <c r="D26" i="37"/>
  <c r="I121" i="2"/>
  <c r="D30" i="37"/>
  <c r="E30" i="37" s="1"/>
  <c r="J184" i="2"/>
  <c r="J11" i="29"/>
  <c r="J223" i="2"/>
  <c r="I222" i="2"/>
  <c r="D35" i="37"/>
  <c r="I178" i="2"/>
  <c r="D12" i="37"/>
  <c r="J244" i="2"/>
  <c r="I243" i="2"/>
  <c r="E29" i="37"/>
  <c r="E28" i="37" s="1"/>
  <c r="D28" i="37"/>
  <c r="I57" i="9"/>
  <c r="H56" i="9"/>
  <c r="I56" i="9" s="1"/>
  <c r="J18" i="29"/>
  <c r="I17" i="29"/>
  <c r="J17" i="29" s="1"/>
  <c r="K30" i="28"/>
  <c r="D33" i="37"/>
  <c r="E33" i="37" s="1"/>
  <c r="J211" i="2"/>
  <c r="D15" i="37"/>
  <c r="E15" i="37" s="1"/>
  <c r="J47" i="2"/>
  <c r="I12" i="2"/>
  <c r="I233" i="9"/>
  <c r="H232" i="9"/>
  <c r="H274" i="9" s="1"/>
  <c r="I221" i="9"/>
  <c r="H214" i="9"/>
  <c r="H252" i="9"/>
  <c r="I253" i="9"/>
  <c r="H22" i="9"/>
  <c r="I22" i="9" s="1"/>
  <c r="I87" i="2"/>
  <c r="D19" i="37"/>
  <c r="J88" i="2"/>
  <c r="J12" i="2" l="1"/>
  <c r="I11" i="2"/>
  <c r="J11" i="2" s="1"/>
  <c r="D34" i="37"/>
  <c r="E35" i="37"/>
  <c r="E34" i="37" s="1"/>
  <c r="J79" i="2"/>
  <c r="I265" i="2"/>
  <c r="J121" i="2"/>
  <c r="I268" i="2"/>
  <c r="I214" i="9"/>
  <c r="H213" i="9"/>
  <c r="E32" i="37"/>
  <c r="E31" i="37" s="1"/>
  <c r="D31" i="37"/>
  <c r="I23" i="29"/>
  <c r="J23" i="29" s="1"/>
  <c r="I271" i="2"/>
  <c r="J222" i="2"/>
  <c r="J193" i="2"/>
  <c r="I270" i="2"/>
  <c r="J243" i="2"/>
  <c r="I242" i="2"/>
  <c r="I264" i="2"/>
  <c r="E26" i="37"/>
  <c r="E23" i="37" s="1"/>
  <c r="D23" i="37"/>
  <c r="D11" i="37"/>
  <c r="D38" i="37" s="1"/>
  <c r="E12" i="37"/>
  <c r="E11" i="37" s="1"/>
  <c r="E17" i="37"/>
  <c r="E16" i="37" s="1"/>
  <c r="D16" i="37"/>
  <c r="H267" i="9"/>
  <c r="I141" i="9"/>
  <c r="H271" i="9"/>
  <c r="I252" i="9"/>
  <c r="H263" i="9"/>
  <c r="I13" i="9"/>
  <c r="D18" i="37"/>
  <c r="E19" i="37"/>
  <c r="E18" i="37" s="1"/>
  <c r="I266" i="2"/>
  <c r="J87" i="2"/>
  <c r="I232" i="9"/>
  <c r="H231" i="9"/>
  <c r="I231" i="9" s="1"/>
  <c r="J129" i="28"/>
  <c r="I269" i="2"/>
  <c r="J178" i="2"/>
  <c r="H121" i="9"/>
  <c r="I122" i="9"/>
  <c r="E38" i="37" l="1"/>
  <c r="K129" i="28"/>
  <c r="J130" i="28"/>
  <c r="H269" i="9"/>
  <c r="I213" i="9"/>
  <c r="H262" i="9"/>
  <c r="I262" i="9" s="1"/>
  <c r="I273" i="2"/>
  <c r="I276" i="2" s="1"/>
  <c r="H266" i="9"/>
  <c r="I121" i="9"/>
  <c r="H272" i="9"/>
  <c r="H275" i="9" s="1"/>
  <c r="J242" i="2"/>
  <c r="I263" i="2"/>
  <c r="J263" i="2" s="1"/>
  <c r="C28" i="38" s="1"/>
  <c r="C27" i="38" s="1"/>
  <c r="C26" i="38" s="1"/>
  <c r="C25" i="38" s="1"/>
  <c r="C20" i="38" s="1"/>
  <c r="C13" i="38" s="1"/>
</calcChain>
</file>

<file path=xl/comments1.xml><?xml version="1.0" encoding="utf-8"?>
<comments xmlns="http://schemas.openxmlformats.org/spreadsheetml/2006/main">
  <authors>
    <author>2011</author>
  </authors>
  <commentList>
    <comment ref="E9" authorId="0" shapeId="0">
      <text>
        <r>
          <rPr>
            <b/>
            <sz val="8"/>
            <color indexed="81"/>
            <rFont val="Tahoma"/>
            <family val="2"/>
            <charset val="204"/>
          </rPr>
          <t>программа</t>
        </r>
      </text>
    </comment>
    <comment ref="F9" authorId="0" shapeId="0">
      <text>
        <r>
          <rPr>
            <b/>
            <sz val="8"/>
            <color indexed="81"/>
            <rFont val="Tahoma"/>
            <family val="2"/>
            <charset val="204"/>
          </rPr>
          <t>подпрограмма</t>
        </r>
      </text>
    </comment>
    <comment ref="G9" authorId="0" shapeId="0">
      <text>
        <r>
          <rPr>
            <b/>
            <sz val="8"/>
            <color indexed="81"/>
            <rFont val="Tahoma"/>
            <family val="2"/>
            <charset val="204"/>
          </rPr>
          <t>направление</t>
        </r>
        <r>
          <rPr>
            <sz val="8"/>
            <color indexed="81"/>
            <rFont val="Tahoma"/>
            <family val="2"/>
            <charset val="204"/>
          </rPr>
          <t xml:space="preserve">
</t>
        </r>
      </text>
    </comment>
  </commentList>
</comments>
</file>

<file path=xl/sharedStrings.xml><?xml version="1.0" encoding="utf-8"?>
<sst xmlns="http://schemas.openxmlformats.org/spreadsheetml/2006/main" count="3773" uniqueCount="638">
  <si>
    <t>Резервные фонды</t>
  </si>
  <si>
    <t>Резервные фонды местных администраций</t>
  </si>
  <si>
    <t>Мобилизационная и вневойсковая подготовка</t>
  </si>
  <si>
    <t>Благоустройство</t>
  </si>
  <si>
    <t>№-п</t>
  </si>
  <si>
    <t>Наименование</t>
  </si>
  <si>
    <t>Раздел</t>
  </si>
  <si>
    <t>Целевая статья</t>
  </si>
  <si>
    <t>Вид расхода</t>
  </si>
  <si>
    <t xml:space="preserve">   </t>
  </si>
  <si>
    <t xml:space="preserve">  </t>
  </si>
  <si>
    <t xml:space="preserve">        </t>
  </si>
  <si>
    <t>ОБЩЕГОСУДАРСТВЕННЫЕ ВОПРОСЫ</t>
  </si>
  <si>
    <t>01</t>
  </si>
  <si>
    <t>03</t>
  </si>
  <si>
    <t>02</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</si>
  <si>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</si>
  <si>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04</t>
  </si>
  <si>
    <t>05</t>
  </si>
  <si>
    <t>НАЦИОНАЛЬНАЯ ОБОРОНА</t>
  </si>
  <si>
    <t>ЖИЛИЩНО-КОММУНАЛЬНОЕ ХОЗЯЙСТВО</t>
  </si>
  <si>
    <t>Жилищное хозяйство</t>
  </si>
  <si>
    <t>07</t>
  </si>
  <si>
    <t>08</t>
  </si>
  <si>
    <t>Культура</t>
  </si>
  <si>
    <t>Другие общегосударственные вопросы</t>
  </si>
  <si>
    <t>ГРБС</t>
  </si>
  <si>
    <t>Подраздел</t>
  </si>
  <si>
    <t>871</t>
  </si>
  <si>
    <t>Всего</t>
  </si>
  <si>
    <t>раздел</t>
  </si>
  <si>
    <t>0 1</t>
  </si>
  <si>
    <t>0 2</t>
  </si>
  <si>
    <t>0 5</t>
  </si>
  <si>
    <t>0 8</t>
  </si>
  <si>
    <t>0 7</t>
  </si>
  <si>
    <t>09</t>
  </si>
  <si>
    <t>Функционирование законодательных (представительных) органов государственной власти и представительных органов муниципальных образований</t>
  </si>
  <si>
    <t>Глава местной администрации</t>
  </si>
  <si>
    <t>НАЦИОНАЛЬНАЯ БЕЗОПАСНОСТЬ И ПРАВООХРАНИТЕЛЬНАЯ ДЕЯТЕЛЬНОСТЬ</t>
  </si>
  <si>
    <t>ОБРАЗОВАНИЕ</t>
  </si>
  <si>
    <t>0 3</t>
  </si>
  <si>
    <t>Приложение 3</t>
  </si>
  <si>
    <t>Приложение 4</t>
  </si>
  <si>
    <t>Профессиональная подготовка, переподготовка и повышение квалификации</t>
  </si>
  <si>
    <t>Администрация МО р.п. Первомайский</t>
  </si>
  <si>
    <t>Защита населения и территории от чрезвычайных ситуаций природного и техногенного характера, гражданская оборона</t>
  </si>
  <si>
    <t>0 4</t>
  </si>
  <si>
    <t>Собрание депутатов МО р.п. Первомайский Щекинского района</t>
  </si>
  <si>
    <t>Другие вопросы в области культуры, кинематографии</t>
  </si>
  <si>
    <t>Другие вопросы в области физической культуры и спорта</t>
  </si>
  <si>
    <t>Коммунальное хозяйство</t>
  </si>
  <si>
    <t>10</t>
  </si>
  <si>
    <t>11</t>
  </si>
  <si>
    <t>Межбюджетные трансферты</t>
  </si>
  <si>
    <t>КУЛЬТУРА И КИНЕМАТОГРАФИЯ</t>
  </si>
  <si>
    <t>СОЦИАЛЬНАЯ ПОЛИТИКА</t>
  </si>
  <si>
    <t>Социальное обеспечение населения</t>
  </si>
  <si>
    <t>ФИЗИЧЕСКАЯ КУЛЬТУРА И СПОРТ</t>
  </si>
  <si>
    <t>Закон Тульской области "О библиотечном деле"</t>
  </si>
  <si>
    <t>Закон Тульской области "О наделении органов местного самоуправления государственными полномочиями по предоставлению мер социальной поддержки работникам муниципальных библиотек, муниципальных музеев и их филиалов"</t>
  </si>
  <si>
    <t>НАЦИОНАЛЬНАЯ ЭКОНОМИКА</t>
  </si>
  <si>
    <t>Дорожное хозяйство (дорожные фонды)</t>
  </si>
  <si>
    <t>Другие вопросы в области национальной экономики</t>
  </si>
  <si>
    <t>12</t>
  </si>
  <si>
    <t>872</t>
  </si>
  <si>
    <t>99</t>
  </si>
  <si>
    <t>Приложение 8</t>
  </si>
  <si>
    <t>Обеспечение функционирования Собрания депутатов</t>
  </si>
  <si>
    <t>Обеспечение деятельности Собрания депутатов поселений Щекинского района</t>
  </si>
  <si>
    <t>Обеспечение функционирования Администрации МО</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</si>
  <si>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Собрания депутатов"</t>
  </si>
  <si>
    <t>Расходы на обеспечение функций органов местного самоуправления в рамках непрограммного направления деятельности "Обеспечение функционирования Собрания депутатов"</t>
  </si>
  <si>
    <t>Расходы на выплаты по оплате труда работников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</si>
  <si>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Расходы на обеспечения функций органов местного самоуправления в рамках непрограммного направления деятельности "Обеспечение функционирования Администрации муниципального образования"</t>
  </si>
  <si>
    <t>0000</t>
  </si>
  <si>
    <t>0011</t>
  </si>
  <si>
    <t>0019</t>
  </si>
  <si>
    <t>2881</t>
  </si>
  <si>
    <t>Межбюджетные трансферты бюджету муниципального района из бюджетов поселений на осуществление части полномочий по решению вопросов местного значения в соответствии с заключенными соглашениями</t>
  </si>
  <si>
    <t>Межбюджетные трансферты бюджету муниципального района из бюджетов поселений</t>
  </si>
  <si>
    <t>8506</t>
  </si>
  <si>
    <t>Расходы за счет переданных полномочий на выдачу разрешений ввод в эксплуатацию при осуществлении строительства, реконструкции и объектов капитального строительства</t>
  </si>
  <si>
    <t>8507</t>
  </si>
  <si>
    <t>Расходы за счет переданных полномочий на осуществление муниципального жилищного контроля</t>
  </si>
  <si>
    <t>8510</t>
  </si>
  <si>
    <t>Расходы за счет переданных полномочий на осуществление муниципального земельного контроля</t>
  </si>
  <si>
    <t>8511</t>
  </si>
  <si>
    <t>Содержание недвижимого имущества</t>
  </si>
  <si>
    <t>2906</t>
  </si>
  <si>
    <t>Муниципальная программа "Совершенствование структуры собственности муниципального образования рабочий поселок Первомайский Щекинского района"</t>
  </si>
  <si>
    <t>Содержание свободного муниципального жилья</t>
  </si>
  <si>
    <t>2929</t>
  </si>
  <si>
    <t>2927</t>
  </si>
  <si>
    <t>Ремонт, содержание и обслуживание мемориала "Скорбящий воин"</t>
  </si>
  <si>
    <t>2907</t>
  </si>
  <si>
    <t>Непрограммные расходы</t>
  </si>
  <si>
    <t>Иные непрограммные мероприятия</t>
  </si>
  <si>
    <t>5118</t>
  </si>
  <si>
    <t>Осуществление первичного воинского учета на территориях, где отсутствуют военные комиссариаты по иным непрограммным мероприятиям в рамках непрограммных расходов</t>
  </si>
  <si>
    <t>97</t>
  </si>
  <si>
    <t>Ремонт и замена пожарных гидрантов</t>
  </si>
  <si>
    <t>Совершенствование гражданской обороны (защиты) населения</t>
  </si>
  <si>
    <t>Накопление материально-технических ресурсов для ликвидации ЧС</t>
  </si>
  <si>
    <t>2908</t>
  </si>
  <si>
    <t>8509</t>
  </si>
  <si>
    <t>2909</t>
  </si>
  <si>
    <t xml:space="preserve">Ремонт защитных сооружений ГО </t>
  </si>
  <si>
    <t xml:space="preserve">Ремонт дорог </t>
  </si>
  <si>
    <t>2910</t>
  </si>
  <si>
    <t>Ремонт придомовой территории</t>
  </si>
  <si>
    <t>2911</t>
  </si>
  <si>
    <t>Ремонт тротуаров</t>
  </si>
  <si>
    <t>2912</t>
  </si>
  <si>
    <t>2913</t>
  </si>
  <si>
    <t>2933</t>
  </si>
  <si>
    <t>Расходы за счет переданных полномочий на подготовку, утверждение и выдачу градостроительных планов земельных участков</t>
  </si>
  <si>
    <t>8505</t>
  </si>
  <si>
    <t>Муниципальная программа "Организация благоустройства территории МО р.п. Первомайский"</t>
  </si>
  <si>
    <t>Ремонт инженерных сетей</t>
  </si>
  <si>
    <t>2955</t>
  </si>
  <si>
    <t>Ремонт муниципального жилого фонда и мест общего пользования</t>
  </si>
  <si>
    <t>Ремонт в многоквартирных домах, выбравших способ управления ТСЖ на территории МО р.п. Первомайский</t>
  </si>
  <si>
    <t>Проведение ремонта жилых помещений ветеранов ВОВ в МО р.п. Первомайский</t>
  </si>
  <si>
    <t xml:space="preserve">Текущий ремонт жилфонда </t>
  </si>
  <si>
    <t>2915</t>
  </si>
  <si>
    <t>2942</t>
  </si>
  <si>
    <t>06</t>
  </si>
  <si>
    <t>Содержание и ремонт уличного освещения на территории МО р.п. Первомайский</t>
  </si>
  <si>
    <t>2920</t>
  </si>
  <si>
    <t>2919</t>
  </si>
  <si>
    <t>Оплата потребленной электроэнергии на уличное освещение</t>
  </si>
  <si>
    <t>Организация и проведение мероприятий по благоустройству и озеленению на территории МО р.п. Первомайский</t>
  </si>
  <si>
    <t>Спиливание деревьев</t>
  </si>
  <si>
    <t>2921</t>
  </si>
  <si>
    <t>Техническое обслуживание и ремонт уличного освещения</t>
  </si>
  <si>
    <t>Организация сбора и вывоза мусора</t>
  </si>
  <si>
    <t>Ремонт, приобретение и установка детских площадок</t>
  </si>
  <si>
    <t>Содержание мест массового отдыха</t>
  </si>
  <si>
    <t>2937</t>
  </si>
  <si>
    <t>Обеспечение деятельности МКУ "ПУЖиБ"</t>
  </si>
  <si>
    <t>Расходы на обеспечение деятельности (оказание услуг) муниципальных учреждений</t>
  </si>
  <si>
    <t>0059</t>
  </si>
  <si>
    <t>Повышение квалификации</t>
  </si>
  <si>
    <t>2944</t>
  </si>
  <si>
    <t>Муниципальная программа "Развитие социально-культурной работы с населением в МО р.п. Первомайский"</t>
  </si>
  <si>
    <t>Молодежная политика и оздоровление детей</t>
  </si>
  <si>
    <t>Проведение праздничных мероприятий</t>
  </si>
  <si>
    <t>Молодежная политика</t>
  </si>
  <si>
    <t>2926</t>
  </si>
  <si>
    <t>Оказание содействия в трудоустройстве несовершеннолетних граждан</t>
  </si>
  <si>
    <t>2924</t>
  </si>
  <si>
    <t>Организация экскурсий для детей из малообеспеченных семей</t>
  </si>
  <si>
    <t>8010</t>
  </si>
  <si>
    <t>8011</t>
  </si>
  <si>
    <t>Обеспечение деятельности МКУК "ППБ"</t>
  </si>
  <si>
    <t>Организация досуга и массового отдыха</t>
  </si>
  <si>
    <t>Проведение конкурсов "Лучший двор", "Праздник двора"</t>
  </si>
  <si>
    <t>2902</t>
  </si>
  <si>
    <t>Приобретение и обслуживание новогодней елки</t>
  </si>
  <si>
    <t>2925</t>
  </si>
  <si>
    <t>96</t>
  </si>
  <si>
    <t>Социальная поддержка населения муниципального образования</t>
  </si>
  <si>
    <t>Социальная поддержка отдельных категорий граждан</t>
  </si>
  <si>
    <t>2890</t>
  </si>
  <si>
    <t>Обеспечение социальной поддержки пенсионеров и ветеранов ВОВ муниципального образования</t>
  </si>
  <si>
    <t>Организация физкультурно-оздоровительной и спортивно-массовой работы в муниципальном образовании рабочий поселок Первомайский Щекинского района</t>
  </si>
  <si>
    <t>2923</t>
  </si>
  <si>
    <t>Проведение спортивных мероприятий</t>
  </si>
  <si>
    <t>Аренда спортивно-оздоровительного комплекса</t>
  </si>
  <si>
    <t>2957</t>
  </si>
  <si>
    <t>Формирование и содержание муниципального архива, хранение архивных фондов поселений</t>
  </si>
  <si>
    <t xml:space="preserve">Межбюджетные трансферты </t>
  </si>
  <si>
    <t>Субсидии межмуниципального характера бюджету муниципального района из бюджетов поселений</t>
  </si>
  <si>
    <t>8501</t>
  </si>
  <si>
    <t>ВСЕГО</t>
  </si>
  <si>
    <t>2958</t>
  </si>
  <si>
    <t>2959</t>
  </si>
  <si>
    <t>Установка и обслуживание объектов дорожной инфраструктуры</t>
  </si>
  <si>
    <t>Приобретение, установка и обслуживание малых архитектурных форм</t>
  </si>
  <si>
    <t>2962</t>
  </si>
  <si>
    <t>Выплата материнский капитала</t>
  </si>
  <si>
    <t>2963</t>
  </si>
  <si>
    <t>2964</t>
  </si>
  <si>
    <t>Содержание имущества и казны</t>
  </si>
  <si>
    <t>Подпрограмма "Содержание имущества и казны"</t>
  </si>
  <si>
    <t>Подпрограмма "Совершенствование гражданской обороны (защиты) населения"</t>
  </si>
  <si>
    <t>Подпрограмма "Содержание и ремонт уличного освещения на территории МО р.п. Первомайский"</t>
  </si>
  <si>
    <t>Подпрограмма "Организация и проведение мероприятий по благоустройству и озеленению на территории МО р.п. Первомайский"</t>
  </si>
  <si>
    <t>Подпрограмма "Обеспечение деятельности МКУ "ПУЖиБ""</t>
  </si>
  <si>
    <t>3.1.</t>
  </si>
  <si>
    <t>3.2.</t>
  </si>
  <si>
    <t>3.4.</t>
  </si>
  <si>
    <t>3.3.</t>
  </si>
  <si>
    <t>1.1.</t>
  </si>
  <si>
    <t>1.2.</t>
  </si>
  <si>
    <t>5.1.</t>
  </si>
  <si>
    <t>Подпрограмма "Ремонт муниципального жилого фонда и мест общего пользования"</t>
  </si>
  <si>
    <t>5.2.</t>
  </si>
  <si>
    <t>Подпрограмма "Проведение ремонта жилых помещений ветеранов ВОВ в МО р.п. Первомайский"</t>
  </si>
  <si>
    <t>2.1.</t>
  </si>
  <si>
    <t>6.1.</t>
  </si>
  <si>
    <t>6.2.</t>
  </si>
  <si>
    <t>Подпрограмма "Молодежная политика"</t>
  </si>
  <si>
    <t>Подпрограмма "Обеспечение деятельности МКУК "ППБ""</t>
  </si>
  <si>
    <t>Подпрограмма "Организация досуга и массового отдыха"</t>
  </si>
  <si>
    <t>Подпрограмма "Организация физкультурно-оздоровительной и спортивно-массовой работы в муниципальном образовании рабочий поселок Первомайский Щекинского района"</t>
  </si>
  <si>
    <t>6.3.</t>
  </si>
  <si>
    <t>6.4.</t>
  </si>
  <si>
    <t>Установка и разработка схемы дислокации дорожных знаков и дорожной разметки дорог общего пользования</t>
  </si>
  <si>
    <t>91</t>
  </si>
  <si>
    <t>Расходы на опубликование нормативных актов</t>
  </si>
  <si>
    <t>2886</t>
  </si>
  <si>
    <t>92</t>
  </si>
  <si>
    <t>Аппарат администрации</t>
  </si>
  <si>
    <t>2991</t>
  </si>
  <si>
    <t>Мероприятия по ремонту в области благоустройства</t>
  </si>
  <si>
    <t>2990</t>
  </si>
  <si>
    <t>2667</t>
  </si>
  <si>
    <t xml:space="preserve">Обеспечение функционирования Администрации МО  </t>
  </si>
  <si>
    <t>Оценкам недвижимости, признание прав и регулирование отношений по муниципальной собственности</t>
  </si>
  <si>
    <t>Признание прав и регулирование отношений по муниципальной собственности</t>
  </si>
  <si>
    <t>Муниципальная программа "Обеспечение защиты населения и территории МО р.п. Первомайский от чрезвычайных ситуаций природного и техногенного характера, терроризма и экстремизма на территории МО р.п. Первомайский"</t>
  </si>
  <si>
    <t>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</si>
  <si>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Муниципальная программа "Развитие субъектов малого и среднего предпринимательства"</t>
  </si>
  <si>
    <t>дох</t>
  </si>
  <si>
    <t>Взносы на капитальный ремонт общего имущества в многоквартирных домах по помещениям находящимся в собственности МО</t>
  </si>
  <si>
    <t>прог</t>
  </si>
  <si>
    <t>Подпрограмма "Оценкам недвижимости, признание прав и регулирование отношений по муниципальной собственности"</t>
  </si>
  <si>
    <t>Подпрограмма "Содержание автомобильных дорог общего пользования, придомовой территории, тротуаров и системы обеспечения их функционирования на территории МО р.п. Первомайский"</t>
  </si>
  <si>
    <t>Другие вопросы в области жилищно - коммунального хозяйства</t>
  </si>
  <si>
    <t>Проведение конкурсов</t>
  </si>
  <si>
    <t>Расходы на выплату персоналу казенных учреждений</t>
  </si>
  <si>
    <t>Расходы на выплату персоналу государственных органов</t>
  </si>
  <si>
    <t>Уплата налогов, сборов и иных платежей</t>
  </si>
  <si>
    <t>870</t>
  </si>
  <si>
    <t>Резервные средства</t>
  </si>
  <si>
    <t>Субсидии</t>
  </si>
  <si>
    <t>Публичные нормативные социальные выплаты гражданам</t>
  </si>
  <si>
    <t>Приложение 1</t>
  </si>
  <si>
    <t>Приложение 2</t>
  </si>
  <si>
    <t>Расходы за счет переданных полномочий на выдачу разрешений на строительство при осуществлении строительства, реконструкции объектов капитального строительства</t>
  </si>
  <si>
    <t>Расходы за счет переданных полномочий на осуществление внутреннего финансового контроля в сфере бюджетных правоотношений в части осуществления последующего контроля</t>
  </si>
  <si>
    <t>8536</t>
  </si>
  <si>
    <t>Приобретение техники</t>
  </si>
  <si>
    <t>2976</t>
  </si>
  <si>
    <t>8041</t>
  </si>
  <si>
    <t>Закупка товаров, работ и услуг для государственных нужд</t>
  </si>
  <si>
    <t>13</t>
  </si>
  <si>
    <t>Развитие и поддержание информационной системы Администрации МО р.п. Первомайский Щекинского района</t>
  </si>
  <si>
    <t>Приобретение, техническое и информационное обслуживание компьютерной техники, комплектующих и программного обеспечения</t>
  </si>
  <si>
    <t>1</t>
  </si>
  <si>
    <t>2905</t>
  </si>
  <si>
    <t>240</t>
  </si>
  <si>
    <t>0</t>
  </si>
  <si>
    <t>Организация сотрудничества органов местного самоуправления с органами территориального общественного самоуправления</t>
  </si>
  <si>
    <t>Субсидии юридическим лицам (кроме некоммерческих организаций), индивидуальным предпринимателям, физическим лицам</t>
  </si>
  <si>
    <t>2901</t>
  </si>
  <si>
    <t>3</t>
  </si>
  <si>
    <t>Развитие и поддержание информационной системы МКУК "ППБ"</t>
  </si>
  <si>
    <t>Муниципальная программа "Переселение граждан из аварийного жилищного фонда в муниципальном образовании рабочий поселок Первомайский Щекинского района"</t>
  </si>
  <si>
    <t>2980</t>
  </si>
  <si>
    <t>Муниципальная программа "Развитие и поддержание информационных систем в муниципальном образовании рабочий поселок Первомайский Щекинского района"</t>
  </si>
  <si>
    <t>Муниципальная программа "Развитие общественных организаций  в муниципальном образовании рабочий поселок Первомайский Щекинского района"</t>
  </si>
  <si>
    <t>Развитие общественных организаций  в муниципальном образовании рабочий поселок Первомайский Щекинского района</t>
  </si>
  <si>
    <t>Приобретение жилых помещений</t>
  </si>
  <si>
    <t>Расходы за счет передаваемых полномочий по организации деятельности аварийно-спасательных служб и (или)созданию, содержанию и организации  деятельности аварийно-спасательных формирований</t>
  </si>
  <si>
    <t>Мероприятия по проведению предварительного этапа всероссийского конкурса на звание "Самое благоустроенное городское (сельское) поселение России" по иным непрограммным мероприятиям в рамках непрограммных расходов</t>
  </si>
  <si>
    <t>Приложение 6</t>
  </si>
  <si>
    <t>Муниципальная программа "Улучшение жилищных условий граждан на территории МО р.п. Первомайский"</t>
  </si>
  <si>
    <t>Содержание автомобильных дорог и тротуаров</t>
  </si>
  <si>
    <t>5.4.</t>
  </si>
  <si>
    <t>Подпрограмма "Ремонт в многоквартирных домах, выбравших способ управления ТСЖ на территории МО р.п. Первомайский"</t>
  </si>
  <si>
    <t>2625</t>
  </si>
  <si>
    <t>Иные закупки товаров, работ и услуг для обеспечения государственных (муниципальных) нужд</t>
  </si>
  <si>
    <t>Представительские расходы в рамках непрограммного направления деятельности "Собрания депутатов поселений Щекинского района"</t>
  </si>
  <si>
    <t>Установка приборов учета</t>
  </si>
  <si>
    <t>Взносы муниципального образования в уставной капитал</t>
  </si>
  <si>
    <t>4611</t>
  </si>
  <si>
    <t>Субсидии некоммерческим организациям (за исключением государственных (муниципальных) учреждений)</t>
  </si>
  <si>
    <t>2885</t>
  </si>
  <si>
    <t>Разработка программы социально-экономического развития</t>
  </si>
  <si>
    <t>Обеспечение деятельности аппарат Администрации МО</t>
  </si>
  <si>
    <t>Исполнение судебных актов</t>
  </si>
  <si>
    <t>Расходы на формирование и содержание муниципального архива, включая хранение архивных фондов поселений</t>
  </si>
  <si>
    <t>(тыс. рублей)</t>
  </si>
  <si>
    <t>№ п/п</t>
  </si>
  <si>
    <t>Решение Собрания депутатов МО р.п. Первомайский "О предоставлении льгот по оплате за услуги бани №2, расположенной по адресу: Щёкинский район, МО р.п. Первомайский, ул. Октябрьская, д.33"</t>
  </si>
  <si>
    <t/>
  </si>
  <si>
    <t>Решение Собрания депутатов МО р.п. Первомайский "Об утверждении Положения о предоставлении средств материнского (семейного) капитала в МО р.п. Первомайский"</t>
  </si>
  <si>
    <t>Итого</t>
  </si>
  <si>
    <t>000 01 00 00 00 00 0000 000</t>
  </si>
  <si>
    <t>ИСТОЧНИКИ ВНУТРЕННЕГО ФИНАНСИРОВАНИЯ ДЕФИЦИТОВ БЮДЖЕТОВ</t>
  </si>
  <si>
    <t>Кредиты кредитных организаций в валюте Российской Федерации</t>
  </si>
  <si>
    <t>Получение кредитов от кредитных организаций  в валюте Российской Федерации</t>
  </si>
  <si>
    <t>Получение кредитов от кредитных организаций бюджетом поселений в валюте Российской Федерации</t>
  </si>
  <si>
    <t>Погашение кредитов, предоставленных кредитными организациями в валюте Российской Федерации</t>
  </si>
  <si>
    <t>погашение бюджетом  поселения кредитов от кредитных организаций в валюте Российской Федерации</t>
  </si>
  <si>
    <t>000 01 05 00 00 00 0000 000</t>
  </si>
  <si>
    <t>000 01 05 00 00 00 0000 500</t>
  </si>
  <si>
    <t>Увеличение остатков средств бюджетов</t>
  </si>
  <si>
    <t>000 01 05 02 00 00 0000 500</t>
  </si>
  <si>
    <t>Увеличение прочих остатков средств бюджетов</t>
  </si>
  <si>
    <t>000 01 05 02 01 00 0000 510</t>
  </si>
  <si>
    <t>Увеличение прочих остатков денежных средств бюджетов</t>
  </si>
  <si>
    <t>000 01 05 02 01 13 0000 510</t>
  </si>
  <si>
    <t>Увеличение прочих остатков денежных средств местных бюджетов</t>
  </si>
  <si>
    <t>000 01 05 00 00 00 0000 600</t>
  </si>
  <si>
    <t>Уменьшение остатков средств бюджетов</t>
  </si>
  <si>
    <t>000 01 05 02 00 00 0000 600</t>
  </si>
  <si>
    <t>Уменьшение прочих остатков средств бюджетов</t>
  </si>
  <si>
    <t>000 01 05 02 01 00 0000 610</t>
  </si>
  <si>
    <t>Уменьшение прочих остатков денежных средств бюджетов</t>
  </si>
  <si>
    <t>000 01 05 02 01 13 0000 610</t>
  </si>
  <si>
    <t>Уменьшение прочих остатков денежных средств местных бюджетов</t>
  </si>
  <si>
    <t>94</t>
  </si>
  <si>
    <t>Приложение 5</t>
  </si>
  <si>
    <t>000 1 00 00000 00 0000 000</t>
  </si>
  <si>
    <t>НАЛОГОВЫЕ И НЕНАЛОГОВЫЕ ДОХОДЫ</t>
  </si>
  <si>
    <t>000 1 01 00000 00 0000 000</t>
  </si>
  <si>
    <t>НАЛОГИ НА ПРИБЫЛЬ, ДОХОДЫ</t>
  </si>
  <si>
    <t>000 1 01 02000 01 0000 110</t>
  </si>
  <si>
    <t>Налог на доходы физических лиц</t>
  </si>
  <si>
    <t>000 1 01 02010 01 0000 110</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</si>
  <si>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2271и 228 Налогового кодекса Российской Федерации</t>
  </si>
  <si>
    <t>000 1 01 02020 01 0000 110</t>
  </si>
  <si>
    <t>Налог на доходы физических лиц с доходов, полученных от осуществления деятельности физическими лицами, зарегистрированными в качестве индивидуальных предпринимателей, нотариусов, занимающихся частной практикой, адвокатов, учредивших адвокатские кабинеты и других лиц, занимающихся частной практикой в соответствии со статьей 227 Налогового кодекса Российской Федерации</t>
  </si>
  <si>
    <t>000 1 01 02030 01 0000 110</t>
  </si>
  <si>
    <t>Налог на доходы физических лиц с доходов, полученных физическими лицами в соответствии со статьей 228 Налогового Кодекса Российской Федерации</t>
  </si>
  <si>
    <t>000 1 06 00000 00 0000 000</t>
  </si>
  <si>
    <t>НАЛОГИ НА ИМУЩЕСТВО</t>
  </si>
  <si>
    <t>000 1 06 01000 00 0000 110</t>
  </si>
  <si>
    <t>Налог на имущество физических лиц</t>
  </si>
  <si>
    <t>000 1 06 01030 13 0000 110</t>
  </si>
  <si>
    <t>Налог на имущество физических лиц, взимаемый по ставкам, применяемым к объектам налогообложения, расположенным в границах городских поселений</t>
  </si>
  <si>
    <t>000 1 06 06000 00 0000 110</t>
  </si>
  <si>
    <t>Земельный налог</t>
  </si>
  <si>
    <t>000 1 06 06030 03 0000 110</t>
  </si>
  <si>
    <t>Земельный налог с организаций</t>
  </si>
  <si>
    <t>000 1 06 06033 13 0000 110</t>
  </si>
  <si>
    <t>Земельный налог с организаций, обладающих земельным участком, расположенным в границах городских  поселений</t>
  </si>
  <si>
    <t>000 1 06 06040 00 0000 110</t>
  </si>
  <si>
    <t>Земельный налог с физических лиц</t>
  </si>
  <si>
    <t>000 1 06 06043 13 0000 110</t>
  </si>
  <si>
    <t>Земельный налог с физических, обладающих земельным участком, расположенным в границах  городских  поселений</t>
  </si>
  <si>
    <t>000 1 11 00000 00 0000 000</t>
  </si>
  <si>
    <t>ДОХОДЫ ОТ ИСПОЛЬЗОВАНИЯ ИМУЩЕСТВА, НАХОДЯЩЕГОСЯ В ГОСУДАРСТВЕННОЙ И МУНИЦИПАЛЬНОЙ СОБСТВЕННОСТИ</t>
  </si>
  <si>
    <t>000 1 11 05000 00 0000 120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</si>
  <si>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</si>
  <si>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000 1 11 05013 13 0000 120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</si>
  <si>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городских поселений, а также средства от продажи права на заключение договоров аренды указанных земельных участков</t>
  </si>
  <si>
    <t>000 1 11 09000 00 0000 120</t>
  </si>
  <si>
    <t>Прочие доходы от использования имущества и прав, находящихся в государственной и муниципальной собственности (за исключением имущества бюджетных и автономных учреждений, а также имущества государственных и муниципальных унитарных предприятий, в том числе казенных)</t>
  </si>
  <si>
    <t>000 1 11 09045 13 0000 120</t>
  </si>
  <si>
    <t>Прочие поступления от использования имущества, находящегося в собственности городских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t>
  </si>
  <si>
    <t>000 1 14 00000 00 0000 000</t>
  </si>
  <si>
    <t>ДОХОДЫ ОТ ПРОДАЖИ МАТЕРИАЛЬНЫХ И НЕМАТЕРИАЛЬНЫХ АКТИВОВ</t>
  </si>
  <si>
    <t>000 1 14 06000 00 0000 430</t>
  </si>
  <si>
    <t>Доходы от продажи земельных участков, находящихся в государственной и муниципальной собственности</t>
  </si>
  <si>
    <t>000 1 14 06010 00 0000 430</t>
  </si>
  <si>
    <t>Доходы от продажи земельных участков, государственная собственность на которые не разграничена</t>
  </si>
  <si>
    <t>000 1 14 06013 13 0000 430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</si>
  <si>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</si>
  <si>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000 1 16 00000 00 0000 000</t>
  </si>
  <si>
    <t>ШТРАФЫ, САНКЦИИ, ВОЗМЕЩЕНИЕ УЩЕРБА</t>
  </si>
  <si>
    <t>000 1 16 33000 00 0000 140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</si>
  <si>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t>
  </si>
  <si>
    <t>000 1 16 33050 13 0000 140</t>
  </si>
  <si>
    <t>Денежные взыскания (штрафы) за нарушение законодательства Российской Федерации о контрактной системе в сфере закупок товаров, работ, услуг для обеспечения государственных и муниципальных нужд для нужд городских поселений</t>
  </si>
  <si>
    <t>000 1 17 00000 00 0000 000</t>
  </si>
  <si>
    <t>ПРОЧИЕ НЕНАЛОГОВЫЕ ДОХОДЫ</t>
  </si>
  <si>
    <t>000 1 17 01050 13 0000 180</t>
  </si>
  <si>
    <t>Невыясненные поступления, зачисляемые в бюджеты городских поселений</t>
  </si>
  <si>
    <t>000 1 17 05050 13 0000 180</t>
  </si>
  <si>
    <t>Прочие неналоговые доходы бюджетов городских поселений</t>
  </si>
  <si>
    <t>000 2 00 00000 00 0000 000</t>
  </si>
  <si>
    <t>БЕЗВОЗМЕЗДНЫЕ ПОСТУПЛЕНИЯ</t>
  </si>
  <si>
    <t>000 2 02 00000 00 0000 000</t>
  </si>
  <si>
    <t>БЕЗВОЗМЕЗДНЫЕ ПОСТУПЛЕНИЯ ОТ ДРУГИХ БЮДЖЕТОВ БЮДЖЕТНОЙ СИСТЕМЫ РОССИЙСКОЙ ФЕДЕРАЦИ</t>
  </si>
  <si>
    <t>000 2 02 01000 00 0000 151</t>
  </si>
  <si>
    <t>Дотации бюджетам субъектов Российской Федерации и муниципальных образований</t>
  </si>
  <si>
    <t>000 2 02 01001 00 0000 151</t>
  </si>
  <si>
    <t>Дотации на выравнивание бюджетной обеспеченности</t>
  </si>
  <si>
    <t>000 2 02 01001 13 0000 151</t>
  </si>
  <si>
    <t>000 2 02 03000 00 0000 151</t>
  </si>
  <si>
    <t>Субвенции бюджетам субъектов Российской Федерации и муниципальных образований</t>
  </si>
  <si>
    <t>000 2 02 03015 00 0000 151</t>
  </si>
  <si>
    <t>Субвенции бюджетам на осуществление первичного воинского учета на территориях, где отсутствуют военные комиссариаты</t>
  </si>
  <si>
    <t>000 2 02 03015 13 0000 151</t>
  </si>
  <si>
    <t>Субвенции бюджетам городских поселений на осуществление первичного воинского учета на территориях, где отсутствуют военные комиссариаты</t>
  </si>
  <si>
    <t>000 2 02 04000 00 0000 151</t>
  </si>
  <si>
    <t>Иные межбюджетные трансферты</t>
  </si>
  <si>
    <t>000 2 02 04025 13 0000 151</t>
  </si>
  <si>
    <t>Межбюджетные трансферты, передаваемые бюджетам городских поселений на комплектование книжных фондов библиотек муниципальных образований</t>
  </si>
  <si>
    <t>000 2 02 04999 13 0000 151</t>
  </si>
  <si>
    <t>Прочие межбюджетные трансферты, передаваемые бюджетам городских поселений</t>
  </si>
  <si>
    <t>Прочие межбюджетные трансферты, передаваемые бюджетам поселений на развитие коммунальной инфраструктуры</t>
  </si>
  <si>
    <t>Иные межбюджетные трансфертов - грантов из бюджета муниципального образования Щекинский район бюджету муниципального образования рабочий поселок Первомайский Щекинского района</t>
  </si>
  <si>
    <t>ЗТО "О наделении органов местного самоуправления госполномочиями по предоставлению мер соц.поддержки работникам муниципальных библиотек, муниципальных музеев и их филиалов"</t>
  </si>
  <si>
    <t>000 2 04 00000 00 0000 000</t>
  </si>
  <si>
    <t>БЕЗВОЗМЕЗДНЫЕ ПОСТУПЛЕНИЯ ОТ НЕГОСУДАРСТВЕННЫХ ОРГАНИЗАЦИЙ</t>
  </si>
  <si>
    <t>000 2 04 05020 13 0000 180</t>
  </si>
  <si>
    <t>Поступления от денежных пожертвований, предоставляемых негосударственными организациями получателям средств бюджетов городских поселений</t>
  </si>
  <si>
    <t>000 2 07 00000 00 0000 000</t>
  </si>
  <si>
    <t>ПРОЧИЕ БЕЗВОЗМЕЗДНЫЕ ПОСТУПЛЕНИЯ</t>
  </si>
  <si>
    <t>000 2 07 05020 13 0000 180</t>
  </si>
  <si>
    <t>Поступления от денежных пожертвований, предоставляемых физическими лицами получателям средств бюджетов городских поселений</t>
  </si>
  <si>
    <t>к Решению Собрания депутатов МО р.п. Первомайский</t>
  </si>
  <si>
    <t>"Об исполнении бюджета</t>
  </si>
  <si>
    <t>МО р.п. Первомайский Щекинского района</t>
  </si>
  <si>
    <t>за 2015 год"</t>
  </si>
  <si>
    <t>от "_____" _________ 2016 г. №______</t>
  </si>
  <si>
    <t>за 2015 год</t>
  </si>
  <si>
    <t>Выдача разрешений на строительство при осуществлении строительства, реконструкции объектов капитального строительства</t>
  </si>
  <si>
    <t>Осуществление муниципального земельного контроля</t>
  </si>
  <si>
    <t>Организация деятельности аварийно-спасательных служб и (или)созданию, содержанию и организации  деятельности аварийно-спасательных формирований</t>
  </si>
  <si>
    <t xml:space="preserve">Итого </t>
  </si>
  <si>
    <t>Перечень вопросов межмуниципального характера</t>
  </si>
  <si>
    <t>Формирование и содержание муниципального архива</t>
  </si>
  <si>
    <t>Приложение 7</t>
  </si>
  <si>
    <t>Дотации бюджетам городских поселений на выравнивание бюджетной обеспеченности</t>
  </si>
  <si>
    <t>в том числе:</t>
  </si>
  <si>
    <t>Наименование показателя</t>
  </si>
  <si>
    <t>Код бюджетной классификации</t>
  </si>
  <si>
    <t>Исполнено</t>
  </si>
  <si>
    <t>доходов бюджета области</t>
  </si>
  <si>
    <t>1 01 02010 01 0000 110</t>
  </si>
  <si>
    <t>1 01 02020 01 0000 110</t>
  </si>
  <si>
    <t>1 01 02030 01 0000 110</t>
  </si>
  <si>
    <t>Федеральная налоговая служба</t>
  </si>
  <si>
    <t>1 06 01030 13 0000 110</t>
  </si>
  <si>
    <t>1 06 06033 13 0000 110</t>
  </si>
  <si>
    <t>1 06 06043 13 0000 110</t>
  </si>
  <si>
    <t>Администрация муниципального образования Щекинский район</t>
  </si>
  <si>
    <t>1 11 05013 13 0000 120</t>
  </si>
  <si>
    <t>1 14 06013 13 0000 430</t>
  </si>
  <si>
    <t>Администрация муниципального образования рабочий поселок Первомайский Щекинского района</t>
  </si>
  <si>
    <t>1 16 33050 13 0000 140</t>
  </si>
  <si>
    <t>1 17 01050 13 0000 180</t>
  </si>
  <si>
    <t>1 17 05050 13 0000 180</t>
  </si>
  <si>
    <t>2 02 01001 13 0000 151</t>
  </si>
  <si>
    <t>2 02 03015 13 0000 151</t>
  </si>
  <si>
    <t>2 02 04999 13 0000 151</t>
  </si>
  <si>
    <t>2 04 05020 13 0000 180</t>
  </si>
  <si>
    <t>2 07 05020 13 0000 180</t>
  </si>
  <si>
    <t>ДОХОДЫ, ВСЕГО</t>
  </si>
  <si>
    <t>1 11 09045 13 0000 120</t>
  </si>
  <si>
    <t>администра-тора поступлений</t>
  </si>
  <si>
    <t>Исполнение</t>
  </si>
  <si>
    <t>доходов бюджета муниципального образования рабочий поселок Первомайский Щекинского района</t>
  </si>
  <si>
    <t>Исполнение
доходов бюджета муниципального образования рабочий поселок Первомайский Щекинского района по кодам видов доходов, подвидов доходов, классификации операций сектора государственного управления, относящихся  к доходам бюджета, за 2015 год</t>
  </si>
  <si>
    <t>Код  бюджетной классификации</t>
  </si>
  <si>
    <t xml:space="preserve"> Наименование показателя</t>
  </si>
  <si>
    <t xml:space="preserve">Утверждено </t>
  </si>
  <si>
    <t xml:space="preserve">ДОХОДЫ, ВСЕГО </t>
  </si>
  <si>
    <t>Исполнение
плана межбюджетных трансфертов, передаваемых из бюджета муниципального образования рабочий поселок Первомайский Щекинского района на осуществление части полномочий по решению вопросов местного значения бюджету муниципального образования Щекинский район за 2015 год</t>
  </si>
  <si>
    <t>Выдача разрешений на  ввод в эксплуатацию при осуществлении строительства, реконструкции и объектов капитального строительства</t>
  </si>
  <si>
    <t>Осуществление  муниципального жилищного контроля</t>
  </si>
  <si>
    <t>Подготовка, утверждение и выдача градостроительных планов земельных участков</t>
  </si>
  <si>
    <t>Осуществление внутреннего финансового контроля в сфере бюджетных правоотношений в части осуществления последующего контроля</t>
  </si>
  <si>
    <t>Исполнение
 средств, передаваемых бюджету муниципального образования Щекинский район из бюджета муниципального образования рабочий поселок Первомайский Щекинского района на решение вопросов межмуниципального характера за 2015 год</t>
  </si>
  <si>
    <t>Раз-дел</t>
  </si>
  <si>
    <t>Под-раз-дел</t>
  </si>
  <si>
    <t>Уточненная сводная бюджетная роспись</t>
  </si>
  <si>
    <t>Общегосударственные вопросы</t>
  </si>
  <si>
    <t>Национальная оборона</t>
  </si>
  <si>
    <t>Национальная безопасность и правоохранительная деятельность</t>
  </si>
  <si>
    <t>Национальная экономика</t>
  </si>
  <si>
    <t>Жилищно-коммунальное хозяйство</t>
  </si>
  <si>
    <t>Другие вопросы в области жилищно-коммунального хозяйства</t>
  </si>
  <si>
    <t>Образование</t>
  </si>
  <si>
    <t>Культура и кинематография</t>
  </si>
  <si>
    <t>Социальная политика</t>
  </si>
  <si>
    <t>Физическая культура и спорт</t>
  </si>
  <si>
    <t>Исполнение расходов бюджета муниципального образования рабочий  поселок Первомайский Щекинского района по разделам и подразделам классификации расходов бюджетов за 2015 год</t>
  </si>
  <si>
    <t>Утверждено Решением Собрания депутатов "О бюджете муниципального образования рабочий поселок Первомайский на 2015 год и на плановый период 2016 и 2017 годов"</t>
  </si>
  <si>
    <t>Исполнение
расходов бюджета муниципального образования рабочий поселок Первомайский Щекинского района по разделам, подразделам, целевым статьям, группам видов расходов классификации расходов бюджетов за 2015 год</t>
  </si>
  <si>
    <t>Исполнение
расходов бюджета муниципального образования рабочий поселок Первомайский Щекинского района по ведомственной структуре расходов бюджета муниципального образования рабочий поселок Первомайский Щекинского района за 2015 год</t>
  </si>
  <si>
    <t>Исполнение
бюджетных ассигнований на реализацию муниципальных целевых программ  по разделам, подразделам, целевым статьям и видам расходов классификации расходов бюджетов Российской Федерации, предусмотренных к финансированию из бюджета муниципального образования рабочий поселок Первомайский Щекинского района
за 2015 год</t>
  </si>
  <si>
    <t>Исполнение
бюджетных ассигнований бюджета муниципального образования рабочий поселок Первомайский Щекинского района на финансовое обеспечение реализации Решений Собрания депутатов МО р.п. Первомайский по разделам, подразделам, целевым статьям, группам и подгруппам видов расходов классификации расходов бюджета муниципального образования рабочий поселок Первомайский Щекинского района за 2015 год</t>
  </si>
  <si>
    <t xml:space="preserve">Исполнение
источников финансирования дефицита бюджета муниципального образования рабочий поселок Первомайский Щекинского района по кодам классификации источников финансирования дефицитов бюджетов за 2015 год </t>
  </si>
  <si>
    <t xml:space="preserve">Наименование показателя        </t>
  </si>
  <si>
    <t xml:space="preserve">Код бюджетной классификации     </t>
  </si>
  <si>
    <t>администратора источника финансирования</t>
  </si>
  <si>
    <t>источника финансирования</t>
  </si>
  <si>
    <t>ИСТОЧНИКИ ВНУТРЕННЕГО ФИНАНСИРОВАНИЯ ДЕФИЦИТА БЮДЖЕТА</t>
  </si>
  <si>
    <t>01 05 02 01 13 0000 610</t>
  </si>
  <si>
    <t>01 05 02 01 00 0000 610</t>
  </si>
  <si>
    <t>01 05 02 00 00 0000 600</t>
  </si>
  <si>
    <t>01 05 00 00 00 0000 600</t>
  </si>
  <si>
    <t>01 05 02 01 13 0000 510</t>
  </si>
  <si>
    <t>01 05 02 01 00 0000 510</t>
  </si>
  <si>
    <t>01 05 02 00 00 0000 500</t>
  </si>
  <si>
    <t>01 05 00 00 00 0000 500</t>
  </si>
  <si>
    <t>Изменение остатков средств на счетах по учету средств бюджетов</t>
  </si>
  <si>
    <t xml:space="preserve">Исполнение 
источников финансирования дефицита муниципального образования рабочий поселок Первомайский Щекинского района по кодам групп, подгрупп, статей, видов источников финансирования дефицитов бюджетов классификации операций сектора государственного управления, относящихся к источникам финансирования дефицитов бюджетов, за 2015 год </t>
  </si>
  <si>
    <t>Приобретение жилых помещений для переселения с ул. Административная</t>
  </si>
  <si>
    <t>Техническое обслуживание сайта</t>
  </si>
  <si>
    <t>Приобретение компьютерной техники и комплектующих</t>
  </si>
  <si>
    <t>Изготовление ЭЦП</t>
  </si>
  <si>
    <t>Установка системы видеонаблюдения</t>
  </si>
  <si>
    <t>Консультационные услуги по обслуживанию программ</t>
  </si>
  <si>
    <t>Установка программного продукта</t>
  </si>
  <si>
    <t>Приобретение лицензионного ПО</t>
  </si>
  <si>
    <t>Установка, настройка и ввод в эксплуатацию и техподдержка средств защиты инф-и</t>
  </si>
  <si>
    <t>Предоставление в пользование помещения спортивно-оздоровительного комплекса для обучения детей плаванию</t>
  </si>
  <si>
    <t>Содержание спортивно-игрового комплекса, батута, катка</t>
  </si>
  <si>
    <t>Соревнования по плаванию, посвященные памяти А. И. Пронина – директор ДС «Юбилейный»</t>
  </si>
  <si>
    <t>Открытое первенство МО р.п. Первомайский по мини-футболу</t>
  </si>
  <si>
    <t>Соревнования по лыжным гонкам</t>
  </si>
  <si>
    <t>Турнир по футболу среди мальчиков</t>
  </si>
  <si>
    <t>Мероприятия, посвященные Дню физкультурника: соревнования по футболу «Кожаный мяч», пляжному волейболу и веселые старты, посвященные памяти Героя Советского союза И. С. Улитина</t>
  </si>
  <si>
    <t>Соревнования по волейболу среди учащихся школ №15, №16, ПКШ, СПУ №1</t>
  </si>
  <si>
    <t>Соревнования по плаванию среди учащихся школ №15, №16, ПКШ, СПУ №1</t>
  </si>
  <si>
    <t>Спортивные эстафеты и веселые старты, посвященные празднованию Дня Поселка</t>
  </si>
  <si>
    <t>Массовые старты «Первомайская лыжня», посвященная памяти Марии Сидоровой</t>
  </si>
  <si>
    <t>Матчевая встреча по баскетболу, посвященная «Дню защитника Отечества»</t>
  </si>
  <si>
    <t>Зимние спортивные игры среди школьников (лыжные гонки, н/теннис, мини-футбол, баскетбол)</t>
  </si>
  <si>
    <t>Открытие Новогодней Ели</t>
  </si>
  <si>
    <t>Новогодняя елка для детей из малообеспеченных семей</t>
  </si>
  <si>
    <t>День памяти и скорби</t>
  </si>
  <si>
    <t>Живи и помни</t>
  </si>
  <si>
    <t>День сотрудника органов внутренних дел</t>
  </si>
  <si>
    <t>День пожилого человека</t>
  </si>
  <si>
    <t>День Победы</t>
  </si>
  <si>
    <t>День Поселка</t>
  </si>
  <si>
    <t>Проводы русской зимы "Прощай, Масленица"</t>
  </si>
  <si>
    <t>Праздник "Здравствуй, школа"</t>
  </si>
  <si>
    <t>Ремонт инженерных сетей (электрика) жилого дома №5А по ул. Пролетарская</t>
  </si>
  <si>
    <t>Ремонт жилых помещений ветерана ВОВ (ул. Химиков д.4а кв16)</t>
  </si>
  <si>
    <t>Ремонт жилых помещений ветерана ВОВ (ул. Химиков д.12а кв.22)</t>
  </si>
  <si>
    <t>Ремонт жилых помещений ветерана ВОВ (ул. 2-Й Индустриальный пр., д..3 кв.3)</t>
  </si>
  <si>
    <t>Ремонт жилых помещений ветерана ВОВ (ул. Стадионный проезд д.5 кв.8)</t>
  </si>
  <si>
    <t>Ремонт жилых помещений ветерана ВОВ (ул. Комсомольская д.31 кв. 7)</t>
  </si>
  <si>
    <t>Ремонт жилых помещений ветерана ВОВ (ул. Л.Толстого, д.4, кв.2)</t>
  </si>
  <si>
    <t>Установка общедомовых приборов учета</t>
  </si>
  <si>
    <t>Ремонт цоколя в жилом доме по ул. Административная д.4</t>
  </si>
  <si>
    <t>Ремонт балкона и устройства козырька в муниципальной квартире ул. Л.Толстого д.2б кв.30</t>
  </si>
  <si>
    <t>Ремонт муниципальной квартиры №4 по ул. Индустриальная д.18</t>
  </si>
  <si>
    <t>Ремонт муниципальной квартиры №48 по ул. Комсомольская д. 46</t>
  </si>
  <si>
    <t>Изготовление табличек</t>
  </si>
  <si>
    <t>Ремонт электроснабжения насосной станции для заполнения пруда водой</t>
  </si>
  <si>
    <t>Ремонт водопровода пруда</t>
  </si>
  <si>
    <t>Ремонт въездной стелы</t>
  </si>
  <si>
    <t>Приобретение трактора</t>
  </si>
  <si>
    <t>Цветочные вазоны</t>
  </si>
  <si>
    <t>Изготовление, демонтаж и установка стендов</t>
  </si>
  <si>
    <t>Декоративные фигурки в парке</t>
  </si>
  <si>
    <t>Приобретение лавочек парк</t>
  </si>
  <si>
    <t>Приобретение лавочек и урн</t>
  </si>
  <si>
    <t>Приобретение бензоножниц</t>
  </si>
  <si>
    <t>Поставка воды речной для заполнения пруда</t>
  </si>
  <si>
    <t>Приобретение насоса погружного</t>
  </si>
  <si>
    <t>Поставка песка</t>
  </si>
  <si>
    <t>Приобретение материальных запасов (таблички, мешки)</t>
  </si>
  <si>
    <t>Составление проекта линии электроснабжения насоса на пруду</t>
  </si>
  <si>
    <t>Проект благоустройства территории парка</t>
  </si>
  <si>
    <t>Ремонт асфальтового тротуарного покрытия в парке</t>
  </si>
  <si>
    <t>Монтаж светофорного объекта по ул. Пролетарская</t>
  </si>
  <si>
    <t>Монтаж, демонтаж дорожных знаков</t>
  </si>
  <si>
    <t>Установка леерных ограждений</t>
  </si>
  <si>
    <t>Обслуживание светофорных объектов</t>
  </si>
  <si>
    <t>Монтаж, демонтаж дорожных знаков, ИДН и содержание леерных ограждений</t>
  </si>
  <si>
    <t>Механизированная уборка территории</t>
  </si>
  <si>
    <t>Корректировка проектов организации движения</t>
  </si>
  <si>
    <t>МК 93</t>
  </si>
  <si>
    <t>Нанесение дорожной разметки</t>
  </si>
  <si>
    <t>Установка дополнительных знаков дорожного движения</t>
  </si>
  <si>
    <t>Строительный контроль</t>
  </si>
  <si>
    <t>Ремонт тротуара по ул. Пролетарская (район нового светофора)</t>
  </si>
  <si>
    <t>Ремонт асфальтового покрытия тротуаров по ул. Индустриальная (дополнительные работы)</t>
  </si>
  <si>
    <t>Ремонт асфальтового покрытия тротуаров от дома №4 по ул. Стадионный проезд до дома №17 по ул. Больничная</t>
  </si>
  <si>
    <t>Ремонт асфальтового покрытия тротуаров по ул. Индустриальная</t>
  </si>
  <si>
    <t>Ремонт асфальтового покрытия тротуаров по ул. Октябрьская</t>
  </si>
  <si>
    <t>Ремонт асфальтового покрытия тротуаров по адресу: ул. Школьная д.5</t>
  </si>
  <si>
    <t>Ремонт асфальтового покрытия тротуаров от ул. Стадионный пр. д.4 до ул. Стадионный пр. д.6</t>
  </si>
  <si>
    <t>Ремонт асфальтового покрытия пешеходных дорожек по ул. Стадионная</t>
  </si>
  <si>
    <t>Ремонт асфальтового покрытия тротуара от дома по ул. Улитина 17 до проезда дома по ул. Комсомольская 46</t>
  </si>
  <si>
    <t>Ямочный ремонт проездов ж/д №15/3 по ул. Пролетарская</t>
  </si>
  <si>
    <t>Ремонт асфальтового покрытия внутридомовых территорий жилого дома №11 по ул. Пролетарская</t>
  </si>
  <si>
    <t>Ремонт асфальтового покрытия внутридомовых территорий ж/д №7, 9, 11, 13, 15 по ул. Октябрьская , домов №2, 4, 6 по ул. Октябрьский проезд</t>
  </si>
  <si>
    <t>Ремонт асфальтового покрытия внутридомовых территорий ж/д №10 и №12 по ул. Индустриальная (парковочные карманы)</t>
  </si>
  <si>
    <t>Ремонт асфальтового покрытия внутридомовых территорий ж/д №16,17,18 по ул. Индустриальная</t>
  </si>
  <si>
    <t>Ремонт асфальтового покрытия внутридомовых территорий ж/д  №20 и №22 по ул. Октябрьская</t>
  </si>
  <si>
    <t>Ремонт асфальтового покрытия внутридомовых территорий ж/д №5, 7, 9 по ул. Школьная</t>
  </si>
  <si>
    <t>Ремонт асфальтового покрытия внутридомовых территорий ж/д №10,11,12,13,14 по ул. Индустриальная</t>
  </si>
  <si>
    <t>Ремонт асфальтового покрытия по ул. 1-й Индустриальный проезд</t>
  </si>
  <si>
    <t>Ремонт асфальтового покрытия внутридомовых территорий ж/д №1, 2 по ул. 3-й Индустриальный проезд</t>
  </si>
  <si>
    <t>Ремонт асфальтового покрытия внутридомовых территорий ж/д №1,3,5,7 по ул. Октябрьская и №6 по ул. Стадионная</t>
  </si>
  <si>
    <t xml:space="preserve"> Ремонт асфальтового покрытия внутридомовых территорий ж/д №1,2,3,4,5,7,9,10,12 по ул. Стадионный пр-зд и №2,4,6,8,10 по ул. Октябрьская</t>
  </si>
  <si>
    <t>Ремонт асфальтового покрытия внутридомовой территории ж/д №6,7,8,9 по ул. Индустриальная</t>
  </si>
  <si>
    <t xml:space="preserve">Ремонт асфальтового покрытия внутридомовой территории ж/д №7 по ул. Пролетарская </t>
  </si>
  <si>
    <t>Ямочный ремонт и замена бордюров проездов ж/д №15/1, 15/2, 15/3 по ул. Пролетарская</t>
  </si>
  <si>
    <t xml:space="preserve">Ремонт асфальтового покрытия внутридомовой территории ж/д №9,11 по ул. Пролетарская </t>
  </si>
  <si>
    <t>Ямочный ремонт автодорог (ул. Л. Толстого, ул. Пролетарская, ул. Химиков, ул. Трудовая, ул. Индустриальная, ул. Комсомольская)</t>
  </si>
  <si>
    <t>Ямочный ремонт асфальтового покрытия дороги по ул. Дачная</t>
  </si>
  <si>
    <t>Ремонт асфальтового покрытия дороги по ул. Пролетарская (район нового светофора)</t>
  </si>
  <si>
    <t>Ремонт асфальтового покрытия дороги по ул. Красная</t>
  </si>
  <si>
    <t>Ремонт асфальтового покрытия дороги по ул. Северная</t>
  </si>
  <si>
    <t xml:space="preserve"> Ремонт асфальтового покрытия дороги (храм)</t>
  </si>
  <si>
    <t>Ямочный ремонт горячим асфальтобетоном</t>
  </si>
  <si>
    <t>Ремонт покрытия проезжей части проспекта Улитина</t>
  </si>
  <si>
    <t>Укрепление обочины проезжей части по ул. Пролетарская</t>
  </si>
  <si>
    <t>Ремонт покрытия дороги по ул. Индустриальный проезд (от ул. Индустриальной до ул. Октябрьской)</t>
  </si>
  <si>
    <t>Ремонт защитного сооружения по адресу: ул. Комсомольская д.40А</t>
  </si>
  <si>
    <t>Ремонт защитного сооружения по адресу: ул. Комсомольская д.33</t>
  </si>
  <si>
    <t>Ремонт защитного сооружения по адресу: ул. Комсомольская д.31</t>
  </si>
  <si>
    <t>Ремонт защитного сооружения по адресу: пр. Улитина д.17</t>
  </si>
  <si>
    <t>Ремонт защитного сооружения по адресу: пр. Улитина д.1</t>
  </si>
  <si>
    <t>пожарные гидранты</t>
  </si>
  <si>
    <t>замена пожарных гидрантов</t>
  </si>
  <si>
    <t>Изготовление тех.плана квартиры</t>
  </si>
  <si>
    <t>Постановка на кадастровый учет линии водоотведения жил массива</t>
  </si>
  <si>
    <t>Заключение договоров соц.найма</t>
  </si>
  <si>
    <t>Технический учет и паспортизация автомобильных дорог общего пользования</t>
  </si>
  <si>
    <t>Топографическая съемка</t>
  </si>
  <si>
    <t>Оценка земельного участка</t>
  </si>
  <si>
    <t>Изготовление архивных справок</t>
  </si>
  <si>
    <t>Оплата коммунальных услуг</t>
  </si>
  <si>
    <t>Оплата коммунальных услуг (газ)</t>
  </si>
  <si>
    <t>приобретение саженцев сирени</t>
  </si>
  <si>
    <t>ремонт памятника</t>
  </si>
  <si>
    <t>Приобретение основных средств</t>
  </si>
  <si>
    <t>Изготовление баннера</t>
  </si>
  <si>
    <t>Техобслуживание системы видеонаблюдения</t>
  </si>
  <si>
    <t>Составление проекта заземляющего устройства с последующим монтажом</t>
  </si>
  <si>
    <t>Ремонт ступеней</t>
  </si>
  <si>
    <t>огнезащитная обработка деревянных конструкций</t>
  </si>
  <si>
    <t>Обслуживание имущества</t>
  </si>
  <si>
    <t>Обслуживание пожарной сигнализации</t>
  </si>
  <si>
    <t>Содержание муниципального имущества</t>
  </si>
  <si>
    <t>Наименование программ</t>
  </si>
  <si>
    <t>о ходе выполнения муниципальных целевых программ, предусмотренных к финансированию из бюджета муниципального образования рабочий поселок Первомайский Щекинского района
за 2015 год</t>
  </si>
  <si>
    <t>Отчет</t>
  </si>
  <si>
    <t>Приложение 9</t>
  </si>
  <si>
    <t>Приложение 10</t>
  </si>
  <si>
    <t>Приложение 11</t>
  </si>
  <si>
    <t>от "29" мая  2016 г. №29-121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</si>
</sst>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9" formatCode="_-* #,##0_р_._-;\-* #,##0_р_._-;_-* &quot;-&quot;_р_._-;_-@_-"/>
    <numFmt numFmtId="171" formatCode="_-* #,##0.00_р_._-;\-* #,##0.00_р_._-;_-* &quot;-&quot;??_р_._-;_-@_-"/>
    <numFmt numFmtId="177" formatCode="#,##0.0"/>
    <numFmt numFmtId="182" formatCode="00"/>
    <numFmt numFmtId="184" formatCode="000"/>
    <numFmt numFmtId="186" formatCode="0000"/>
    <numFmt numFmtId="187" formatCode="#,##0.0;[Red]\-#,##0.0;0.0"/>
    <numFmt numFmtId="188" formatCode="#,##0.0;[Red]\-#,##0.0"/>
  </numFmts>
  <fonts count="40">
    <font>
      <sz val="10"/>
      <name val="Arial"/>
      <family val="3"/>
      <charset val="204"/>
    </font>
    <font>
      <sz val="10"/>
      <name val="Arial CYR"/>
      <charset val="204"/>
    </font>
    <font>
      <sz val="8"/>
      <name val="Arial"/>
      <family val="3"/>
      <charset val="204"/>
    </font>
    <font>
      <sz val="10"/>
      <name val="Arial"/>
      <family val="2"/>
      <charset val="204"/>
    </font>
    <font>
      <sz val="8"/>
      <color indexed="81"/>
      <name val="Tahoma"/>
      <family val="2"/>
      <charset val="204"/>
    </font>
    <font>
      <b/>
      <sz val="8"/>
      <color indexed="81"/>
      <name val="Tahoma"/>
      <family val="2"/>
      <charset val="204"/>
    </font>
    <font>
      <sz val="10"/>
      <name val="Tahoma"/>
      <family val="2"/>
      <charset val="204"/>
    </font>
    <font>
      <b/>
      <sz val="10"/>
      <name val="Tahoma"/>
      <family val="2"/>
      <charset val="204"/>
    </font>
    <font>
      <sz val="12"/>
      <name val="Tahoma"/>
      <family val="2"/>
      <charset val="204"/>
    </font>
    <font>
      <sz val="10"/>
      <name val="Times New Roman"/>
      <family val="1"/>
      <charset val="204"/>
    </font>
    <font>
      <sz val="11"/>
      <name val="Times New Roman"/>
      <family val="1"/>
      <charset val="204"/>
    </font>
    <font>
      <b/>
      <sz val="11"/>
      <name val="Times New Roman"/>
      <family val="1"/>
      <charset val="204"/>
    </font>
    <font>
      <b/>
      <sz val="10"/>
      <name val="Times New Roman"/>
      <family val="1"/>
      <charset val="204"/>
    </font>
    <font>
      <b/>
      <sz val="14"/>
      <name val="Times New Roman"/>
      <family val="1"/>
      <charset val="204"/>
    </font>
    <font>
      <i/>
      <sz val="11"/>
      <name val="Times New Roman"/>
      <family val="1"/>
      <charset val="204"/>
    </font>
    <font>
      <i/>
      <sz val="10"/>
      <name val="Times New Roman"/>
      <family val="1"/>
      <charset val="204"/>
    </font>
    <font>
      <sz val="10"/>
      <name val="Arial"/>
      <family val="2"/>
      <charset val="204"/>
    </font>
    <font>
      <sz val="12"/>
      <name val="Times New Roman"/>
      <family val="1"/>
      <charset val="204"/>
    </font>
    <font>
      <b/>
      <sz val="12"/>
      <name val="Times New Roman"/>
      <family val="1"/>
      <charset val="204"/>
    </font>
    <font>
      <sz val="10"/>
      <name val="Times New Roman CYR"/>
      <family val="1"/>
      <charset val="204"/>
    </font>
    <font>
      <sz val="12"/>
      <name val="Traditional Arabic"/>
      <family val="1"/>
    </font>
    <font>
      <sz val="12"/>
      <name val="Times New Roman Cyr"/>
      <charset val="204"/>
    </font>
    <font>
      <sz val="12"/>
      <name val="Times New Roman Cyr"/>
      <family val="1"/>
      <charset val="204"/>
    </font>
    <font>
      <b/>
      <sz val="12"/>
      <name val="Times New Roman Cyr"/>
      <family val="1"/>
      <charset val="204"/>
    </font>
    <font>
      <b/>
      <sz val="12"/>
      <name val="Times New Roman Cyr"/>
      <charset val="204"/>
    </font>
    <font>
      <b/>
      <sz val="11"/>
      <name val="Times New Roman Cyr"/>
      <family val="1"/>
      <charset val="204"/>
    </font>
    <font>
      <sz val="11"/>
      <name val="Times New Roman Cyr"/>
      <family val="1"/>
      <charset val="204"/>
    </font>
    <font>
      <sz val="11"/>
      <name val="Times New Roman Cyr"/>
      <charset val="204"/>
    </font>
    <font>
      <b/>
      <sz val="11"/>
      <name val="Times New Roman Cyr"/>
      <charset val="204"/>
    </font>
    <font>
      <sz val="14"/>
      <name val="Times New Roman"/>
      <family val="1"/>
      <charset val="204"/>
    </font>
    <font>
      <b/>
      <sz val="12"/>
      <name val="Tahoma"/>
      <family val="2"/>
      <charset val="204"/>
    </font>
    <font>
      <sz val="12"/>
      <name val="Arial"/>
      <family val="3"/>
      <charset val="204"/>
    </font>
    <font>
      <i/>
      <sz val="12"/>
      <name val="Times New Roman"/>
      <family val="1"/>
      <charset val="204"/>
    </font>
    <font>
      <i/>
      <sz val="10"/>
      <name val="Tahoma"/>
      <family val="2"/>
      <charset val="204"/>
    </font>
    <font>
      <b/>
      <i/>
      <sz val="11"/>
      <name val="Times New Roman"/>
      <family val="1"/>
      <charset val="204"/>
    </font>
    <font>
      <b/>
      <sz val="11"/>
      <color theme="0"/>
      <name val="Times New Roman"/>
      <family val="1"/>
      <charset val="204"/>
    </font>
    <font>
      <b/>
      <sz val="12"/>
      <color theme="0"/>
      <name val="Times New Roman"/>
      <family val="1"/>
      <charset val="204"/>
    </font>
    <font>
      <sz val="12"/>
      <color theme="0"/>
      <name val="Times New Roman"/>
      <family val="1"/>
      <charset val="204"/>
    </font>
    <font>
      <sz val="11"/>
      <color theme="0"/>
      <name val="Times New Roman"/>
      <family val="1"/>
      <charset val="204"/>
    </font>
    <font>
      <sz val="10"/>
      <color theme="0"/>
      <name val="Tahoma"/>
      <family val="2"/>
      <charset val="204"/>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9">
    <xf numFmtId="0" fontId="0" fillId="0" borderId="0"/>
    <xf numFmtId="0" fontId="3" fillId="0" borderId="0"/>
    <xf numFmtId="0" fontId="3" fillId="0" borderId="0"/>
    <xf numFmtId="0" fontId="1" fillId="0" borderId="0"/>
    <xf numFmtId="0" fontId="16" fillId="0" borderId="0"/>
    <xf numFmtId="0" fontId="1" fillId="0" borderId="0"/>
    <xf numFmtId="0" fontId="1" fillId="0" borderId="0"/>
    <xf numFmtId="169" fontId="1" fillId="0" borderId="0" applyFont="0" applyFill="0" applyBorder="0" applyAlignment="0" applyProtection="0"/>
    <xf numFmtId="171" fontId="1" fillId="0" borderId="0" applyFont="0" applyFill="0" applyBorder="0" applyAlignment="0" applyProtection="0"/>
  </cellStyleXfs>
  <cellXfs count="339">
    <xf numFmtId="0" fontId="0" fillId="0" borderId="0" xfId="0"/>
    <xf numFmtId="0" fontId="6" fillId="0" borderId="0" xfId="0" applyFont="1"/>
    <xf numFmtId="0" fontId="7" fillId="0" borderId="0" xfId="0" applyFont="1"/>
    <xf numFmtId="0" fontId="6" fillId="0" borderId="0" xfId="0" applyFont="1" applyFill="1"/>
    <xf numFmtId="177" fontId="6" fillId="0" borderId="0" xfId="0" applyNumberFormat="1" applyFont="1"/>
    <xf numFmtId="0" fontId="8" fillId="0" borderId="0" xfId="0" applyFont="1" applyAlignment="1"/>
    <xf numFmtId="0" fontId="8" fillId="0" borderId="0" xfId="0" applyFont="1" applyFill="1" applyAlignment="1"/>
    <xf numFmtId="0" fontId="9" fillId="0" borderId="0" xfId="0" applyFont="1"/>
    <xf numFmtId="0" fontId="9" fillId="0" borderId="0" xfId="0" applyFont="1" applyAlignment="1">
      <alignment horizontal="right"/>
    </xf>
    <xf numFmtId="0" fontId="9" fillId="0" borderId="0" xfId="0" applyFont="1" applyAlignment="1">
      <alignment horizontal="center"/>
    </xf>
    <xf numFmtId="177" fontId="9" fillId="0" borderId="0" xfId="0" applyNumberFormat="1" applyFont="1" applyAlignment="1"/>
    <xf numFmtId="0" fontId="9" fillId="0" borderId="0" xfId="0" applyFont="1" applyBorder="1"/>
    <xf numFmtId="0" fontId="12" fillId="0" borderId="0" xfId="0" applyFont="1"/>
    <xf numFmtId="0" fontId="9" fillId="0" borderId="0" xfId="0" applyFont="1" applyAlignment="1">
      <alignment horizontal="justify"/>
    </xf>
    <xf numFmtId="0" fontId="10" fillId="0" borderId="1" xfId="0" applyFont="1" applyFill="1" applyBorder="1" applyAlignment="1">
      <alignment horizontal="center" textRotation="90" wrapText="1"/>
    </xf>
    <xf numFmtId="1" fontId="11" fillId="0" borderId="1" xfId="0" applyNumberFormat="1" applyFont="1" applyFill="1" applyBorder="1" applyAlignment="1">
      <alignment horizontal="justify" wrapText="1"/>
    </xf>
    <xf numFmtId="49" fontId="11" fillId="0" borderId="1" xfId="0" applyNumberFormat="1" applyFont="1" applyFill="1" applyBorder="1" applyAlignment="1">
      <alignment horizontal="center" wrapText="1"/>
    </xf>
    <xf numFmtId="1" fontId="11" fillId="0" borderId="1" xfId="0" applyNumberFormat="1" applyFont="1" applyFill="1" applyBorder="1" applyAlignment="1">
      <alignment horizontal="center" wrapText="1"/>
    </xf>
    <xf numFmtId="177" fontId="11" fillId="0" borderId="1" xfId="0" applyNumberFormat="1" applyFont="1" applyFill="1" applyBorder="1" applyAlignment="1"/>
    <xf numFmtId="1" fontId="10" fillId="0" borderId="1" xfId="0" applyNumberFormat="1" applyFont="1" applyFill="1" applyBorder="1" applyAlignment="1">
      <alignment horizontal="justify" wrapText="1"/>
    </xf>
    <xf numFmtId="49" fontId="10" fillId="0" borderId="1" xfId="0" applyNumberFormat="1" applyFont="1" applyFill="1" applyBorder="1" applyAlignment="1">
      <alignment horizontal="center" wrapText="1"/>
    </xf>
    <xf numFmtId="1" fontId="10" fillId="0" borderId="1" xfId="0" applyNumberFormat="1" applyFont="1" applyFill="1" applyBorder="1" applyAlignment="1">
      <alignment horizontal="center" wrapText="1"/>
    </xf>
    <xf numFmtId="177" fontId="10" fillId="0" borderId="1" xfId="0" applyNumberFormat="1" applyFont="1" applyFill="1" applyBorder="1" applyAlignment="1"/>
    <xf numFmtId="177" fontId="10" fillId="0" borderId="1" xfId="0" applyNumberFormat="1" applyFont="1" applyFill="1" applyBorder="1" applyAlignment="1">
      <alignment horizontal="right" wrapText="1"/>
    </xf>
    <xf numFmtId="0" fontId="10" fillId="0" borderId="1" xfId="1" applyNumberFormat="1" applyFont="1" applyFill="1" applyBorder="1" applyAlignment="1" applyProtection="1">
      <alignment horizontal="justify" wrapText="1"/>
      <protection hidden="1"/>
    </xf>
    <xf numFmtId="177" fontId="11" fillId="0" borderId="1" xfId="0" applyNumberFormat="1" applyFont="1" applyFill="1" applyBorder="1" applyAlignment="1">
      <alignment horizontal="right" wrapText="1"/>
    </xf>
    <xf numFmtId="49" fontId="35" fillId="0" borderId="1" xfId="0" applyNumberFormat="1" applyFont="1" applyFill="1" applyBorder="1" applyAlignment="1">
      <alignment horizontal="center" wrapText="1"/>
    </xf>
    <xf numFmtId="0" fontId="11" fillId="0" borderId="1" xfId="1" applyNumberFormat="1" applyFont="1" applyFill="1" applyBorder="1" applyAlignment="1" applyProtection="1">
      <alignment horizontal="justify" wrapText="1"/>
      <protection hidden="1"/>
    </xf>
    <xf numFmtId="0" fontId="10" fillId="0" borderId="1" xfId="1" applyNumberFormat="1" applyFont="1" applyFill="1" applyBorder="1" applyAlignment="1" applyProtection="1">
      <alignment horizontal="left" wrapText="1"/>
      <protection hidden="1"/>
    </xf>
    <xf numFmtId="1" fontId="10" fillId="0" borderId="1" xfId="0" applyNumberFormat="1" applyFont="1" applyFill="1" applyBorder="1" applyAlignment="1">
      <alignment horizontal="left" wrapText="1"/>
    </xf>
    <xf numFmtId="1" fontId="10" fillId="0" borderId="2" xfId="0" applyNumberFormat="1" applyFont="1" applyFill="1" applyBorder="1" applyAlignment="1">
      <alignment horizontal="center" wrapText="1"/>
    </xf>
    <xf numFmtId="177" fontId="10" fillId="0" borderId="2" xfId="0" applyNumberFormat="1" applyFont="1" applyFill="1" applyBorder="1" applyAlignment="1">
      <alignment horizontal="right" wrapText="1"/>
    </xf>
    <xf numFmtId="49" fontId="10" fillId="0" borderId="2" xfId="0" applyNumberFormat="1" applyFont="1" applyFill="1" applyBorder="1" applyAlignment="1">
      <alignment horizontal="center" wrapText="1"/>
    </xf>
    <xf numFmtId="0" fontId="10" fillId="0" borderId="0" xfId="0" applyFont="1" applyFill="1"/>
    <xf numFmtId="0" fontId="10" fillId="0" borderId="0" xfId="0" applyFont="1"/>
    <xf numFmtId="0" fontId="10" fillId="0" borderId="0" xfId="0" applyFont="1" applyAlignment="1">
      <alignment horizontal="center"/>
    </xf>
    <xf numFmtId="49" fontId="10" fillId="0" borderId="0" xfId="0" applyNumberFormat="1" applyFont="1" applyAlignment="1">
      <alignment horizontal="center"/>
    </xf>
    <xf numFmtId="0" fontId="10" fillId="0" borderId="1" xfId="0" applyFont="1" applyFill="1" applyBorder="1" applyAlignment="1">
      <alignment horizontal="center" vertical="center" wrapText="1"/>
    </xf>
    <xf numFmtId="0" fontId="10" fillId="3" borderId="0" xfId="0" applyFont="1" applyFill="1"/>
    <xf numFmtId="1" fontId="11" fillId="0" borderId="1" xfId="6" applyNumberFormat="1" applyFont="1" applyFill="1" applyBorder="1" applyAlignment="1">
      <alignment horizontal="justify" wrapText="1"/>
    </xf>
    <xf numFmtId="0" fontId="10" fillId="0" borderId="0" xfId="0" applyFont="1" applyAlignment="1">
      <alignment horizontal="justify"/>
    </xf>
    <xf numFmtId="49" fontId="6" fillId="0" borderId="0" xfId="0" applyNumberFormat="1" applyFont="1" applyFill="1"/>
    <xf numFmtId="49" fontId="8" fillId="0" borderId="0" xfId="0" applyNumberFormat="1" applyFont="1" applyFill="1" applyAlignment="1"/>
    <xf numFmtId="0" fontId="10" fillId="0" borderId="0" xfId="0" applyFont="1" applyFill="1" applyBorder="1" applyAlignment="1">
      <alignment vertical="center" wrapText="1"/>
    </xf>
    <xf numFmtId="49" fontId="10" fillId="0" borderId="0" xfId="0" applyNumberFormat="1" applyFont="1" applyFill="1" applyBorder="1" applyAlignment="1">
      <alignment vertical="center" wrapText="1"/>
    </xf>
    <xf numFmtId="0" fontId="11" fillId="0" borderId="0" xfId="0" applyFont="1" applyFill="1" applyBorder="1" applyAlignment="1">
      <alignment vertical="center" wrapText="1"/>
    </xf>
    <xf numFmtId="0" fontId="7" fillId="0" borderId="0" xfId="0" applyFont="1" applyAlignment="1"/>
    <xf numFmtId="0" fontId="14" fillId="0" borderId="0" xfId="0" applyFont="1"/>
    <xf numFmtId="0" fontId="15" fillId="0" borderId="0" xfId="0" applyFont="1"/>
    <xf numFmtId="0" fontId="11" fillId="0" borderId="1" xfId="0" applyFont="1" applyFill="1" applyBorder="1"/>
    <xf numFmtId="0" fontId="9" fillId="0" borderId="0" xfId="0" applyFont="1" applyFill="1" applyAlignment="1">
      <alignment horizontal="right"/>
    </xf>
    <xf numFmtId="177" fontId="10" fillId="0" borderId="3" xfId="0" applyNumberFormat="1" applyFont="1" applyFill="1" applyBorder="1" applyAlignment="1"/>
    <xf numFmtId="177" fontId="10" fillId="0" borderId="4" xfId="0" applyNumberFormat="1" applyFont="1" applyFill="1" applyBorder="1" applyAlignment="1"/>
    <xf numFmtId="177" fontId="11" fillId="0" borderId="5" xfId="0" applyNumberFormat="1" applyFont="1" applyFill="1" applyBorder="1" applyAlignment="1"/>
    <xf numFmtId="177" fontId="10" fillId="0" borderId="0" xfId="0" applyNumberFormat="1" applyFont="1" applyFill="1" applyAlignment="1"/>
    <xf numFmtId="49" fontId="10" fillId="0" borderId="1" xfId="1" applyNumberFormat="1" applyFont="1" applyFill="1" applyBorder="1" applyAlignment="1" applyProtection="1">
      <alignment horizontal="justify" wrapText="1"/>
      <protection hidden="1"/>
    </xf>
    <xf numFmtId="0" fontId="10" fillId="0" borderId="2" xfId="1" applyNumberFormat="1" applyFont="1" applyFill="1" applyBorder="1" applyAlignment="1" applyProtection="1">
      <alignment horizontal="justify" wrapText="1"/>
      <protection hidden="1"/>
    </xf>
    <xf numFmtId="0" fontId="3" fillId="0" borderId="0" xfId="2"/>
    <xf numFmtId="0" fontId="10" fillId="0" borderId="0" xfId="2" applyFont="1" applyAlignment="1"/>
    <xf numFmtId="0" fontId="10" fillId="0" borderId="0" xfId="2" applyNumberFormat="1" applyFont="1" applyFill="1" applyAlignment="1" applyProtection="1">
      <alignment vertical="center"/>
      <protection hidden="1"/>
    </xf>
    <xf numFmtId="0" fontId="3" fillId="0" borderId="0" xfId="2" applyProtection="1">
      <protection hidden="1"/>
    </xf>
    <xf numFmtId="0" fontId="11" fillId="0" borderId="0" xfId="2" applyNumberFormat="1" applyFont="1" applyFill="1" applyAlignment="1" applyProtection="1">
      <alignment horizontal="center" vertical="center" wrapText="1"/>
      <protection hidden="1"/>
    </xf>
    <xf numFmtId="0" fontId="13" fillId="0" borderId="6" xfId="2" applyNumberFormat="1" applyFont="1" applyFill="1" applyBorder="1" applyAlignment="1" applyProtection="1">
      <alignment horizontal="center" vertical="center" wrapText="1"/>
      <protection hidden="1"/>
    </xf>
    <xf numFmtId="49" fontId="17" fillId="0" borderId="1" xfId="0" applyNumberFormat="1" applyFont="1" applyFill="1" applyBorder="1" applyAlignment="1">
      <alignment horizontal="center" textRotation="90" wrapText="1"/>
    </xf>
    <xf numFmtId="0" fontId="17" fillId="0" borderId="1" xfId="0" applyFont="1" applyFill="1" applyBorder="1" applyAlignment="1">
      <alignment horizontal="center" textRotation="90" wrapText="1"/>
    </xf>
    <xf numFmtId="0" fontId="3" fillId="0" borderId="0" xfId="2" applyAlignment="1" applyProtection="1">
      <alignment vertical="top"/>
      <protection hidden="1"/>
    </xf>
    <xf numFmtId="0" fontId="3" fillId="0" borderId="0" xfId="2" applyNumberFormat="1" applyFont="1" applyFill="1" applyAlignment="1" applyProtection="1">
      <alignment vertical="top"/>
      <protection hidden="1"/>
    </xf>
    <xf numFmtId="0" fontId="3" fillId="0" borderId="0" xfId="2" applyAlignment="1">
      <alignment vertical="top"/>
    </xf>
    <xf numFmtId="1" fontId="18" fillId="0" borderId="1" xfId="2" applyNumberFormat="1" applyFont="1" applyFill="1" applyBorder="1" applyAlignment="1" applyProtection="1">
      <alignment horizontal="center" vertical="center"/>
      <protection hidden="1"/>
    </xf>
    <xf numFmtId="182" fontId="18" fillId="0" borderId="1" xfId="2" applyNumberFormat="1" applyFont="1" applyFill="1" applyBorder="1" applyAlignment="1" applyProtection="1">
      <alignment horizontal="center" vertical="center"/>
      <protection hidden="1"/>
    </xf>
    <xf numFmtId="182" fontId="18" fillId="0" borderId="1" xfId="2" applyNumberFormat="1" applyFont="1" applyFill="1" applyBorder="1" applyAlignment="1" applyProtection="1">
      <alignment horizontal="right" vertical="center"/>
      <protection hidden="1"/>
    </xf>
    <xf numFmtId="186" fontId="18" fillId="0" borderId="1" xfId="2" applyNumberFormat="1" applyFont="1" applyFill="1" applyBorder="1" applyAlignment="1" applyProtection="1">
      <alignment horizontal="left" vertical="center"/>
      <protection hidden="1"/>
    </xf>
    <xf numFmtId="184" fontId="18" fillId="0" borderId="1" xfId="2" applyNumberFormat="1" applyFont="1" applyFill="1" applyBorder="1" applyAlignment="1" applyProtection="1">
      <alignment horizontal="center" vertical="center"/>
      <protection hidden="1"/>
    </xf>
    <xf numFmtId="187" fontId="18" fillId="0" borderId="1" xfId="2" applyNumberFormat="1" applyFont="1" applyFill="1" applyBorder="1" applyAlignment="1" applyProtection="1">
      <alignment horizontal="right" vertical="center"/>
      <protection hidden="1"/>
    </xf>
    <xf numFmtId="182" fontId="17" fillId="0" borderId="1" xfId="2" applyNumberFormat="1" applyFont="1" applyFill="1" applyBorder="1" applyAlignment="1" applyProtection="1">
      <alignment horizontal="center" vertical="center"/>
      <protection hidden="1"/>
    </xf>
    <xf numFmtId="1" fontId="17" fillId="0" borderId="1" xfId="0" applyNumberFormat="1" applyFont="1" applyFill="1" applyBorder="1" applyAlignment="1">
      <alignment horizontal="justify" wrapText="1"/>
    </xf>
    <xf numFmtId="49" fontId="17" fillId="0" borderId="1" xfId="0" applyNumberFormat="1" applyFont="1" applyFill="1" applyBorder="1" applyAlignment="1">
      <alignment horizontal="center" wrapText="1"/>
    </xf>
    <xf numFmtId="1" fontId="17" fillId="0" borderId="1" xfId="0" applyNumberFormat="1" applyFont="1" applyFill="1" applyBorder="1" applyAlignment="1">
      <alignment horizontal="center" wrapText="1"/>
    </xf>
    <xf numFmtId="187" fontId="17" fillId="0" borderId="1" xfId="2" applyNumberFormat="1" applyFont="1" applyFill="1" applyBorder="1" applyAlignment="1" applyProtection="1">
      <alignment horizontal="right" vertical="center"/>
      <protection hidden="1"/>
    </xf>
    <xf numFmtId="0" fontId="3" fillId="0" borderId="0" xfId="2" applyFont="1" applyProtection="1">
      <protection hidden="1"/>
    </xf>
    <xf numFmtId="0" fontId="3" fillId="0" borderId="0" xfId="2" applyFont="1"/>
    <xf numFmtId="0" fontId="17" fillId="0" borderId="1" xfId="1" applyNumberFormat="1" applyFont="1" applyFill="1" applyBorder="1" applyAlignment="1" applyProtection="1">
      <alignment horizontal="justify" wrapText="1"/>
      <protection hidden="1"/>
    </xf>
    <xf numFmtId="182" fontId="17" fillId="0" borderId="1" xfId="2" applyNumberFormat="1" applyFont="1" applyFill="1" applyBorder="1" applyAlignment="1" applyProtection="1">
      <alignment horizontal="right" vertical="center"/>
      <protection hidden="1"/>
    </xf>
    <xf numFmtId="1" fontId="17" fillId="0" borderId="1" xfId="2" applyNumberFormat="1" applyFont="1" applyFill="1" applyBorder="1" applyAlignment="1" applyProtection="1">
      <alignment horizontal="center" vertical="center"/>
      <protection hidden="1"/>
    </xf>
    <xf numFmtId="186" fontId="17" fillId="0" borderId="1" xfId="2" applyNumberFormat="1" applyFont="1" applyFill="1" applyBorder="1" applyAlignment="1" applyProtection="1">
      <alignment horizontal="left" vertical="center"/>
      <protection hidden="1"/>
    </xf>
    <xf numFmtId="184" fontId="17" fillId="0" borderId="1" xfId="2" applyNumberFormat="1" applyFont="1" applyFill="1" applyBorder="1" applyAlignment="1" applyProtection="1">
      <alignment horizontal="center" vertical="center"/>
      <protection hidden="1"/>
    </xf>
    <xf numFmtId="49" fontId="17" fillId="3" borderId="1" xfId="0" applyNumberFormat="1" applyFont="1" applyFill="1" applyBorder="1" applyAlignment="1">
      <alignment horizontal="center" wrapText="1"/>
    </xf>
    <xf numFmtId="49" fontId="18" fillId="0" borderId="1" xfId="2" applyNumberFormat="1" applyFont="1" applyFill="1" applyBorder="1" applyAlignment="1" applyProtection="1">
      <alignment horizontal="left" vertical="center"/>
      <protection hidden="1"/>
    </xf>
    <xf numFmtId="186" fontId="18" fillId="0" borderId="1" xfId="2" applyNumberFormat="1" applyFont="1" applyFill="1" applyBorder="1" applyAlignment="1" applyProtection="1">
      <alignment horizontal="center" vertical="center"/>
      <protection hidden="1"/>
    </xf>
    <xf numFmtId="0" fontId="18" fillId="0" borderId="0" xfId="2" applyNumberFormat="1" applyFont="1" applyFill="1" applyAlignment="1" applyProtection="1">
      <protection hidden="1"/>
    </xf>
    <xf numFmtId="0" fontId="18" fillId="0" borderId="0" xfId="2" applyNumberFormat="1" applyFont="1" applyFill="1" applyAlignment="1" applyProtection="1">
      <alignment horizontal="right"/>
      <protection hidden="1"/>
    </xf>
    <xf numFmtId="0" fontId="10" fillId="0" borderId="0" xfId="0" applyNumberFormat="1" applyFont="1" applyAlignment="1"/>
    <xf numFmtId="0" fontId="10" fillId="0" borderId="0" xfId="0" applyFont="1" applyAlignment="1">
      <alignment horizontal="right"/>
    </xf>
    <xf numFmtId="0" fontId="0" fillId="0" borderId="0" xfId="0" applyFont="1" applyAlignment="1">
      <alignment horizontal="center"/>
    </xf>
    <xf numFmtId="0" fontId="1" fillId="0" borderId="0" xfId="3" applyFill="1"/>
    <xf numFmtId="0" fontId="9" fillId="0" borderId="0" xfId="3" applyFont="1" applyFill="1"/>
    <xf numFmtId="0" fontId="19" fillId="0" borderId="0" xfId="3" applyNumberFormat="1" applyFont="1" applyFill="1"/>
    <xf numFmtId="0" fontId="1" fillId="0" borderId="0" xfId="3" applyFill="1" applyAlignment="1">
      <alignment wrapText="1"/>
    </xf>
    <xf numFmtId="0" fontId="1" fillId="0" borderId="0" xfId="3" applyFont="1" applyFill="1"/>
    <xf numFmtId="0" fontId="9" fillId="0" borderId="0" xfId="3" applyFont="1" applyFill="1" applyAlignment="1">
      <alignment horizontal="right"/>
    </xf>
    <xf numFmtId="0" fontId="9" fillId="0" borderId="0" xfId="3" applyFont="1" applyFill="1" applyAlignment="1">
      <alignment horizontal="center"/>
    </xf>
    <xf numFmtId="0" fontId="9" fillId="0" borderId="0" xfId="3" applyFont="1" applyFill="1" applyAlignment="1">
      <alignment horizontal="center" wrapText="1"/>
    </xf>
    <xf numFmtId="0" fontId="9" fillId="0" borderId="0" xfId="0" applyFont="1" applyAlignment="1"/>
    <xf numFmtId="0" fontId="9" fillId="0" borderId="0" xfId="0" applyFont="1" applyAlignment="1">
      <alignment wrapText="1"/>
    </xf>
    <xf numFmtId="0" fontId="20" fillId="0" borderId="0" xfId="0" applyFont="1"/>
    <xf numFmtId="0" fontId="20" fillId="0" borderId="0" xfId="0" applyFont="1" applyAlignment="1">
      <alignment horizontal="right"/>
    </xf>
    <xf numFmtId="0" fontId="20" fillId="0" borderId="0" xfId="0" applyNumberFormat="1" applyFont="1"/>
    <xf numFmtId="0" fontId="18" fillId="0" borderId="0" xfId="0" applyFont="1" applyAlignment="1">
      <alignment horizontal="center" wrapText="1"/>
    </xf>
    <xf numFmtId="0" fontId="17" fillId="0" borderId="1" xfId="0" applyFont="1" applyBorder="1"/>
    <xf numFmtId="0" fontId="18" fillId="0" borderId="1" xfId="0" applyFont="1" applyBorder="1" applyAlignment="1">
      <alignment horizontal="center" vertical="center" wrapText="1"/>
    </xf>
    <xf numFmtId="0" fontId="18" fillId="0" borderId="1" xfId="5" applyFont="1" applyFill="1" applyBorder="1" applyAlignment="1">
      <alignment horizontal="left" wrapText="1"/>
    </xf>
    <xf numFmtId="177" fontId="18" fillId="0" borderId="1" xfId="0" applyNumberFormat="1" applyFont="1" applyBorder="1" applyAlignment="1">
      <alignment horizontal="center"/>
    </xf>
    <xf numFmtId="177" fontId="17" fillId="0" borderId="1" xfId="0" applyNumberFormat="1" applyFont="1" applyBorder="1" applyAlignment="1">
      <alignment horizontal="center"/>
    </xf>
    <xf numFmtId="0" fontId="17" fillId="0" borderId="1" xfId="0" applyFont="1" applyBorder="1" applyAlignment="1">
      <alignment horizontal="center"/>
    </xf>
    <xf numFmtId="0" fontId="17" fillId="0" borderId="0" xfId="0" applyFont="1" applyAlignment="1">
      <alignment horizontal="justify" wrapText="1"/>
    </xf>
    <xf numFmtId="0" fontId="17" fillId="0" borderId="0" xfId="0" applyFont="1" applyAlignment="1">
      <alignment horizontal="right"/>
    </xf>
    <xf numFmtId="0" fontId="17" fillId="0" borderId="0" xfId="0" applyFont="1" applyAlignment="1">
      <alignment horizontal="center"/>
    </xf>
    <xf numFmtId="0" fontId="17" fillId="0" borderId="0" xfId="0" applyFont="1"/>
    <xf numFmtId="177" fontId="10" fillId="0" borderId="7" xfId="0" applyNumberFormat="1" applyFont="1" applyFill="1" applyBorder="1" applyAlignment="1"/>
    <xf numFmtId="177" fontId="10" fillId="0" borderId="8" xfId="0" applyNumberFormat="1" applyFont="1" applyFill="1" applyBorder="1" applyAlignment="1"/>
    <xf numFmtId="177" fontId="11" fillId="0" borderId="9" xfId="0" applyNumberFormat="1" applyFont="1" applyFill="1" applyBorder="1" applyAlignment="1"/>
    <xf numFmtId="0" fontId="10" fillId="0" borderId="1" xfId="0" applyFont="1" applyBorder="1"/>
    <xf numFmtId="0" fontId="10" fillId="0" borderId="1" xfId="1" applyNumberFormat="1" applyFont="1" applyFill="1" applyBorder="1" applyAlignment="1" applyProtection="1">
      <alignment horizontal="right" wrapText="1"/>
      <protection hidden="1"/>
    </xf>
    <xf numFmtId="0" fontId="17" fillId="3" borderId="1" xfId="0" applyFont="1" applyFill="1" applyBorder="1" applyAlignment="1" applyProtection="1">
      <alignment horizontal="center" vertical="top" wrapText="1"/>
      <protection locked="0"/>
    </xf>
    <xf numFmtId="49" fontId="9" fillId="0" borderId="0" xfId="3" applyNumberFormat="1" applyFont="1" applyFill="1"/>
    <xf numFmtId="49" fontId="1" fillId="0" borderId="0" xfId="3" applyNumberFormat="1" applyFill="1"/>
    <xf numFmtId="49" fontId="9" fillId="0" borderId="0" xfId="3" applyNumberFormat="1" applyFont="1" applyFill="1" applyAlignment="1">
      <alignment horizontal="center" wrapText="1"/>
    </xf>
    <xf numFmtId="49" fontId="17" fillId="3" borderId="1" xfId="0" applyNumberFormat="1" applyFont="1" applyFill="1" applyBorder="1" applyAlignment="1" applyProtection="1">
      <alignment horizontal="center" vertical="top" wrapText="1"/>
      <protection locked="0"/>
    </xf>
    <xf numFmtId="0" fontId="18" fillId="0" borderId="1" xfId="3" applyFont="1" applyFill="1" applyBorder="1" applyAlignment="1">
      <alignment wrapText="1"/>
    </xf>
    <xf numFmtId="0" fontId="17" fillId="0" borderId="1" xfId="3" applyFont="1" applyFill="1" applyBorder="1" applyAlignment="1">
      <alignment wrapText="1"/>
    </xf>
    <xf numFmtId="49" fontId="18" fillId="0" borderId="1" xfId="3" applyNumberFormat="1" applyFont="1" applyFill="1" applyBorder="1"/>
    <xf numFmtId="177" fontId="18" fillId="0" borderId="1" xfId="3" applyNumberFormat="1" applyFont="1" applyFill="1" applyBorder="1"/>
    <xf numFmtId="0" fontId="17" fillId="0" borderId="1" xfId="3" applyFont="1" applyFill="1" applyBorder="1" applyAlignment="1">
      <alignment horizontal="center" wrapText="1"/>
    </xf>
    <xf numFmtId="177" fontId="17" fillId="0" borderId="1" xfId="3" applyNumberFormat="1" applyFont="1" applyFill="1" applyBorder="1"/>
    <xf numFmtId="49" fontId="17" fillId="0" borderId="1" xfId="3" applyNumberFormat="1" applyFont="1" applyFill="1" applyBorder="1" applyAlignment="1">
      <alignment horizontal="center"/>
    </xf>
    <xf numFmtId="0" fontId="17" fillId="0" borderId="1" xfId="3" quotePrefix="1" applyFont="1" applyFill="1" applyBorder="1" applyAlignment="1">
      <alignment horizontal="center" wrapText="1"/>
    </xf>
    <xf numFmtId="0" fontId="22" fillId="0" borderId="1" xfId="3" applyFont="1" applyFill="1" applyBorder="1" applyAlignment="1">
      <alignment horizontal="center" wrapText="1"/>
    </xf>
    <xf numFmtId="0" fontId="18" fillId="0" borderId="1" xfId="3" applyFont="1" applyFill="1" applyBorder="1" applyAlignment="1">
      <alignment horizontal="center" wrapText="1"/>
    </xf>
    <xf numFmtId="49" fontId="18" fillId="0" borderId="1" xfId="3" applyNumberFormat="1" applyFont="1" applyFill="1" applyBorder="1" applyAlignment="1">
      <alignment horizontal="center"/>
    </xf>
    <xf numFmtId="0" fontId="23" fillId="0" borderId="1" xfId="3" applyFont="1" applyFill="1" applyBorder="1" applyAlignment="1">
      <alignment horizontal="center" wrapText="1"/>
    </xf>
    <xf numFmtId="0" fontId="21" fillId="0" borderId="1" xfId="3" applyNumberFormat="1" applyFont="1" applyFill="1" applyBorder="1" applyAlignment="1">
      <alignment horizontal="center" wrapText="1"/>
    </xf>
    <xf numFmtId="0" fontId="17" fillId="0" borderId="1" xfId="3" applyFont="1" applyFill="1" applyBorder="1" applyAlignment="1">
      <alignment horizontal="justify" wrapText="1"/>
    </xf>
    <xf numFmtId="0" fontId="17" fillId="0" borderId="1" xfId="3" quotePrefix="1" applyFont="1" applyFill="1" applyBorder="1" applyAlignment="1">
      <alignment horizontal="justify" wrapText="1"/>
    </xf>
    <xf numFmtId="0" fontId="18" fillId="0" borderId="1" xfId="3" applyFont="1" applyFill="1" applyBorder="1" applyAlignment="1">
      <alignment horizontal="justify" wrapText="1"/>
    </xf>
    <xf numFmtId="0" fontId="21" fillId="0" borderId="1" xfId="3" applyNumberFormat="1" applyFont="1" applyFill="1" applyBorder="1" applyAlignment="1">
      <alignment horizontal="justify" wrapText="1"/>
    </xf>
    <xf numFmtId="0" fontId="21" fillId="0" borderId="10" xfId="3" applyNumberFormat="1" applyFont="1" applyFill="1" applyBorder="1" applyAlignment="1">
      <alignment horizontal="justify" wrapText="1"/>
    </xf>
    <xf numFmtId="0" fontId="18" fillId="0" borderId="1" xfId="0" applyFont="1" applyFill="1" applyBorder="1" applyAlignment="1">
      <alignment horizontal="center" vertical="center" wrapText="1"/>
    </xf>
    <xf numFmtId="0" fontId="18" fillId="0" borderId="1" xfId="0" applyFont="1" applyFill="1" applyBorder="1" applyAlignment="1">
      <alignment horizontal="left" vertical="center" wrapText="1"/>
    </xf>
    <xf numFmtId="0" fontId="22" fillId="0" borderId="1" xfId="3" applyFont="1" applyFill="1" applyBorder="1" applyAlignment="1">
      <alignment horizontal="justify" wrapText="1"/>
    </xf>
    <xf numFmtId="0" fontId="23" fillId="0" borderId="1" xfId="3" applyNumberFormat="1" applyFont="1" applyFill="1" applyBorder="1" applyAlignment="1">
      <alignment horizontal="justify" wrapText="1"/>
    </xf>
    <xf numFmtId="0" fontId="24" fillId="0" borderId="1" xfId="3" applyNumberFormat="1" applyFont="1" applyFill="1" applyBorder="1" applyAlignment="1">
      <alignment horizontal="justify" wrapText="1"/>
    </xf>
    <xf numFmtId="0" fontId="24" fillId="0" borderId="1" xfId="8" applyNumberFormat="1" applyFont="1" applyFill="1" applyBorder="1" applyAlignment="1">
      <alignment horizontal="justify" wrapText="1"/>
    </xf>
    <xf numFmtId="0" fontId="11" fillId="0" borderId="1" xfId="3" applyFont="1" applyFill="1" applyBorder="1" applyAlignment="1">
      <alignment wrapText="1"/>
    </xf>
    <xf numFmtId="0" fontId="10" fillId="0" borderId="1" xfId="3" applyFont="1" applyFill="1" applyBorder="1" applyAlignment="1">
      <alignment wrapText="1"/>
    </xf>
    <xf numFmtId="0" fontId="25" fillId="0" borderId="1" xfId="3" applyNumberFormat="1" applyFont="1" applyFill="1" applyBorder="1" applyAlignment="1">
      <alignment horizontal="center"/>
    </xf>
    <xf numFmtId="0" fontId="26" fillId="0" borderId="1" xfId="3" applyNumberFormat="1" applyFont="1" applyFill="1" applyBorder="1" applyAlignment="1">
      <alignment horizontal="center"/>
    </xf>
    <xf numFmtId="0" fontId="27" fillId="0" borderId="1" xfId="3" applyNumberFormat="1" applyFont="1" applyFill="1" applyBorder="1" applyAlignment="1">
      <alignment horizontal="center"/>
    </xf>
    <xf numFmtId="0" fontId="27" fillId="0" borderId="2" xfId="3" applyNumberFormat="1" applyFont="1" applyFill="1" applyBorder="1" applyAlignment="1">
      <alignment horizontal="center"/>
    </xf>
    <xf numFmtId="0" fontId="28" fillId="0" borderId="1" xfId="3" applyNumberFormat="1" applyFont="1" applyFill="1" applyBorder="1" applyAlignment="1">
      <alignment horizontal="center"/>
    </xf>
    <xf numFmtId="0" fontId="27" fillId="0" borderId="1" xfId="3" applyNumberFormat="1" applyFont="1" applyFill="1" applyBorder="1" applyAlignment="1">
      <alignment horizontal="center" wrapText="1"/>
    </xf>
    <xf numFmtId="0" fontId="27" fillId="0" borderId="2" xfId="3" applyNumberFormat="1" applyFont="1" applyFill="1" applyBorder="1" applyAlignment="1">
      <alignment horizontal="center" wrapText="1"/>
    </xf>
    <xf numFmtId="0" fontId="27" fillId="0" borderId="10" xfId="3" applyNumberFormat="1" applyFont="1" applyFill="1" applyBorder="1" applyAlignment="1">
      <alignment horizontal="center"/>
    </xf>
    <xf numFmtId="0" fontId="28" fillId="0" borderId="10" xfId="3" applyNumberFormat="1" applyFont="1" applyFill="1" applyBorder="1" applyAlignment="1">
      <alignment horizontal="center"/>
    </xf>
    <xf numFmtId="177" fontId="18" fillId="0" borderId="1" xfId="0" applyNumberFormat="1" applyFont="1" applyFill="1" applyBorder="1" applyAlignment="1">
      <alignment horizontal="right" vertical="center" wrapText="1"/>
    </xf>
    <xf numFmtId="0" fontId="18" fillId="0" borderId="0" xfId="0" applyFont="1" applyAlignment="1">
      <alignment horizontal="justify" wrapText="1"/>
    </xf>
    <xf numFmtId="0" fontId="20" fillId="0" borderId="0" xfId="0" applyFont="1" applyAlignment="1">
      <alignment horizontal="justify" wrapText="1"/>
    </xf>
    <xf numFmtId="0" fontId="18" fillId="0" borderId="1" xfId="0" applyFont="1" applyFill="1" applyBorder="1" applyAlignment="1">
      <alignment horizontal="justify" wrapText="1"/>
    </xf>
    <xf numFmtId="0" fontId="20" fillId="0" borderId="0" xfId="0" applyFont="1" applyAlignment="1">
      <alignment horizontal="justify"/>
    </xf>
    <xf numFmtId="0" fontId="17" fillId="0" borderId="1" xfId="0" applyFont="1" applyFill="1" applyBorder="1" applyAlignment="1">
      <alignment horizontal="center" vertical="center" wrapText="1"/>
    </xf>
    <xf numFmtId="0" fontId="17" fillId="0" borderId="1" xfId="0" applyFont="1" applyFill="1" applyBorder="1" applyAlignment="1">
      <alignment horizontal="justify" vertical="center" wrapText="1"/>
    </xf>
    <xf numFmtId="177" fontId="17" fillId="0" borderId="1" xfId="0" applyNumberFormat="1" applyFont="1" applyFill="1" applyBorder="1" applyAlignment="1">
      <alignment horizontal="center" vertical="center" wrapText="1"/>
    </xf>
    <xf numFmtId="177" fontId="17" fillId="0" borderId="1" xfId="3" applyNumberFormat="1" applyFont="1" applyFill="1" applyBorder="1" applyAlignment="1">
      <alignment horizontal="center"/>
    </xf>
    <xf numFmtId="177" fontId="18" fillId="0" borderId="1" xfId="3" applyNumberFormat="1" applyFont="1" applyFill="1" applyBorder="1" applyAlignment="1">
      <alignment horizontal="center"/>
    </xf>
    <xf numFmtId="0" fontId="9" fillId="0" borderId="0" xfId="1" applyFont="1" applyFill="1"/>
    <xf numFmtId="0" fontId="29" fillId="0" borderId="0" xfId="1" applyFont="1" applyFill="1" applyProtection="1">
      <protection hidden="1"/>
    </xf>
    <xf numFmtId="0" fontId="9" fillId="0" borderId="0" xfId="1" applyFont="1" applyFill="1" applyAlignment="1" applyProtection="1">
      <alignment horizontal="right"/>
      <protection hidden="1"/>
    </xf>
    <xf numFmtId="0" fontId="17" fillId="0" borderId="1" xfId="1" applyNumberFormat="1" applyFont="1" applyFill="1" applyBorder="1" applyAlignment="1" applyProtection="1">
      <alignment horizontal="center" vertical="top" wrapText="1"/>
      <protection hidden="1"/>
    </xf>
    <xf numFmtId="0" fontId="9" fillId="0" borderId="0" xfId="1" applyFont="1" applyFill="1" applyAlignment="1">
      <alignment vertical="top"/>
    </xf>
    <xf numFmtId="182" fontId="17" fillId="0" borderId="1" xfId="1" applyNumberFormat="1" applyFont="1" applyFill="1" applyBorder="1" applyAlignment="1" applyProtection="1">
      <protection hidden="1"/>
    </xf>
    <xf numFmtId="188" fontId="17" fillId="0" borderId="1" xfId="1" applyNumberFormat="1" applyFont="1" applyFill="1" applyBorder="1" applyAlignment="1" applyProtection="1">
      <protection hidden="1"/>
    </xf>
    <xf numFmtId="0" fontId="17" fillId="0" borderId="1" xfId="1" applyNumberFormat="1" applyFont="1" applyFill="1" applyBorder="1" applyAlignment="1" applyProtection="1">
      <protection hidden="1"/>
    </xf>
    <xf numFmtId="0" fontId="9" fillId="0" borderId="0" xfId="1" applyFont="1" applyFill="1" applyProtection="1">
      <protection hidden="1"/>
    </xf>
    <xf numFmtId="0" fontId="18" fillId="0" borderId="0" xfId="1" applyNumberFormat="1" applyFont="1" applyFill="1" applyAlignment="1" applyProtection="1">
      <protection hidden="1"/>
    </xf>
    <xf numFmtId="1" fontId="18" fillId="0" borderId="1" xfId="6" applyNumberFormat="1" applyFont="1" applyFill="1" applyBorder="1" applyAlignment="1">
      <alignment horizontal="justify" wrapText="1"/>
    </xf>
    <xf numFmtId="1" fontId="18" fillId="0" borderId="1" xfId="0" applyNumberFormat="1" applyFont="1" applyFill="1" applyBorder="1" applyAlignment="1">
      <alignment horizontal="center" wrapText="1"/>
    </xf>
    <xf numFmtId="49" fontId="18" fillId="0" borderId="1" xfId="0" applyNumberFormat="1" applyFont="1" applyFill="1" applyBorder="1" applyAlignment="1">
      <alignment horizontal="center" wrapText="1"/>
    </xf>
    <xf numFmtId="177" fontId="18" fillId="0" borderId="1" xfId="0" applyNumberFormat="1" applyFont="1" applyFill="1" applyBorder="1" applyAlignment="1"/>
    <xf numFmtId="177" fontId="17" fillId="0" borderId="1" xfId="0" applyNumberFormat="1" applyFont="1" applyFill="1" applyBorder="1" applyAlignment="1"/>
    <xf numFmtId="177" fontId="17" fillId="0" borderId="1" xfId="0" applyNumberFormat="1" applyFont="1" applyFill="1" applyBorder="1" applyAlignment="1">
      <alignment horizontal="right" wrapText="1"/>
    </xf>
    <xf numFmtId="1" fontId="18" fillId="0" borderId="1" xfId="0" applyNumberFormat="1" applyFont="1" applyFill="1" applyBorder="1" applyAlignment="1">
      <alignment horizontal="justify" wrapText="1"/>
    </xf>
    <xf numFmtId="177" fontId="18" fillId="0" borderId="1" xfId="0" applyNumberFormat="1" applyFont="1" applyFill="1" applyBorder="1" applyAlignment="1">
      <alignment horizontal="right" wrapText="1"/>
    </xf>
    <xf numFmtId="0" fontId="18" fillId="0" borderId="1" xfId="1" applyNumberFormat="1" applyFont="1" applyFill="1" applyBorder="1" applyAlignment="1" applyProtection="1">
      <alignment horizontal="justify" wrapText="1"/>
      <protection hidden="1"/>
    </xf>
    <xf numFmtId="1" fontId="36" fillId="0" borderId="1" xfId="0" applyNumberFormat="1" applyFont="1" applyFill="1" applyBorder="1" applyAlignment="1">
      <alignment horizontal="center" wrapText="1"/>
    </xf>
    <xf numFmtId="49" fontId="36" fillId="0" borderId="1" xfId="0" applyNumberFormat="1" applyFont="1" applyFill="1" applyBorder="1" applyAlignment="1">
      <alignment horizontal="center" wrapText="1"/>
    </xf>
    <xf numFmtId="0" fontId="17" fillId="0" borderId="1" xfId="1" applyNumberFormat="1" applyFont="1" applyFill="1" applyBorder="1" applyAlignment="1" applyProtection="1">
      <alignment horizontal="right" wrapText="1"/>
      <protection hidden="1"/>
    </xf>
    <xf numFmtId="0" fontId="17" fillId="0" borderId="2" xfId="1" applyNumberFormat="1" applyFont="1" applyFill="1" applyBorder="1" applyAlignment="1" applyProtection="1">
      <alignment horizontal="justify" wrapText="1"/>
      <protection hidden="1"/>
    </xf>
    <xf numFmtId="49" fontId="17" fillId="0" borderId="2" xfId="0" applyNumberFormat="1" applyFont="1" applyFill="1" applyBorder="1" applyAlignment="1">
      <alignment horizontal="center" wrapText="1"/>
    </xf>
    <xf numFmtId="1" fontId="17" fillId="0" borderId="2" xfId="0" applyNumberFormat="1" applyFont="1" applyFill="1" applyBorder="1" applyAlignment="1">
      <alignment horizontal="center" wrapText="1"/>
    </xf>
    <xf numFmtId="177" fontId="17" fillId="0" borderId="2" xfId="0" applyNumberFormat="1" applyFont="1" applyFill="1" applyBorder="1" applyAlignment="1">
      <alignment horizontal="right" wrapText="1"/>
    </xf>
    <xf numFmtId="49" fontId="17" fillId="0" borderId="1" xfId="1" applyNumberFormat="1" applyFont="1" applyFill="1" applyBorder="1" applyAlignment="1" applyProtection="1">
      <alignment horizontal="justify" wrapText="1"/>
      <protection hidden="1"/>
    </xf>
    <xf numFmtId="0" fontId="18" fillId="0" borderId="1" xfId="0" applyFont="1" applyFill="1" applyBorder="1"/>
    <xf numFmtId="0" fontId="17" fillId="0" borderId="1" xfId="1" applyNumberFormat="1" applyFont="1" applyFill="1" applyBorder="1" applyAlignment="1" applyProtection="1">
      <alignment horizontal="left" wrapText="1"/>
      <protection hidden="1"/>
    </xf>
    <xf numFmtId="1" fontId="17" fillId="0" borderId="1" xfId="0" applyNumberFormat="1" applyFont="1" applyFill="1" applyBorder="1" applyAlignment="1">
      <alignment horizontal="left" wrapText="1"/>
    </xf>
    <xf numFmtId="0" fontId="13" fillId="0" borderId="0" xfId="0" applyFont="1" applyFill="1" applyAlignment="1">
      <alignment wrapText="1"/>
    </xf>
    <xf numFmtId="0" fontId="9" fillId="0" borderId="0" xfId="0" applyFont="1" applyFill="1"/>
    <xf numFmtId="177" fontId="9" fillId="0" borderId="0" xfId="0" applyNumberFormat="1" applyFont="1" applyFill="1" applyBorder="1" applyAlignment="1"/>
    <xf numFmtId="1" fontId="18" fillId="0" borderId="1" xfId="0" applyNumberFormat="1" applyFont="1" applyFill="1" applyBorder="1" applyAlignment="1">
      <alignment horizontal="center" vertical="center" wrapText="1"/>
    </xf>
    <xf numFmtId="1" fontId="18" fillId="0" borderId="1" xfId="5" applyNumberFormat="1" applyFont="1" applyFill="1" applyBorder="1" applyAlignment="1">
      <alignment horizontal="justify" wrapText="1"/>
    </xf>
    <xf numFmtId="1" fontId="17" fillId="0" borderId="1" xfId="5" applyNumberFormat="1" applyFont="1" applyFill="1" applyBorder="1" applyAlignment="1">
      <alignment horizontal="justify" wrapText="1"/>
    </xf>
    <xf numFmtId="1" fontId="37" fillId="0" borderId="1" xfId="0" applyNumberFormat="1" applyFont="1" applyFill="1" applyBorder="1" applyAlignment="1">
      <alignment horizontal="center" wrapText="1"/>
    </xf>
    <xf numFmtId="49" fontId="37" fillId="0" borderId="1" xfId="0" applyNumberFormat="1" applyFont="1" applyFill="1" applyBorder="1" applyAlignment="1">
      <alignment horizontal="center" wrapText="1"/>
    </xf>
    <xf numFmtId="0" fontId="17" fillId="0" borderId="1" xfId="0" applyFont="1" applyFill="1" applyBorder="1"/>
    <xf numFmtId="0" fontId="17" fillId="0" borderId="1" xfId="0" applyFont="1" applyFill="1" applyBorder="1" applyAlignment="1">
      <alignment horizontal="center"/>
    </xf>
    <xf numFmtId="0" fontId="17" fillId="0" borderId="11" xfId="0" applyFont="1" applyFill="1" applyBorder="1" applyAlignment="1">
      <alignment horizontal="justify"/>
    </xf>
    <xf numFmtId="0" fontId="17" fillId="0" borderId="11" xfId="0" applyFont="1" applyFill="1" applyBorder="1" applyAlignment="1">
      <alignment horizontal="center"/>
    </xf>
    <xf numFmtId="49" fontId="17" fillId="0" borderId="11" xfId="0" applyNumberFormat="1" applyFont="1" applyFill="1" applyBorder="1" applyAlignment="1">
      <alignment horizontal="center"/>
    </xf>
    <xf numFmtId="177" fontId="18" fillId="0" borderId="5" xfId="0" applyNumberFormat="1" applyFont="1" applyFill="1" applyBorder="1" applyAlignment="1"/>
    <xf numFmtId="0" fontId="10" fillId="0" borderId="0" xfId="0" applyFont="1" applyFill="1" applyAlignment="1">
      <alignment horizontal="justify"/>
    </xf>
    <xf numFmtId="0" fontId="10" fillId="0" borderId="0" xfId="0" applyFont="1" applyFill="1" applyAlignment="1">
      <alignment horizontal="center"/>
    </xf>
    <xf numFmtId="49" fontId="10" fillId="0" borderId="0" xfId="0" applyNumberFormat="1" applyFont="1" applyFill="1" applyAlignment="1">
      <alignment horizontal="center"/>
    </xf>
    <xf numFmtId="0" fontId="10" fillId="0" borderId="12" xfId="0" applyFont="1" applyFill="1" applyBorder="1" applyAlignment="1">
      <alignment horizontal="center"/>
    </xf>
    <xf numFmtId="177" fontId="10" fillId="0" borderId="13" xfId="0" applyNumberFormat="1" applyFont="1" applyFill="1" applyBorder="1" applyAlignment="1"/>
    <xf numFmtId="177" fontId="10" fillId="0" borderId="14" xfId="0" applyNumberFormat="1" applyFont="1" applyFill="1" applyBorder="1" applyAlignment="1"/>
    <xf numFmtId="0" fontId="10" fillId="0" borderId="15" xfId="0" applyFont="1" applyFill="1" applyBorder="1" applyAlignment="1">
      <alignment horizontal="center"/>
    </xf>
    <xf numFmtId="0" fontId="10" fillId="0" borderId="16" xfId="0" applyFont="1" applyFill="1" applyBorder="1" applyAlignment="1">
      <alignment horizontal="center"/>
    </xf>
    <xf numFmtId="0" fontId="10" fillId="0" borderId="0" xfId="0" applyFont="1" applyFill="1" applyBorder="1" applyAlignment="1">
      <alignment horizontal="center"/>
    </xf>
    <xf numFmtId="177" fontId="17" fillId="0" borderId="2" xfId="0" applyNumberFormat="1" applyFont="1" applyFill="1" applyBorder="1" applyAlignment="1"/>
    <xf numFmtId="1" fontId="11" fillId="0" borderId="1" xfId="0" applyNumberFormat="1" applyFont="1" applyFill="1" applyBorder="1" applyAlignment="1">
      <alignment horizontal="left" vertical="center" wrapText="1"/>
    </xf>
    <xf numFmtId="1" fontId="11" fillId="0" borderId="1" xfId="0" applyNumberFormat="1" applyFont="1" applyFill="1" applyBorder="1" applyAlignment="1">
      <alignment horizontal="center" vertical="center" wrapText="1"/>
    </xf>
    <xf numFmtId="1" fontId="11" fillId="0" borderId="1" xfId="5" applyNumberFormat="1" applyFont="1" applyFill="1" applyBorder="1" applyAlignment="1">
      <alignment horizontal="justify" wrapText="1"/>
    </xf>
    <xf numFmtId="1" fontId="10" fillId="0" borderId="1" xfId="5" applyNumberFormat="1" applyFont="1" applyFill="1" applyBorder="1" applyAlignment="1">
      <alignment horizontal="justify" wrapText="1"/>
    </xf>
    <xf numFmtId="1" fontId="38" fillId="0" borderId="1" xfId="0" applyNumberFormat="1" applyFont="1" applyFill="1" applyBorder="1" applyAlignment="1">
      <alignment horizontal="center" wrapText="1"/>
    </xf>
    <xf numFmtId="49" fontId="38" fillId="0" borderId="1" xfId="0" applyNumberFormat="1" applyFont="1" applyFill="1" applyBorder="1" applyAlignment="1">
      <alignment horizontal="center" wrapText="1"/>
    </xf>
    <xf numFmtId="0" fontId="11" fillId="0" borderId="1" xfId="0" applyFont="1" applyFill="1" applyBorder="1" applyAlignment="1">
      <alignment horizontal="justify" wrapText="1"/>
    </xf>
    <xf numFmtId="0" fontId="10" fillId="0" borderId="1" xfId="0" applyFont="1" applyFill="1" applyBorder="1"/>
    <xf numFmtId="0" fontId="10" fillId="0" borderId="1" xfId="0" applyFont="1" applyFill="1" applyBorder="1" applyAlignment="1">
      <alignment horizontal="center"/>
    </xf>
    <xf numFmtId="0" fontId="10" fillId="0" borderId="11" xfId="0" applyFont="1" applyFill="1" applyBorder="1" applyAlignment="1">
      <alignment horizontal="justify"/>
    </xf>
    <xf numFmtId="0" fontId="10" fillId="0" borderId="11" xfId="0" applyFont="1" applyFill="1" applyBorder="1" applyAlignment="1">
      <alignment horizontal="center"/>
    </xf>
    <xf numFmtId="49" fontId="10" fillId="0" borderId="11" xfId="0" applyNumberFormat="1" applyFont="1" applyFill="1" applyBorder="1" applyAlignment="1">
      <alignment horizontal="center"/>
    </xf>
    <xf numFmtId="0" fontId="17" fillId="0" borderId="0" xfId="0" applyFont="1" applyFill="1" applyAlignment="1">
      <alignment horizontal="right"/>
    </xf>
    <xf numFmtId="0" fontId="18" fillId="0" borderId="1" xfId="0" applyFont="1" applyFill="1" applyBorder="1" applyAlignment="1">
      <alignment horizontal="center" vertical="center" textRotation="90" wrapText="1"/>
    </xf>
    <xf numFmtId="0" fontId="18" fillId="0" borderId="1" xfId="0" applyFont="1" applyFill="1" applyBorder="1" applyAlignment="1"/>
    <xf numFmtId="0" fontId="17" fillId="0" borderId="1" xfId="0" applyFont="1" applyFill="1" applyBorder="1" applyAlignment="1"/>
    <xf numFmtId="177" fontId="18" fillId="0" borderId="1" xfId="0" applyNumberFormat="1" applyFont="1" applyFill="1" applyBorder="1"/>
    <xf numFmtId="16" fontId="18" fillId="0" borderId="1" xfId="0" applyNumberFormat="1" applyFont="1" applyFill="1" applyBorder="1" applyAlignment="1"/>
    <xf numFmtId="0" fontId="30" fillId="0" borderId="1" xfId="0" applyFont="1" applyFill="1" applyBorder="1"/>
    <xf numFmtId="49" fontId="18" fillId="0" borderId="1" xfId="0" applyNumberFormat="1" applyFont="1" applyFill="1" applyBorder="1" applyAlignment="1"/>
    <xf numFmtId="0" fontId="18" fillId="0" borderId="1" xfId="0" applyFont="1" applyFill="1" applyBorder="1" applyAlignment="1">
      <alignment horizontal="center"/>
    </xf>
    <xf numFmtId="0" fontId="18" fillId="0" borderId="2" xfId="0" applyFont="1" applyFill="1" applyBorder="1" applyAlignment="1"/>
    <xf numFmtId="177" fontId="18" fillId="0" borderId="5" xfId="0" applyNumberFormat="1" applyFont="1" applyFill="1" applyBorder="1"/>
    <xf numFmtId="177" fontId="17" fillId="0" borderId="1" xfId="0" applyNumberFormat="1" applyFont="1" applyFill="1" applyBorder="1"/>
    <xf numFmtId="1" fontId="18" fillId="0" borderId="1" xfId="0" applyNumberFormat="1" applyFont="1" applyFill="1" applyBorder="1" applyAlignment="1">
      <alignment horizontal="justify" vertical="center" wrapText="1"/>
    </xf>
    <xf numFmtId="0" fontId="17" fillId="0" borderId="1" xfId="2" applyNumberFormat="1" applyFont="1" applyFill="1" applyBorder="1" applyAlignment="1" applyProtection="1">
      <alignment horizontal="center" wrapText="1"/>
      <protection hidden="1"/>
    </xf>
    <xf numFmtId="0" fontId="17" fillId="0" borderId="1" xfId="2" applyNumberFormat="1" applyFont="1" applyFill="1" applyBorder="1" applyAlignment="1" applyProtection="1">
      <alignment horizontal="center"/>
      <protection hidden="1"/>
    </xf>
    <xf numFmtId="182" fontId="18" fillId="0" borderId="1" xfId="2" applyNumberFormat="1" applyFont="1" applyFill="1" applyBorder="1" applyAlignment="1" applyProtection="1">
      <alignment horizontal="justify" vertical="center" wrapText="1"/>
      <protection hidden="1"/>
    </xf>
    <xf numFmtId="0" fontId="17" fillId="0" borderId="6" xfId="2" applyNumberFormat="1" applyFont="1" applyFill="1" applyBorder="1" applyAlignment="1" applyProtection="1">
      <alignment horizontal="right"/>
      <protection hidden="1"/>
    </xf>
    <xf numFmtId="0" fontId="17" fillId="0" borderId="1" xfId="0" applyFont="1" applyFill="1" applyBorder="1" applyAlignment="1">
      <alignment vertical="top" wrapText="1"/>
    </xf>
    <xf numFmtId="0" fontId="17" fillId="0" borderId="1" xfId="0" applyFont="1" applyFill="1" applyBorder="1" applyAlignment="1">
      <alignment horizontal="center" vertical="top" wrapText="1"/>
    </xf>
    <xf numFmtId="0" fontId="18" fillId="0" borderId="1" xfId="0" applyFont="1" applyFill="1" applyBorder="1" applyAlignment="1" applyProtection="1">
      <alignment vertical="center" wrapText="1"/>
      <protection locked="0"/>
    </xf>
    <xf numFmtId="0" fontId="18" fillId="2" borderId="1" xfId="0" applyFont="1" applyFill="1" applyBorder="1" applyAlignment="1">
      <alignment horizontal="left" wrapText="1"/>
    </xf>
    <xf numFmtId="177" fontId="18" fillId="2" borderId="1" xfId="7" applyNumberFormat="1" applyFont="1" applyFill="1" applyBorder="1" applyAlignment="1"/>
    <xf numFmtId="0" fontId="17" fillId="0" borderId="1" xfId="0" applyFont="1" applyFill="1" applyBorder="1" applyAlignment="1" applyProtection="1">
      <alignment vertical="center" wrapText="1"/>
      <protection locked="0"/>
    </xf>
    <xf numFmtId="177" fontId="17" fillId="0" borderId="1" xfId="0" applyNumberFormat="1" applyFont="1" applyFill="1" applyBorder="1" applyAlignment="1" applyProtection="1">
      <alignment vertical="center" wrapText="1"/>
      <protection locked="0"/>
    </xf>
    <xf numFmtId="0" fontId="17" fillId="2" borderId="1" xfId="0" applyFont="1" applyFill="1" applyBorder="1" applyAlignment="1">
      <alignment horizontal="left" wrapText="1"/>
    </xf>
    <xf numFmtId="177" fontId="17" fillId="2" borderId="1" xfId="7" applyNumberFormat="1" applyFont="1" applyFill="1" applyBorder="1" applyAlignment="1"/>
    <xf numFmtId="177" fontId="32" fillId="2" borderId="1" xfId="7" applyNumberFormat="1" applyFont="1" applyFill="1" applyBorder="1" applyAlignment="1"/>
    <xf numFmtId="0" fontId="17" fillId="2" borderId="1" xfId="0" applyFont="1" applyFill="1" applyBorder="1" applyAlignment="1">
      <alignment horizontal="center" wrapText="1"/>
    </xf>
    <xf numFmtId="177" fontId="18" fillId="0" borderId="1" xfId="0" applyNumberFormat="1" applyFont="1" applyBorder="1"/>
    <xf numFmtId="0" fontId="18" fillId="0" borderId="1" xfId="0" applyFont="1" applyBorder="1" applyAlignment="1">
      <alignment horizontal="center"/>
    </xf>
    <xf numFmtId="177" fontId="18" fillId="0" borderId="1" xfId="0" applyNumberFormat="1" applyFont="1" applyFill="1" applyBorder="1" applyAlignment="1" applyProtection="1">
      <alignment wrapText="1"/>
      <protection locked="0"/>
    </xf>
    <xf numFmtId="177" fontId="10" fillId="0" borderId="0" xfId="0" applyNumberFormat="1" applyFont="1"/>
    <xf numFmtId="0" fontId="39" fillId="0" borderId="0" xfId="0" applyFont="1"/>
    <xf numFmtId="177" fontId="11" fillId="0" borderId="9" xfId="0" applyNumberFormat="1" applyFont="1" applyFill="1" applyBorder="1"/>
    <xf numFmtId="177" fontId="11" fillId="0" borderId="5" xfId="0" applyNumberFormat="1" applyFont="1" applyFill="1" applyBorder="1"/>
    <xf numFmtId="177" fontId="14" fillId="0" borderId="17" xfId="0" applyNumberFormat="1" applyFont="1" applyFill="1" applyBorder="1" applyAlignment="1">
      <alignment horizontal="right" wrapText="1"/>
    </xf>
    <xf numFmtId="177" fontId="14" fillId="0" borderId="2" xfId="0" applyNumberFormat="1" applyFont="1" applyFill="1" applyBorder="1" applyAlignment="1">
      <alignment horizontal="right" wrapText="1"/>
    </xf>
    <xf numFmtId="49" fontId="14" fillId="0" borderId="2" xfId="0" applyNumberFormat="1" applyFont="1" applyFill="1" applyBorder="1" applyAlignment="1">
      <alignment horizontal="center" wrapText="1"/>
    </xf>
    <xf numFmtId="1" fontId="14" fillId="0" borderId="2" xfId="0" applyNumberFormat="1" applyFont="1" applyFill="1" applyBorder="1" applyAlignment="1">
      <alignment horizontal="center" wrapText="1"/>
    </xf>
    <xf numFmtId="0" fontId="14" fillId="0" borderId="2" xfId="1" applyNumberFormat="1" applyFont="1" applyFill="1" applyBorder="1" applyAlignment="1" applyProtection="1">
      <alignment horizontal="justify" wrapText="1"/>
      <protection hidden="1"/>
    </xf>
    <xf numFmtId="0" fontId="11" fillId="0" borderId="2" xfId="0" applyFont="1" applyFill="1" applyBorder="1" applyAlignment="1"/>
    <xf numFmtId="0" fontId="11" fillId="0" borderId="1" xfId="0" applyFont="1" applyFill="1" applyBorder="1" applyAlignment="1"/>
    <xf numFmtId="0" fontId="33" fillId="0" borderId="0" xfId="0" applyFont="1"/>
    <xf numFmtId="177" fontId="14" fillId="0" borderId="1" xfId="0" applyNumberFormat="1" applyFont="1" applyFill="1" applyBorder="1" applyAlignment="1">
      <alignment horizontal="right" wrapText="1"/>
    </xf>
    <xf numFmtId="49" fontId="14" fillId="0" borderId="1" xfId="0" applyNumberFormat="1" applyFont="1" applyFill="1" applyBorder="1" applyAlignment="1">
      <alignment horizontal="center" wrapText="1"/>
    </xf>
    <xf numFmtId="1" fontId="14" fillId="0" borderId="1" xfId="0" applyNumberFormat="1" applyFont="1" applyFill="1" applyBorder="1" applyAlignment="1">
      <alignment horizontal="center" wrapText="1"/>
    </xf>
    <xf numFmtId="0" fontId="14" fillId="0" borderId="1" xfId="1" applyNumberFormat="1" applyFont="1" applyFill="1" applyBorder="1" applyAlignment="1" applyProtection="1">
      <alignment horizontal="right" wrapText="1"/>
      <protection hidden="1"/>
    </xf>
    <xf numFmtId="0" fontId="34" fillId="0" borderId="1" xfId="0" applyFont="1" applyFill="1" applyBorder="1" applyAlignment="1"/>
    <xf numFmtId="0" fontId="14" fillId="0" borderId="1" xfId="0" applyFont="1" applyFill="1" applyBorder="1" applyAlignment="1"/>
    <xf numFmtId="1" fontId="14" fillId="0" borderId="1" xfId="0" applyNumberFormat="1" applyFont="1" applyFill="1" applyBorder="1" applyAlignment="1">
      <alignment horizontal="right" wrapText="1"/>
    </xf>
    <xf numFmtId="0" fontId="33" fillId="0" borderId="0" xfId="0" applyFont="1" applyAlignment="1">
      <alignment horizontal="right"/>
    </xf>
    <xf numFmtId="49" fontId="14" fillId="0" borderId="1" xfId="0" applyNumberFormat="1" applyFont="1" applyFill="1" applyBorder="1" applyAlignment="1">
      <alignment horizontal="right" wrapText="1"/>
    </xf>
    <xf numFmtId="0" fontId="34" fillId="0" borderId="1" xfId="0" applyFont="1" applyFill="1" applyBorder="1" applyAlignment="1">
      <alignment horizontal="right"/>
    </xf>
    <xf numFmtId="177" fontId="14" fillId="0" borderId="1" xfId="0" applyNumberFormat="1" applyFont="1" applyFill="1" applyBorder="1" applyAlignment="1">
      <alignment horizontal="right"/>
    </xf>
    <xf numFmtId="177" fontId="14" fillId="0" borderId="1" xfId="0" applyNumberFormat="1" applyFont="1" applyFill="1" applyBorder="1" applyAlignment="1"/>
    <xf numFmtId="0" fontId="14" fillId="0" borderId="1" xfId="0" applyFont="1" applyFill="1" applyBorder="1"/>
    <xf numFmtId="49" fontId="11" fillId="0" borderId="1" xfId="0" applyNumberFormat="1" applyFont="1" applyFill="1" applyBorder="1" applyAlignment="1"/>
    <xf numFmtId="0" fontId="14" fillId="0" borderId="1" xfId="0" applyFont="1" applyFill="1" applyBorder="1" applyAlignment="1">
      <alignment horizontal="right" wrapText="1"/>
    </xf>
    <xf numFmtId="0" fontId="14" fillId="0" borderId="1" xfId="0" applyFont="1" applyFill="1" applyBorder="1" applyAlignment="1">
      <alignment horizontal="right"/>
    </xf>
    <xf numFmtId="0" fontId="33" fillId="0" borderId="0" xfId="0" applyFont="1" applyFill="1" applyAlignment="1">
      <alignment horizontal="right"/>
    </xf>
    <xf numFmtId="0" fontId="33" fillId="0" borderId="1" xfId="0" applyFont="1" applyFill="1" applyBorder="1" applyAlignment="1">
      <alignment horizontal="right"/>
    </xf>
    <xf numFmtId="0" fontId="7" fillId="0" borderId="1" xfId="0" applyFont="1" applyFill="1" applyBorder="1"/>
    <xf numFmtId="16" fontId="11" fillId="0" borderId="1" xfId="0" applyNumberFormat="1" applyFont="1" applyFill="1" applyBorder="1" applyAlignment="1"/>
    <xf numFmtId="0" fontId="14" fillId="0" borderId="1" xfId="1" applyNumberFormat="1" applyFont="1" applyFill="1" applyBorder="1" applyAlignment="1" applyProtection="1">
      <alignment horizontal="justify" wrapText="1"/>
      <protection hidden="1"/>
    </xf>
    <xf numFmtId="49" fontId="10" fillId="0" borderId="1" xfId="0" applyNumberFormat="1" applyFont="1" applyFill="1" applyBorder="1" applyAlignment="1">
      <alignment horizontal="right" wrapText="1"/>
    </xf>
    <xf numFmtId="1" fontId="10" fillId="0" borderId="1" xfId="0" applyNumberFormat="1" applyFont="1" applyFill="1" applyBorder="1" applyAlignment="1">
      <alignment horizontal="right" wrapText="1"/>
    </xf>
    <xf numFmtId="177" fontId="11" fillId="0" borderId="1" xfId="0" applyNumberFormat="1" applyFont="1" applyFill="1" applyBorder="1"/>
    <xf numFmtId="0" fontId="10" fillId="0" borderId="1" xfId="0" applyFont="1" applyFill="1" applyBorder="1" applyAlignment="1"/>
    <xf numFmtId="1" fontId="11" fillId="0" borderId="1" xfId="0" applyNumberFormat="1" applyFont="1" applyFill="1" applyBorder="1" applyAlignment="1">
      <alignment horizontal="justify" vertical="center" wrapText="1"/>
    </xf>
    <xf numFmtId="0" fontId="18" fillId="0" borderId="1" xfId="3" applyFont="1" applyFill="1" applyBorder="1" applyAlignment="1">
      <alignment horizontal="center" vertical="center" wrapText="1"/>
    </xf>
    <xf numFmtId="0" fontId="10" fillId="0" borderId="0" xfId="0" applyFont="1" applyFill="1" applyBorder="1" applyAlignment="1">
      <alignment horizontal="right" wrapText="1"/>
    </xf>
    <xf numFmtId="0" fontId="18" fillId="0" borderId="1" xfId="0" applyFont="1" applyFill="1" applyBorder="1" applyAlignment="1">
      <alignment vertical="center" textRotation="90" wrapText="1"/>
    </xf>
    <xf numFmtId="0" fontId="13" fillId="0" borderId="0" xfId="0" applyNumberFormat="1" applyFont="1" applyAlignment="1">
      <alignment horizontal="center" vertical="center" wrapText="1"/>
    </xf>
    <xf numFmtId="0" fontId="13" fillId="0" borderId="0" xfId="0" applyNumberFormat="1" applyFont="1" applyAlignment="1">
      <alignment horizontal="center" wrapText="1"/>
    </xf>
    <xf numFmtId="0" fontId="13" fillId="0" borderId="0" xfId="0" applyNumberFormat="1" applyFont="1" applyAlignment="1">
      <alignment horizontal="center"/>
    </xf>
    <xf numFmtId="0" fontId="17" fillId="3" borderId="1" xfId="0" applyFont="1" applyFill="1" applyBorder="1" applyAlignment="1" applyProtection="1">
      <alignment horizontal="center" vertical="top" wrapText="1"/>
      <protection locked="0"/>
    </xf>
    <xf numFmtId="0" fontId="13" fillId="0" borderId="0" xfId="0" applyFont="1" applyAlignment="1">
      <alignment horizontal="center" wrapText="1"/>
    </xf>
    <xf numFmtId="0" fontId="13" fillId="0" borderId="0" xfId="0" applyFont="1" applyAlignment="1">
      <alignment horizontal="center" vertical="center" wrapText="1"/>
    </xf>
    <xf numFmtId="0" fontId="13" fillId="0" borderId="0" xfId="1" applyNumberFormat="1" applyFont="1" applyFill="1" applyAlignment="1" applyProtection="1">
      <alignment horizontal="center" wrapText="1"/>
      <protection hidden="1"/>
    </xf>
    <xf numFmtId="49" fontId="17" fillId="0" borderId="1" xfId="0" applyNumberFormat="1" applyFont="1" applyFill="1" applyBorder="1" applyAlignment="1">
      <alignment horizontal="center" textRotation="90" wrapText="1"/>
    </xf>
    <xf numFmtId="0" fontId="18" fillId="0" borderId="11" xfId="0" applyFont="1" applyFill="1" applyBorder="1" applyAlignment="1">
      <alignment horizontal="right"/>
    </xf>
    <xf numFmtId="0" fontId="18" fillId="0" borderId="18" xfId="0" applyFont="1" applyFill="1" applyBorder="1" applyAlignment="1">
      <alignment horizontal="right"/>
    </xf>
    <xf numFmtId="0" fontId="13" fillId="0" borderId="0" xfId="0" applyFont="1" applyFill="1" applyAlignment="1">
      <alignment horizontal="center" wrapText="1"/>
    </xf>
    <xf numFmtId="49" fontId="10" fillId="0" borderId="1" xfId="0" applyNumberFormat="1" applyFont="1" applyFill="1" applyBorder="1" applyAlignment="1">
      <alignment horizontal="center" textRotation="90" wrapText="1"/>
    </xf>
    <xf numFmtId="0" fontId="11" fillId="0" borderId="11" xfId="0" applyFont="1" applyFill="1" applyBorder="1" applyAlignment="1">
      <alignment horizontal="right"/>
    </xf>
    <xf numFmtId="0" fontId="11" fillId="0" borderId="18" xfId="0" applyFont="1" applyFill="1" applyBorder="1" applyAlignment="1">
      <alignment horizontal="right"/>
    </xf>
    <xf numFmtId="0" fontId="13" fillId="0" borderId="0" xfId="0" applyFont="1" applyFill="1" applyAlignment="1">
      <alignment horizontal="center"/>
    </xf>
    <xf numFmtId="0" fontId="18" fillId="0" borderId="19" xfId="0" applyFont="1" applyFill="1" applyBorder="1" applyAlignment="1">
      <alignment horizontal="right"/>
    </xf>
    <xf numFmtId="0" fontId="18" fillId="0" borderId="20" xfId="0" applyFont="1" applyFill="1" applyBorder="1" applyAlignment="1">
      <alignment horizontal="right"/>
    </xf>
    <xf numFmtId="0" fontId="18" fillId="0" borderId="21" xfId="0" applyFont="1" applyFill="1" applyBorder="1" applyAlignment="1">
      <alignment horizontal="right"/>
    </xf>
    <xf numFmtId="0" fontId="13" fillId="0" borderId="0" xfId="0" applyFont="1" applyFill="1" applyBorder="1" applyAlignment="1">
      <alignment horizontal="center" vertical="center" wrapText="1"/>
    </xf>
    <xf numFmtId="0" fontId="13" fillId="0" borderId="0" xfId="2" applyNumberFormat="1" applyFont="1" applyFill="1" applyAlignment="1" applyProtection="1">
      <alignment horizontal="center" vertical="center" wrapText="1"/>
      <protection hidden="1"/>
    </xf>
    <xf numFmtId="0" fontId="17" fillId="0" borderId="1" xfId="0" applyFont="1" applyFill="1" applyBorder="1" applyAlignment="1">
      <alignment horizontal="center" vertical="top" wrapText="1"/>
    </xf>
    <xf numFmtId="0" fontId="31" fillId="0" borderId="1" xfId="0" applyFont="1" applyFill="1" applyBorder="1" applyAlignment="1">
      <alignment horizontal="center" vertical="top" wrapText="1"/>
    </xf>
    <xf numFmtId="177" fontId="17" fillId="0" borderId="1" xfId="0" applyNumberFormat="1" applyFont="1" applyFill="1" applyBorder="1" applyAlignment="1">
      <alignment horizontal="center" vertical="top" wrapText="1"/>
    </xf>
    <xf numFmtId="0" fontId="13" fillId="0" borderId="0" xfId="0" applyFont="1" applyFill="1" applyBorder="1" applyAlignment="1" applyProtection="1">
      <alignment horizontal="center" vertical="center" wrapText="1"/>
      <protection locked="0"/>
    </xf>
    <xf numFmtId="0" fontId="18" fillId="0" borderId="1" xfId="0" applyFont="1" applyFill="1" applyBorder="1" applyAlignment="1">
      <alignment horizontal="center" vertical="center" textRotation="90" wrapText="1"/>
    </xf>
    <xf numFmtId="0" fontId="11" fillId="0" borderId="19" xfId="0" applyFont="1" applyFill="1" applyBorder="1" applyAlignment="1">
      <alignment horizontal="right"/>
    </xf>
    <xf numFmtId="0" fontId="11" fillId="0" borderId="20" xfId="0" applyFont="1" applyFill="1" applyBorder="1" applyAlignment="1">
      <alignment horizontal="right"/>
    </xf>
    <xf numFmtId="0" fontId="13" fillId="0" borderId="0" xfId="0" applyFont="1" applyAlignment="1">
      <alignment horizontal="center"/>
    </xf>
  </cellXfs>
  <cellStyles count="9">
    <cellStyle name="Обычный" xfId="0" builtinId="0"/>
    <cellStyle name="Обычный 2" xfId="1"/>
    <cellStyle name="Обычный 2 2" xfId="2"/>
    <cellStyle name="Обычный 3" xfId="3"/>
    <cellStyle name="Обычный 4" xfId="4"/>
    <cellStyle name="Обычный_Прил3" xfId="5"/>
    <cellStyle name="Обычный_Прил4" xfId="6"/>
    <cellStyle name="Финансовый [0] 2" xfId="7"/>
    <cellStyle name="Финансовый 2" xfId="8"/>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xdr:col>
      <xdr:colOff>2895600</xdr:colOff>
      <xdr:row>12</xdr:row>
      <xdr:rowOff>0</xdr:rowOff>
    </xdr:from>
    <xdr:to>
      <xdr:col>1</xdr:col>
      <xdr:colOff>2971800</xdr:colOff>
      <xdr:row>12</xdr:row>
      <xdr:rowOff>200025</xdr:rowOff>
    </xdr:to>
    <xdr:sp macro="" textlink="">
      <xdr:nvSpPr>
        <xdr:cNvPr id="26675" name="Text Box 1"/>
        <xdr:cNvSpPr txBox="1">
          <a:spLocks noChangeArrowheads="1"/>
        </xdr:cNvSpPr>
      </xdr:nvSpPr>
      <xdr:spPr bwMode="auto">
        <a:xfrm>
          <a:off x="3181350" y="3829050"/>
          <a:ext cx="76200" cy="2000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tabSelected="1" view="pageBreakPreview" zoomScale="115" zoomScaleNormal="100" zoomScaleSheetLayoutView="115" workbookViewId="0">
      <selection activeCell="C17" sqref="C17"/>
    </sheetView>
  </sheetViews>
  <sheetFormatPr defaultRowHeight="12.75"/>
  <cols>
    <col min="1" max="1" width="53.7109375" style="94" customWidth="1"/>
    <col min="2" max="2" width="14.140625" style="94" customWidth="1"/>
    <col min="3" max="3" width="25.42578125" style="124" customWidth="1"/>
    <col min="4" max="4" width="13" style="95" customWidth="1"/>
    <col min="5" max="16384" width="9.140625" style="94"/>
  </cols>
  <sheetData>
    <row r="1" spans="1:4">
      <c r="D1" s="99" t="s">
        <v>239</v>
      </c>
    </row>
    <row r="2" spans="1:4">
      <c r="D2" s="99" t="s">
        <v>407</v>
      </c>
    </row>
    <row r="3" spans="1:4" ht="13.5" customHeight="1">
      <c r="C3" s="125"/>
      <c r="D3" s="99" t="s">
        <v>408</v>
      </c>
    </row>
    <row r="4" spans="1:4" ht="15.75" customHeight="1">
      <c r="C4" s="126"/>
      <c r="D4" s="99" t="s">
        <v>409</v>
      </c>
    </row>
    <row r="5" spans="1:4" ht="14.25" customHeight="1">
      <c r="C5" s="126"/>
      <c r="D5" s="99" t="s">
        <v>410</v>
      </c>
    </row>
    <row r="6" spans="1:4">
      <c r="D6" s="99" t="s">
        <v>637</v>
      </c>
    </row>
    <row r="9" spans="1:4" ht="18" customHeight="1">
      <c r="A9" s="311" t="s">
        <v>448</v>
      </c>
      <c r="B9" s="311"/>
      <c r="C9" s="311"/>
      <c r="D9" s="311"/>
    </row>
    <row r="10" spans="1:4" ht="19.5" customHeight="1">
      <c r="A10" s="312" t="s">
        <v>449</v>
      </c>
      <c r="B10" s="312"/>
      <c r="C10" s="312"/>
      <c r="D10" s="312"/>
    </row>
    <row r="11" spans="1:4" ht="20.25" customHeight="1">
      <c r="A11" s="313" t="s">
        <v>412</v>
      </c>
      <c r="B11" s="313"/>
      <c r="C11" s="313"/>
      <c r="D11" s="313"/>
    </row>
    <row r="12" spans="1:4">
      <c r="A12" s="96"/>
      <c r="B12" s="96"/>
      <c r="D12" s="99" t="s">
        <v>285</v>
      </c>
    </row>
    <row r="13" spans="1:4" s="97" customFormat="1" ht="15.75">
      <c r="A13" s="314" t="s">
        <v>422</v>
      </c>
      <c r="B13" s="314" t="s">
        <v>423</v>
      </c>
      <c r="C13" s="314"/>
      <c r="D13" s="314" t="s">
        <v>424</v>
      </c>
    </row>
    <row r="14" spans="1:4" ht="48.75" customHeight="1">
      <c r="A14" s="314"/>
      <c r="B14" s="123" t="s">
        <v>447</v>
      </c>
      <c r="C14" s="127" t="s">
        <v>425</v>
      </c>
      <c r="D14" s="314"/>
    </row>
    <row r="15" spans="1:4" ht="15.75" customHeight="1">
      <c r="A15" s="128" t="s">
        <v>445</v>
      </c>
      <c r="B15" s="128"/>
      <c r="C15" s="130"/>
      <c r="D15" s="131">
        <f>D16+D23+D26</f>
        <v>94188</v>
      </c>
    </row>
    <row r="16" spans="1:4" ht="14.25" customHeight="1">
      <c r="A16" s="143" t="s">
        <v>429</v>
      </c>
      <c r="B16" s="137">
        <v>182</v>
      </c>
      <c r="C16" s="130"/>
      <c r="D16" s="131">
        <f>SUM(D17:D22)</f>
        <v>80882.3</v>
      </c>
    </row>
    <row r="17" spans="1:4" ht="105" customHeight="1">
      <c r="A17" s="141" t="s">
        <v>324</v>
      </c>
      <c r="B17" s="132">
        <v>182</v>
      </c>
      <c r="C17" s="134" t="s">
        <v>426</v>
      </c>
      <c r="D17" s="133">
        <v>30519.1</v>
      </c>
    </row>
    <row r="18" spans="1:4" ht="151.5" customHeight="1">
      <c r="A18" s="141" t="s">
        <v>326</v>
      </c>
      <c r="B18" s="135">
        <v>182</v>
      </c>
      <c r="C18" s="134" t="s">
        <v>427</v>
      </c>
      <c r="D18" s="133">
        <v>105.5</v>
      </c>
    </row>
    <row r="19" spans="1:4" ht="66.75" customHeight="1">
      <c r="A19" s="141" t="s">
        <v>328</v>
      </c>
      <c r="B19" s="135">
        <v>182</v>
      </c>
      <c r="C19" s="134" t="s">
        <v>428</v>
      </c>
      <c r="D19" s="133">
        <v>22.3</v>
      </c>
    </row>
    <row r="20" spans="1:4" ht="57" customHeight="1">
      <c r="A20" s="142" t="s">
        <v>334</v>
      </c>
      <c r="B20" s="135">
        <v>182</v>
      </c>
      <c r="C20" s="134" t="s">
        <v>430</v>
      </c>
      <c r="D20" s="133">
        <v>560.79999999999995</v>
      </c>
    </row>
    <row r="21" spans="1:4" ht="51.75" customHeight="1">
      <c r="A21" s="141" t="s">
        <v>340</v>
      </c>
      <c r="B21" s="136">
        <v>182</v>
      </c>
      <c r="C21" s="134" t="s">
        <v>431</v>
      </c>
      <c r="D21" s="133">
        <v>47933</v>
      </c>
    </row>
    <row r="22" spans="1:4" ht="53.25" customHeight="1">
      <c r="A22" s="141" t="s">
        <v>344</v>
      </c>
      <c r="B22" s="136">
        <v>182</v>
      </c>
      <c r="C22" s="134" t="s">
        <v>432</v>
      </c>
      <c r="D22" s="133">
        <v>1741.6</v>
      </c>
    </row>
    <row r="23" spans="1:4" ht="28.5" customHeight="1">
      <c r="A23" s="128" t="s">
        <v>433</v>
      </c>
      <c r="B23" s="137">
        <v>851</v>
      </c>
      <c r="C23" s="138"/>
      <c r="D23" s="131">
        <f>SUM(D24:D25)</f>
        <v>7827.8</v>
      </c>
    </row>
    <row r="24" spans="1:4" ht="103.5" customHeight="1">
      <c r="A24" s="129" t="s">
        <v>350</v>
      </c>
      <c r="B24" s="136">
        <v>851</v>
      </c>
      <c r="C24" s="134" t="s">
        <v>434</v>
      </c>
      <c r="D24" s="133">
        <v>5385.1</v>
      </c>
    </row>
    <row r="25" spans="1:4" ht="72" customHeight="1">
      <c r="A25" s="129" t="s">
        <v>362</v>
      </c>
      <c r="B25" s="136">
        <v>851</v>
      </c>
      <c r="C25" s="134" t="s">
        <v>435</v>
      </c>
      <c r="D25" s="133">
        <v>2442.6999999999998</v>
      </c>
    </row>
    <row r="26" spans="1:4" ht="44.25" customHeight="1">
      <c r="A26" s="128" t="s">
        <v>436</v>
      </c>
      <c r="B26" s="139">
        <v>871</v>
      </c>
      <c r="C26" s="138"/>
      <c r="D26" s="131">
        <f>SUM(D27:D35)</f>
        <v>5477.9</v>
      </c>
    </row>
    <row r="27" spans="1:4" ht="100.5" customHeight="1">
      <c r="A27" s="129" t="s">
        <v>354</v>
      </c>
      <c r="B27" s="132">
        <v>871</v>
      </c>
      <c r="C27" s="134" t="s">
        <v>446</v>
      </c>
      <c r="D27" s="133">
        <v>439.5</v>
      </c>
    </row>
    <row r="28" spans="1:4" ht="92.25" customHeight="1">
      <c r="A28" s="129" t="s">
        <v>368</v>
      </c>
      <c r="B28" s="132">
        <v>871</v>
      </c>
      <c r="C28" s="134" t="s">
        <v>437</v>
      </c>
      <c r="D28" s="133">
        <v>13.7</v>
      </c>
    </row>
    <row r="29" spans="1:4" ht="40.5" customHeight="1">
      <c r="A29" s="129" t="s">
        <v>372</v>
      </c>
      <c r="B29" s="132">
        <v>871</v>
      </c>
      <c r="C29" s="134" t="s">
        <v>438</v>
      </c>
      <c r="D29" s="133">
        <v>-2</v>
      </c>
    </row>
    <row r="30" spans="1:4" ht="31.5" customHeight="1">
      <c r="A30" s="129" t="s">
        <v>374</v>
      </c>
      <c r="B30" s="132">
        <v>871</v>
      </c>
      <c r="C30" s="134" t="s">
        <v>439</v>
      </c>
      <c r="D30" s="133">
        <v>18</v>
      </c>
    </row>
    <row r="31" spans="1:4" ht="35.25" customHeight="1">
      <c r="A31" s="144" t="s">
        <v>420</v>
      </c>
      <c r="B31" s="140">
        <v>871</v>
      </c>
      <c r="C31" s="134" t="s">
        <v>440</v>
      </c>
      <c r="D31" s="133">
        <v>1692</v>
      </c>
    </row>
    <row r="32" spans="1:4" s="98" customFormat="1" ht="54.75" customHeight="1">
      <c r="A32" s="144" t="s">
        <v>389</v>
      </c>
      <c r="B32" s="140">
        <v>871</v>
      </c>
      <c r="C32" s="134" t="s">
        <v>441</v>
      </c>
      <c r="D32" s="133">
        <v>444</v>
      </c>
    </row>
    <row r="33" spans="1:4" s="98" customFormat="1" ht="33" customHeight="1">
      <c r="A33" s="144" t="s">
        <v>395</v>
      </c>
      <c r="B33" s="140">
        <v>871</v>
      </c>
      <c r="C33" s="134" t="s">
        <v>442</v>
      </c>
      <c r="D33" s="133">
        <v>1963.3</v>
      </c>
    </row>
    <row r="34" spans="1:4" ht="57" customHeight="1">
      <c r="A34" s="145" t="s">
        <v>402</v>
      </c>
      <c r="B34" s="132">
        <v>871</v>
      </c>
      <c r="C34" s="134" t="s">
        <v>443</v>
      </c>
      <c r="D34" s="133">
        <v>726</v>
      </c>
    </row>
    <row r="35" spans="1:4" ht="52.5" customHeight="1">
      <c r="A35" s="145" t="s">
        <v>406</v>
      </c>
      <c r="B35" s="132">
        <v>871</v>
      </c>
      <c r="C35" s="134" t="s">
        <v>444</v>
      </c>
      <c r="D35" s="133">
        <v>183.4</v>
      </c>
    </row>
  </sheetData>
  <mergeCells count="6">
    <mergeCell ref="A9:D9"/>
    <mergeCell ref="A10:D10"/>
    <mergeCell ref="A11:D11"/>
    <mergeCell ref="A13:A14"/>
    <mergeCell ref="B13:C13"/>
    <mergeCell ref="D13:D14"/>
  </mergeCells>
  <pageMargins left="0.74803149606299213" right="0.55118110236220474" top="0.31496062992125984" bottom="0.23622047244094491" header="0.51181102362204722" footer="0.51181102362204722"/>
  <pageSetup paperSize="9" scale="85" fitToHeight="2"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9"/>
  <sheetViews>
    <sheetView topLeftCell="A5" zoomScaleNormal="100" workbookViewId="0">
      <selection activeCell="D7" sqref="D7"/>
    </sheetView>
  </sheetViews>
  <sheetFormatPr defaultRowHeight="15"/>
  <cols>
    <col min="1" max="1" width="49.5703125" style="34" customWidth="1"/>
    <col min="2" max="2" width="18.85546875" style="34" customWidth="1"/>
    <col min="3" max="3" width="25.42578125" style="34" customWidth="1"/>
    <col min="4" max="4" width="12.28515625" style="34" customWidth="1"/>
    <col min="5" max="16384" width="9.140625" style="34"/>
  </cols>
  <sheetData>
    <row r="1" spans="1:4">
      <c r="D1" s="99" t="s">
        <v>635</v>
      </c>
    </row>
    <row r="2" spans="1:4">
      <c r="D2" s="99" t="s">
        <v>407</v>
      </c>
    </row>
    <row r="3" spans="1:4">
      <c r="D3" s="99" t="s">
        <v>408</v>
      </c>
    </row>
    <row r="4" spans="1:4">
      <c r="D4" s="99" t="s">
        <v>409</v>
      </c>
    </row>
    <row r="5" spans="1:4">
      <c r="A5" s="91"/>
      <c r="B5" s="91"/>
      <c r="C5" s="91"/>
      <c r="D5" s="99" t="s">
        <v>410</v>
      </c>
    </row>
    <row r="6" spans="1:4">
      <c r="A6" s="91"/>
      <c r="B6" s="91"/>
      <c r="C6" s="91"/>
      <c r="D6" s="99" t="str">
        <f>'Приложение 1'!D6</f>
        <v>от "29" мая  2016 г. №29-121</v>
      </c>
    </row>
    <row r="7" spans="1:4">
      <c r="A7" s="91"/>
      <c r="B7" s="91"/>
      <c r="C7" s="91"/>
      <c r="D7" s="8"/>
    </row>
    <row r="8" spans="1:4">
      <c r="A8" s="91"/>
      <c r="B8" s="91"/>
      <c r="C8" s="91"/>
      <c r="D8" s="8"/>
    </row>
    <row r="9" spans="1:4" ht="78.75" customHeight="1">
      <c r="A9" s="334" t="s">
        <v>480</v>
      </c>
      <c r="B9" s="334"/>
      <c r="C9" s="334"/>
      <c r="D9" s="334"/>
    </row>
    <row r="11" spans="1:4" ht="15.75">
      <c r="A11" s="92"/>
      <c r="B11" s="92"/>
      <c r="C11" s="92"/>
      <c r="D11" s="115" t="s">
        <v>285</v>
      </c>
    </row>
    <row r="12" spans="1:4" ht="48.75" customHeight="1">
      <c r="A12" s="331" t="s">
        <v>481</v>
      </c>
      <c r="B12" s="331" t="s">
        <v>482</v>
      </c>
      <c r="C12" s="332"/>
      <c r="D12" s="333" t="s">
        <v>424</v>
      </c>
    </row>
    <row r="13" spans="1:4" ht="51.75" customHeight="1">
      <c r="A13" s="331"/>
      <c r="B13" s="257" t="s">
        <v>483</v>
      </c>
      <c r="C13" s="257" t="s">
        <v>484</v>
      </c>
      <c r="D13" s="333"/>
    </row>
    <row r="14" spans="1:4" ht="47.25">
      <c r="A14" s="258" t="s">
        <v>485</v>
      </c>
      <c r="B14" s="258"/>
      <c r="C14" s="258"/>
      <c r="D14" s="267">
        <f>D21</f>
        <v>-5791.6999999999971</v>
      </c>
    </row>
    <row r="15" spans="1:4" ht="31.5" hidden="1">
      <c r="A15" s="259" t="s">
        <v>293</v>
      </c>
      <c r="B15" s="259"/>
      <c r="C15" s="259"/>
      <c r="D15" s="260">
        <f>SUM(D16-D18)</f>
        <v>0</v>
      </c>
    </row>
    <row r="16" spans="1:4" ht="31.5" hidden="1">
      <c r="A16" s="261" t="s">
        <v>294</v>
      </c>
      <c r="B16" s="261"/>
      <c r="C16" s="261"/>
      <c r="D16" s="262">
        <f>SUM(D17)</f>
        <v>0</v>
      </c>
    </row>
    <row r="17" spans="1:4" ht="47.25" hidden="1">
      <c r="A17" s="261" t="s">
        <v>295</v>
      </c>
      <c r="B17" s="261"/>
      <c r="C17" s="261"/>
      <c r="D17" s="262">
        <v>0</v>
      </c>
    </row>
    <row r="18" spans="1:4" ht="47.25" hidden="1">
      <c r="A18" s="261" t="s">
        <v>296</v>
      </c>
      <c r="B18" s="261"/>
      <c r="C18" s="261"/>
      <c r="D18" s="262">
        <f>SUM(D19)</f>
        <v>0</v>
      </c>
    </row>
    <row r="19" spans="1:4" ht="47.25" hidden="1">
      <c r="A19" s="261" t="s">
        <v>297</v>
      </c>
      <c r="B19" s="261"/>
      <c r="C19" s="261"/>
      <c r="D19" s="262"/>
    </row>
    <row r="20" spans="1:4" ht="15.75">
      <c r="A20" s="256" t="s">
        <v>421</v>
      </c>
      <c r="B20" s="261"/>
      <c r="C20" s="261"/>
      <c r="D20" s="262"/>
    </row>
    <row r="21" spans="1:4" ht="18.75" customHeight="1">
      <c r="A21" s="263" t="s">
        <v>45</v>
      </c>
      <c r="B21" s="266">
        <v>871</v>
      </c>
      <c r="C21" s="263"/>
      <c r="D21" s="264">
        <f>D22+D26</f>
        <v>-5791.6999999999971</v>
      </c>
    </row>
    <row r="22" spans="1:4" ht="15.75" customHeight="1">
      <c r="A22" s="263" t="s">
        <v>300</v>
      </c>
      <c r="B22" s="266">
        <v>871</v>
      </c>
      <c r="C22" s="266" t="s">
        <v>493</v>
      </c>
      <c r="D22" s="264">
        <f>D23</f>
        <v>-94188</v>
      </c>
    </row>
    <row r="23" spans="1:4" ht="20.25" customHeight="1">
      <c r="A23" s="263" t="s">
        <v>302</v>
      </c>
      <c r="B23" s="266">
        <v>871</v>
      </c>
      <c r="C23" s="266" t="s">
        <v>492</v>
      </c>
      <c r="D23" s="264">
        <f>D24</f>
        <v>-94188</v>
      </c>
    </row>
    <row r="24" spans="1:4" ht="31.5" customHeight="1">
      <c r="A24" s="263" t="s">
        <v>304</v>
      </c>
      <c r="B24" s="266">
        <v>871</v>
      </c>
      <c r="C24" s="266" t="s">
        <v>491</v>
      </c>
      <c r="D24" s="264">
        <f>D25</f>
        <v>-94188</v>
      </c>
    </row>
    <row r="25" spans="1:4" ht="30" customHeight="1">
      <c r="A25" s="263" t="s">
        <v>306</v>
      </c>
      <c r="B25" s="266">
        <v>871</v>
      </c>
      <c r="C25" s="266" t="s">
        <v>490</v>
      </c>
      <c r="D25" s="265">
        <f>-'Приложение 1'!D15</f>
        <v>-94188</v>
      </c>
    </row>
    <row r="26" spans="1:4" ht="18.75" customHeight="1">
      <c r="A26" s="263" t="s">
        <v>308</v>
      </c>
      <c r="B26" s="266">
        <v>871</v>
      </c>
      <c r="C26" s="266" t="s">
        <v>489</v>
      </c>
      <c r="D26" s="264">
        <f>D27</f>
        <v>88396.3</v>
      </c>
    </row>
    <row r="27" spans="1:4" ht="18" customHeight="1">
      <c r="A27" s="263" t="s">
        <v>310</v>
      </c>
      <c r="B27" s="266">
        <v>871</v>
      </c>
      <c r="C27" s="266" t="s">
        <v>488</v>
      </c>
      <c r="D27" s="264">
        <f>D28</f>
        <v>88396.3</v>
      </c>
    </row>
    <row r="28" spans="1:4" ht="32.25" customHeight="1">
      <c r="A28" s="263" t="s">
        <v>312</v>
      </c>
      <c r="B28" s="266">
        <v>871</v>
      </c>
      <c r="C28" s="266" t="s">
        <v>487</v>
      </c>
      <c r="D28" s="264">
        <f>D29</f>
        <v>88396.3</v>
      </c>
    </row>
    <row r="29" spans="1:4" ht="30.75" customHeight="1">
      <c r="A29" s="263" t="s">
        <v>314</v>
      </c>
      <c r="B29" s="266">
        <v>871</v>
      </c>
      <c r="C29" s="266" t="s">
        <v>486</v>
      </c>
      <c r="D29" s="265">
        <f>'Приложение 7'!K263</f>
        <v>88396.3</v>
      </c>
    </row>
  </sheetData>
  <mergeCells count="4">
    <mergeCell ref="A12:A13"/>
    <mergeCell ref="B12:C12"/>
    <mergeCell ref="D12:D13"/>
    <mergeCell ref="A9:D9"/>
  </mergeCells>
  <pageMargins left="0.75" right="0.28000000000000003" top="0.55000000000000004" bottom="0.39" header="0.17" footer="0.28000000000000003"/>
  <pageSetup paperSize="9" scale="85" orientation="portrait"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view="pageBreakPreview" zoomScaleNormal="100" zoomScaleSheetLayoutView="100" workbookViewId="0">
      <selection activeCell="D7" sqref="D7"/>
    </sheetView>
  </sheetViews>
  <sheetFormatPr defaultRowHeight="15"/>
  <cols>
    <col min="1" max="1" width="29.5703125" style="34" customWidth="1"/>
    <col min="2" max="2" width="47" style="34" customWidth="1"/>
    <col min="3" max="3" width="19.5703125" style="34" customWidth="1"/>
    <col min="4" max="4" width="12.28515625" style="34" customWidth="1"/>
    <col min="5" max="16384" width="9.140625" style="34"/>
  </cols>
  <sheetData>
    <row r="1" spans="1:4">
      <c r="D1" s="99" t="s">
        <v>636</v>
      </c>
    </row>
    <row r="2" spans="1:4">
      <c r="D2" s="99" t="s">
        <v>407</v>
      </c>
    </row>
    <row r="3" spans="1:4">
      <c r="D3" s="99" t="s">
        <v>408</v>
      </c>
    </row>
    <row r="4" spans="1:4">
      <c r="D4" s="99" t="s">
        <v>409</v>
      </c>
    </row>
    <row r="5" spans="1:4">
      <c r="B5" s="91"/>
      <c r="C5" s="91"/>
      <c r="D5" s="99" t="s">
        <v>410</v>
      </c>
    </row>
    <row r="6" spans="1:4">
      <c r="B6" s="91"/>
      <c r="C6" s="91"/>
      <c r="D6" s="99" t="str">
        <f>'Приложение 1'!D6</f>
        <v>от "29" мая  2016 г. №29-121</v>
      </c>
    </row>
    <row r="7" spans="1:4">
      <c r="B7" s="91"/>
      <c r="C7" s="91"/>
      <c r="D7" s="8"/>
    </row>
    <row r="8" spans="1:4">
      <c r="B8" s="91"/>
      <c r="C8" s="91"/>
      <c r="D8" s="8"/>
    </row>
    <row r="9" spans="1:4" ht="121.5" customHeight="1">
      <c r="A9" s="334" t="s">
        <v>495</v>
      </c>
      <c r="B9" s="334"/>
      <c r="C9" s="334"/>
      <c r="D9" s="334"/>
    </row>
    <row r="11" spans="1:4" ht="15.75">
      <c r="B11" s="92"/>
      <c r="C11" s="92"/>
      <c r="D11" s="115" t="s">
        <v>285</v>
      </c>
    </row>
    <row r="12" spans="1:4" ht="196.5" customHeight="1">
      <c r="A12" s="257" t="s">
        <v>482</v>
      </c>
      <c r="B12" s="257" t="s">
        <v>422</v>
      </c>
      <c r="C12" s="176" t="s">
        <v>475</v>
      </c>
      <c r="D12" s="257" t="s">
        <v>424</v>
      </c>
    </row>
    <row r="13" spans="1:4" ht="47.25">
      <c r="A13" s="268" t="s">
        <v>291</v>
      </c>
      <c r="B13" s="258" t="s">
        <v>292</v>
      </c>
      <c r="C13" s="269">
        <f>C20</f>
        <v>32452.999999999985</v>
      </c>
      <c r="D13" s="267">
        <f>D20</f>
        <v>-5791.6999999999971</v>
      </c>
    </row>
    <row r="14" spans="1:4" ht="31.5" hidden="1">
      <c r="A14" s="121"/>
      <c r="B14" s="259" t="s">
        <v>293</v>
      </c>
      <c r="C14" s="259"/>
      <c r="D14" s="260">
        <f>SUM(D15-D17)</f>
        <v>0</v>
      </c>
    </row>
    <row r="15" spans="1:4" ht="47.25" hidden="1">
      <c r="A15" s="121"/>
      <c r="B15" s="261" t="s">
        <v>294</v>
      </c>
      <c r="C15" s="261"/>
      <c r="D15" s="262">
        <f>SUM(D16)</f>
        <v>0</v>
      </c>
    </row>
    <row r="16" spans="1:4" ht="47.25" hidden="1">
      <c r="A16" s="121"/>
      <c r="B16" s="261" t="s">
        <v>295</v>
      </c>
      <c r="C16" s="261"/>
      <c r="D16" s="262">
        <v>0</v>
      </c>
    </row>
    <row r="17" spans="1:4" ht="47.25" hidden="1">
      <c r="A17" s="121"/>
      <c r="B17" s="261" t="s">
        <v>296</v>
      </c>
      <c r="C17" s="261"/>
      <c r="D17" s="262">
        <f>SUM(D18)</f>
        <v>0</v>
      </c>
    </row>
    <row r="18" spans="1:4" ht="47.25" hidden="1">
      <c r="A18" s="121"/>
      <c r="B18" s="261" t="s">
        <v>297</v>
      </c>
      <c r="C18" s="261"/>
      <c r="D18" s="262"/>
    </row>
    <row r="19" spans="1:4" ht="15.75">
      <c r="A19" s="121"/>
      <c r="B19" s="256" t="s">
        <v>421</v>
      </c>
      <c r="C19" s="261"/>
      <c r="D19" s="262"/>
    </row>
    <row r="20" spans="1:4" ht="34.5" customHeight="1">
      <c r="A20" s="268" t="s">
        <v>298</v>
      </c>
      <c r="B20" s="259" t="s">
        <v>494</v>
      </c>
      <c r="C20" s="260">
        <f>C21+C25</f>
        <v>32452.999999999985</v>
      </c>
      <c r="D20" s="260">
        <f>D21+D25</f>
        <v>-5791.6999999999971</v>
      </c>
    </row>
    <row r="21" spans="1:4" ht="15.75" customHeight="1">
      <c r="A21" s="266" t="s">
        <v>299</v>
      </c>
      <c r="B21" s="263" t="s">
        <v>300</v>
      </c>
      <c r="C21" s="264">
        <f t="shared" ref="C21:D23" si="0">C22</f>
        <v>-92127</v>
      </c>
      <c r="D21" s="264">
        <f t="shared" si="0"/>
        <v>-94188</v>
      </c>
    </row>
    <row r="22" spans="1:4" ht="36.75" customHeight="1">
      <c r="A22" s="266" t="s">
        <v>301</v>
      </c>
      <c r="B22" s="263" t="s">
        <v>302</v>
      </c>
      <c r="C22" s="264">
        <f t="shared" si="0"/>
        <v>-92127</v>
      </c>
      <c r="D22" s="264">
        <f t="shared" si="0"/>
        <v>-94188</v>
      </c>
    </row>
    <row r="23" spans="1:4" ht="31.5" customHeight="1">
      <c r="A23" s="266" t="s">
        <v>303</v>
      </c>
      <c r="B23" s="263" t="s">
        <v>304</v>
      </c>
      <c r="C23" s="264">
        <f t="shared" si="0"/>
        <v>-92127</v>
      </c>
      <c r="D23" s="264">
        <f t="shared" si="0"/>
        <v>-94188</v>
      </c>
    </row>
    <row r="24" spans="1:4" ht="30" customHeight="1">
      <c r="A24" s="266" t="s">
        <v>305</v>
      </c>
      <c r="B24" s="263" t="s">
        <v>306</v>
      </c>
      <c r="C24" s="265">
        <f>-'Приложение 2'!C11</f>
        <v>-92127</v>
      </c>
      <c r="D24" s="265">
        <f>-'Приложение 2'!D11</f>
        <v>-94188</v>
      </c>
    </row>
    <row r="25" spans="1:4" ht="18.75" customHeight="1">
      <c r="A25" s="266" t="s">
        <v>307</v>
      </c>
      <c r="B25" s="263" t="s">
        <v>308</v>
      </c>
      <c r="C25" s="264">
        <f t="shared" ref="C25:D27" si="1">C26</f>
        <v>124579.99999999999</v>
      </c>
      <c r="D25" s="264">
        <f t="shared" si="1"/>
        <v>88396.3</v>
      </c>
    </row>
    <row r="26" spans="1:4" ht="34.5" customHeight="1">
      <c r="A26" s="266" t="s">
        <v>309</v>
      </c>
      <c r="B26" s="263" t="s">
        <v>310</v>
      </c>
      <c r="C26" s="264">
        <f t="shared" si="1"/>
        <v>124579.99999999999</v>
      </c>
      <c r="D26" s="264">
        <f t="shared" si="1"/>
        <v>88396.3</v>
      </c>
    </row>
    <row r="27" spans="1:4" ht="32.25" customHeight="1">
      <c r="A27" s="266" t="s">
        <v>311</v>
      </c>
      <c r="B27" s="263" t="s">
        <v>312</v>
      </c>
      <c r="C27" s="264">
        <f t="shared" si="1"/>
        <v>124579.99999999999</v>
      </c>
      <c r="D27" s="264">
        <f t="shared" si="1"/>
        <v>88396.3</v>
      </c>
    </row>
    <row r="28" spans="1:4" ht="30.75" customHeight="1">
      <c r="A28" s="266" t="s">
        <v>313</v>
      </c>
      <c r="B28" s="263" t="s">
        <v>314</v>
      </c>
      <c r="C28" s="265">
        <f>'Приложение 7'!J263</f>
        <v>124579.99999999999</v>
      </c>
      <c r="D28" s="265">
        <f>'Приложение 7'!K263</f>
        <v>88396.3</v>
      </c>
    </row>
  </sheetData>
  <mergeCells count="1">
    <mergeCell ref="A9:D9"/>
  </mergeCells>
  <pageMargins left="0.75" right="0.28000000000000003" top="0.55000000000000004" bottom="0.39" header="0.17" footer="0.28000000000000003"/>
  <pageSetup paperSize="9" scale="85" orientation="portrait"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15"/>
  <sheetViews>
    <sheetView view="pageBreakPreview" zoomScaleNormal="100" zoomScaleSheetLayoutView="100" workbookViewId="0">
      <selection activeCell="J6" sqref="J6"/>
    </sheetView>
  </sheetViews>
  <sheetFormatPr defaultRowHeight="12.75"/>
  <cols>
    <col min="1" max="1" width="4" style="2" customWidth="1"/>
    <col min="2" max="2" width="45.28515625" style="3" customWidth="1"/>
    <col min="3" max="3" width="4.7109375" style="3" customWidth="1"/>
    <col min="4" max="4" width="3.28515625" style="41" customWidth="1"/>
    <col min="5" max="5" width="3.5703125" style="3" customWidth="1"/>
    <col min="6" max="6" width="4.140625" style="3" customWidth="1"/>
    <col min="7" max="7" width="3.7109375" style="3" customWidth="1"/>
    <col min="8" max="8" width="6" style="1" customWidth="1"/>
    <col min="9" max="9" width="11.7109375" style="1" customWidth="1"/>
    <col min="10" max="10" width="12" style="1" customWidth="1"/>
    <col min="11" max="11" width="9.140625" style="1" customWidth="1"/>
    <col min="12" max="16384" width="9.140625" style="1"/>
  </cols>
  <sheetData>
    <row r="1" spans="1:10">
      <c r="J1" s="99" t="s">
        <v>634</v>
      </c>
    </row>
    <row r="2" spans="1:10">
      <c r="J2" s="99" t="s">
        <v>407</v>
      </c>
    </row>
    <row r="3" spans="1:10">
      <c r="J3" s="99" t="s">
        <v>408</v>
      </c>
    </row>
    <row r="4" spans="1:10">
      <c r="J4" s="99" t="s">
        <v>409</v>
      </c>
    </row>
    <row r="5" spans="1:10">
      <c r="J5" s="100" t="s">
        <v>410</v>
      </c>
    </row>
    <row r="6" spans="1:10">
      <c r="J6" s="99" t="s">
        <v>411</v>
      </c>
    </row>
    <row r="8" spans="1:10" ht="14.25" customHeight="1">
      <c r="A8" s="338" t="s">
        <v>633</v>
      </c>
      <c r="B8" s="338"/>
      <c r="C8" s="338"/>
      <c r="D8" s="338"/>
      <c r="E8" s="338"/>
      <c r="F8" s="338"/>
      <c r="G8" s="338"/>
      <c r="H8" s="338"/>
      <c r="I8" s="338"/>
      <c r="J8" s="338"/>
    </row>
    <row r="9" spans="1:10" ht="80.25" customHeight="1">
      <c r="A9" s="329" t="s">
        <v>632</v>
      </c>
      <c r="B9" s="329"/>
      <c r="C9" s="329"/>
      <c r="D9" s="329"/>
      <c r="E9" s="329"/>
      <c r="F9" s="329"/>
      <c r="G9" s="329"/>
      <c r="H9" s="329"/>
      <c r="I9" s="329"/>
      <c r="J9" s="329"/>
    </row>
    <row r="10" spans="1:10" ht="15" customHeight="1">
      <c r="A10" s="45"/>
      <c r="B10" s="43"/>
      <c r="C10" s="43"/>
      <c r="D10" s="44"/>
      <c r="E10" s="43"/>
      <c r="F10" s="43"/>
      <c r="G10" s="43"/>
      <c r="H10" s="34"/>
    </row>
    <row r="11" spans="1:10" ht="77.25" customHeight="1">
      <c r="A11" s="240" t="s">
        <v>4</v>
      </c>
      <c r="B11" s="146" t="s">
        <v>631</v>
      </c>
      <c r="C11" s="310" t="s">
        <v>26</v>
      </c>
      <c r="D11" s="310" t="s">
        <v>6</v>
      </c>
      <c r="E11" s="310" t="s">
        <v>27</v>
      </c>
      <c r="F11" s="335" t="s">
        <v>7</v>
      </c>
      <c r="G11" s="335"/>
      <c r="H11" s="335"/>
      <c r="I11" s="176" t="s">
        <v>475</v>
      </c>
      <c r="J11" s="308" t="s">
        <v>424</v>
      </c>
    </row>
    <row r="12" spans="1:10" ht="84" customHeight="1">
      <c r="A12" s="280">
        <v>1</v>
      </c>
      <c r="B12" s="307" t="s">
        <v>90</v>
      </c>
      <c r="C12" s="17">
        <v>871</v>
      </c>
      <c r="D12" s="16"/>
      <c r="E12" s="17"/>
      <c r="F12" s="16"/>
      <c r="G12" s="306"/>
      <c r="H12" s="306"/>
      <c r="I12" s="305">
        <f>I13+I34</f>
        <v>1098.7</v>
      </c>
      <c r="J12" s="305">
        <f>J13+J34</f>
        <v>1098.3</v>
      </c>
    </row>
    <row r="13" spans="1:10" ht="38.25" customHeight="1">
      <c r="A13" s="301" t="s">
        <v>194</v>
      </c>
      <c r="B13" s="15" t="s">
        <v>185</v>
      </c>
      <c r="C13" s="17">
        <v>871</v>
      </c>
      <c r="D13" s="16" t="s">
        <v>13</v>
      </c>
      <c r="E13" s="17">
        <v>13</v>
      </c>
      <c r="F13" s="16" t="s">
        <v>13</v>
      </c>
      <c r="G13" s="17">
        <v>1</v>
      </c>
      <c r="H13" s="16"/>
      <c r="I13" s="25">
        <f>I14+I26+I31</f>
        <v>638.5</v>
      </c>
      <c r="J13" s="25">
        <f>J14+J26+J31</f>
        <v>638.1</v>
      </c>
    </row>
    <row r="14" spans="1:10" ht="13.5" customHeight="1">
      <c r="A14" s="280"/>
      <c r="B14" s="24" t="s">
        <v>88</v>
      </c>
      <c r="C14" s="21">
        <v>871</v>
      </c>
      <c r="D14" s="20" t="s">
        <v>13</v>
      </c>
      <c r="E14" s="21">
        <v>13</v>
      </c>
      <c r="F14" s="20" t="s">
        <v>13</v>
      </c>
      <c r="G14" s="21">
        <v>1</v>
      </c>
      <c r="H14" s="20" t="s">
        <v>89</v>
      </c>
      <c r="I14" s="23">
        <f>SUM(I16:I25)</f>
        <v>387.4</v>
      </c>
      <c r="J14" s="23">
        <f>SUM(J16:J25)</f>
        <v>387.20000000000005</v>
      </c>
    </row>
    <row r="15" spans="1:10" ht="13.5" customHeight="1">
      <c r="A15" s="280"/>
      <c r="B15" s="24" t="s">
        <v>421</v>
      </c>
      <c r="C15" s="21"/>
      <c r="D15" s="20"/>
      <c r="E15" s="21"/>
      <c r="F15" s="20"/>
      <c r="G15" s="21"/>
      <c r="H15" s="20"/>
      <c r="I15" s="23"/>
      <c r="J15" s="23"/>
    </row>
    <row r="16" spans="1:10" s="281" customFormat="1" ht="13.5" customHeight="1">
      <c r="A16" s="286"/>
      <c r="B16" s="285" t="s">
        <v>618</v>
      </c>
      <c r="C16" s="288"/>
      <c r="D16" s="290"/>
      <c r="E16" s="288"/>
      <c r="F16" s="290"/>
      <c r="G16" s="288"/>
      <c r="H16" s="290"/>
      <c r="I16" s="282">
        <v>135.69999999999999</v>
      </c>
      <c r="J16" s="282">
        <v>135.69999999999999</v>
      </c>
    </row>
    <row r="17" spans="1:10" s="281" customFormat="1" ht="13.5" customHeight="1">
      <c r="A17" s="286"/>
      <c r="B17" s="285" t="s">
        <v>630</v>
      </c>
      <c r="C17" s="288"/>
      <c r="D17" s="290"/>
      <c r="E17" s="288"/>
      <c r="F17" s="290"/>
      <c r="G17" s="288"/>
      <c r="H17" s="290"/>
      <c r="I17" s="282">
        <v>14.6</v>
      </c>
      <c r="J17" s="282">
        <v>14.5</v>
      </c>
    </row>
    <row r="18" spans="1:10" s="281" customFormat="1" ht="13.5" customHeight="1">
      <c r="A18" s="286"/>
      <c r="B18" s="285" t="s">
        <v>629</v>
      </c>
      <c r="C18" s="288"/>
      <c r="D18" s="290"/>
      <c r="E18" s="288"/>
      <c r="F18" s="290"/>
      <c r="G18" s="288"/>
      <c r="H18" s="290"/>
      <c r="I18" s="282">
        <v>1.5</v>
      </c>
      <c r="J18" s="282">
        <v>1.5</v>
      </c>
    </row>
    <row r="19" spans="1:10" s="281" customFormat="1" ht="13.5" customHeight="1">
      <c r="A19" s="286"/>
      <c r="B19" s="285" t="s">
        <v>628</v>
      </c>
      <c r="C19" s="288"/>
      <c r="D19" s="290"/>
      <c r="E19" s="288"/>
      <c r="F19" s="290"/>
      <c r="G19" s="288"/>
      <c r="H19" s="290"/>
      <c r="I19" s="282">
        <v>17.5</v>
      </c>
      <c r="J19" s="282">
        <v>17.5</v>
      </c>
    </row>
    <row r="20" spans="1:10" s="281" customFormat="1" ht="30" customHeight="1">
      <c r="A20" s="286"/>
      <c r="B20" s="285" t="s">
        <v>627</v>
      </c>
      <c r="C20" s="288"/>
      <c r="D20" s="290"/>
      <c r="E20" s="288"/>
      <c r="F20" s="290"/>
      <c r="G20" s="288"/>
      <c r="H20" s="290"/>
      <c r="I20" s="282">
        <v>15.5</v>
      </c>
      <c r="J20" s="282">
        <v>15.5</v>
      </c>
    </row>
    <row r="21" spans="1:10" s="281" customFormat="1" ht="20.25" customHeight="1">
      <c r="A21" s="286"/>
      <c r="B21" s="285" t="s">
        <v>626</v>
      </c>
      <c r="C21" s="288"/>
      <c r="D21" s="290"/>
      <c r="E21" s="288"/>
      <c r="F21" s="290"/>
      <c r="G21" s="288"/>
      <c r="H21" s="290"/>
      <c r="I21" s="282">
        <v>100</v>
      </c>
      <c r="J21" s="282">
        <v>100</v>
      </c>
    </row>
    <row r="22" spans="1:10" s="281" customFormat="1" ht="27" customHeight="1">
      <c r="A22" s="286"/>
      <c r="B22" s="285" t="s">
        <v>625</v>
      </c>
      <c r="C22" s="288"/>
      <c r="D22" s="290"/>
      <c r="E22" s="288"/>
      <c r="F22" s="290"/>
      <c r="G22" s="288"/>
      <c r="H22" s="290"/>
      <c r="I22" s="282">
        <v>33.6</v>
      </c>
      <c r="J22" s="282">
        <v>33.6</v>
      </c>
    </row>
    <row r="23" spans="1:10" s="281" customFormat="1" ht="13.5" customHeight="1">
      <c r="A23" s="286"/>
      <c r="B23" s="285" t="s">
        <v>624</v>
      </c>
      <c r="C23" s="288"/>
      <c r="D23" s="290"/>
      <c r="E23" s="288"/>
      <c r="F23" s="290"/>
      <c r="G23" s="288"/>
      <c r="H23" s="290"/>
      <c r="I23" s="282">
        <v>25</v>
      </c>
      <c r="J23" s="282">
        <v>25</v>
      </c>
    </row>
    <row r="24" spans="1:10" s="281" customFormat="1" ht="13.5" customHeight="1">
      <c r="A24" s="286"/>
      <c r="B24" s="285" t="s">
        <v>623</v>
      </c>
      <c r="C24" s="288"/>
      <c r="D24" s="290"/>
      <c r="E24" s="288"/>
      <c r="F24" s="290"/>
      <c r="G24" s="288"/>
      <c r="H24" s="290"/>
      <c r="I24" s="282">
        <v>42.6</v>
      </c>
      <c r="J24" s="282">
        <f>38.6+4</f>
        <v>42.6</v>
      </c>
    </row>
    <row r="25" spans="1:10" ht="13.5" customHeight="1">
      <c r="A25" s="280"/>
      <c r="B25" s="285" t="s">
        <v>622</v>
      </c>
      <c r="C25" s="304"/>
      <c r="D25" s="303"/>
      <c r="E25" s="304"/>
      <c r="F25" s="303"/>
      <c r="G25" s="304"/>
      <c r="H25" s="303"/>
      <c r="I25" s="23">
        <v>1.4</v>
      </c>
      <c r="J25" s="23">
        <v>1.3</v>
      </c>
    </row>
    <row r="26" spans="1:10" ht="33" customHeight="1">
      <c r="A26" s="280"/>
      <c r="B26" s="24" t="s">
        <v>94</v>
      </c>
      <c r="C26" s="21">
        <v>871</v>
      </c>
      <c r="D26" s="20" t="s">
        <v>13</v>
      </c>
      <c r="E26" s="21">
        <v>13</v>
      </c>
      <c r="F26" s="20" t="s">
        <v>13</v>
      </c>
      <c r="G26" s="21">
        <v>1</v>
      </c>
      <c r="H26" s="20" t="s">
        <v>93</v>
      </c>
      <c r="I26" s="23">
        <f>SUM(I28:I30)</f>
        <v>235</v>
      </c>
      <c r="J26" s="23">
        <f>SUM(J28:J30)</f>
        <v>234.89999999999998</v>
      </c>
    </row>
    <row r="27" spans="1:10" ht="13.5" customHeight="1">
      <c r="A27" s="280"/>
      <c r="B27" s="24" t="s">
        <v>421</v>
      </c>
      <c r="C27" s="21"/>
      <c r="D27" s="20"/>
      <c r="E27" s="21"/>
      <c r="F27" s="20"/>
      <c r="G27" s="21"/>
      <c r="H27" s="20"/>
      <c r="I27" s="23"/>
      <c r="J27" s="23"/>
    </row>
    <row r="28" spans="1:10" ht="13.5" customHeight="1">
      <c r="A28" s="280"/>
      <c r="B28" s="285" t="s">
        <v>621</v>
      </c>
      <c r="C28" s="21"/>
      <c r="D28" s="20"/>
      <c r="E28" s="21"/>
      <c r="F28" s="20"/>
      <c r="G28" s="21"/>
      <c r="H28" s="20"/>
      <c r="I28" s="282">
        <v>5.8</v>
      </c>
      <c r="J28" s="282">
        <v>5.8</v>
      </c>
    </row>
    <row r="29" spans="1:10" ht="13.5" customHeight="1">
      <c r="A29" s="280"/>
      <c r="B29" s="285" t="s">
        <v>620</v>
      </c>
      <c r="C29" s="21"/>
      <c r="D29" s="20"/>
      <c r="E29" s="21"/>
      <c r="F29" s="20"/>
      <c r="G29" s="21"/>
      <c r="H29" s="20"/>
      <c r="I29" s="282">
        <v>45</v>
      </c>
      <c r="J29" s="282">
        <v>45</v>
      </c>
    </row>
    <row r="30" spans="1:10" s="281" customFormat="1" ht="15.75" customHeight="1">
      <c r="A30" s="286"/>
      <c r="B30" s="285" t="s">
        <v>619</v>
      </c>
      <c r="C30" s="288"/>
      <c r="D30" s="290"/>
      <c r="E30" s="288"/>
      <c r="F30" s="290"/>
      <c r="G30" s="288"/>
      <c r="H30" s="290"/>
      <c r="I30" s="282">
        <v>184.2</v>
      </c>
      <c r="J30" s="282">
        <v>184.1</v>
      </c>
    </row>
    <row r="31" spans="1:10" s="281" customFormat="1" ht="18.75" customHeight="1">
      <c r="A31" s="286"/>
      <c r="B31" s="24" t="s">
        <v>91</v>
      </c>
      <c r="C31" s="21">
        <v>871</v>
      </c>
      <c r="D31" s="20" t="s">
        <v>13</v>
      </c>
      <c r="E31" s="21">
        <v>13</v>
      </c>
      <c r="F31" s="20" t="s">
        <v>13</v>
      </c>
      <c r="G31" s="21">
        <v>1</v>
      </c>
      <c r="H31" s="20" t="s">
        <v>92</v>
      </c>
      <c r="I31" s="23">
        <f>I33</f>
        <v>16.100000000000001</v>
      </c>
      <c r="J31" s="23">
        <f>J33</f>
        <v>16</v>
      </c>
    </row>
    <row r="32" spans="1:10" ht="15.75" customHeight="1">
      <c r="A32" s="280"/>
      <c r="B32" s="24" t="s">
        <v>421</v>
      </c>
      <c r="C32" s="21"/>
      <c r="D32" s="20"/>
      <c r="E32" s="21"/>
      <c r="F32" s="20"/>
      <c r="G32" s="21"/>
      <c r="H32" s="20"/>
      <c r="I32" s="23"/>
      <c r="J32" s="23"/>
    </row>
    <row r="33" spans="1:10" s="281" customFormat="1" ht="13.5" customHeight="1">
      <c r="A33" s="286"/>
      <c r="B33" s="285" t="s">
        <v>618</v>
      </c>
      <c r="C33" s="288"/>
      <c r="D33" s="290"/>
      <c r="E33" s="288"/>
      <c r="F33" s="290"/>
      <c r="G33" s="288"/>
      <c r="H33" s="290"/>
      <c r="I33" s="282">
        <v>16.100000000000001</v>
      </c>
      <c r="J33" s="282">
        <v>16</v>
      </c>
    </row>
    <row r="34" spans="1:10" ht="41.25" customHeight="1">
      <c r="A34" s="280" t="s">
        <v>195</v>
      </c>
      <c r="B34" s="27" t="s">
        <v>228</v>
      </c>
      <c r="C34" s="17">
        <v>871</v>
      </c>
      <c r="D34" s="16" t="s">
        <v>13</v>
      </c>
      <c r="E34" s="17">
        <v>13</v>
      </c>
      <c r="F34" s="16" t="s">
        <v>13</v>
      </c>
      <c r="G34" s="17">
        <v>2</v>
      </c>
      <c r="H34" s="16"/>
      <c r="I34" s="25">
        <f>I35</f>
        <v>460.2</v>
      </c>
      <c r="J34" s="25">
        <f>J35</f>
        <v>460.2</v>
      </c>
    </row>
    <row r="35" spans="1:10" ht="36.75" customHeight="1">
      <c r="A35" s="280"/>
      <c r="B35" s="24" t="s">
        <v>221</v>
      </c>
      <c r="C35" s="21">
        <v>871</v>
      </c>
      <c r="D35" s="20" t="s">
        <v>13</v>
      </c>
      <c r="E35" s="21">
        <v>13</v>
      </c>
      <c r="F35" s="20" t="s">
        <v>13</v>
      </c>
      <c r="G35" s="21">
        <v>2</v>
      </c>
      <c r="H35" s="20" t="s">
        <v>95</v>
      </c>
      <c r="I35" s="23">
        <f>SUM(I37:I43)</f>
        <v>460.2</v>
      </c>
      <c r="J35" s="23">
        <f>SUM(J37:J43)</f>
        <v>460.2</v>
      </c>
    </row>
    <row r="36" spans="1:10" ht="13.5" customHeight="1">
      <c r="A36" s="280"/>
      <c r="B36" s="24" t="s">
        <v>421</v>
      </c>
      <c r="C36" s="21"/>
      <c r="D36" s="20"/>
      <c r="E36" s="21"/>
      <c r="F36" s="20"/>
      <c r="G36" s="21"/>
      <c r="H36" s="20"/>
      <c r="I36" s="23"/>
      <c r="J36" s="23"/>
    </row>
    <row r="37" spans="1:10" s="281" customFormat="1" ht="14.25" customHeight="1">
      <c r="A37" s="286"/>
      <c r="B37" s="285" t="s">
        <v>617</v>
      </c>
      <c r="C37" s="284"/>
      <c r="D37" s="283"/>
      <c r="E37" s="284"/>
      <c r="F37" s="283"/>
      <c r="G37" s="284"/>
      <c r="H37" s="283"/>
      <c r="I37" s="282">
        <v>10.4</v>
      </c>
      <c r="J37" s="282">
        <v>10.4</v>
      </c>
    </row>
    <row r="38" spans="1:10" s="281" customFormat="1" ht="14.25" customHeight="1">
      <c r="A38" s="286"/>
      <c r="B38" s="285" t="s">
        <v>616</v>
      </c>
      <c r="C38" s="284"/>
      <c r="D38" s="283"/>
      <c r="E38" s="284"/>
      <c r="F38" s="283"/>
      <c r="G38" s="284"/>
      <c r="H38" s="283"/>
      <c r="I38" s="282">
        <v>9</v>
      </c>
      <c r="J38" s="282">
        <v>9</v>
      </c>
    </row>
    <row r="39" spans="1:10" s="281" customFormat="1" ht="15" customHeight="1">
      <c r="A39" s="286"/>
      <c r="B39" s="285" t="s">
        <v>615</v>
      </c>
      <c r="C39" s="284"/>
      <c r="D39" s="283"/>
      <c r="E39" s="284"/>
      <c r="F39" s="283"/>
      <c r="G39" s="284"/>
      <c r="H39" s="283"/>
      <c r="I39" s="282">
        <v>150</v>
      </c>
      <c r="J39" s="282">
        <v>150</v>
      </c>
    </row>
    <row r="40" spans="1:10" s="281" customFormat="1" ht="31.5" customHeight="1">
      <c r="A40" s="286"/>
      <c r="B40" s="285" t="s">
        <v>614</v>
      </c>
      <c r="C40" s="284"/>
      <c r="D40" s="283"/>
      <c r="E40" s="284"/>
      <c r="F40" s="283"/>
      <c r="G40" s="284"/>
      <c r="H40" s="283"/>
      <c r="I40" s="282">
        <v>165.7</v>
      </c>
      <c r="J40" s="282">
        <v>165.7</v>
      </c>
    </row>
    <row r="41" spans="1:10" s="289" customFormat="1" ht="13.5" customHeight="1">
      <c r="A41" s="291"/>
      <c r="B41" s="285" t="s">
        <v>613</v>
      </c>
      <c r="C41" s="288"/>
      <c r="D41" s="290"/>
      <c r="E41" s="288"/>
      <c r="F41" s="290"/>
      <c r="G41" s="288"/>
      <c r="H41" s="290"/>
      <c r="I41" s="282">
        <v>8.4</v>
      </c>
      <c r="J41" s="282">
        <v>8.4</v>
      </c>
    </row>
    <row r="42" spans="1:10" s="289" customFormat="1" ht="36" customHeight="1">
      <c r="A42" s="291"/>
      <c r="B42" s="285" t="s">
        <v>612</v>
      </c>
      <c r="C42" s="288"/>
      <c r="D42" s="290"/>
      <c r="E42" s="288"/>
      <c r="F42" s="290"/>
      <c r="G42" s="288"/>
      <c r="H42" s="290"/>
      <c r="I42" s="282">
        <v>112</v>
      </c>
      <c r="J42" s="282">
        <v>112</v>
      </c>
    </row>
    <row r="43" spans="1:10" s="281" customFormat="1" ht="13.5" customHeight="1">
      <c r="A43" s="286"/>
      <c r="B43" s="285" t="s">
        <v>611</v>
      </c>
      <c r="C43" s="288"/>
      <c r="D43" s="290"/>
      <c r="E43" s="288"/>
      <c r="F43" s="290"/>
      <c r="G43" s="288"/>
      <c r="H43" s="290"/>
      <c r="I43" s="282">
        <v>4.7</v>
      </c>
      <c r="J43" s="282">
        <v>4.7</v>
      </c>
    </row>
    <row r="44" spans="1:10" ht="96.75" customHeight="1">
      <c r="A44" s="280">
        <v>2</v>
      </c>
      <c r="B44" s="15" t="s">
        <v>222</v>
      </c>
      <c r="C44" s="17">
        <v>871</v>
      </c>
      <c r="D44" s="16"/>
      <c r="E44" s="16"/>
      <c r="F44" s="16"/>
      <c r="G44" s="17"/>
      <c r="H44" s="16"/>
      <c r="I44" s="25">
        <f>I45</f>
        <v>306.2</v>
      </c>
      <c r="J44" s="25">
        <f>J45</f>
        <v>306</v>
      </c>
    </row>
    <row r="45" spans="1:10" ht="39.75" customHeight="1">
      <c r="A45" s="280" t="s">
        <v>200</v>
      </c>
      <c r="B45" s="27" t="s">
        <v>186</v>
      </c>
      <c r="C45" s="17">
        <v>871</v>
      </c>
      <c r="D45" s="16" t="s">
        <v>14</v>
      </c>
      <c r="E45" s="16" t="s">
        <v>36</v>
      </c>
      <c r="F45" s="16" t="s">
        <v>15</v>
      </c>
      <c r="G45" s="17">
        <v>1</v>
      </c>
      <c r="H45" s="16"/>
      <c r="I45" s="25">
        <f>I46+I48+I51</f>
        <v>306.2</v>
      </c>
      <c r="J45" s="25">
        <f>J46+J48+J51</f>
        <v>306</v>
      </c>
    </row>
    <row r="46" spans="1:10" ht="37.5" customHeight="1">
      <c r="A46" s="280"/>
      <c r="B46" s="24" t="s">
        <v>103</v>
      </c>
      <c r="C46" s="21">
        <v>871</v>
      </c>
      <c r="D46" s="20" t="s">
        <v>14</v>
      </c>
      <c r="E46" s="20" t="s">
        <v>36</v>
      </c>
      <c r="F46" s="20" t="s">
        <v>15</v>
      </c>
      <c r="G46" s="21">
        <v>1</v>
      </c>
      <c r="H46" s="20" t="s">
        <v>104</v>
      </c>
      <c r="I46" s="23">
        <f>I47</f>
        <v>8.8000000000000007</v>
      </c>
      <c r="J46" s="23">
        <f>J47</f>
        <v>8.8000000000000007</v>
      </c>
    </row>
    <row r="47" spans="1:10" s="281" customFormat="1" ht="30" customHeight="1">
      <c r="A47" s="286"/>
      <c r="B47" s="285" t="s">
        <v>103</v>
      </c>
      <c r="C47" s="288"/>
      <c r="D47" s="290"/>
      <c r="E47" s="290"/>
      <c r="F47" s="290"/>
      <c r="G47" s="288"/>
      <c r="H47" s="290"/>
      <c r="I47" s="282">
        <v>8.8000000000000007</v>
      </c>
      <c r="J47" s="282">
        <v>8.8000000000000007</v>
      </c>
    </row>
    <row r="48" spans="1:10" ht="15" customHeight="1">
      <c r="A48" s="280"/>
      <c r="B48" s="24" t="s">
        <v>101</v>
      </c>
      <c r="C48" s="21">
        <v>871</v>
      </c>
      <c r="D48" s="20" t="s">
        <v>14</v>
      </c>
      <c r="E48" s="20" t="s">
        <v>36</v>
      </c>
      <c r="F48" s="20" t="s">
        <v>15</v>
      </c>
      <c r="G48" s="21">
        <v>1</v>
      </c>
      <c r="H48" s="20" t="s">
        <v>106</v>
      </c>
      <c r="I48" s="23">
        <f>SUM(I49:I50)</f>
        <v>117.7</v>
      </c>
      <c r="J48" s="23">
        <f>SUM(J49:J50)</f>
        <v>117.6</v>
      </c>
    </row>
    <row r="49" spans="1:10" ht="15" customHeight="1">
      <c r="A49" s="280"/>
      <c r="B49" s="285" t="s">
        <v>610</v>
      </c>
      <c r="C49" s="288"/>
      <c r="D49" s="290"/>
      <c r="E49" s="290"/>
      <c r="F49" s="290"/>
      <c r="G49" s="288"/>
      <c r="H49" s="290"/>
      <c r="I49" s="282">
        <v>99.5</v>
      </c>
      <c r="J49" s="282">
        <v>99.5</v>
      </c>
    </row>
    <row r="50" spans="1:10" ht="15" customHeight="1">
      <c r="A50" s="280"/>
      <c r="B50" s="285" t="s">
        <v>609</v>
      </c>
      <c r="C50" s="288"/>
      <c r="D50" s="290"/>
      <c r="E50" s="290"/>
      <c r="F50" s="290"/>
      <c r="G50" s="288"/>
      <c r="H50" s="290"/>
      <c r="I50" s="282">
        <v>18.2</v>
      </c>
      <c r="J50" s="282">
        <v>18.100000000000001</v>
      </c>
    </row>
    <row r="51" spans="1:10" ht="15" customHeight="1">
      <c r="A51" s="280"/>
      <c r="B51" s="24" t="s">
        <v>107</v>
      </c>
      <c r="C51" s="21">
        <v>871</v>
      </c>
      <c r="D51" s="20" t="s">
        <v>14</v>
      </c>
      <c r="E51" s="20" t="s">
        <v>36</v>
      </c>
      <c r="F51" s="20" t="s">
        <v>15</v>
      </c>
      <c r="G51" s="21">
        <v>1</v>
      </c>
      <c r="H51" s="20" t="s">
        <v>176</v>
      </c>
      <c r="I51" s="23">
        <f>SUM(I52:I56)</f>
        <v>179.7</v>
      </c>
      <c r="J51" s="23">
        <f>SUM(J52:J56)</f>
        <v>179.6</v>
      </c>
    </row>
    <row r="52" spans="1:10" s="289" customFormat="1" ht="27.75" customHeight="1">
      <c r="A52" s="297"/>
      <c r="B52" s="285" t="s">
        <v>608</v>
      </c>
      <c r="C52" s="288"/>
      <c r="D52" s="290"/>
      <c r="E52" s="290"/>
      <c r="F52" s="290"/>
      <c r="G52" s="288"/>
      <c r="H52" s="290"/>
      <c r="I52" s="282">
        <v>108.2</v>
      </c>
      <c r="J52" s="282">
        <f>65.9+42.3</f>
        <v>108.2</v>
      </c>
    </row>
    <row r="53" spans="1:10" s="289" customFormat="1" ht="32.25" customHeight="1">
      <c r="A53" s="297"/>
      <c r="B53" s="285" t="s">
        <v>607</v>
      </c>
      <c r="C53" s="288"/>
      <c r="D53" s="290"/>
      <c r="E53" s="290"/>
      <c r="F53" s="290"/>
      <c r="G53" s="288"/>
      <c r="H53" s="290"/>
      <c r="I53" s="282">
        <v>2.9</v>
      </c>
      <c r="J53" s="282">
        <f>2.8</f>
        <v>2.8</v>
      </c>
    </row>
    <row r="54" spans="1:10" s="289" customFormat="1" ht="31.5" customHeight="1">
      <c r="A54" s="297"/>
      <c r="B54" s="285" t="s">
        <v>606</v>
      </c>
      <c r="C54" s="288"/>
      <c r="D54" s="290"/>
      <c r="E54" s="290"/>
      <c r="F54" s="290"/>
      <c r="G54" s="288"/>
      <c r="H54" s="290"/>
      <c r="I54" s="282">
        <v>2.6</v>
      </c>
      <c r="J54" s="282">
        <f>2.6</f>
        <v>2.6</v>
      </c>
    </row>
    <row r="55" spans="1:10" s="289" customFormat="1" ht="30" customHeight="1">
      <c r="A55" s="297"/>
      <c r="B55" s="285" t="s">
        <v>605</v>
      </c>
      <c r="C55" s="288"/>
      <c r="D55" s="290"/>
      <c r="E55" s="290"/>
      <c r="F55" s="290"/>
      <c r="G55" s="288"/>
      <c r="H55" s="290"/>
      <c r="I55" s="282">
        <v>6.3</v>
      </c>
      <c r="J55" s="282">
        <f>6.3</f>
        <v>6.3</v>
      </c>
    </row>
    <row r="56" spans="1:10" s="289" customFormat="1" ht="37.5" customHeight="1">
      <c r="A56" s="297"/>
      <c r="B56" s="285" t="s">
        <v>604</v>
      </c>
      <c r="C56" s="288"/>
      <c r="D56" s="290"/>
      <c r="E56" s="290"/>
      <c r="F56" s="290"/>
      <c r="G56" s="288"/>
      <c r="H56" s="290"/>
      <c r="I56" s="282">
        <v>59.7</v>
      </c>
      <c r="J56" s="282">
        <v>59.7</v>
      </c>
    </row>
    <row r="57" spans="1:10" ht="48" customHeight="1">
      <c r="A57" s="280">
        <v>3</v>
      </c>
      <c r="B57" s="15" t="s">
        <v>118</v>
      </c>
      <c r="C57" s="17">
        <v>871</v>
      </c>
      <c r="D57" s="16"/>
      <c r="E57" s="16"/>
      <c r="F57" s="16"/>
      <c r="G57" s="17"/>
      <c r="H57" s="16"/>
      <c r="I57" s="25">
        <f>I58+I116+I119+I148</f>
        <v>74753.900000000009</v>
      </c>
      <c r="J57" s="25">
        <f>J58+J116+J119+J148</f>
        <v>65954.8</v>
      </c>
    </row>
    <row r="58" spans="1:10" ht="99.75" customHeight="1">
      <c r="A58" s="280" t="s">
        <v>190</v>
      </c>
      <c r="B58" s="27" t="s">
        <v>229</v>
      </c>
      <c r="C58" s="17">
        <v>871</v>
      </c>
      <c r="D58" s="16" t="s">
        <v>17</v>
      </c>
      <c r="E58" s="16" t="s">
        <v>36</v>
      </c>
      <c r="F58" s="16" t="s">
        <v>14</v>
      </c>
      <c r="G58" s="17">
        <v>1</v>
      </c>
      <c r="H58" s="16"/>
      <c r="I58" s="25">
        <f>I59+I71+I90+I102+I110+I107</f>
        <v>35073.599999999999</v>
      </c>
      <c r="J58" s="25">
        <f>J59+J71+J90+J102+J110+J107</f>
        <v>31008.100000000002</v>
      </c>
    </row>
    <row r="59" spans="1:10" ht="15" customHeight="1">
      <c r="A59" s="280"/>
      <c r="B59" s="24" t="s">
        <v>108</v>
      </c>
      <c r="C59" s="21">
        <v>871</v>
      </c>
      <c r="D59" s="20" t="s">
        <v>17</v>
      </c>
      <c r="E59" s="20" t="s">
        <v>36</v>
      </c>
      <c r="F59" s="20" t="s">
        <v>14</v>
      </c>
      <c r="G59" s="21">
        <v>1</v>
      </c>
      <c r="H59" s="20" t="s">
        <v>109</v>
      </c>
      <c r="I59" s="23">
        <f>SUM(I61:I70)</f>
        <v>8000.0000000000009</v>
      </c>
      <c r="J59" s="23">
        <f>SUM(J61:J70)</f>
        <v>7085.1999999999989</v>
      </c>
    </row>
    <row r="60" spans="1:10" ht="15" customHeight="1">
      <c r="A60" s="280"/>
      <c r="B60" s="24" t="s">
        <v>421</v>
      </c>
      <c r="C60" s="21"/>
      <c r="D60" s="20"/>
      <c r="E60" s="20"/>
      <c r="F60" s="20"/>
      <c r="G60" s="21"/>
      <c r="H60" s="20"/>
      <c r="I60" s="23"/>
      <c r="J60" s="23"/>
    </row>
    <row r="61" spans="1:10" s="289" customFormat="1" ht="58.5" customHeight="1">
      <c r="A61" s="297"/>
      <c r="B61" s="285" t="s">
        <v>603</v>
      </c>
      <c r="C61" s="288"/>
      <c r="D61" s="290"/>
      <c r="E61" s="290"/>
      <c r="F61" s="290"/>
      <c r="G61" s="288"/>
      <c r="H61" s="290"/>
      <c r="I61" s="282">
        <v>1261</v>
      </c>
      <c r="J61" s="282">
        <v>954.6</v>
      </c>
    </row>
    <row r="62" spans="1:10" s="289" customFormat="1" ht="31.5" customHeight="1">
      <c r="A62" s="297"/>
      <c r="B62" s="285" t="s">
        <v>602</v>
      </c>
      <c r="C62" s="288"/>
      <c r="D62" s="290"/>
      <c r="E62" s="290"/>
      <c r="F62" s="290"/>
      <c r="G62" s="288"/>
      <c r="H62" s="290"/>
      <c r="I62" s="282">
        <v>414.6</v>
      </c>
      <c r="J62" s="282">
        <v>379.5</v>
      </c>
    </row>
    <row r="63" spans="1:10" s="289" customFormat="1" ht="34.5" customHeight="1">
      <c r="A63" s="297"/>
      <c r="B63" s="285" t="s">
        <v>601</v>
      </c>
      <c r="C63" s="288"/>
      <c r="D63" s="290"/>
      <c r="E63" s="290"/>
      <c r="F63" s="290"/>
      <c r="G63" s="288"/>
      <c r="H63" s="290"/>
      <c r="I63" s="282">
        <v>1780</v>
      </c>
      <c r="J63" s="282">
        <v>1513</v>
      </c>
    </row>
    <row r="64" spans="1:10" s="289" customFormat="1" ht="25.5" customHeight="1">
      <c r="A64" s="297"/>
      <c r="B64" s="285" t="s">
        <v>600</v>
      </c>
      <c r="C64" s="288"/>
      <c r="D64" s="290"/>
      <c r="E64" s="290"/>
      <c r="F64" s="290"/>
      <c r="G64" s="288"/>
      <c r="H64" s="290"/>
      <c r="I64" s="282">
        <v>1417.7</v>
      </c>
      <c r="J64" s="282">
        <v>1189.0999999999999</v>
      </c>
    </row>
    <row r="65" spans="1:10" s="289" customFormat="1" ht="41.25" customHeight="1">
      <c r="A65" s="297"/>
      <c r="B65" s="285" t="s">
        <v>599</v>
      </c>
      <c r="C65" s="288"/>
      <c r="D65" s="290"/>
      <c r="E65" s="290"/>
      <c r="F65" s="290"/>
      <c r="G65" s="288"/>
      <c r="H65" s="290"/>
      <c r="I65" s="282">
        <v>1182.2</v>
      </c>
      <c r="J65" s="282">
        <v>1135.5999999999999</v>
      </c>
    </row>
    <row r="66" spans="1:10" s="289" customFormat="1" ht="30.75" customHeight="1">
      <c r="A66" s="297"/>
      <c r="B66" s="285" t="s">
        <v>598</v>
      </c>
      <c r="C66" s="288"/>
      <c r="D66" s="290"/>
      <c r="E66" s="290"/>
      <c r="F66" s="290"/>
      <c r="G66" s="288"/>
      <c r="H66" s="290"/>
      <c r="I66" s="282">
        <v>874.1</v>
      </c>
      <c r="J66" s="282">
        <v>874.1</v>
      </c>
    </row>
    <row r="67" spans="1:10" s="289" customFormat="1" ht="34.5" customHeight="1">
      <c r="A67" s="297"/>
      <c r="B67" s="285" t="s">
        <v>597</v>
      </c>
      <c r="C67" s="288"/>
      <c r="D67" s="290"/>
      <c r="E67" s="290"/>
      <c r="F67" s="290"/>
      <c r="G67" s="288"/>
      <c r="H67" s="290"/>
      <c r="I67" s="282">
        <v>670.5</v>
      </c>
      <c r="J67" s="282">
        <v>670.4</v>
      </c>
    </row>
    <row r="68" spans="1:10" s="289" customFormat="1" ht="35.25" customHeight="1">
      <c r="A68" s="297"/>
      <c r="B68" s="285" t="s">
        <v>596</v>
      </c>
      <c r="C68" s="288"/>
      <c r="D68" s="290"/>
      <c r="E68" s="290"/>
      <c r="F68" s="290"/>
      <c r="G68" s="288"/>
      <c r="H68" s="290"/>
      <c r="I68" s="282">
        <v>3.1</v>
      </c>
      <c r="J68" s="282">
        <v>3.1</v>
      </c>
    </row>
    <row r="69" spans="1:10" s="289" customFormat="1" ht="38.25" customHeight="1">
      <c r="A69" s="297"/>
      <c r="B69" s="285" t="s">
        <v>595</v>
      </c>
      <c r="C69" s="288"/>
      <c r="D69" s="290"/>
      <c r="E69" s="290"/>
      <c r="F69" s="290"/>
      <c r="G69" s="288"/>
      <c r="H69" s="290"/>
      <c r="I69" s="282">
        <v>100</v>
      </c>
      <c r="J69" s="282">
        <v>99.9</v>
      </c>
    </row>
    <row r="70" spans="1:10" s="289" customFormat="1" ht="52.5" customHeight="1">
      <c r="A70" s="297"/>
      <c r="B70" s="285" t="s">
        <v>594</v>
      </c>
      <c r="C70" s="288"/>
      <c r="D70" s="290"/>
      <c r="E70" s="290"/>
      <c r="F70" s="290"/>
      <c r="G70" s="288"/>
      <c r="H70" s="290"/>
      <c r="I70" s="282">
        <v>296.8</v>
      </c>
      <c r="J70" s="282">
        <v>265.89999999999998</v>
      </c>
    </row>
    <row r="71" spans="1:10" ht="18.75" customHeight="1">
      <c r="A71" s="280"/>
      <c r="B71" s="24" t="s">
        <v>110</v>
      </c>
      <c r="C71" s="21">
        <v>871</v>
      </c>
      <c r="D71" s="20" t="s">
        <v>17</v>
      </c>
      <c r="E71" s="20" t="s">
        <v>36</v>
      </c>
      <c r="F71" s="20" t="s">
        <v>14</v>
      </c>
      <c r="G71" s="21">
        <v>1</v>
      </c>
      <c r="H71" s="20" t="s">
        <v>111</v>
      </c>
      <c r="I71" s="23">
        <f>SUM(I73:I89)</f>
        <v>16262.199999999999</v>
      </c>
      <c r="J71" s="23">
        <f>SUM(J73:J89)</f>
        <v>14669.199999999999</v>
      </c>
    </row>
    <row r="72" spans="1:10" ht="15" customHeight="1">
      <c r="A72" s="280"/>
      <c r="B72" s="24" t="s">
        <v>421</v>
      </c>
      <c r="C72" s="21"/>
      <c r="D72" s="20"/>
      <c r="E72" s="20"/>
      <c r="F72" s="20"/>
      <c r="G72" s="21"/>
      <c r="H72" s="20"/>
      <c r="I72" s="23"/>
      <c r="J72" s="23"/>
    </row>
    <row r="73" spans="1:10" s="289" customFormat="1" ht="48" customHeight="1">
      <c r="A73" s="297"/>
      <c r="B73" s="285" t="s">
        <v>593</v>
      </c>
      <c r="C73" s="288"/>
      <c r="D73" s="290"/>
      <c r="E73" s="290"/>
      <c r="F73" s="290"/>
      <c r="G73" s="288"/>
      <c r="H73" s="290"/>
      <c r="I73" s="282">
        <v>1717.2</v>
      </c>
      <c r="J73" s="282">
        <v>1717.2</v>
      </c>
    </row>
    <row r="74" spans="1:10" s="289" customFormat="1" ht="51.75" customHeight="1">
      <c r="A74" s="297"/>
      <c r="B74" s="285" t="s">
        <v>592</v>
      </c>
      <c r="C74" s="288"/>
      <c r="D74" s="290"/>
      <c r="E74" s="290"/>
      <c r="F74" s="290"/>
      <c r="G74" s="288"/>
      <c r="H74" s="290"/>
      <c r="I74" s="282">
        <v>425.2</v>
      </c>
      <c r="J74" s="282">
        <v>420.9</v>
      </c>
    </row>
    <row r="75" spans="1:10" s="289" customFormat="1" ht="55.5" customHeight="1">
      <c r="A75" s="297"/>
      <c r="B75" s="285" t="s">
        <v>591</v>
      </c>
      <c r="C75" s="288"/>
      <c r="D75" s="290"/>
      <c r="E75" s="290"/>
      <c r="F75" s="290"/>
      <c r="G75" s="288"/>
      <c r="H75" s="290"/>
      <c r="I75" s="282">
        <v>222.8</v>
      </c>
      <c r="J75" s="282">
        <v>221.7</v>
      </c>
    </row>
    <row r="76" spans="1:10" s="289" customFormat="1" ht="54.75" customHeight="1">
      <c r="A76" s="297"/>
      <c r="B76" s="285" t="s">
        <v>590</v>
      </c>
      <c r="C76" s="288"/>
      <c r="D76" s="290"/>
      <c r="E76" s="290"/>
      <c r="F76" s="290"/>
      <c r="G76" s="288"/>
      <c r="H76" s="290"/>
      <c r="I76" s="282">
        <v>724.5</v>
      </c>
      <c r="J76" s="282">
        <f>533.1+96.7</f>
        <v>629.80000000000007</v>
      </c>
    </row>
    <row r="77" spans="1:10" s="289" customFormat="1" ht="70.5" customHeight="1">
      <c r="A77" s="297"/>
      <c r="B77" s="285" t="s">
        <v>589</v>
      </c>
      <c r="C77" s="288"/>
      <c r="D77" s="290"/>
      <c r="E77" s="290"/>
      <c r="F77" s="290"/>
      <c r="G77" s="288"/>
      <c r="H77" s="290"/>
      <c r="I77" s="282">
        <f>4375.8-176.7</f>
        <v>4199.1000000000004</v>
      </c>
      <c r="J77" s="282">
        <f>3271.3+99.2</f>
        <v>3370.5</v>
      </c>
    </row>
    <row r="78" spans="1:10" s="289" customFormat="1" ht="55.5" customHeight="1">
      <c r="A78" s="297"/>
      <c r="B78" s="285" t="s">
        <v>588</v>
      </c>
      <c r="C78" s="288"/>
      <c r="D78" s="290"/>
      <c r="E78" s="290"/>
      <c r="F78" s="290"/>
      <c r="G78" s="288"/>
      <c r="H78" s="290"/>
      <c r="I78" s="282">
        <v>967.3</v>
      </c>
      <c r="J78" s="282">
        <f>746.7+99</f>
        <v>845.7</v>
      </c>
    </row>
    <row r="79" spans="1:10" s="289" customFormat="1" ht="63" customHeight="1">
      <c r="A79" s="297"/>
      <c r="B79" s="285" t="s">
        <v>587</v>
      </c>
      <c r="C79" s="288"/>
      <c r="D79" s="290"/>
      <c r="E79" s="290"/>
      <c r="F79" s="290"/>
      <c r="G79" s="288"/>
      <c r="H79" s="290"/>
      <c r="I79" s="282">
        <v>426.5</v>
      </c>
      <c r="J79" s="282">
        <v>383.8</v>
      </c>
    </row>
    <row r="80" spans="1:10" s="289" customFormat="1" ht="32.25" customHeight="1">
      <c r="A80" s="297"/>
      <c r="B80" s="285" t="s">
        <v>586</v>
      </c>
      <c r="C80" s="288"/>
      <c r="D80" s="290"/>
      <c r="E80" s="290"/>
      <c r="F80" s="290"/>
      <c r="G80" s="288"/>
      <c r="H80" s="290"/>
      <c r="I80" s="282">
        <v>203.4</v>
      </c>
      <c r="J80" s="282">
        <v>182.1</v>
      </c>
    </row>
    <row r="81" spans="1:10" s="289" customFormat="1" ht="48.75" customHeight="1">
      <c r="A81" s="297"/>
      <c r="B81" s="285" t="s">
        <v>585</v>
      </c>
      <c r="C81" s="288"/>
      <c r="D81" s="290"/>
      <c r="E81" s="290"/>
      <c r="F81" s="290"/>
      <c r="G81" s="288"/>
      <c r="H81" s="290"/>
      <c r="I81" s="282">
        <v>1270.8</v>
      </c>
      <c r="J81" s="282">
        <v>1016.6</v>
      </c>
    </row>
    <row r="82" spans="1:10" s="289" customFormat="1" ht="45" customHeight="1">
      <c r="A82" s="297"/>
      <c r="B82" s="285" t="s">
        <v>584</v>
      </c>
      <c r="C82" s="288"/>
      <c r="D82" s="290"/>
      <c r="E82" s="290"/>
      <c r="F82" s="290"/>
      <c r="G82" s="288"/>
      <c r="H82" s="290"/>
      <c r="I82" s="282">
        <v>919.9</v>
      </c>
      <c r="J82" s="282">
        <v>740.5</v>
      </c>
    </row>
    <row r="83" spans="1:10" s="289" customFormat="1" ht="45" customHeight="1">
      <c r="A83" s="297"/>
      <c r="B83" s="285" t="s">
        <v>583</v>
      </c>
      <c r="C83" s="288"/>
      <c r="D83" s="290"/>
      <c r="E83" s="290"/>
      <c r="F83" s="290"/>
      <c r="G83" s="288"/>
      <c r="H83" s="290"/>
      <c r="I83" s="282">
        <v>390</v>
      </c>
      <c r="J83" s="282">
        <v>349</v>
      </c>
    </row>
    <row r="84" spans="1:10" s="289" customFormat="1" ht="53.25" customHeight="1">
      <c r="A84" s="297"/>
      <c r="B84" s="285" t="s">
        <v>582</v>
      </c>
      <c r="C84" s="288"/>
      <c r="D84" s="290"/>
      <c r="E84" s="290"/>
      <c r="F84" s="290"/>
      <c r="G84" s="288"/>
      <c r="H84" s="290"/>
      <c r="I84" s="282">
        <f>957+13.1</f>
        <v>970.1</v>
      </c>
      <c r="J84" s="282">
        <f>952.3+17.8</f>
        <v>970.09999999999991</v>
      </c>
    </row>
    <row r="85" spans="1:10" s="289" customFormat="1" ht="71.25" customHeight="1">
      <c r="A85" s="297"/>
      <c r="B85" s="285" t="s">
        <v>581</v>
      </c>
      <c r="C85" s="288"/>
      <c r="D85" s="290"/>
      <c r="E85" s="290"/>
      <c r="F85" s="290"/>
      <c r="G85" s="288"/>
      <c r="H85" s="290"/>
      <c r="I85" s="282">
        <v>335.5</v>
      </c>
      <c r="J85" s="282">
        <v>335.4</v>
      </c>
    </row>
    <row r="86" spans="1:10" s="289" customFormat="1" ht="66.75" customHeight="1">
      <c r="A86" s="297"/>
      <c r="B86" s="285" t="s">
        <v>580</v>
      </c>
      <c r="C86" s="288"/>
      <c r="D86" s="290"/>
      <c r="E86" s="290"/>
      <c r="F86" s="290"/>
      <c r="G86" s="288"/>
      <c r="H86" s="290"/>
      <c r="I86" s="282">
        <f>2454.7+238.5</f>
        <v>2693.2</v>
      </c>
      <c r="J86" s="282">
        <f>2454.7+238.5</f>
        <v>2693.2</v>
      </c>
    </row>
    <row r="87" spans="1:10" s="289" customFormat="1" ht="57" customHeight="1">
      <c r="A87" s="297"/>
      <c r="B87" s="285" t="s">
        <v>579</v>
      </c>
      <c r="C87" s="288"/>
      <c r="D87" s="290"/>
      <c r="E87" s="290"/>
      <c r="F87" s="290"/>
      <c r="G87" s="288"/>
      <c r="H87" s="290"/>
      <c r="I87" s="282">
        <v>368.5</v>
      </c>
      <c r="J87" s="282">
        <v>366.6</v>
      </c>
    </row>
    <row r="88" spans="1:10" s="289" customFormat="1" ht="30" customHeight="1">
      <c r="A88" s="297"/>
      <c r="B88" s="285" t="s">
        <v>578</v>
      </c>
      <c r="C88" s="288"/>
      <c r="D88" s="290"/>
      <c r="E88" s="290"/>
      <c r="F88" s="290"/>
      <c r="G88" s="288"/>
      <c r="H88" s="290"/>
      <c r="I88" s="282">
        <v>375.3</v>
      </c>
      <c r="J88" s="282">
        <v>373.3</v>
      </c>
    </row>
    <row r="89" spans="1:10" s="289" customFormat="1" ht="16.5" customHeight="1">
      <c r="A89" s="297"/>
      <c r="B89" s="285" t="s">
        <v>568</v>
      </c>
      <c r="C89" s="288"/>
      <c r="D89" s="290"/>
      <c r="E89" s="290"/>
      <c r="F89" s="290"/>
      <c r="G89" s="288"/>
      <c r="H89" s="290"/>
      <c r="I89" s="282">
        <v>52.9</v>
      </c>
      <c r="J89" s="282">
        <v>52.8</v>
      </c>
    </row>
    <row r="90" spans="1:10" ht="15" customHeight="1">
      <c r="A90" s="280"/>
      <c r="B90" s="24" t="s">
        <v>112</v>
      </c>
      <c r="C90" s="21">
        <v>871</v>
      </c>
      <c r="D90" s="20" t="s">
        <v>17</v>
      </c>
      <c r="E90" s="20" t="s">
        <v>36</v>
      </c>
      <c r="F90" s="20" t="s">
        <v>14</v>
      </c>
      <c r="G90" s="21">
        <v>1</v>
      </c>
      <c r="H90" s="20" t="s">
        <v>113</v>
      </c>
      <c r="I90" s="23">
        <f>SUM(I92:I101)</f>
        <v>4344.8</v>
      </c>
      <c r="J90" s="23">
        <f>SUM(J92:J101)</f>
        <v>3885.6000000000004</v>
      </c>
    </row>
    <row r="91" spans="1:10" s="289" customFormat="1" ht="15" customHeight="1">
      <c r="A91" s="297"/>
      <c r="B91" s="28" t="s">
        <v>421</v>
      </c>
      <c r="C91" s="288"/>
      <c r="D91" s="290"/>
      <c r="E91" s="290"/>
      <c r="F91" s="290"/>
      <c r="G91" s="288"/>
      <c r="H91" s="290"/>
      <c r="I91" s="282"/>
      <c r="J91" s="282"/>
    </row>
    <row r="92" spans="1:10" s="289" customFormat="1" ht="51.75" customHeight="1">
      <c r="A92" s="297"/>
      <c r="B92" s="285" t="s">
        <v>577</v>
      </c>
      <c r="C92" s="288"/>
      <c r="D92" s="290"/>
      <c r="E92" s="290"/>
      <c r="F92" s="290"/>
      <c r="G92" s="288"/>
      <c r="H92" s="290"/>
      <c r="I92" s="282">
        <v>590.1</v>
      </c>
      <c r="J92" s="282">
        <v>587.1</v>
      </c>
    </row>
    <row r="93" spans="1:10" s="289" customFormat="1" ht="39.75" customHeight="1">
      <c r="A93" s="297"/>
      <c r="B93" s="285" t="s">
        <v>576</v>
      </c>
      <c r="C93" s="288"/>
      <c r="D93" s="290"/>
      <c r="E93" s="290"/>
      <c r="F93" s="290"/>
      <c r="G93" s="288"/>
      <c r="H93" s="290"/>
      <c r="I93" s="282">
        <f>1122.2+16.9</f>
        <v>1139.1000000000001</v>
      </c>
      <c r="J93" s="282">
        <v>839.7</v>
      </c>
    </row>
    <row r="94" spans="1:10" s="289" customFormat="1" ht="55.5" customHeight="1">
      <c r="A94" s="297"/>
      <c r="B94" s="285" t="s">
        <v>575</v>
      </c>
      <c r="C94" s="288"/>
      <c r="D94" s="290"/>
      <c r="E94" s="290"/>
      <c r="F94" s="290"/>
      <c r="G94" s="288"/>
      <c r="H94" s="290"/>
      <c r="I94" s="282">
        <v>100</v>
      </c>
      <c r="J94" s="282">
        <v>79.7</v>
      </c>
    </row>
    <row r="95" spans="1:10" s="289" customFormat="1" ht="36.75" customHeight="1">
      <c r="A95" s="297"/>
      <c r="B95" s="285" t="s">
        <v>574</v>
      </c>
      <c r="C95" s="288"/>
      <c r="D95" s="290"/>
      <c r="E95" s="290"/>
      <c r="F95" s="290"/>
      <c r="G95" s="288"/>
      <c r="H95" s="290"/>
      <c r="I95" s="282">
        <v>100</v>
      </c>
      <c r="J95" s="282">
        <v>92</v>
      </c>
    </row>
    <row r="96" spans="1:10" s="289" customFormat="1" ht="39.75" customHeight="1">
      <c r="A96" s="297"/>
      <c r="B96" s="285" t="s">
        <v>573</v>
      </c>
      <c r="C96" s="288"/>
      <c r="D96" s="290"/>
      <c r="E96" s="290"/>
      <c r="F96" s="290"/>
      <c r="G96" s="288"/>
      <c r="H96" s="290"/>
      <c r="I96" s="282">
        <v>350.7</v>
      </c>
      <c r="J96" s="282">
        <v>348.9</v>
      </c>
    </row>
    <row r="97" spans="1:11" s="289" customFormat="1" ht="48.75" customHeight="1">
      <c r="A97" s="297"/>
      <c r="B97" s="285" t="s">
        <v>572</v>
      </c>
      <c r="C97" s="288"/>
      <c r="D97" s="290"/>
      <c r="E97" s="290"/>
      <c r="F97" s="290"/>
      <c r="G97" s="288"/>
      <c r="H97" s="290"/>
      <c r="I97" s="282">
        <v>1500</v>
      </c>
      <c r="J97" s="282">
        <v>1466.4</v>
      </c>
    </row>
    <row r="98" spans="1:11" s="289" customFormat="1" ht="48" customHeight="1">
      <c r="A98" s="297"/>
      <c r="B98" s="285" t="s">
        <v>571</v>
      </c>
      <c r="C98" s="288"/>
      <c r="D98" s="290"/>
      <c r="E98" s="290"/>
      <c r="F98" s="290"/>
      <c r="G98" s="288"/>
      <c r="H98" s="290"/>
      <c r="I98" s="282">
        <v>99.3</v>
      </c>
      <c r="J98" s="282">
        <v>99.3</v>
      </c>
    </row>
    <row r="99" spans="1:11" s="289" customFormat="1" ht="50.25" customHeight="1">
      <c r="A99" s="297"/>
      <c r="B99" s="285" t="s">
        <v>570</v>
      </c>
      <c r="C99" s="288"/>
      <c r="D99" s="290"/>
      <c r="E99" s="290"/>
      <c r="F99" s="290"/>
      <c r="G99" s="288"/>
      <c r="H99" s="290"/>
      <c r="I99" s="282">
        <v>100</v>
      </c>
      <c r="J99" s="282">
        <v>98.9</v>
      </c>
    </row>
    <row r="100" spans="1:11" s="289" customFormat="1" ht="35.25" customHeight="1">
      <c r="A100" s="297"/>
      <c r="B100" s="285" t="s">
        <v>569</v>
      </c>
      <c r="C100" s="288"/>
      <c r="D100" s="290"/>
      <c r="E100" s="290"/>
      <c r="F100" s="290"/>
      <c r="G100" s="288"/>
      <c r="H100" s="290"/>
      <c r="I100" s="282">
        <v>265.60000000000002</v>
      </c>
      <c r="J100" s="282">
        <v>265.60000000000002</v>
      </c>
    </row>
    <row r="101" spans="1:11" s="289" customFormat="1" ht="18" customHeight="1">
      <c r="A101" s="297"/>
      <c r="B101" s="285" t="s">
        <v>568</v>
      </c>
      <c r="C101" s="288"/>
      <c r="D101" s="290"/>
      <c r="E101" s="290"/>
      <c r="F101" s="290"/>
      <c r="G101" s="288"/>
      <c r="H101" s="290"/>
      <c r="I101" s="282">
        <v>100</v>
      </c>
      <c r="J101" s="282">
        <v>8</v>
      </c>
    </row>
    <row r="102" spans="1:11" s="3" customFormat="1" ht="51" customHeight="1">
      <c r="A102" s="280"/>
      <c r="B102" s="24" t="s">
        <v>209</v>
      </c>
      <c r="C102" s="21">
        <v>871</v>
      </c>
      <c r="D102" s="20" t="s">
        <v>17</v>
      </c>
      <c r="E102" s="20" t="s">
        <v>36</v>
      </c>
      <c r="F102" s="20" t="s">
        <v>14</v>
      </c>
      <c r="G102" s="21">
        <v>1</v>
      </c>
      <c r="H102" s="20" t="s">
        <v>114</v>
      </c>
      <c r="I102" s="23">
        <f>SUM(I104:I106)</f>
        <v>563.6</v>
      </c>
      <c r="J102" s="23">
        <f>SUM(J104:J106)</f>
        <v>563.4</v>
      </c>
    </row>
    <row r="103" spans="1:11" ht="15" customHeight="1">
      <c r="A103" s="280"/>
      <c r="B103" s="24" t="s">
        <v>421</v>
      </c>
      <c r="C103" s="21"/>
      <c r="D103" s="20"/>
      <c r="E103" s="20"/>
      <c r="F103" s="20"/>
      <c r="G103" s="21"/>
      <c r="H103" s="20"/>
      <c r="I103" s="23"/>
      <c r="J103" s="23"/>
    </row>
    <row r="104" spans="1:11" s="289" customFormat="1" ht="28.5" customHeight="1">
      <c r="A104" s="297"/>
      <c r="B104" s="285" t="s">
        <v>567</v>
      </c>
      <c r="C104" s="288"/>
      <c r="D104" s="290"/>
      <c r="E104" s="290"/>
      <c r="F104" s="290"/>
      <c r="G104" s="288"/>
      <c r="H104" s="290"/>
      <c r="I104" s="282">
        <v>64</v>
      </c>
      <c r="J104" s="282">
        <v>63.9</v>
      </c>
    </row>
    <row r="105" spans="1:11" s="298" customFormat="1" ht="15.75" customHeight="1">
      <c r="A105" s="297"/>
      <c r="B105" s="285" t="s">
        <v>566</v>
      </c>
      <c r="C105" s="288"/>
      <c r="D105" s="290"/>
      <c r="E105" s="290"/>
      <c r="F105" s="290"/>
      <c r="G105" s="288"/>
      <c r="H105" s="290"/>
      <c r="I105" s="282">
        <v>477.6</v>
      </c>
      <c r="J105" s="282">
        <f>169.8+285.4+22.3</f>
        <v>477.5</v>
      </c>
      <c r="K105" s="298" t="s">
        <v>565</v>
      </c>
    </row>
    <row r="106" spans="1:11" s="289" customFormat="1" ht="15" customHeight="1">
      <c r="A106" s="297"/>
      <c r="B106" s="285" t="s">
        <v>564</v>
      </c>
      <c r="C106" s="288"/>
      <c r="D106" s="290"/>
      <c r="E106" s="290"/>
      <c r="F106" s="290"/>
      <c r="G106" s="288"/>
      <c r="H106" s="290"/>
      <c r="I106" s="282">
        <v>22</v>
      </c>
      <c r="J106" s="282">
        <v>22</v>
      </c>
    </row>
    <row r="107" spans="1:11" ht="17.25" customHeight="1">
      <c r="A107" s="280"/>
      <c r="B107" s="24" t="s">
        <v>270</v>
      </c>
      <c r="C107" s="21">
        <v>871</v>
      </c>
      <c r="D107" s="20" t="s">
        <v>17</v>
      </c>
      <c r="E107" s="20" t="s">
        <v>36</v>
      </c>
      <c r="F107" s="20" t="s">
        <v>14</v>
      </c>
      <c r="G107" s="21">
        <v>1</v>
      </c>
      <c r="H107" s="20" t="s">
        <v>115</v>
      </c>
      <c r="I107" s="23">
        <f>SUM(I108:I109)</f>
        <v>4000</v>
      </c>
      <c r="J107" s="23">
        <f>SUM(J108:J109)</f>
        <v>2901.7000000000003</v>
      </c>
    </row>
    <row r="108" spans="1:11" s="289" customFormat="1" ht="13.5" customHeight="1">
      <c r="A108" s="291"/>
      <c r="B108" s="285" t="s">
        <v>563</v>
      </c>
      <c r="C108" s="288"/>
      <c r="D108" s="290"/>
      <c r="E108" s="290"/>
      <c r="F108" s="290"/>
      <c r="G108" s="288"/>
      <c r="H108" s="290"/>
      <c r="I108" s="282">
        <f>4000-I109</f>
        <v>3916.1</v>
      </c>
      <c r="J108" s="282">
        <v>2817.8</v>
      </c>
    </row>
    <row r="109" spans="1:11" s="289" customFormat="1" ht="32.25" customHeight="1">
      <c r="A109" s="291"/>
      <c r="B109" s="285" t="s">
        <v>562</v>
      </c>
      <c r="C109" s="288"/>
      <c r="D109" s="290"/>
      <c r="E109" s="290"/>
      <c r="F109" s="290"/>
      <c r="G109" s="288"/>
      <c r="H109" s="290"/>
      <c r="I109" s="282">
        <v>83.9</v>
      </c>
      <c r="J109" s="282">
        <v>83.9</v>
      </c>
    </row>
    <row r="110" spans="1:11" ht="29.25" customHeight="1">
      <c r="A110" s="280"/>
      <c r="B110" s="24" t="s">
        <v>178</v>
      </c>
      <c r="C110" s="21">
        <v>871</v>
      </c>
      <c r="D110" s="20" t="s">
        <v>17</v>
      </c>
      <c r="E110" s="20" t="s">
        <v>36</v>
      </c>
      <c r="F110" s="20" t="s">
        <v>14</v>
      </c>
      <c r="G110" s="21">
        <v>1</v>
      </c>
      <c r="H110" s="20" t="s">
        <v>177</v>
      </c>
      <c r="I110" s="23">
        <f>SUM(I112:I115)</f>
        <v>1903</v>
      </c>
      <c r="J110" s="23">
        <f>SUM(J112:J115)</f>
        <v>1903</v>
      </c>
    </row>
    <row r="111" spans="1:11" ht="15" customHeight="1">
      <c r="A111" s="280"/>
      <c r="B111" s="24" t="s">
        <v>421</v>
      </c>
      <c r="C111" s="21"/>
      <c r="D111" s="20"/>
      <c r="E111" s="20"/>
      <c r="F111" s="20"/>
      <c r="G111" s="21"/>
      <c r="H111" s="20"/>
      <c r="I111" s="23"/>
      <c r="J111" s="23"/>
    </row>
    <row r="112" spans="1:11" s="289" customFormat="1" ht="18.75" customHeight="1">
      <c r="A112" s="297"/>
      <c r="B112" s="285" t="s">
        <v>561</v>
      </c>
      <c r="C112" s="288"/>
      <c r="D112" s="290"/>
      <c r="E112" s="290"/>
      <c r="F112" s="290"/>
      <c r="G112" s="288"/>
      <c r="H112" s="290"/>
      <c r="I112" s="282">
        <v>404.3</v>
      </c>
      <c r="J112" s="282">
        <v>404.3</v>
      </c>
    </row>
    <row r="113" spans="1:10" s="289" customFormat="1" ht="15" customHeight="1">
      <c r="A113" s="297"/>
      <c r="B113" s="285" t="s">
        <v>560</v>
      </c>
      <c r="C113" s="288"/>
      <c r="D113" s="290"/>
      <c r="E113" s="290"/>
      <c r="F113" s="290"/>
      <c r="G113" s="288"/>
      <c r="H113" s="290"/>
      <c r="I113" s="282">
        <v>542.6</v>
      </c>
      <c r="J113" s="282">
        <v>542.6</v>
      </c>
    </row>
    <row r="114" spans="1:10" s="289" customFormat="1" ht="15" customHeight="1">
      <c r="A114" s="297"/>
      <c r="B114" s="285" t="s">
        <v>559</v>
      </c>
      <c r="C114" s="288"/>
      <c r="D114" s="290"/>
      <c r="E114" s="290"/>
      <c r="F114" s="290"/>
      <c r="G114" s="288"/>
      <c r="H114" s="290"/>
      <c r="I114" s="282">
        <v>421.6</v>
      </c>
      <c r="J114" s="282">
        <v>421.6</v>
      </c>
    </row>
    <row r="115" spans="1:10" s="289" customFormat="1" ht="37.5" customHeight="1">
      <c r="A115" s="297"/>
      <c r="B115" s="285" t="s">
        <v>558</v>
      </c>
      <c r="C115" s="288"/>
      <c r="D115" s="290"/>
      <c r="E115" s="290"/>
      <c r="F115" s="290"/>
      <c r="G115" s="288"/>
      <c r="H115" s="290"/>
      <c r="I115" s="282">
        <v>534.5</v>
      </c>
      <c r="J115" s="282">
        <v>534.5</v>
      </c>
    </row>
    <row r="116" spans="1:10" ht="42" customHeight="1">
      <c r="A116" s="280" t="s">
        <v>191</v>
      </c>
      <c r="B116" s="27" t="s">
        <v>187</v>
      </c>
      <c r="C116" s="16" t="s">
        <v>28</v>
      </c>
      <c r="D116" s="16" t="s">
        <v>18</v>
      </c>
      <c r="E116" s="16" t="s">
        <v>14</v>
      </c>
      <c r="F116" s="16" t="s">
        <v>14</v>
      </c>
      <c r="G116" s="17">
        <v>2</v>
      </c>
      <c r="H116" s="16"/>
      <c r="I116" s="25">
        <f>I117+I118</f>
        <v>8203.7000000000007</v>
      </c>
      <c r="J116" s="25">
        <f>J117+J118</f>
        <v>8203.7000000000007</v>
      </c>
    </row>
    <row r="117" spans="1:10" s="281" customFormat="1" ht="34.5" customHeight="1">
      <c r="A117" s="286"/>
      <c r="B117" s="302" t="s">
        <v>131</v>
      </c>
      <c r="C117" s="283" t="s">
        <v>28</v>
      </c>
      <c r="D117" s="283" t="s">
        <v>18</v>
      </c>
      <c r="E117" s="283" t="s">
        <v>14</v>
      </c>
      <c r="F117" s="283" t="s">
        <v>14</v>
      </c>
      <c r="G117" s="284">
        <v>2</v>
      </c>
      <c r="H117" s="283" t="s">
        <v>130</v>
      </c>
      <c r="I117" s="282">
        <v>4703.7</v>
      </c>
      <c r="J117" s="282">
        <v>4703.7</v>
      </c>
    </row>
    <row r="118" spans="1:10" s="281" customFormat="1" ht="40.5" customHeight="1">
      <c r="A118" s="286"/>
      <c r="B118" s="302" t="s">
        <v>135</v>
      </c>
      <c r="C118" s="283" t="s">
        <v>28</v>
      </c>
      <c r="D118" s="283" t="s">
        <v>18</v>
      </c>
      <c r="E118" s="283" t="s">
        <v>14</v>
      </c>
      <c r="F118" s="283" t="s">
        <v>14</v>
      </c>
      <c r="G118" s="284">
        <v>2</v>
      </c>
      <c r="H118" s="283" t="s">
        <v>129</v>
      </c>
      <c r="I118" s="282">
        <v>3500</v>
      </c>
      <c r="J118" s="282">
        <v>3500</v>
      </c>
    </row>
    <row r="119" spans="1:10" ht="66.75" customHeight="1">
      <c r="A119" s="301" t="s">
        <v>193</v>
      </c>
      <c r="B119" s="27" t="s">
        <v>188</v>
      </c>
      <c r="C119" s="16" t="s">
        <v>28</v>
      </c>
      <c r="D119" s="16" t="s">
        <v>18</v>
      </c>
      <c r="E119" s="16" t="s">
        <v>14</v>
      </c>
      <c r="F119" s="16" t="s">
        <v>14</v>
      </c>
      <c r="G119" s="17">
        <v>3</v>
      </c>
      <c r="H119" s="16"/>
      <c r="I119" s="25">
        <f>I120+I122+I123+I124+I133+I134+I140+I142</f>
        <v>17949.5</v>
      </c>
      <c r="J119" s="25">
        <f>J120+J122+J123+J124+J133+J134+J140+J142</f>
        <v>14346.8</v>
      </c>
    </row>
    <row r="120" spans="1:10" ht="15" customHeight="1">
      <c r="A120" s="280"/>
      <c r="B120" s="24" t="s">
        <v>112</v>
      </c>
      <c r="C120" s="20" t="s">
        <v>28</v>
      </c>
      <c r="D120" s="20" t="s">
        <v>18</v>
      </c>
      <c r="E120" s="20" t="s">
        <v>14</v>
      </c>
      <c r="F120" s="20" t="s">
        <v>14</v>
      </c>
      <c r="G120" s="21">
        <v>3</v>
      </c>
      <c r="H120" s="20" t="s">
        <v>113</v>
      </c>
      <c r="I120" s="23">
        <f>SUM(I121:I121)</f>
        <v>8002</v>
      </c>
      <c r="J120" s="23">
        <f>SUM(J121:J121)</f>
        <v>4633.3999999999996</v>
      </c>
    </row>
    <row r="121" spans="1:10" s="289" customFormat="1" ht="39.75" customHeight="1">
      <c r="A121" s="291"/>
      <c r="B121" s="285" t="s">
        <v>557</v>
      </c>
      <c r="C121" s="290"/>
      <c r="D121" s="290"/>
      <c r="E121" s="290"/>
      <c r="F121" s="290"/>
      <c r="G121" s="288"/>
      <c r="H121" s="290"/>
      <c r="I121" s="282">
        <v>8002</v>
      </c>
      <c r="J121" s="282">
        <v>4633.3999999999996</v>
      </c>
    </row>
    <row r="122" spans="1:10" s="3" customFormat="1" ht="15" customHeight="1">
      <c r="A122" s="280"/>
      <c r="B122" s="24" t="s">
        <v>133</v>
      </c>
      <c r="C122" s="20" t="s">
        <v>28</v>
      </c>
      <c r="D122" s="20" t="s">
        <v>18</v>
      </c>
      <c r="E122" s="20" t="s">
        <v>14</v>
      </c>
      <c r="F122" s="20" t="s">
        <v>14</v>
      </c>
      <c r="G122" s="21">
        <v>3</v>
      </c>
      <c r="H122" s="20" t="s">
        <v>134</v>
      </c>
      <c r="I122" s="23">
        <v>1697.7</v>
      </c>
      <c r="J122" s="23">
        <f>1598</f>
        <v>1598</v>
      </c>
    </row>
    <row r="123" spans="1:10" s="3" customFormat="1" ht="13.5" customHeight="1">
      <c r="A123" s="280"/>
      <c r="B123" s="24" t="s">
        <v>136</v>
      </c>
      <c r="C123" s="20" t="s">
        <v>28</v>
      </c>
      <c r="D123" s="20" t="s">
        <v>18</v>
      </c>
      <c r="E123" s="20" t="s">
        <v>14</v>
      </c>
      <c r="F123" s="20" t="s">
        <v>14</v>
      </c>
      <c r="G123" s="21">
        <v>3</v>
      </c>
      <c r="H123" s="21">
        <v>2922</v>
      </c>
      <c r="I123" s="23">
        <v>829.1</v>
      </c>
      <c r="J123" s="23">
        <v>829</v>
      </c>
    </row>
    <row r="124" spans="1:10" s="3" customFormat="1" ht="15" customHeight="1">
      <c r="A124" s="280"/>
      <c r="B124" s="24" t="s">
        <v>138</v>
      </c>
      <c r="C124" s="20" t="s">
        <v>28</v>
      </c>
      <c r="D124" s="20" t="s">
        <v>18</v>
      </c>
      <c r="E124" s="20" t="s">
        <v>14</v>
      </c>
      <c r="F124" s="20" t="s">
        <v>14</v>
      </c>
      <c r="G124" s="21">
        <v>3</v>
      </c>
      <c r="H124" s="20" t="s">
        <v>139</v>
      </c>
      <c r="I124" s="23">
        <f>SUM(I126:I132)</f>
        <v>586</v>
      </c>
      <c r="J124" s="23">
        <f>SUM(J126:J132)</f>
        <v>585.9</v>
      </c>
    </row>
    <row r="125" spans="1:10" ht="15" customHeight="1">
      <c r="A125" s="280"/>
      <c r="B125" s="24" t="s">
        <v>421</v>
      </c>
      <c r="C125" s="21"/>
      <c r="D125" s="20"/>
      <c r="E125" s="20"/>
      <c r="F125" s="20"/>
      <c r="G125" s="21"/>
      <c r="H125" s="20"/>
      <c r="I125" s="23"/>
      <c r="J125" s="23"/>
    </row>
    <row r="126" spans="1:10" s="289" customFormat="1" ht="18.75" customHeight="1">
      <c r="A126" s="297"/>
      <c r="B126" s="285" t="s">
        <v>556</v>
      </c>
      <c r="C126" s="288"/>
      <c r="D126" s="290"/>
      <c r="E126" s="290"/>
      <c r="F126" s="290"/>
      <c r="G126" s="288"/>
      <c r="H126" s="290"/>
      <c r="I126" s="282">
        <v>60</v>
      </c>
      <c r="J126" s="282">
        <v>60</v>
      </c>
    </row>
    <row r="127" spans="1:10" s="289" customFormat="1" ht="40.5" customHeight="1">
      <c r="A127" s="297"/>
      <c r="B127" s="285" t="s">
        <v>555</v>
      </c>
      <c r="C127" s="288"/>
      <c r="D127" s="290"/>
      <c r="E127" s="290"/>
      <c r="F127" s="290"/>
      <c r="G127" s="288"/>
      <c r="H127" s="290"/>
      <c r="I127" s="282">
        <v>15</v>
      </c>
      <c r="J127" s="282">
        <v>15</v>
      </c>
    </row>
    <row r="128" spans="1:10" s="289" customFormat="1" ht="40.5" customHeight="1">
      <c r="A128" s="297"/>
      <c r="B128" s="285" t="s">
        <v>554</v>
      </c>
      <c r="C128" s="288"/>
      <c r="D128" s="290"/>
      <c r="E128" s="290"/>
      <c r="F128" s="290"/>
      <c r="G128" s="288"/>
      <c r="H128" s="290"/>
      <c r="I128" s="282">
        <v>58.6</v>
      </c>
      <c r="J128" s="282">
        <v>58.6</v>
      </c>
    </row>
    <row r="129" spans="1:10" s="289" customFormat="1" ht="15" customHeight="1">
      <c r="A129" s="297"/>
      <c r="B129" s="285" t="s">
        <v>553</v>
      </c>
      <c r="C129" s="288"/>
      <c r="D129" s="290"/>
      <c r="E129" s="290"/>
      <c r="F129" s="290"/>
      <c r="G129" s="288"/>
      <c r="H129" s="290"/>
      <c r="I129" s="282">
        <v>18.3</v>
      </c>
      <c r="J129" s="282">
        <v>18.3</v>
      </c>
    </row>
    <row r="130" spans="1:10" s="289" customFormat="1" ht="15" customHeight="1">
      <c r="A130" s="297"/>
      <c r="B130" s="285" t="s">
        <v>552</v>
      </c>
      <c r="C130" s="288"/>
      <c r="D130" s="290"/>
      <c r="E130" s="290"/>
      <c r="F130" s="290"/>
      <c r="G130" s="288"/>
      <c r="H130" s="290"/>
      <c r="I130" s="282">
        <v>8.3000000000000007</v>
      </c>
      <c r="J130" s="282">
        <v>8.3000000000000007</v>
      </c>
    </row>
    <row r="131" spans="1:10" s="289" customFormat="1" ht="15" customHeight="1">
      <c r="A131" s="297"/>
      <c r="B131" s="285" t="s">
        <v>551</v>
      </c>
      <c r="C131" s="288"/>
      <c r="D131" s="290"/>
      <c r="E131" s="290"/>
      <c r="F131" s="290"/>
      <c r="G131" s="288"/>
      <c r="H131" s="290"/>
      <c r="I131" s="282">
        <v>407.9</v>
      </c>
      <c r="J131" s="282">
        <v>407.8</v>
      </c>
    </row>
    <row r="132" spans="1:10" s="3" customFormat="1" ht="15" customHeight="1">
      <c r="A132" s="280"/>
      <c r="B132" s="285" t="s">
        <v>550</v>
      </c>
      <c r="C132" s="288"/>
      <c r="D132" s="290"/>
      <c r="E132" s="290"/>
      <c r="F132" s="290"/>
      <c r="G132" s="288"/>
      <c r="H132" s="290"/>
      <c r="I132" s="282">
        <v>17.899999999999999</v>
      </c>
      <c r="J132" s="282">
        <v>17.899999999999999</v>
      </c>
    </row>
    <row r="133" spans="1:10" s="3" customFormat="1" ht="33" customHeight="1">
      <c r="A133" s="280"/>
      <c r="B133" s="24" t="s">
        <v>137</v>
      </c>
      <c r="C133" s="20" t="s">
        <v>28</v>
      </c>
      <c r="D133" s="20" t="s">
        <v>18</v>
      </c>
      <c r="E133" s="20" t="s">
        <v>14</v>
      </c>
      <c r="F133" s="20" t="s">
        <v>14</v>
      </c>
      <c r="G133" s="21">
        <v>3</v>
      </c>
      <c r="H133" s="21">
        <v>2949</v>
      </c>
      <c r="I133" s="23">
        <v>3661.1</v>
      </c>
      <c r="J133" s="23">
        <v>3649.5</v>
      </c>
    </row>
    <row r="134" spans="1:10" s="3" customFormat="1" ht="34.5" customHeight="1">
      <c r="A134" s="280"/>
      <c r="B134" s="24" t="s">
        <v>179</v>
      </c>
      <c r="C134" s="20" t="s">
        <v>28</v>
      </c>
      <c r="D134" s="20" t="s">
        <v>18</v>
      </c>
      <c r="E134" s="20" t="s">
        <v>14</v>
      </c>
      <c r="F134" s="20" t="s">
        <v>14</v>
      </c>
      <c r="G134" s="21">
        <v>3</v>
      </c>
      <c r="H134" s="20" t="s">
        <v>180</v>
      </c>
      <c r="I134" s="23">
        <f>SUM(I135:I139)</f>
        <v>2293.6</v>
      </c>
      <c r="J134" s="23">
        <f>SUM(J135:J139)</f>
        <v>2171.1</v>
      </c>
    </row>
    <row r="135" spans="1:10" s="298" customFormat="1" ht="18" customHeight="1">
      <c r="A135" s="291"/>
      <c r="B135" s="285" t="s">
        <v>549</v>
      </c>
      <c r="C135" s="290"/>
      <c r="D135" s="290"/>
      <c r="E135" s="290"/>
      <c r="F135" s="290"/>
      <c r="G135" s="288"/>
      <c r="H135" s="290"/>
      <c r="I135" s="282">
        <v>778.9</v>
      </c>
      <c r="J135" s="282">
        <f>778.8</f>
        <v>778.8</v>
      </c>
    </row>
    <row r="136" spans="1:10" s="298" customFormat="1" ht="18" customHeight="1">
      <c r="A136" s="291"/>
      <c r="B136" s="285" t="s">
        <v>548</v>
      </c>
      <c r="C136" s="290"/>
      <c r="D136" s="290"/>
      <c r="E136" s="290"/>
      <c r="F136" s="290"/>
      <c r="G136" s="288"/>
      <c r="H136" s="290"/>
      <c r="I136" s="282">
        <f>1143.5-48.4</f>
        <v>1095.0999999999999</v>
      </c>
      <c r="J136" s="282">
        <v>972.7</v>
      </c>
    </row>
    <row r="137" spans="1:10" s="298" customFormat="1" ht="18" customHeight="1">
      <c r="A137" s="291"/>
      <c r="B137" s="285" t="s">
        <v>547</v>
      </c>
      <c r="C137" s="290"/>
      <c r="D137" s="290"/>
      <c r="E137" s="290"/>
      <c r="F137" s="290"/>
      <c r="G137" s="288"/>
      <c r="H137" s="290"/>
      <c r="I137" s="282">
        <v>284.5</v>
      </c>
      <c r="J137" s="282">
        <v>284.5</v>
      </c>
    </row>
    <row r="138" spans="1:10" s="298" customFormat="1" ht="18" customHeight="1">
      <c r="A138" s="291"/>
      <c r="B138" s="285" t="s">
        <v>546</v>
      </c>
      <c r="C138" s="290"/>
      <c r="D138" s="290"/>
      <c r="E138" s="290"/>
      <c r="F138" s="290"/>
      <c r="G138" s="288"/>
      <c r="H138" s="290"/>
      <c r="I138" s="282">
        <v>94.5</v>
      </c>
      <c r="J138" s="282">
        <v>94.5</v>
      </c>
    </row>
    <row r="139" spans="1:10" s="298" customFormat="1" ht="19.5" customHeight="1">
      <c r="A139" s="291"/>
      <c r="B139" s="285" t="s">
        <v>545</v>
      </c>
      <c r="C139" s="290"/>
      <c r="D139" s="290"/>
      <c r="E139" s="290"/>
      <c r="F139" s="290"/>
      <c r="G139" s="288"/>
      <c r="H139" s="290"/>
      <c r="I139" s="282">
        <v>40.6</v>
      </c>
      <c r="J139" s="282">
        <v>40.6</v>
      </c>
    </row>
    <row r="140" spans="1:10" s="3" customFormat="1" ht="15">
      <c r="A140" s="300"/>
      <c r="B140" s="24" t="s">
        <v>244</v>
      </c>
      <c r="C140" s="20" t="s">
        <v>28</v>
      </c>
      <c r="D140" s="20" t="s">
        <v>18</v>
      </c>
      <c r="E140" s="20" t="s">
        <v>14</v>
      </c>
      <c r="F140" s="20" t="s">
        <v>14</v>
      </c>
      <c r="G140" s="21">
        <v>3</v>
      </c>
      <c r="H140" s="20" t="s">
        <v>245</v>
      </c>
      <c r="I140" s="23">
        <f>SUM(I141:I141)</f>
        <v>312</v>
      </c>
      <c r="J140" s="23">
        <f>SUM(J141:J141)</f>
        <v>312</v>
      </c>
    </row>
    <row r="141" spans="1:10" s="298" customFormat="1" ht="18.75" customHeight="1">
      <c r="A141" s="299"/>
      <c r="B141" s="285" t="s">
        <v>544</v>
      </c>
      <c r="C141" s="290" t="s">
        <v>28</v>
      </c>
      <c r="D141" s="290" t="s">
        <v>18</v>
      </c>
      <c r="E141" s="290" t="s">
        <v>14</v>
      </c>
      <c r="F141" s="290" t="s">
        <v>14</v>
      </c>
      <c r="G141" s="288">
        <v>3</v>
      </c>
      <c r="H141" s="290" t="s">
        <v>245</v>
      </c>
      <c r="I141" s="282">
        <v>312</v>
      </c>
      <c r="J141" s="282">
        <v>312</v>
      </c>
    </row>
    <row r="142" spans="1:10" s="3" customFormat="1" ht="34.5" customHeight="1">
      <c r="A142" s="280"/>
      <c r="B142" s="24" t="s">
        <v>216</v>
      </c>
      <c r="C142" s="20" t="s">
        <v>28</v>
      </c>
      <c r="D142" s="20" t="s">
        <v>18</v>
      </c>
      <c r="E142" s="20" t="s">
        <v>14</v>
      </c>
      <c r="F142" s="20" t="s">
        <v>14</v>
      </c>
      <c r="G142" s="21">
        <v>3</v>
      </c>
      <c r="H142" s="20" t="s">
        <v>217</v>
      </c>
      <c r="I142" s="23">
        <f>SUM(I144:I147)</f>
        <v>568</v>
      </c>
      <c r="J142" s="23">
        <f>SUM(J144:J147)</f>
        <v>567.90000000000009</v>
      </c>
    </row>
    <row r="143" spans="1:10" ht="15" customHeight="1">
      <c r="A143" s="280"/>
      <c r="B143" s="24" t="s">
        <v>421</v>
      </c>
      <c r="C143" s="21"/>
      <c r="D143" s="20"/>
      <c r="E143" s="20"/>
      <c r="F143" s="20"/>
      <c r="G143" s="21"/>
      <c r="H143" s="20"/>
      <c r="I143" s="23"/>
      <c r="J143" s="23"/>
    </row>
    <row r="144" spans="1:10" s="289" customFormat="1" ht="18.75" customHeight="1">
      <c r="A144" s="297"/>
      <c r="B144" s="285" t="s">
        <v>543</v>
      </c>
      <c r="C144" s="288"/>
      <c r="D144" s="290"/>
      <c r="E144" s="290"/>
      <c r="F144" s="290"/>
      <c r="G144" s="288"/>
      <c r="H144" s="290"/>
      <c r="I144" s="282">
        <v>18.7</v>
      </c>
      <c r="J144" s="282">
        <v>18.7</v>
      </c>
    </row>
    <row r="145" spans="1:10" s="289" customFormat="1" ht="15" customHeight="1">
      <c r="A145" s="297"/>
      <c r="B145" s="285" t="s">
        <v>542</v>
      </c>
      <c r="C145" s="288"/>
      <c r="D145" s="290"/>
      <c r="E145" s="290"/>
      <c r="F145" s="290"/>
      <c r="G145" s="288"/>
      <c r="H145" s="290"/>
      <c r="I145" s="282">
        <v>499</v>
      </c>
      <c r="J145" s="282">
        <v>499</v>
      </c>
    </row>
    <row r="146" spans="1:10" s="289" customFormat="1" ht="29.25" customHeight="1">
      <c r="A146" s="297"/>
      <c r="B146" s="285" t="s">
        <v>541</v>
      </c>
      <c r="C146" s="288"/>
      <c r="D146" s="290"/>
      <c r="E146" s="290"/>
      <c r="F146" s="290"/>
      <c r="G146" s="288"/>
      <c r="H146" s="290"/>
      <c r="I146" s="282">
        <v>37.5</v>
      </c>
      <c r="J146" s="282">
        <v>37.5</v>
      </c>
    </row>
    <row r="147" spans="1:10" s="289" customFormat="1" ht="18.75" customHeight="1">
      <c r="A147" s="297"/>
      <c r="B147" s="285" t="s">
        <v>540</v>
      </c>
      <c r="C147" s="288"/>
      <c r="D147" s="290"/>
      <c r="E147" s="290"/>
      <c r="F147" s="290"/>
      <c r="G147" s="288"/>
      <c r="H147" s="290"/>
      <c r="I147" s="282">
        <v>12.8</v>
      </c>
      <c r="J147" s="282">
        <v>12.7</v>
      </c>
    </row>
    <row r="148" spans="1:10" ht="32.25" customHeight="1">
      <c r="A148" s="280" t="s">
        <v>192</v>
      </c>
      <c r="B148" s="27" t="s">
        <v>189</v>
      </c>
      <c r="C148" s="16" t="s">
        <v>28</v>
      </c>
      <c r="D148" s="16" t="s">
        <v>18</v>
      </c>
      <c r="E148" s="16" t="s">
        <v>18</v>
      </c>
      <c r="F148" s="16" t="s">
        <v>14</v>
      </c>
      <c r="G148" s="17">
        <v>4</v>
      </c>
      <c r="H148" s="16"/>
      <c r="I148" s="25">
        <f>I149</f>
        <v>13527.1</v>
      </c>
      <c r="J148" s="25">
        <f>J149</f>
        <v>12396.2</v>
      </c>
    </row>
    <row r="149" spans="1:10" ht="36.75" customHeight="1">
      <c r="A149" s="280"/>
      <c r="B149" s="24" t="s">
        <v>141</v>
      </c>
      <c r="C149" s="20" t="s">
        <v>28</v>
      </c>
      <c r="D149" s="20" t="s">
        <v>18</v>
      </c>
      <c r="E149" s="20" t="s">
        <v>18</v>
      </c>
      <c r="F149" s="20" t="s">
        <v>14</v>
      </c>
      <c r="G149" s="21">
        <v>4</v>
      </c>
      <c r="H149" s="20" t="s">
        <v>142</v>
      </c>
      <c r="I149" s="23">
        <v>13527.1</v>
      </c>
      <c r="J149" s="23">
        <v>12396.2</v>
      </c>
    </row>
    <row r="150" spans="1:10" ht="56.25" customHeight="1">
      <c r="A150" s="280">
        <v>4</v>
      </c>
      <c r="B150" s="27" t="s">
        <v>224</v>
      </c>
      <c r="C150" s="16" t="s">
        <v>28</v>
      </c>
      <c r="D150" s="16"/>
      <c r="E150" s="16"/>
      <c r="F150" s="16"/>
      <c r="G150" s="17"/>
      <c r="H150" s="16"/>
      <c r="I150" s="25">
        <f>I151</f>
        <v>25</v>
      </c>
      <c r="J150" s="25">
        <f>J151</f>
        <v>17</v>
      </c>
    </row>
    <row r="151" spans="1:10" ht="15">
      <c r="A151" s="280"/>
      <c r="B151" s="24" t="s">
        <v>231</v>
      </c>
      <c r="C151" s="20" t="s">
        <v>28</v>
      </c>
      <c r="D151" s="20" t="s">
        <v>17</v>
      </c>
      <c r="E151" s="20" t="s">
        <v>64</v>
      </c>
      <c r="F151" s="20" t="s">
        <v>17</v>
      </c>
      <c r="G151" s="21">
        <v>0</v>
      </c>
      <c r="H151" s="20" t="s">
        <v>215</v>
      </c>
      <c r="I151" s="23">
        <v>25</v>
      </c>
      <c r="J151" s="23">
        <v>17</v>
      </c>
    </row>
    <row r="152" spans="1:10" ht="47.25" customHeight="1">
      <c r="A152" s="280">
        <v>5</v>
      </c>
      <c r="B152" s="27" t="s">
        <v>269</v>
      </c>
      <c r="C152" s="16" t="s">
        <v>28</v>
      </c>
      <c r="D152" s="16"/>
      <c r="E152" s="16"/>
      <c r="F152" s="16"/>
      <c r="G152" s="17"/>
      <c r="H152" s="16"/>
      <c r="I152" s="25">
        <f>I153+I160+I168</f>
        <v>906.6</v>
      </c>
      <c r="J152" s="25">
        <f>J153+J160+J168</f>
        <v>725.60000000000014</v>
      </c>
    </row>
    <row r="153" spans="1:10" ht="33" customHeight="1">
      <c r="A153" s="280" t="s">
        <v>196</v>
      </c>
      <c r="B153" s="27" t="s">
        <v>197</v>
      </c>
      <c r="C153" s="16" t="s">
        <v>28</v>
      </c>
      <c r="D153" s="16" t="s">
        <v>18</v>
      </c>
      <c r="E153" s="16" t="s">
        <v>13</v>
      </c>
      <c r="F153" s="16" t="s">
        <v>18</v>
      </c>
      <c r="G153" s="17">
        <v>1</v>
      </c>
      <c r="H153" s="16"/>
      <c r="I153" s="25">
        <f>I154+I159</f>
        <v>465.3</v>
      </c>
      <c r="J153" s="25">
        <f>J154+J159</f>
        <v>284.40000000000003</v>
      </c>
    </row>
    <row r="154" spans="1:10" ht="15" customHeight="1">
      <c r="A154" s="280"/>
      <c r="B154" s="24" t="s">
        <v>124</v>
      </c>
      <c r="C154" s="20" t="s">
        <v>28</v>
      </c>
      <c r="D154" s="20" t="s">
        <v>18</v>
      </c>
      <c r="E154" s="20" t="s">
        <v>13</v>
      </c>
      <c r="F154" s="20" t="s">
        <v>18</v>
      </c>
      <c r="G154" s="21">
        <v>1</v>
      </c>
      <c r="H154" s="20" t="s">
        <v>125</v>
      </c>
      <c r="I154" s="23">
        <f>SUM(I155:I158)</f>
        <v>265.3</v>
      </c>
      <c r="J154" s="23">
        <f>SUM(J155:J158)</f>
        <v>265.3</v>
      </c>
    </row>
    <row r="155" spans="1:10" s="289" customFormat="1" ht="34.5" customHeight="1">
      <c r="A155" s="291"/>
      <c r="B155" s="296" t="s">
        <v>539</v>
      </c>
      <c r="C155" s="290"/>
      <c r="D155" s="290"/>
      <c r="E155" s="290"/>
      <c r="F155" s="290"/>
      <c r="G155" s="288"/>
      <c r="H155" s="290"/>
      <c r="I155" s="282">
        <v>100.4</v>
      </c>
      <c r="J155" s="282">
        <v>100.4</v>
      </c>
    </row>
    <row r="156" spans="1:10" s="289" customFormat="1" ht="35.25" customHeight="1">
      <c r="A156" s="291"/>
      <c r="B156" s="296" t="s">
        <v>538</v>
      </c>
      <c r="C156" s="290"/>
      <c r="D156" s="290"/>
      <c r="E156" s="290"/>
      <c r="F156" s="290"/>
      <c r="G156" s="288"/>
      <c r="H156" s="290"/>
      <c r="I156" s="282">
        <v>108.2</v>
      </c>
      <c r="J156" s="282">
        <v>108.2</v>
      </c>
    </row>
    <row r="157" spans="1:10" s="289" customFormat="1" ht="51.75" customHeight="1">
      <c r="A157" s="291"/>
      <c r="B157" s="296" t="s">
        <v>537</v>
      </c>
      <c r="C157" s="290"/>
      <c r="D157" s="290"/>
      <c r="E157" s="290"/>
      <c r="F157" s="290"/>
      <c r="G157" s="288"/>
      <c r="H157" s="290"/>
      <c r="I157" s="282">
        <v>41</v>
      </c>
      <c r="J157" s="282">
        <v>41</v>
      </c>
    </row>
    <row r="158" spans="1:10" s="289" customFormat="1" ht="30" customHeight="1">
      <c r="A158" s="291"/>
      <c r="B158" s="296" t="s">
        <v>536</v>
      </c>
      <c r="C158" s="290"/>
      <c r="D158" s="290"/>
      <c r="E158" s="290"/>
      <c r="F158" s="290"/>
      <c r="G158" s="288"/>
      <c r="H158" s="290"/>
      <c r="I158" s="282">
        <v>15.7</v>
      </c>
      <c r="J158" s="282">
        <v>15.7</v>
      </c>
    </row>
    <row r="159" spans="1:10" ht="24.75" customHeight="1">
      <c r="A159" s="280"/>
      <c r="B159" s="24" t="s">
        <v>535</v>
      </c>
      <c r="C159" s="20" t="s">
        <v>28</v>
      </c>
      <c r="D159" s="20" t="s">
        <v>18</v>
      </c>
      <c r="E159" s="20" t="s">
        <v>13</v>
      </c>
      <c r="F159" s="20" t="s">
        <v>18</v>
      </c>
      <c r="G159" s="21">
        <v>1</v>
      </c>
      <c r="H159" s="20" t="s">
        <v>126</v>
      </c>
      <c r="I159" s="23">
        <v>200</v>
      </c>
      <c r="J159" s="23">
        <v>19.100000000000001</v>
      </c>
    </row>
    <row r="160" spans="1:10" ht="42" customHeight="1">
      <c r="A160" s="280" t="s">
        <v>198</v>
      </c>
      <c r="B160" s="27" t="s">
        <v>199</v>
      </c>
      <c r="C160" s="16" t="s">
        <v>28</v>
      </c>
      <c r="D160" s="16" t="s">
        <v>18</v>
      </c>
      <c r="E160" s="16" t="s">
        <v>13</v>
      </c>
      <c r="F160" s="16" t="s">
        <v>18</v>
      </c>
      <c r="G160" s="17">
        <v>2</v>
      </c>
      <c r="H160" s="16"/>
      <c r="I160" s="25">
        <f>I161</f>
        <v>276.70000000000005</v>
      </c>
      <c r="J160" s="25">
        <f>J161</f>
        <v>276.70000000000005</v>
      </c>
    </row>
    <row r="161" spans="1:10" ht="15" customHeight="1">
      <c r="A161" s="280"/>
      <c r="B161" s="24" t="s">
        <v>124</v>
      </c>
      <c r="C161" s="20" t="s">
        <v>28</v>
      </c>
      <c r="D161" s="20" t="s">
        <v>18</v>
      </c>
      <c r="E161" s="20" t="s">
        <v>13</v>
      </c>
      <c r="F161" s="20" t="s">
        <v>18</v>
      </c>
      <c r="G161" s="21">
        <v>2</v>
      </c>
      <c r="H161" s="20" t="s">
        <v>125</v>
      </c>
      <c r="I161" s="23">
        <f>SUM(I162:I167)</f>
        <v>276.70000000000005</v>
      </c>
      <c r="J161" s="23">
        <f>SUM(J162:J167)</f>
        <v>276.70000000000005</v>
      </c>
    </row>
    <row r="162" spans="1:10" s="289" customFormat="1" ht="33.75" customHeight="1">
      <c r="A162" s="291"/>
      <c r="B162" s="296" t="s">
        <v>534</v>
      </c>
      <c r="C162" s="290"/>
      <c r="D162" s="290"/>
      <c r="E162" s="290"/>
      <c r="F162" s="290"/>
      <c r="G162" s="288"/>
      <c r="H162" s="290"/>
      <c r="I162" s="282">
        <v>63</v>
      </c>
      <c r="J162" s="282">
        <v>63</v>
      </c>
    </row>
    <row r="163" spans="1:10" s="289" customFormat="1" ht="30.75" customHeight="1">
      <c r="A163" s="291"/>
      <c r="B163" s="296" t="s">
        <v>533</v>
      </c>
      <c r="C163" s="290"/>
      <c r="D163" s="290"/>
      <c r="E163" s="290"/>
      <c r="F163" s="290"/>
      <c r="G163" s="288"/>
      <c r="H163" s="290"/>
      <c r="I163" s="282">
        <v>39.1</v>
      </c>
      <c r="J163" s="282">
        <v>39.1</v>
      </c>
    </row>
    <row r="164" spans="1:10" s="289" customFormat="1" ht="36.75" customHeight="1">
      <c r="A164" s="291"/>
      <c r="B164" s="296" t="s">
        <v>532</v>
      </c>
      <c r="C164" s="290"/>
      <c r="D164" s="290"/>
      <c r="E164" s="290"/>
      <c r="F164" s="290"/>
      <c r="G164" s="288"/>
      <c r="H164" s="290"/>
      <c r="I164" s="282">
        <v>50</v>
      </c>
      <c r="J164" s="282">
        <v>50</v>
      </c>
    </row>
    <row r="165" spans="1:10" s="289" customFormat="1" ht="29.25" customHeight="1">
      <c r="A165" s="291"/>
      <c r="B165" s="296" t="s">
        <v>531</v>
      </c>
      <c r="C165" s="290"/>
      <c r="D165" s="290"/>
      <c r="E165" s="290"/>
      <c r="F165" s="290"/>
      <c r="G165" s="288"/>
      <c r="H165" s="290"/>
      <c r="I165" s="282">
        <v>49.7</v>
      </c>
      <c r="J165" s="282">
        <v>49.7</v>
      </c>
    </row>
    <row r="166" spans="1:10" s="289" customFormat="1" ht="30.75" customHeight="1">
      <c r="A166" s="291"/>
      <c r="B166" s="296" t="s">
        <v>530</v>
      </c>
      <c r="C166" s="290"/>
      <c r="D166" s="290"/>
      <c r="E166" s="290"/>
      <c r="F166" s="290"/>
      <c r="G166" s="288"/>
      <c r="H166" s="290"/>
      <c r="I166" s="282">
        <v>58.1</v>
      </c>
      <c r="J166" s="282">
        <v>58.1</v>
      </c>
    </row>
    <row r="167" spans="1:10" s="289" customFormat="1" ht="32.25" customHeight="1">
      <c r="A167" s="291"/>
      <c r="B167" s="296" t="s">
        <v>529</v>
      </c>
      <c r="C167" s="290"/>
      <c r="D167" s="290"/>
      <c r="E167" s="290"/>
      <c r="F167" s="290"/>
      <c r="G167" s="288"/>
      <c r="H167" s="290"/>
      <c r="I167" s="282">
        <v>16.8</v>
      </c>
      <c r="J167" s="282">
        <v>16.8</v>
      </c>
    </row>
    <row r="168" spans="1:10" ht="48" customHeight="1">
      <c r="A168" s="295" t="s">
        <v>271</v>
      </c>
      <c r="B168" s="27" t="s">
        <v>272</v>
      </c>
      <c r="C168" s="17">
        <v>871</v>
      </c>
      <c r="D168" s="16" t="s">
        <v>18</v>
      </c>
      <c r="E168" s="16" t="s">
        <v>13</v>
      </c>
      <c r="F168" s="16" t="s">
        <v>18</v>
      </c>
      <c r="G168" s="17">
        <v>4</v>
      </c>
      <c r="H168" s="49"/>
      <c r="I168" s="25">
        <f>I169</f>
        <v>164.6</v>
      </c>
      <c r="J168" s="25">
        <f>J169</f>
        <v>164.5</v>
      </c>
    </row>
    <row r="169" spans="1:10" ht="15" customHeight="1">
      <c r="A169" s="280"/>
      <c r="B169" s="24" t="s">
        <v>119</v>
      </c>
      <c r="C169" s="21">
        <v>871</v>
      </c>
      <c r="D169" s="20" t="s">
        <v>18</v>
      </c>
      <c r="E169" s="20" t="s">
        <v>13</v>
      </c>
      <c r="F169" s="20" t="s">
        <v>18</v>
      </c>
      <c r="G169" s="21">
        <v>4</v>
      </c>
      <c r="H169" s="234">
        <v>2955</v>
      </c>
      <c r="I169" s="23">
        <f>I170</f>
        <v>164.6</v>
      </c>
      <c r="J169" s="23">
        <f>J170</f>
        <v>164.5</v>
      </c>
    </row>
    <row r="170" spans="1:10" s="281" customFormat="1" ht="33" customHeight="1">
      <c r="A170" s="286"/>
      <c r="B170" s="285" t="s">
        <v>528</v>
      </c>
      <c r="C170" s="284">
        <v>871</v>
      </c>
      <c r="D170" s="283" t="s">
        <v>18</v>
      </c>
      <c r="E170" s="283" t="s">
        <v>13</v>
      </c>
      <c r="F170" s="283" t="s">
        <v>18</v>
      </c>
      <c r="G170" s="284">
        <v>4</v>
      </c>
      <c r="H170" s="294">
        <v>2955</v>
      </c>
      <c r="I170" s="282">
        <v>164.6</v>
      </c>
      <c r="J170" s="282">
        <v>164.5</v>
      </c>
    </row>
    <row r="171" spans="1:10" ht="43.5" customHeight="1">
      <c r="A171" s="280">
        <v>6</v>
      </c>
      <c r="B171" s="27" t="s">
        <v>145</v>
      </c>
      <c r="C171" s="17">
        <v>871</v>
      </c>
      <c r="D171" s="16"/>
      <c r="E171" s="16"/>
      <c r="F171" s="16"/>
      <c r="G171" s="17"/>
      <c r="H171" s="16"/>
      <c r="I171" s="18">
        <f>I172+I178+I180+I194</f>
        <v>7384</v>
      </c>
      <c r="J171" s="18">
        <f>J172+J178+J180+J194</f>
        <v>6234.4</v>
      </c>
    </row>
    <row r="172" spans="1:10" ht="15.75" customHeight="1">
      <c r="A172" s="280" t="s">
        <v>201</v>
      </c>
      <c r="B172" s="15" t="s">
        <v>203</v>
      </c>
      <c r="C172" s="17">
        <v>871</v>
      </c>
      <c r="D172" s="16" t="s">
        <v>22</v>
      </c>
      <c r="E172" s="16" t="s">
        <v>22</v>
      </c>
      <c r="F172" s="16" t="s">
        <v>127</v>
      </c>
      <c r="G172" s="17">
        <v>1</v>
      </c>
      <c r="H172" s="16"/>
      <c r="I172" s="18">
        <f>I175+I173+I177</f>
        <v>248.4</v>
      </c>
      <c r="J172" s="18">
        <f>J175+J173+J177</f>
        <v>248.29999999999998</v>
      </c>
    </row>
    <row r="173" spans="1:10" ht="33" customHeight="1">
      <c r="A173" s="280"/>
      <c r="B173" s="19" t="s">
        <v>150</v>
      </c>
      <c r="C173" s="21">
        <v>871</v>
      </c>
      <c r="D173" s="20" t="s">
        <v>22</v>
      </c>
      <c r="E173" s="20" t="s">
        <v>22</v>
      </c>
      <c r="F173" s="20" t="s">
        <v>127</v>
      </c>
      <c r="G173" s="21">
        <v>1</v>
      </c>
      <c r="H173" s="20" t="s">
        <v>151</v>
      </c>
      <c r="I173" s="22">
        <f>I174</f>
        <v>98.7</v>
      </c>
      <c r="J173" s="22">
        <f>J174</f>
        <v>98.6</v>
      </c>
    </row>
    <row r="174" spans="1:10" s="281" customFormat="1" ht="33" customHeight="1">
      <c r="A174" s="286"/>
      <c r="B174" s="288" t="s">
        <v>150</v>
      </c>
      <c r="C174" s="284"/>
      <c r="D174" s="283"/>
      <c r="E174" s="283"/>
      <c r="F174" s="283"/>
      <c r="G174" s="284"/>
      <c r="H174" s="283"/>
      <c r="I174" s="293">
        <v>98.7</v>
      </c>
      <c r="J174" s="293">
        <v>98.6</v>
      </c>
    </row>
    <row r="175" spans="1:10" ht="15.75" customHeight="1">
      <c r="A175" s="280"/>
      <c r="B175" s="19" t="s">
        <v>147</v>
      </c>
      <c r="C175" s="21">
        <v>871</v>
      </c>
      <c r="D175" s="20" t="s">
        <v>22</v>
      </c>
      <c r="E175" s="20" t="s">
        <v>22</v>
      </c>
      <c r="F175" s="20" t="s">
        <v>127</v>
      </c>
      <c r="G175" s="21">
        <v>1</v>
      </c>
      <c r="H175" s="20" t="s">
        <v>149</v>
      </c>
      <c r="I175" s="22">
        <f>SUM(I176:I176)</f>
        <v>98.7</v>
      </c>
      <c r="J175" s="22">
        <f>SUM(J176:J176)</f>
        <v>98.699999999999989</v>
      </c>
    </row>
    <row r="176" spans="1:10" s="289" customFormat="1" ht="13.5" customHeight="1">
      <c r="A176" s="291"/>
      <c r="B176" s="285" t="s">
        <v>527</v>
      </c>
      <c r="C176" s="288"/>
      <c r="D176" s="290"/>
      <c r="E176" s="290"/>
      <c r="F176" s="290"/>
      <c r="G176" s="288"/>
      <c r="H176" s="290"/>
      <c r="I176" s="292">
        <v>98.7</v>
      </c>
      <c r="J176" s="292">
        <f>74.3+24.4</f>
        <v>98.699999999999989</v>
      </c>
    </row>
    <row r="177" spans="1:10" ht="34.5" customHeight="1">
      <c r="A177" s="280"/>
      <c r="B177" s="19" t="s">
        <v>152</v>
      </c>
      <c r="C177" s="21">
        <v>871</v>
      </c>
      <c r="D177" s="20" t="s">
        <v>22</v>
      </c>
      <c r="E177" s="20" t="s">
        <v>22</v>
      </c>
      <c r="F177" s="20" t="s">
        <v>127</v>
      </c>
      <c r="G177" s="21">
        <v>1</v>
      </c>
      <c r="H177" s="20" t="s">
        <v>183</v>
      </c>
      <c r="I177" s="22">
        <v>51</v>
      </c>
      <c r="J177" s="22">
        <v>51</v>
      </c>
    </row>
    <row r="178" spans="1:10" ht="34.5" customHeight="1">
      <c r="A178" s="280" t="s">
        <v>202</v>
      </c>
      <c r="B178" s="27" t="s">
        <v>204</v>
      </c>
      <c r="C178" s="16" t="s">
        <v>28</v>
      </c>
      <c r="D178" s="16" t="s">
        <v>23</v>
      </c>
      <c r="E178" s="16" t="s">
        <v>13</v>
      </c>
      <c r="F178" s="16" t="s">
        <v>127</v>
      </c>
      <c r="G178" s="17">
        <v>2</v>
      </c>
      <c r="H178" s="16"/>
      <c r="I178" s="18">
        <f>I179</f>
        <v>1996</v>
      </c>
      <c r="J178" s="18">
        <f>J179</f>
        <v>1986.6</v>
      </c>
    </row>
    <row r="179" spans="1:10" ht="36" customHeight="1">
      <c r="A179" s="280"/>
      <c r="B179" s="24" t="s">
        <v>141</v>
      </c>
      <c r="C179" s="20" t="s">
        <v>28</v>
      </c>
      <c r="D179" s="20" t="s">
        <v>23</v>
      </c>
      <c r="E179" s="20" t="s">
        <v>13</v>
      </c>
      <c r="F179" s="20" t="s">
        <v>127</v>
      </c>
      <c r="G179" s="21">
        <v>2</v>
      </c>
      <c r="H179" s="20" t="s">
        <v>142</v>
      </c>
      <c r="I179" s="22">
        <v>1996</v>
      </c>
      <c r="J179" s="22">
        <v>1986.6</v>
      </c>
    </row>
    <row r="180" spans="1:10" ht="28.5">
      <c r="A180" s="280" t="s">
        <v>207</v>
      </c>
      <c r="B180" s="27" t="s">
        <v>205</v>
      </c>
      <c r="C180" s="17">
        <v>871</v>
      </c>
      <c r="D180" s="16" t="s">
        <v>23</v>
      </c>
      <c r="E180" s="16" t="s">
        <v>17</v>
      </c>
      <c r="F180" s="16" t="s">
        <v>127</v>
      </c>
      <c r="G180" s="17">
        <v>3</v>
      </c>
      <c r="H180" s="16"/>
      <c r="I180" s="25">
        <f>I183+I181+I182+I193</f>
        <v>2067.7000000000003</v>
      </c>
      <c r="J180" s="25">
        <f>J183+J181+J182+J193</f>
        <v>1834.5</v>
      </c>
    </row>
    <row r="181" spans="1:10" ht="29.25" customHeight="1">
      <c r="A181" s="280"/>
      <c r="B181" s="24" t="s">
        <v>157</v>
      </c>
      <c r="C181" s="21">
        <v>871</v>
      </c>
      <c r="D181" s="20" t="s">
        <v>23</v>
      </c>
      <c r="E181" s="20" t="s">
        <v>17</v>
      </c>
      <c r="F181" s="20" t="s">
        <v>127</v>
      </c>
      <c r="G181" s="21">
        <v>3</v>
      </c>
      <c r="H181" s="20" t="s">
        <v>158</v>
      </c>
      <c r="I181" s="23">
        <v>120</v>
      </c>
      <c r="J181" s="23">
        <v>120</v>
      </c>
    </row>
    <row r="182" spans="1:10" ht="15" customHeight="1">
      <c r="A182" s="280"/>
      <c r="B182" s="24" t="s">
        <v>159</v>
      </c>
      <c r="C182" s="21">
        <v>871</v>
      </c>
      <c r="D182" s="20" t="s">
        <v>23</v>
      </c>
      <c r="E182" s="20" t="s">
        <v>17</v>
      </c>
      <c r="F182" s="20" t="s">
        <v>127</v>
      </c>
      <c r="G182" s="21">
        <v>3</v>
      </c>
      <c r="H182" s="20" t="s">
        <v>160</v>
      </c>
      <c r="I182" s="23">
        <v>198.4</v>
      </c>
      <c r="J182" s="23">
        <v>198.3</v>
      </c>
    </row>
    <row r="183" spans="1:10" ht="15" customHeight="1">
      <c r="A183" s="280"/>
      <c r="B183" s="24" t="s">
        <v>147</v>
      </c>
      <c r="C183" s="21">
        <v>871</v>
      </c>
      <c r="D183" s="20" t="s">
        <v>23</v>
      </c>
      <c r="E183" s="20" t="s">
        <v>17</v>
      </c>
      <c r="F183" s="20" t="s">
        <v>127</v>
      </c>
      <c r="G183" s="21">
        <v>3</v>
      </c>
      <c r="H183" s="20" t="s">
        <v>149</v>
      </c>
      <c r="I183" s="23">
        <f>SUM(I184:I192)</f>
        <v>1514.9</v>
      </c>
      <c r="J183" s="23">
        <f>SUM(J184:J192)</f>
        <v>1514.7</v>
      </c>
    </row>
    <row r="184" spans="1:10" s="289" customFormat="1" ht="19.5" customHeight="1">
      <c r="A184" s="291"/>
      <c r="B184" s="285" t="s">
        <v>526</v>
      </c>
      <c r="C184" s="288"/>
      <c r="D184" s="290"/>
      <c r="E184" s="290"/>
      <c r="F184" s="290"/>
      <c r="G184" s="288"/>
      <c r="H184" s="290"/>
      <c r="I184" s="282">
        <v>70</v>
      </c>
      <c r="J184" s="282">
        <f>70</f>
        <v>70</v>
      </c>
    </row>
    <row r="185" spans="1:10" s="289" customFormat="1" ht="15" customHeight="1">
      <c r="A185" s="291"/>
      <c r="B185" s="285" t="s">
        <v>525</v>
      </c>
      <c r="C185" s="288"/>
      <c r="D185" s="290"/>
      <c r="E185" s="290"/>
      <c r="F185" s="290"/>
      <c r="G185" s="288"/>
      <c r="H185" s="290"/>
      <c r="I185" s="282">
        <v>867.9</v>
      </c>
      <c r="J185" s="282">
        <f>49.5+50+550+200+18.4</f>
        <v>867.9</v>
      </c>
    </row>
    <row r="186" spans="1:10" s="289" customFormat="1" ht="15" customHeight="1">
      <c r="A186" s="291"/>
      <c r="B186" s="285" t="s">
        <v>524</v>
      </c>
      <c r="C186" s="288"/>
      <c r="D186" s="290"/>
      <c r="E186" s="290"/>
      <c r="F186" s="290"/>
      <c r="G186" s="288"/>
      <c r="H186" s="290"/>
      <c r="I186" s="282">
        <v>394.5</v>
      </c>
      <c r="J186" s="282">
        <f>15+2.9+360+16.6</f>
        <v>394.5</v>
      </c>
    </row>
    <row r="187" spans="1:10" s="289" customFormat="1" ht="15" customHeight="1">
      <c r="A187" s="291"/>
      <c r="B187" s="285" t="s">
        <v>523</v>
      </c>
      <c r="C187" s="288"/>
      <c r="D187" s="290"/>
      <c r="E187" s="290"/>
      <c r="F187" s="290"/>
      <c r="G187" s="288"/>
      <c r="H187" s="290"/>
      <c r="I187" s="282">
        <v>43.1</v>
      </c>
      <c r="J187" s="282">
        <f>43.1</f>
        <v>43.1</v>
      </c>
    </row>
    <row r="188" spans="1:10" s="289" customFormat="1" ht="15.75" customHeight="1">
      <c r="A188" s="291"/>
      <c r="B188" s="285" t="s">
        <v>522</v>
      </c>
      <c r="C188" s="288"/>
      <c r="D188" s="290"/>
      <c r="E188" s="290"/>
      <c r="F188" s="290"/>
      <c r="G188" s="288"/>
      <c r="H188" s="290"/>
      <c r="I188" s="282">
        <v>14.4</v>
      </c>
      <c r="J188" s="282">
        <v>14.4</v>
      </c>
    </row>
    <row r="189" spans="1:10" s="289" customFormat="1" ht="15" customHeight="1">
      <c r="A189" s="291"/>
      <c r="B189" s="285" t="s">
        <v>521</v>
      </c>
      <c r="C189" s="288"/>
      <c r="D189" s="290"/>
      <c r="E189" s="290"/>
      <c r="F189" s="290"/>
      <c r="G189" s="288"/>
      <c r="H189" s="290"/>
      <c r="I189" s="282">
        <v>1.6</v>
      </c>
      <c r="J189" s="282">
        <v>1.6</v>
      </c>
    </row>
    <row r="190" spans="1:10" s="289" customFormat="1" ht="15" customHeight="1">
      <c r="A190" s="291"/>
      <c r="B190" s="285" t="s">
        <v>520</v>
      </c>
      <c r="C190" s="288"/>
      <c r="D190" s="290"/>
      <c r="E190" s="290"/>
      <c r="F190" s="290"/>
      <c r="G190" s="288"/>
      <c r="H190" s="290"/>
      <c r="I190" s="282">
        <v>1.2</v>
      </c>
      <c r="J190" s="282">
        <v>1.2</v>
      </c>
    </row>
    <row r="191" spans="1:10" s="289" customFormat="1" ht="33" customHeight="1">
      <c r="A191" s="291"/>
      <c r="B191" s="285" t="s">
        <v>519</v>
      </c>
      <c r="C191" s="288"/>
      <c r="D191" s="290"/>
      <c r="E191" s="290"/>
      <c r="F191" s="290"/>
      <c r="G191" s="288"/>
      <c r="H191" s="290"/>
      <c r="I191" s="282">
        <v>22.2</v>
      </c>
      <c r="J191" s="282">
        <v>22.1</v>
      </c>
    </row>
    <row r="192" spans="1:10" s="289" customFormat="1" ht="15" customHeight="1">
      <c r="A192" s="291"/>
      <c r="B192" s="285" t="s">
        <v>518</v>
      </c>
      <c r="C192" s="288"/>
      <c r="D192" s="290"/>
      <c r="E192" s="290"/>
      <c r="F192" s="290"/>
      <c r="G192" s="288"/>
      <c r="H192" s="290"/>
      <c r="I192" s="282">
        <v>100</v>
      </c>
      <c r="J192" s="282">
        <v>99.9</v>
      </c>
    </row>
    <row r="193" spans="1:10" ht="15" customHeight="1">
      <c r="A193" s="280"/>
      <c r="B193" s="24" t="s">
        <v>138</v>
      </c>
      <c r="C193" s="21">
        <v>871</v>
      </c>
      <c r="D193" s="20" t="s">
        <v>23</v>
      </c>
      <c r="E193" s="20" t="s">
        <v>17</v>
      </c>
      <c r="F193" s="20" t="s">
        <v>127</v>
      </c>
      <c r="G193" s="21">
        <v>3</v>
      </c>
      <c r="H193" s="20" t="s">
        <v>139</v>
      </c>
      <c r="I193" s="23">
        <v>234.4</v>
      </c>
      <c r="J193" s="23">
        <v>1.5</v>
      </c>
    </row>
    <row r="194" spans="1:10" ht="75" customHeight="1">
      <c r="A194" s="280" t="s">
        <v>208</v>
      </c>
      <c r="B194" s="27" t="s">
        <v>206</v>
      </c>
      <c r="C194" s="17">
        <v>871</v>
      </c>
      <c r="D194" s="16" t="s">
        <v>53</v>
      </c>
      <c r="E194" s="16" t="s">
        <v>18</v>
      </c>
      <c r="F194" s="16" t="s">
        <v>127</v>
      </c>
      <c r="G194" s="17">
        <v>4</v>
      </c>
      <c r="H194" s="16"/>
      <c r="I194" s="25">
        <f>I195+I207+I209</f>
        <v>3071.9</v>
      </c>
      <c r="J194" s="25">
        <f>J195+J207+J209</f>
        <v>2165</v>
      </c>
    </row>
    <row r="195" spans="1:10" ht="15" customHeight="1">
      <c r="A195" s="280"/>
      <c r="B195" s="24" t="s">
        <v>168</v>
      </c>
      <c r="C195" s="21">
        <v>871</v>
      </c>
      <c r="D195" s="20" t="s">
        <v>53</v>
      </c>
      <c r="E195" s="20" t="s">
        <v>18</v>
      </c>
      <c r="F195" s="20" t="s">
        <v>127</v>
      </c>
      <c r="G195" s="21">
        <v>4</v>
      </c>
      <c r="H195" s="20" t="s">
        <v>167</v>
      </c>
      <c r="I195" s="23">
        <f>SUM(I196:I206)</f>
        <v>271.89999999999998</v>
      </c>
      <c r="J195" s="23">
        <f>SUM(J196:J206)</f>
        <v>271.89999999999998</v>
      </c>
    </row>
    <row r="196" spans="1:10" s="289" customFormat="1" ht="44.25" customHeight="1">
      <c r="A196" s="291"/>
      <c r="B196" s="285" t="s">
        <v>517</v>
      </c>
      <c r="C196" s="288"/>
      <c r="D196" s="290"/>
      <c r="E196" s="290"/>
      <c r="F196" s="290"/>
      <c r="G196" s="288"/>
      <c r="H196" s="290"/>
      <c r="I196" s="282">
        <v>12</v>
      </c>
      <c r="J196" s="282">
        <v>12</v>
      </c>
    </row>
    <row r="197" spans="1:10" s="289" customFormat="1" ht="29.25" customHeight="1">
      <c r="A197" s="291"/>
      <c r="B197" s="285" t="s">
        <v>516</v>
      </c>
      <c r="C197" s="288"/>
      <c r="D197" s="290"/>
      <c r="E197" s="290"/>
      <c r="F197" s="290"/>
      <c r="G197" s="288"/>
      <c r="H197" s="290"/>
      <c r="I197" s="282">
        <v>10</v>
      </c>
      <c r="J197" s="282">
        <v>10</v>
      </c>
    </row>
    <row r="198" spans="1:10" s="289" customFormat="1" ht="37.5" customHeight="1">
      <c r="A198" s="291"/>
      <c r="B198" s="285" t="s">
        <v>515</v>
      </c>
      <c r="C198" s="288"/>
      <c r="D198" s="290"/>
      <c r="E198" s="290"/>
      <c r="F198" s="290"/>
      <c r="G198" s="288"/>
      <c r="H198" s="290"/>
      <c r="I198" s="282">
        <v>32</v>
      </c>
      <c r="J198" s="282">
        <v>32</v>
      </c>
    </row>
    <row r="199" spans="1:10" s="289" customFormat="1" ht="33.75" customHeight="1">
      <c r="A199" s="291"/>
      <c r="B199" s="285" t="s">
        <v>514</v>
      </c>
      <c r="C199" s="288"/>
      <c r="D199" s="290"/>
      <c r="E199" s="290"/>
      <c r="F199" s="290"/>
      <c r="G199" s="288"/>
      <c r="H199" s="290"/>
      <c r="I199" s="282">
        <v>10</v>
      </c>
      <c r="J199" s="282">
        <v>10</v>
      </c>
    </row>
    <row r="200" spans="1:10" s="289" customFormat="1" ht="29.25" customHeight="1">
      <c r="A200" s="291"/>
      <c r="B200" s="285" t="s">
        <v>513</v>
      </c>
      <c r="C200" s="288"/>
      <c r="D200" s="290"/>
      <c r="E200" s="290"/>
      <c r="F200" s="290"/>
      <c r="G200" s="288"/>
      <c r="H200" s="290"/>
      <c r="I200" s="282">
        <v>9</v>
      </c>
      <c r="J200" s="282">
        <v>9</v>
      </c>
    </row>
    <row r="201" spans="1:10" s="289" customFormat="1" ht="30" customHeight="1">
      <c r="A201" s="291"/>
      <c r="B201" s="285" t="s">
        <v>512</v>
      </c>
      <c r="C201" s="288"/>
      <c r="D201" s="290"/>
      <c r="E201" s="290"/>
      <c r="F201" s="290"/>
      <c r="G201" s="288"/>
      <c r="H201" s="290"/>
      <c r="I201" s="282">
        <v>9</v>
      </c>
      <c r="J201" s="282">
        <v>9</v>
      </c>
    </row>
    <row r="202" spans="1:10" s="289" customFormat="1" ht="75" customHeight="1">
      <c r="A202" s="291"/>
      <c r="B202" s="285" t="s">
        <v>511</v>
      </c>
      <c r="C202" s="288"/>
      <c r="D202" s="290"/>
      <c r="E202" s="290"/>
      <c r="F202" s="290"/>
      <c r="G202" s="288"/>
      <c r="H202" s="290"/>
      <c r="I202" s="282">
        <v>99.9</v>
      </c>
      <c r="J202" s="282">
        <v>99.9</v>
      </c>
    </row>
    <row r="203" spans="1:10" s="289" customFormat="1" ht="15" customHeight="1">
      <c r="A203" s="291"/>
      <c r="B203" s="285" t="s">
        <v>510</v>
      </c>
      <c r="C203" s="288"/>
      <c r="D203" s="290"/>
      <c r="E203" s="290"/>
      <c r="F203" s="290"/>
      <c r="G203" s="288"/>
      <c r="H203" s="290"/>
      <c r="I203" s="282">
        <v>20</v>
      </c>
      <c r="J203" s="282">
        <v>20</v>
      </c>
    </row>
    <row r="204" spans="1:10" s="289" customFormat="1" ht="15" customHeight="1">
      <c r="A204" s="291"/>
      <c r="B204" s="285" t="s">
        <v>509</v>
      </c>
      <c r="C204" s="288"/>
      <c r="D204" s="290"/>
      <c r="E204" s="290"/>
      <c r="F204" s="290"/>
      <c r="G204" s="288"/>
      <c r="H204" s="290"/>
      <c r="I204" s="282">
        <v>10</v>
      </c>
      <c r="J204" s="282">
        <v>10</v>
      </c>
    </row>
    <row r="205" spans="1:10" s="289" customFormat="1" ht="29.25" customHeight="1">
      <c r="A205" s="291"/>
      <c r="B205" s="285" t="s">
        <v>508</v>
      </c>
      <c r="C205" s="288"/>
      <c r="D205" s="290"/>
      <c r="E205" s="290"/>
      <c r="F205" s="290"/>
      <c r="G205" s="288"/>
      <c r="H205" s="290"/>
      <c r="I205" s="282">
        <v>50</v>
      </c>
      <c r="J205" s="282">
        <v>50</v>
      </c>
    </row>
    <row r="206" spans="1:10" s="289" customFormat="1" ht="46.5" customHeight="1">
      <c r="A206" s="291"/>
      <c r="B206" s="285" t="s">
        <v>507</v>
      </c>
      <c r="C206" s="288"/>
      <c r="D206" s="290"/>
      <c r="E206" s="290"/>
      <c r="F206" s="290"/>
      <c r="G206" s="288"/>
      <c r="H206" s="290"/>
      <c r="I206" s="282">
        <v>10</v>
      </c>
      <c r="J206" s="282">
        <v>10</v>
      </c>
    </row>
    <row r="207" spans="1:10" ht="15" customHeight="1">
      <c r="A207" s="280"/>
      <c r="B207" s="24" t="s">
        <v>138</v>
      </c>
      <c r="C207" s="21">
        <v>871</v>
      </c>
      <c r="D207" s="20" t="s">
        <v>53</v>
      </c>
      <c r="E207" s="20" t="s">
        <v>18</v>
      </c>
      <c r="F207" s="20" t="s">
        <v>127</v>
      </c>
      <c r="G207" s="21">
        <v>4</v>
      </c>
      <c r="H207" s="20" t="s">
        <v>139</v>
      </c>
      <c r="I207" s="23">
        <f>I208</f>
        <v>1300</v>
      </c>
      <c r="J207" s="23">
        <f>J208</f>
        <v>393.1</v>
      </c>
    </row>
    <row r="208" spans="1:10" ht="29.25" customHeight="1">
      <c r="A208" s="280"/>
      <c r="B208" s="285" t="s">
        <v>506</v>
      </c>
      <c r="C208" s="21">
        <v>871</v>
      </c>
      <c r="D208" s="20" t="s">
        <v>53</v>
      </c>
      <c r="E208" s="20" t="s">
        <v>18</v>
      </c>
      <c r="F208" s="20" t="s">
        <v>127</v>
      </c>
      <c r="G208" s="21">
        <v>4</v>
      </c>
      <c r="H208" s="20" t="s">
        <v>139</v>
      </c>
      <c r="I208" s="23">
        <v>1300</v>
      </c>
      <c r="J208" s="23">
        <v>393.1</v>
      </c>
    </row>
    <row r="209" spans="1:10" ht="21" customHeight="1">
      <c r="A209" s="280"/>
      <c r="B209" s="24" t="s">
        <v>169</v>
      </c>
      <c r="C209" s="21">
        <v>871</v>
      </c>
      <c r="D209" s="20" t="s">
        <v>53</v>
      </c>
      <c r="E209" s="20" t="s">
        <v>18</v>
      </c>
      <c r="F209" s="20" t="s">
        <v>127</v>
      </c>
      <c r="G209" s="21">
        <v>4</v>
      </c>
      <c r="H209" s="20" t="s">
        <v>170</v>
      </c>
      <c r="I209" s="23">
        <f>I210</f>
        <v>1500</v>
      </c>
      <c r="J209" s="23">
        <f>J210</f>
        <v>1500</v>
      </c>
    </row>
    <row r="210" spans="1:10" ht="48.75" customHeight="1">
      <c r="A210" s="280"/>
      <c r="B210" s="285" t="s">
        <v>505</v>
      </c>
      <c r="C210" s="21">
        <v>871</v>
      </c>
      <c r="D210" s="20" t="s">
        <v>53</v>
      </c>
      <c r="E210" s="20" t="s">
        <v>18</v>
      </c>
      <c r="F210" s="20" t="s">
        <v>127</v>
      </c>
      <c r="G210" s="21">
        <v>4</v>
      </c>
      <c r="H210" s="20" t="s">
        <v>170</v>
      </c>
      <c r="I210" s="23">
        <v>1500</v>
      </c>
      <c r="J210" s="23">
        <v>1500</v>
      </c>
    </row>
    <row r="211" spans="1:10" ht="74.25" customHeight="1">
      <c r="A211" s="280">
        <v>7</v>
      </c>
      <c r="B211" s="15" t="s">
        <v>262</v>
      </c>
      <c r="C211" s="17">
        <v>871</v>
      </c>
      <c r="D211" s="17" t="s">
        <v>13</v>
      </c>
      <c r="E211" s="17">
        <v>13</v>
      </c>
      <c r="F211" s="16" t="s">
        <v>22</v>
      </c>
      <c r="G211" s="17"/>
      <c r="H211" s="16"/>
      <c r="I211" s="25">
        <f>I212+I221</f>
        <v>1084.8</v>
      </c>
      <c r="J211" s="25">
        <f>J212+J221</f>
        <v>1056.5</v>
      </c>
    </row>
    <row r="212" spans="1:10" ht="49.5" customHeight="1">
      <c r="A212" s="280"/>
      <c r="B212" s="15" t="s">
        <v>249</v>
      </c>
      <c r="C212" s="17">
        <v>871</v>
      </c>
      <c r="D212" s="17" t="s">
        <v>13</v>
      </c>
      <c r="E212" s="17">
        <v>13</v>
      </c>
      <c r="F212" s="16" t="s">
        <v>22</v>
      </c>
      <c r="G212" s="17">
        <v>1</v>
      </c>
      <c r="H212" s="16" t="s">
        <v>252</v>
      </c>
      <c r="I212" s="25">
        <f>SUM(I213:I220)</f>
        <v>1076.7</v>
      </c>
      <c r="J212" s="25">
        <f>SUM(J213:J220)</f>
        <v>1048.5</v>
      </c>
    </row>
    <row r="213" spans="1:10" s="281" customFormat="1" ht="45" customHeight="1">
      <c r="A213" s="287"/>
      <c r="B213" s="288" t="s">
        <v>504</v>
      </c>
      <c r="C213" s="284"/>
      <c r="D213" s="284"/>
      <c r="E213" s="284"/>
      <c r="F213" s="283"/>
      <c r="G213" s="284"/>
      <c r="H213" s="283"/>
      <c r="I213" s="282">
        <v>6.5</v>
      </c>
      <c r="J213" s="282">
        <v>6.5</v>
      </c>
    </row>
    <row r="214" spans="1:10" s="281" customFormat="1" ht="22.5" customHeight="1">
      <c r="A214" s="287"/>
      <c r="B214" s="288" t="s">
        <v>503</v>
      </c>
      <c r="C214" s="284"/>
      <c r="D214" s="284"/>
      <c r="E214" s="284"/>
      <c r="F214" s="283"/>
      <c r="G214" s="284"/>
      <c r="H214" s="283"/>
      <c r="I214" s="282">
        <v>277.60000000000002</v>
      </c>
      <c r="J214" s="282">
        <v>249.9</v>
      </c>
    </row>
    <row r="215" spans="1:10" s="281" customFormat="1" ht="18.75" customHeight="1">
      <c r="A215" s="287"/>
      <c r="B215" s="288" t="s">
        <v>502</v>
      </c>
      <c r="C215" s="284"/>
      <c r="D215" s="284"/>
      <c r="E215" s="284"/>
      <c r="F215" s="283"/>
      <c r="G215" s="284"/>
      <c r="H215" s="283"/>
      <c r="I215" s="282">
        <v>7.5</v>
      </c>
      <c r="J215" s="282">
        <f>6+1.4</f>
        <v>7.4</v>
      </c>
    </row>
    <row r="216" spans="1:10" s="281" customFormat="1" ht="39.75" customHeight="1">
      <c r="A216" s="287"/>
      <c r="B216" s="285" t="s">
        <v>501</v>
      </c>
      <c r="C216" s="284"/>
      <c r="D216" s="283"/>
      <c r="E216" s="283"/>
      <c r="F216" s="283"/>
      <c r="G216" s="283"/>
      <c r="H216" s="283"/>
      <c r="I216" s="282">
        <v>2.6</v>
      </c>
      <c r="J216" s="282">
        <f>2.6</f>
        <v>2.6</v>
      </c>
    </row>
    <row r="217" spans="1:10" s="281" customFormat="1" ht="17.25" customHeight="1">
      <c r="A217" s="287"/>
      <c r="B217" s="285" t="s">
        <v>500</v>
      </c>
      <c r="C217" s="284"/>
      <c r="D217" s="283"/>
      <c r="E217" s="283"/>
      <c r="F217" s="283"/>
      <c r="G217" s="283"/>
      <c r="H217" s="283"/>
      <c r="I217" s="282">
        <v>497.5</v>
      </c>
      <c r="J217" s="282">
        <v>497.5</v>
      </c>
    </row>
    <row r="218" spans="1:10" s="281" customFormat="1" ht="15.75" customHeight="1">
      <c r="A218" s="287"/>
      <c r="B218" s="285" t="s">
        <v>499</v>
      </c>
      <c r="C218" s="284"/>
      <c r="D218" s="283"/>
      <c r="E218" s="283"/>
      <c r="F218" s="283"/>
      <c r="G218" s="283"/>
      <c r="H218" s="283"/>
      <c r="I218" s="282">
        <v>15.3</v>
      </c>
      <c r="J218" s="282">
        <f>1.1+12+2.2</f>
        <v>15.3</v>
      </c>
    </row>
    <row r="219" spans="1:10" s="281" customFormat="1" ht="29.25" customHeight="1">
      <c r="A219" s="287"/>
      <c r="B219" s="285" t="s">
        <v>498</v>
      </c>
      <c r="C219" s="284"/>
      <c r="D219" s="283"/>
      <c r="E219" s="283"/>
      <c r="F219" s="283"/>
      <c r="G219" s="283"/>
      <c r="H219" s="283"/>
      <c r="I219" s="282">
        <v>239.7</v>
      </c>
      <c r="J219" s="282">
        <v>239.3</v>
      </c>
    </row>
    <row r="220" spans="1:10" s="281" customFormat="1" ht="18.75" customHeight="1">
      <c r="A220" s="287"/>
      <c r="B220" s="285" t="s">
        <v>497</v>
      </c>
      <c r="C220" s="284"/>
      <c r="D220" s="283"/>
      <c r="E220" s="283"/>
      <c r="F220" s="283"/>
      <c r="G220" s="283"/>
      <c r="H220" s="283"/>
      <c r="I220" s="282">
        <v>30</v>
      </c>
      <c r="J220" s="282">
        <v>30</v>
      </c>
    </row>
    <row r="221" spans="1:10" ht="28.5" customHeight="1">
      <c r="A221" s="280"/>
      <c r="B221" s="15" t="s">
        <v>259</v>
      </c>
      <c r="C221" s="17">
        <v>871</v>
      </c>
      <c r="D221" s="16" t="s">
        <v>23</v>
      </c>
      <c r="E221" s="16" t="s">
        <v>13</v>
      </c>
      <c r="F221" s="16" t="s">
        <v>22</v>
      </c>
      <c r="G221" s="17">
        <v>3</v>
      </c>
      <c r="H221" s="16"/>
      <c r="I221" s="25">
        <f>I222</f>
        <v>8.1</v>
      </c>
      <c r="J221" s="25">
        <f>J222</f>
        <v>8</v>
      </c>
    </row>
    <row r="222" spans="1:10" s="281" customFormat="1" ht="72.75" customHeight="1">
      <c r="A222" s="286"/>
      <c r="B222" s="285" t="s">
        <v>250</v>
      </c>
      <c r="C222" s="284">
        <v>871</v>
      </c>
      <c r="D222" s="283" t="s">
        <v>23</v>
      </c>
      <c r="E222" s="283" t="s">
        <v>13</v>
      </c>
      <c r="F222" s="283" t="s">
        <v>22</v>
      </c>
      <c r="G222" s="283" t="s">
        <v>258</v>
      </c>
      <c r="H222" s="283" t="s">
        <v>252</v>
      </c>
      <c r="I222" s="282">
        <v>8.1</v>
      </c>
      <c r="J222" s="282">
        <v>8</v>
      </c>
    </row>
    <row r="223" spans="1:10" ht="81" customHeight="1">
      <c r="A223" s="280">
        <v>8</v>
      </c>
      <c r="B223" s="15" t="s">
        <v>263</v>
      </c>
      <c r="C223" s="17">
        <v>871</v>
      </c>
      <c r="D223" s="17" t="s">
        <v>13</v>
      </c>
      <c r="E223" s="17">
        <v>13</v>
      </c>
      <c r="F223" s="16" t="s">
        <v>23</v>
      </c>
      <c r="G223" s="17"/>
      <c r="H223" s="16"/>
      <c r="I223" s="25">
        <f>I224</f>
        <v>18</v>
      </c>
      <c r="J223" s="25">
        <f>J224</f>
        <v>18</v>
      </c>
    </row>
    <row r="224" spans="1:10" ht="66" customHeight="1">
      <c r="A224" s="280"/>
      <c r="B224" s="15" t="s">
        <v>264</v>
      </c>
      <c r="C224" s="17">
        <v>871</v>
      </c>
      <c r="D224" s="17" t="s">
        <v>13</v>
      </c>
      <c r="E224" s="17">
        <v>13</v>
      </c>
      <c r="F224" s="16" t="s">
        <v>23</v>
      </c>
      <c r="G224" s="17">
        <v>0</v>
      </c>
      <c r="H224" s="16"/>
      <c r="I224" s="25">
        <f>I225</f>
        <v>18</v>
      </c>
      <c r="J224" s="25">
        <f>J225</f>
        <v>18</v>
      </c>
    </row>
    <row r="225" spans="1:11" ht="49.5" customHeight="1">
      <c r="A225" s="280"/>
      <c r="B225" s="24" t="s">
        <v>255</v>
      </c>
      <c r="C225" s="21">
        <v>871</v>
      </c>
      <c r="D225" s="20" t="s">
        <v>13</v>
      </c>
      <c r="E225" s="20" t="s">
        <v>248</v>
      </c>
      <c r="F225" s="20" t="s">
        <v>23</v>
      </c>
      <c r="G225" s="20" t="s">
        <v>254</v>
      </c>
      <c r="H225" s="20" t="s">
        <v>257</v>
      </c>
      <c r="I225" s="23">
        <v>18</v>
      </c>
      <c r="J225" s="23">
        <v>18</v>
      </c>
    </row>
    <row r="226" spans="1:11" ht="81" customHeight="1">
      <c r="A226" s="280">
        <v>9</v>
      </c>
      <c r="B226" s="15" t="s">
        <v>260</v>
      </c>
      <c r="C226" s="17">
        <v>871</v>
      </c>
      <c r="D226" s="17" t="s">
        <v>13</v>
      </c>
      <c r="E226" s="17">
        <v>13</v>
      </c>
      <c r="F226" s="16" t="s">
        <v>36</v>
      </c>
      <c r="G226" s="17"/>
      <c r="H226" s="16"/>
      <c r="I226" s="25">
        <f>I227</f>
        <v>21684</v>
      </c>
      <c r="J226" s="25">
        <f>J227</f>
        <v>0</v>
      </c>
    </row>
    <row r="227" spans="1:11" ht="15" customHeight="1">
      <c r="A227" s="280"/>
      <c r="B227" s="24" t="s">
        <v>265</v>
      </c>
      <c r="C227" s="21">
        <v>871</v>
      </c>
      <c r="D227" s="20" t="s">
        <v>13</v>
      </c>
      <c r="E227" s="20" t="s">
        <v>248</v>
      </c>
      <c r="F227" s="20" t="s">
        <v>36</v>
      </c>
      <c r="G227" s="20" t="s">
        <v>254</v>
      </c>
      <c r="H227" s="20" t="s">
        <v>261</v>
      </c>
      <c r="I227" s="23">
        <f>I228</f>
        <v>21684</v>
      </c>
      <c r="J227" s="23">
        <f>J228</f>
        <v>0</v>
      </c>
    </row>
    <row r="228" spans="1:11" ht="35.25" customHeight="1" thickBot="1">
      <c r="A228" s="279"/>
      <c r="B228" s="278" t="s">
        <v>496</v>
      </c>
      <c r="C228" s="277">
        <v>871</v>
      </c>
      <c r="D228" s="276" t="s">
        <v>13</v>
      </c>
      <c r="E228" s="276" t="s">
        <v>248</v>
      </c>
      <c r="F228" s="276" t="s">
        <v>36</v>
      </c>
      <c r="G228" s="276" t="s">
        <v>254</v>
      </c>
      <c r="H228" s="276" t="s">
        <v>261</v>
      </c>
      <c r="I228" s="275">
        <v>21684</v>
      </c>
      <c r="J228" s="274">
        <v>0</v>
      </c>
    </row>
    <row r="229" spans="1:11" ht="15" customHeight="1" thickBot="1">
      <c r="A229" s="336" t="s">
        <v>175</v>
      </c>
      <c r="B229" s="337"/>
      <c r="C229" s="337"/>
      <c r="D229" s="337"/>
      <c r="E229" s="337"/>
      <c r="F229" s="337"/>
      <c r="G229" s="337"/>
      <c r="H229" s="337"/>
      <c r="I229" s="273">
        <f>I12+I44+I57+I150+I152+I171+I211+I223+I226</f>
        <v>107261.20000000001</v>
      </c>
      <c r="J229" s="272">
        <f>J12+J44+J57+J150+J152+J171+J211+J223+J226</f>
        <v>75410.600000000006</v>
      </c>
    </row>
    <row r="230" spans="1:11" ht="15">
      <c r="A230" s="46"/>
      <c r="B230" s="6"/>
      <c r="C230" s="6"/>
      <c r="D230" s="42"/>
      <c r="E230" s="6"/>
      <c r="F230" s="6"/>
      <c r="G230" s="6"/>
      <c r="H230" s="5"/>
      <c r="I230" s="4"/>
      <c r="J230" s="4"/>
    </row>
    <row r="231" spans="1:11" s="270" customFormat="1" ht="15.75">
      <c r="A231" s="46"/>
      <c r="B231" s="6"/>
      <c r="C231" s="6"/>
      <c r="D231" s="42"/>
      <c r="E231" s="6"/>
      <c r="F231" s="6"/>
      <c r="G231" s="6"/>
      <c r="H231" s="5"/>
      <c r="I231" s="1"/>
      <c r="J231" s="1"/>
      <c r="K231" s="1"/>
    </row>
    <row r="232" spans="1:11" s="270" customFormat="1" ht="15.75">
      <c r="A232" s="46"/>
      <c r="B232" s="6"/>
      <c r="C232" s="6"/>
      <c r="D232" s="42"/>
      <c r="E232" s="6"/>
      <c r="F232" s="6"/>
      <c r="G232" s="6"/>
      <c r="H232" s="5"/>
      <c r="I232" s="1"/>
      <c r="J232" s="1"/>
      <c r="K232" s="1"/>
    </row>
    <row r="233" spans="1:11" s="270" customFormat="1" ht="15.75">
      <c r="A233" s="46"/>
      <c r="B233" s="6"/>
      <c r="C233" s="6"/>
      <c r="D233" s="42"/>
      <c r="E233" s="6"/>
      <c r="F233" s="6"/>
      <c r="G233" s="6"/>
      <c r="H233" s="5"/>
      <c r="I233" s="1"/>
      <c r="J233" s="1"/>
      <c r="K233" s="1"/>
    </row>
    <row r="234" spans="1:11" s="270" customFormat="1" ht="15.75">
      <c r="A234" s="46"/>
      <c r="B234" s="6"/>
      <c r="C234" s="6"/>
      <c r="D234" s="42"/>
      <c r="E234" s="6"/>
      <c r="F234" s="6"/>
      <c r="G234" s="6"/>
      <c r="H234" s="5"/>
      <c r="I234" s="1"/>
      <c r="J234" s="271"/>
      <c r="K234" s="1"/>
    </row>
    <row r="235" spans="1:11" s="270" customFormat="1" ht="15.75">
      <c r="A235" s="46"/>
      <c r="B235" s="6"/>
      <c r="C235" s="6"/>
      <c r="D235" s="42"/>
      <c r="E235" s="6"/>
      <c r="F235" s="6"/>
      <c r="G235" s="6"/>
      <c r="H235" s="5"/>
      <c r="I235" s="1"/>
      <c r="J235" s="1"/>
      <c r="K235" s="1"/>
    </row>
    <row r="236" spans="1:11" s="270" customFormat="1" ht="15.75">
      <c r="A236" s="46"/>
      <c r="B236" s="6"/>
      <c r="C236" s="6"/>
      <c r="D236" s="42"/>
      <c r="E236" s="6"/>
      <c r="F236" s="6"/>
      <c r="G236" s="6"/>
      <c r="H236" s="5"/>
      <c r="I236" s="1"/>
      <c r="J236" s="1"/>
      <c r="K236" s="1"/>
    </row>
    <row r="237" spans="1:11" s="270" customFormat="1" ht="15.75">
      <c r="A237" s="46"/>
      <c r="B237" s="6"/>
      <c r="C237" s="6"/>
      <c r="D237" s="42"/>
      <c r="E237" s="6"/>
      <c r="F237" s="6"/>
      <c r="G237" s="6"/>
      <c r="H237" s="5"/>
      <c r="I237" s="1"/>
      <c r="J237" s="1"/>
      <c r="K237" s="1"/>
    </row>
    <row r="238" spans="1:11" s="270" customFormat="1" ht="15.75">
      <c r="A238" s="46"/>
      <c r="B238" s="6"/>
      <c r="C238" s="6"/>
      <c r="D238" s="42"/>
      <c r="E238" s="6"/>
      <c r="F238" s="6"/>
      <c r="G238" s="6"/>
      <c r="H238" s="5"/>
      <c r="I238" s="1"/>
      <c r="J238" s="1"/>
      <c r="K238" s="1"/>
    </row>
    <row r="239" spans="1:11" s="270" customFormat="1" ht="15.75">
      <c r="A239" s="46"/>
      <c r="B239" s="6"/>
      <c r="C239" s="6"/>
      <c r="D239" s="42"/>
      <c r="E239" s="6"/>
      <c r="F239" s="6"/>
      <c r="G239" s="6"/>
      <c r="H239" s="5"/>
      <c r="I239" s="1"/>
      <c r="J239" s="1"/>
      <c r="K239" s="1"/>
    </row>
    <row r="240" spans="1:11" s="270" customFormat="1" ht="15.75">
      <c r="A240" s="46"/>
      <c r="B240" s="6"/>
      <c r="C240" s="6"/>
      <c r="D240" s="42"/>
      <c r="E240" s="6"/>
      <c r="F240" s="6"/>
      <c r="G240" s="6"/>
      <c r="H240" s="5"/>
      <c r="I240" s="1"/>
      <c r="J240" s="1"/>
      <c r="K240" s="1"/>
    </row>
    <row r="241" spans="1:11" s="270" customFormat="1" ht="15.75">
      <c r="A241" s="46"/>
      <c r="B241" s="6"/>
      <c r="C241" s="6"/>
      <c r="D241" s="42"/>
      <c r="E241" s="6"/>
      <c r="F241" s="6"/>
      <c r="G241" s="6"/>
      <c r="H241" s="5"/>
      <c r="I241" s="1"/>
      <c r="J241" s="1"/>
      <c r="K241" s="1"/>
    </row>
    <row r="242" spans="1:11" s="270" customFormat="1" ht="15.75">
      <c r="A242" s="46"/>
      <c r="B242" s="6"/>
      <c r="C242" s="6"/>
      <c r="D242" s="42"/>
      <c r="E242" s="6"/>
      <c r="F242" s="6"/>
      <c r="G242" s="6"/>
      <c r="H242" s="5"/>
      <c r="I242" s="1"/>
      <c r="J242" s="1"/>
      <c r="K242" s="1"/>
    </row>
    <row r="243" spans="1:11" s="270" customFormat="1" ht="15.75">
      <c r="A243" s="46"/>
      <c r="B243" s="6"/>
      <c r="C243" s="6"/>
      <c r="D243" s="42"/>
      <c r="E243" s="6"/>
      <c r="F243" s="6"/>
      <c r="G243" s="6"/>
      <c r="H243" s="5"/>
      <c r="I243" s="1"/>
      <c r="J243" s="1"/>
      <c r="K243" s="1"/>
    </row>
    <row r="244" spans="1:11" s="270" customFormat="1" ht="15.75">
      <c r="A244" s="46"/>
      <c r="B244" s="6"/>
      <c r="C244" s="6"/>
      <c r="D244" s="42"/>
      <c r="E244" s="6"/>
      <c r="F244" s="6"/>
      <c r="G244" s="6"/>
      <c r="H244" s="5"/>
      <c r="I244" s="1"/>
      <c r="J244" s="1"/>
      <c r="K244" s="1"/>
    </row>
    <row r="245" spans="1:11" s="270" customFormat="1" ht="15.75">
      <c r="A245" s="46"/>
      <c r="B245" s="6"/>
      <c r="C245" s="6"/>
      <c r="D245" s="42"/>
      <c r="E245" s="6"/>
      <c r="F245" s="6"/>
      <c r="G245" s="6"/>
      <c r="H245" s="5"/>
      <c r="I245" s="1"/>
      <c r="J245" s="1"/>
      <c r="K245" s="1"/>
    </row>
    <row r="246" spans="1:11" s="270" customFormat="1" ht="15.75">
      <c r="A246" s="46"/>
      <c r="B246" s="6"/>
      <c r="C246" s="6"/>
      <c r="D246" s="42"/>
      <c r="E246" s="6"/>
      <c r="F246" s="6"/>
      <c r="G246" s="6"/>
      <c r="H246" s="5"/>
      <c r="I246" s="1"/>
      <c r="J246" s="1"/>
      <c r="K246" s="1"/>
    </row>
    <row r="247" spans="1:11" ht="15">
      <c r="A247" s="46"/>
      <c r="B247" s="6"/>
      <c r="C247" s="6"/>
      <c r="D247" s="42"/>
      <c r="E247" s="6"/>
      <c r="F247" s="6"/>
      <c r="G247" s="6"/>
      <c r="H247" s="5"/>
    </row>
    <row r="248" spans="1:11" ht="15">
      <c r="A248" s="46"/>
      <c r="B248" s="6"/>
      <c r="C248" s="6"/>
      <c r="D248" s="42"/>
      <c r="E248" s="6"/>
      <c r="F248" s="6"/>
      <c r="G248" s="6"/>
      <c r="H248" s="5"/>
    </row>
    <row r="249" spans="1:11" ht="15">
      <c r="A249" s="46"/>
      <c r="B249" s="6"/>
      <c r="C249" s="6"/>
      <c r="D249" s="42"/>
      <c r="E249" s="6"/>
      <c r="F249" s="6"/>
      <c r="G249" s="6"/>
      <c r="H249" s="5"/>
    </row>
    <row r="250" spans="1:11" ht="15">
      <c r="A250" s="46"/>
      <c r="B250" s="6"/>
      <c r="C250" s="6"/>
      <c r="D250" s="42"/>
      <c r="E250" s="6"/>
      <c r="F250" s="6"/>
      <c r="G250" s="6"/>
      <c r="H250" s="5"/>
    </row>
    <row r="251" spans="1:11" ht="15">
      <c r="A251" s="46"/>
      <c r="B251" s="6"/>
      <c r="C251" s="6"/>
      <c r="D251" s="42"/>
      <c r="E251" s="6"/>
      <c r="F251" s="6"/>
      <c r="G251" s="6"/>
      <c r="H251" s="5"/>
    </row>
    <row r="252" spans="1:11" ht="15">
      <c r="A252" s="46"/>
      <c r="B252" s="6"/>
      <c r="C252" s="6"/>
      <c r="D252" s="42"/>
      <c r="E252" s="6"/>
      <c r="F252" s="6"/>
      <c r="G252" s="6"/>
      <c r="H252" s="5"/>
    </row>
    <row r="253" spans="1:11" ht="15">
      <c r="A253" s="46"/>
      <c r="B253" s="6"/>
      <c r="C253" s="6"/>
      <c r="D253" s="42"/>
      <c r="E253" s="6"/>
      <c r="F253" s="6"/>
      <c r="G253" s="6"/>
      <c r="H253" s="5"/>
    </row>
    <row r="254" spans="1:11" ht="15">
      <c r="A254" s="46"/>
      <c r="B254" s="6"/>
      <c r="C254" s="6"/>
      <c r="D254" s="42"/>
      <c r="E254" s="6"/>
      <c r="F254" s="6"/>
      <c r="G254" s="6"/>
      <c r="H254" s="5"/>
    </row>
    <row r="255" spans="1:11" ht="15">
      <c r="A255" s="46"/>
      <c r="B255" s="6"/>
      <c r="C255" s="6"/>
      <c r="D255" s="42"/>
      <c r="E255" s="6"/>
      <c r="F255" s="6"/>
      <c r="G255" s="6"/>
      <c r="H255" s="5"/>
    </row>
    <row r="256" spans="1:11" ht="15">
      <c r="A256" s="46"/>
      <c r="B256" s="6"/>
      <c r="C256" s="6"/>
      <c r="D256" s="42"/>
      <c r="E256" s="6"/>
      <c r="F256" s="6"/>
      <c r="G256" s="6"/>
      <c r="H256" s="5"/>
    </row>
    <row r="257" spans="1:8" ht="15">
      <c r="A257" s="46"/>
      <c r="B257" s="6"/>
      <c r="C257" s="6"/>
      <c r="D257" s="42"/>
      <c r="E257" s="6"/>
      <c r="F257" s="6"/>
      <c r="G257" s="6"/>
      <c r="H257" s="5"/>
    </row>
    <row r="258" spans="1:8" ht="15">
      <c r="A258" s="46"/>
      <c r="B258" s="6"/>
      <c r="C258" s="6"/>
      <c r="D258" s="42"/>
      <c r="E258" s="6"/>
      <c r="F258" s="6"/>
      <c r="G258" s="6"/>
      <c r="H258" s="5"/>
    </row>
    <row r="259" spans="1:8" ht="15">
      <c r="A259" s="46"/>
      <c r="B259" s="6"/>
      <c r="C259" s="6"/>
      <c r="D259" s="42"/>
      <c r="E259" s="6"/>
      <c r="F259" s="6"/>
      <c r="G259" s="6"/>
      <c r="H259" s="5"/>
    </row>
    <row r="260" spans="1:8" ht="15">
      <c r="A260" s="46"/>
      <c r="B260" s="6"/>
      <c r="C260" s="6"/>
      <c r="D260" s="42"/>
      <c r="E260" s="6"/>
      <c r="F260" s="6"/>
      <c r="G260" s="6"/>
      <c r="H260" s="5"/>
    </row>
    <row r="261" spans="1:8" ht="15">
      <c r="A261" s="46"/>
      <c r="B261" s="6"/>
      <c r="C261" s="6"/>
      <c r="D261" s="42"/>
      <c r="E261" s="6"/>
      <c r="F261" s="6"/>
      <c r="G261" s="6"/>
      <c r="H261" s="5"/>
    </row>
    <row r="262" spans="1:8" ht="15">
      <c r="A262" s="46"/>
      <c r="B262" s="6"/>
      <c r="C262" s="6"/>
      <c r="D262" s="42"/>
      <c r="E262" s="6"/>
      <c r="F262" s="6"/>
      <c r="G262" s="6"/>
      <c r="H262" s="5"/>
    </row>
    <row r="263" spans="1:8" ht="15">
      <c r="A263" s="46"/>
      <c r="B263" s="6"/>
      <c r="C263" s="6"/>
      <c r="D263" s="42"/>
      <c r="E263" s="6"/>
      <c r="F263" s="6"/>
      <c r="G263" s="6"/>
      <c r="H263" s="5"/>
    </row>
    <row r="264" spans="1:8" ht="15">
      <c r="A264" s="46"/>
      <c r="B264" s="6"/>
      <c r="C264" s="6"/>
      <c r="D264" s="42"/>
      <c r="E264" s="6"/>
      <c r="F264" s="6"/>
      <c r="G264" s="6"/>
      <c r="H264" s="5"/>
    </row>
    <row r="265" spans="1:8" ht="15">
      <c r="A265" s="46"/>
      <c r="B265" s="6"/>
      <c r="C265" s="6"/>
      <c r="D265" s="42"/>
      <c r="E265" s="6"/>
      <c r="F265" s="6"/>
      <c r="G265" s="6"/>
      <c r="H265" s="5"/>
    </row>
    <row r="266" spans="1:8" ht="15">
      <c r="A266" s="46"/>
      <c r="B266" s="6"/>
      <c r="C266" s="6"/>
      <c r="D266" s="42"/>
      <c r="E266" s="6"/>
      <c r="F266" s="6"/>
      <c r="G266" s="6"/>
      <c r="H266" s="5"/>
    </row>
    <row r="267" spans="1:8" ht="15">
      <c r="A267" s="46"/>
      <c r="B267" s="6"/>
      <c r="C267" s="6"/>
      <c r="D267" s="42"/>
      <c r="E267" s="6"/>
      <c r="F267" s="6"/>
      <c r="G267" s="6"/>
      <c r="H267" s="5"/>
    </row>
    <row r="268" spans="1:8" ht="15">
      <c r="A268" s="46"/>
      <c r="B268" s="6"/>
      <c r="C268" s="6"/>
      <c r="D268" s="42"/>
      <c r="E268" s="6"/>
      <c r="F268" s="6"/>
      <c r="G268" s="6"/>
      <c r="H268" s="5"/>
    </row>
    <row r="269" spans="1:8" ht="15">
      <c r="A269" s="46"/>
      <c r="B269" s="6"/>
      <c r="C269" s="6"/>
      <c r="D269" s="42"/>
      <c r="E269" s="6"/>
      <c r="F269" s="6"/>
      <c r="G269" s="6"/>
      <c r="H269" s="5"/>
    </row>
    <row r="270" spans="1:8" ht="15">
      <c r="A270" s="46"/>
      <c r="B270" s="6"/>
      <c r="C270" s="6"/>
      <c r="D270" s="42"/>
      <c r="E270" s="6"/>
      <c r="F270" s="6"/>
      <c r="G270" s="6"/>
      <c r="H270" s="5"/>
    </row>
    <row r="271" spans="1:8" ht="15">
      <c r="A271" s="46"/>
      <c r="B271" s="6"/>
      <c r="C271" s="6"/>
      <c r="D271" s="42"/>
      <c r="E271" s="6"/>
      <c r="F271" s="6"/>
      <c r="G271" s="6"/>
      <c r="H271" s="5"/>
    </row>
    <row r="272" spans="1:8" ht="15">
      <c r="A272" s="46"/>
      <c r="B272" s="6"/>
      <c r="C272" s="6"/>
      <c r="D272" s="42"/>
      <c r="E272" s="6"/>
      <c r="F272" s="6"/>
      <c r="G272" s="6"/>
      <c r="H272" s="5"/>
    </row>
    <row r="273" spans="1:8" ht="15">
      <c r="A273" s="46"/>
      <c r="B273" s="6"/>
      <c r="C273" s="6"/>
      <c r="D273" s="42"/>
      <c r="E273" s="6"/>
      <c r="F273" s="6"/>
      <c r="G273" s="6"/>
      <c r="H273" s="5"/>
    </row>
    <row r="274" spans="1:8" ht="15">
      <c r="A274" s="46"/>
      <c r="B274" s="6"/>
      <c r="C274" s="6"/>
      <c r="D274" s="42"/>
      <c r="E274" s="6"/>
      <c r="F274" s="6"/>
      <c r="G274" s="6"/>
      <c r="H274" s="5"/>
    </row>
    <row r="275" spans="1:8" ht="15">
      <c r="A275" s="46"/>
      <c r="B275" s="6"/>
      <c r="C275" s="6"/>
      <c r="D275" s="42"/>
      <c r="E275" s="6"/>
      <c r="F275" s="6"/>
      <c r="G275" s="6"/>
      <c r="H275" s="5"/>
    </row>
    <row r="276" spans="1:8" ht="15">
      <c r="A276" s="46"/>
      <c r="B276" s="6"/>
      <c r="C276" s="6"/>
      <c r="D276" s="42"/>
      <c r="E276" s="6"/>
      <c r="F276" s="6"/>
      <c r="G276" s="6"/>
      <c r="H276" s="5"/>
    </row>
    <row r="277" spans="1:8" ht="15">
      <c r="A277" s="46"/>
      <c r="B277" s="6"/>
      <c r="C277" s="6"/>
      <c r="D277" s="42"/>
      <c r="E277" s="6"/>
      <c r="F277" s="6"/>
      <c r="G277" s="6"/>
      <c r="H277" s="5"/>
    </row>
    <row r="278" spans="1:8" ht="15">
      <c r="A278" s="46"/>
      <c r="B278" s="6"/>
      <c r="C278" s="6"/>
      <c r="D278" s="42"/>
      <c r="E278" s="6"/>
      <c r="F278" s="6"/>
      <c r="G278" s="6"/>
      <c r="H278" s="5"/>
    </row>
    <row r="279" spans="1:8" ht="15">
      <c r="A279" s="46"/>
      <c r="B279" s="6"/>
      <c r="C279" s="6"/>
      <c r="D279" s="42"/>
      <c r="E279" s="6"/>
      <c r="F279" s="6"/>
      <c r="G279" s="6"/>
      <c r="H279" s="5"/>
    </row>
    <row r="280" spans="1:8" ht="15">
      <c r="A280" s="46"/>
      <c r="B280" s="6"/>
      <c r="C280" s="6"/>
      <c r="D280" s="42"/>
      <c r="E280" s="6"/>
      <c r="F280" s="6"/>
      <c r="G280" s="6"/>
      <c r="H280" s="5"/>
    </row>
    <row r="281" spans="1:8" ht="15">
      <c r="A281" s="46"/>
      <c r="B281" s="6"/>
      <c r="C281" s="6"/>
      <c r="D281" s="42"/>
      <c r="E281" s="6"/>
      <c r="F281" s="6"/>
      <c r="G281" s="6"/>
      <c r="H281" s="5"/>
    </row>
    <row r="282" spans="1:8" ht="15">
      <c r="A282" s="46"/>
      <c r="B282" s="6"/>
      <c r="C282" s="6"/>
      <c r="D282" s="42"/>
      <c r="E282" s="6"/>
      <c r="F282" s="6"/>
      <c r="G282" s="6"/>
      <c r="H282" s="5"/>
    </row>
    <row r="283" spans="1:8" ht="15">
      <c r="A283" s="46"/>
      <c r="B283" s="6"/>
      <c r="C283" s="6"/>
      <c r="D283" s="42"/>
      <c r="E283" s="6"/>
      <c r="F283" s="6"/>
      <c r="G283" s="6"/>
      <c r="H283" s="5"/>
    </row>
    <row r="284" spans="1:8" ht="15">
      <c r="A284" s="46"/>
      <c r="B284" s="6"/>
      <c r="C284" s="6"/>
      <c r="D284" s="42"/>
      <c r="E284" s="6"/>
      <c r="F284" s="6"/>
      <c r="G284" s="6"/>
      <c r="H284" s="5"/>
    </row>
    <row r="285" spans="1:8" ht="15">
      <c r="A285" s="46"/>
      <c r="B285" s="6"/>
      <c r="C285" s="6"/>
      <c r="D285" s="42"/>
      <c r="E285" s="6"/>
      <c r="F285" s="6"/>
      <c r="G285" s="6"/>
      <c r="H285" s="5"/>
    </row>
    <row r="286" spans="1:8" ht="15">
      <c r="A286" s="46"/>
      <c r="B286" s="6"/>
      <c r="C286" s="6"/>
      <c r="D286" s="42"/>
      <c r="E286" s="6"/>
      <c r="F286" s="6"/>
      <c r="G286" s="6"/>
      <c r="H286" s="5"/>
    </row>
    <row r="287" spans="1:8" ht="15">
      <c r="A287" s="46"/>
      <c r="B287" s="6"/>
      <c r="C287" s="6"/>
      <c r="D287" s="42"/>
      <c r="E287" s="6"/>
      <c r="F287" s="6"/>
      <c r="G287" s="6"/>
      <c r="H287" s="5"/>
    </row>
    <row r="288" spans="1:8" ht="15">
      <c r="A288" s="46"/>
      <c r="B288" s="6"/>
      <c r="C288" s="6"/>
      <c r="D288" s="42"/>
      <c r="E288" s="6"/>
      <c r="F288" s="6"/>
      <c r="G288" s="6"/>
      <c r="H288" s="5"/>
    </row>
    <row r="289" spans="1:8" ht="15">
      <c r="A289" s="46"/>
      <c r="B289" s="6"/>
      <c r="C289" s="6"/>
      <c r="D289" s="42"/>
      <c r="E289" s="6"/>
      <c r="F289" s="6"/>
      <c r="G289" s="6"/>
      <c r="H289" s="5"/>
    </row>
    <row r="290" spans="1:8" ht="15">
      <c r="A290" s="46"/>
      <c r="B290" s="6"/>
      <c r="C290" s="6"/>
      <c r="D290" s="42"/>
      <c r="E290" s="6"/>
      <c r="F290" s="6"/>
      <c r="G290" s="6"/>
      <c r="H290" s="5"/>
    </row>
    <row r="291" spans="1:8" ht="15">
      <c r="A291" s="46"/>
      <c r="B291" s="6"/>
      <c r="C291" s="6"/>
      <c r="D291" s="42"/>
      <c r="E291" s="6"/>
      <c r="F291" s="6"/>
      <c r="G291" s="6"/>
      <c r="H291" s="5"/>
    </row>
    <row r="292" spans="1:8" ht="15">
      <c r="A292" s="46"/>
      <c r="B292" s="6"/>
      <c r="C292" s="6"/>
      <c r="D292" s="42"/>
      <c r="E292" s="6"/>
      <c r="F292" s="6"/>
      <c r="G292" s="6"/>
      <c r="H292" s="5"/>
    </row>
    <row r="293" spans="1:8" ht="15">
      <c r="A293" s="46"/>
      <c r="B293" s="6"/>
      <c r="C293" s="6"/>
      <c r="D293" s="42"/>
      <c r="E293" s="6"/>
      <c r="F293" s="6"/>
      <c r="G293" s="6"/>
      <c r="H293" s="5"/>
    </row>
    <row r="294" spans="1:8" ht="15">
      <c r="A294" s="46"/>
      <c r="B294" s="6"/>
      <c r="C294" s="6"/>
      <c r="D294" s="42"/>
      <c r="E294" s="6"/>
      <c r="F294" s="6"/>
      <c r="G294" s="6"/>
      <c r="H294" s="5"/>
    </row>
    <row r="295" spans="1:8" ht="15">
      <c r="A295" s="46"/>
      <c r="B295" s="6"/>
      <c r="C295" s="6"/>
      <c r="D295" s="42"/>
      <c r="E295" s="6"/>
      <c r="F295" s="6"/>
      <c r="G295" s="6"/>
      <c r="H295" s="5"/>
    </row>
    <row r="296" spans="1:8" ht="15">
      <c r="A296" s="46"/>
      <c r="B296" s="6"/>
      <c r="C296" s="6"/>
      <c r="D296" s="42"/>
      <c r="E296" s="6"/>
      <c r="F296" s="6"/>
      <c r="G296" s="6"/>
      <c r="H296" s="5"/>
    </row>
    <row r="297" spans="1:8" ht="15">
      <c r="A297" s="46"/>
      <c r="B297" s="6"/>
      <c r="C297" s="6"/>
      <c r="D297" s="42"/>
      <c r="E297" s="6"/>
      <c r="F297" s="6"/>
      <c r="G297" s="6"/>
      <c r="H297" s="5"/>
    </row>
    <row r="298" spans="1:8" ht="15">
      <c r="A298" s="46"/>
      <c r="B298" s="6"/>
      <c r="C298" s="6"/>
      <c r="D298" s="42"/>
      <c r="E298" s="6"/>
      <c r="F298" s="6"/>
      <c r="G298" s="6"/>
      <c r="H298" s="5"/>
    </row>
    <row r="299" spans="1:8" ht="15">
      <c r="A299" s="46"/>
      <c r="B299" s="6"/>
      <c r="C299" s="6"/>
      <c r="D299" s="42"/>
      <c r="E299" s="6"/>
      <c r="F299" s="6"/>
      <c r="G299" s="6"/>
      <c r="H299" s="5"/>
    </row>
    <row r="300" spans="1:8" ht="15">
      <c r="A300" s="46"/>
      <c r="B300" s="6"/>
      <c r="C300" s="6"/>
      <c r="D300" s="42"/>
      <c r="E300" s="6"/>
      <c r="F300" s="6"/>
      <c r="G300" s="6"/>
      <c r="H300" s="5"/>
    </row>
    <row r="301" spans="1:8" ht="15">
      <c r="A301" s="46"/>
      <c r="B301" s="6"/>
      <c r="C301" s="6"/>
      <c r="D301" s="42"/>
      <c r="E301" s="6"/>
      <c r="F301" s="6"/>
      <c r="G301" s="6"/>
      <c r="H301" s="5"/>
    </row>
    <row r="302" spans="1:8" ht="15">
      <c r="A302" s="46"/>
      <c r="B302" s="6"/>
      <c r="C302" s="6"/>
      <c r="D302" s="42"/>
      <c r="E302" s="6"/>
      <c r="F302" s="6"/>
      <c r="G302" s="6"/>
      <c r="H302" s="5"/>
    </row>
    <row r="303" spans="1:8" ht="15">
      <c r="A303" s="46"/>
      <c r="B303" s="6"/>
      <c r="C303" s="6"/>
      <c r="D303" s="42"/>
      <c r="E303" s="6"/>
      <c r="F303" s="6"/>
      <c r="G303" s="6"/>
      <c r="H303" s="5"/>
    </row>
    <row r="304" spans="1:8" ht="15">
      <c r="A304" s="46"/>
      <c r="B304" s="6"/>
      <c r="C304" s="6"/>
      <c r="D304" s="42"/>
      <c r="E304" s="6"/>
      <c r="F304" s="6"/>
      <c r="G304" s="6"/>
      <c r="H304" s="5"/>
    </row>
    <row r="305" spans="1:8" ht="15">
      <c r="A305" s="46"/>
      <c r="B305" s="6"/>
      <c r="C305" s="6"/>
      <c r="D305" s="42"/>
      <c r="E305" s="6"/>
      <c r="F305" s="6"/>
      <c r="G305" s="6"/>
      <c r="H305" s="5"/>
    </row>
    <row r="306" spans="1:8" ht="15">
      <c r="A306" s="46"/>
      <c r="B306" s="6"/>
      <c r="C306" s="6"/>
      <c r="D306" s="42"/>
      <c r="E306" s="6"/>
      <c r="F306" s="6"/>
      <c r="G306" s="6"/>
      <c r="H306" s="5"/>
    </row>
    <row r="307" spans="1:8" ht="15">
      <c r="A307" s="46"/>
      <c r="B307" s="6"/>
      <c r="C307" s="6"/>
      <c r="D307" s="42"/>
      <c r="E307" s="6"/>
      <c r="F307" s="6"/>
      <c r="G307" s="6"/>
      <c r="H307" s="5"/>
    </row>
    <row r="308" spans="1:8" ht="15">
      <c r="A308" s="46"/>
      <c r="B308" s="6"/>
      <c r="C308" s="6"/>
      <c r="D308" s="42"/>
      <c r="E308" s="6"/>
      <c r="F308" s="6"/>
      <c r="G308" s="6"/>
      <c r="H308" s="5"/>
    </row>
    <row r="309" spans="1:8" ht="15">
      <c r="A309" s="46"/>
      <c r="B309" s="6"/>
      <c r="C309" s="6"/>
      <c r="D309" s="42"/>
      <c r="E309" s="6"/>
      <c r="F309" s="6"/>
      <c r="G309" s="6"/>
      <c r="H309" s="5"/>
    </row>
    <row r="310" spans="1:8" ht="15">
      <c r="A310" s="46"/>
      <c r="B310" s="6"/>
      <c r="C310" s="6"/>
      <c r="D310" s="42"/>
      <c r="E310" s="6"/>
      <c r="F310" s="6"/>
      <c r="G310" s="6"/>
      <c r="H310" s="5"/>
    </row>
    <row r="311" spans="1:8" ht="15">
      <c r="A311" s="46"/>
      <c r="B311" s="6"/>
      <c r="C311" s="6"/>
      <c r="D311" s="42"/>
      <c r="E311" s="6"/>
      <c r="F311" s="6"/>
      <c r="G311" s="6"/>
      <c r="H311" s="5"/>
    </row>
    <row r="312" spans="1:8" ht="15">
      <c r="A312" s="46"/>
      <c r="B312" s="6"/>
      <c r="C312" s="6"/>
      <c r="D312" s="42"/>
      <c r="E312" s="6"/>
      <c r="F312" s="6"/>
      <c r="G312" s="6"/>
      <c r="H312" s="5"/>
    </row>
    <row r="313" spans="1:8" ht="15">
      <c r="A313" s="46"/>
      <c r="B313" s="6"/>
      <c r="C313" s="6"/>
      <c r="D313" s="42"/>
      <c r="E313" s="6"/>
      <c r="F313" s="6"/>
      <c r="G313" s="6"/>
      <c r="H313" s="5"/>
    </row>
    <row r="314" spans="1:8" ht="15">
      <c r="A314" s="46"/>
      <c r="B314" s="6"/>
      <c r="C314" s="6"/>
      <c r="D314" s="42"/>
      <c r="E314" s="6"/>
      <c r="F314" s="6"/>
      <c r="G314" s="6"/>
      <c r="H314" s="5"/>
    </row>
    <row r="315" spans="1:8" ht="15">
      <c r="A315" s="46"/>
      <c r="B315" s="6"/>
      <c r="C315" s="6"/>
      <c r="D315" s="42"/>
      <c r="E315" s="6"/>
      <c r="F315" s="6"/>
      <c r="G315" s="6"/>
      <c r="H315" s="5"/>
    </row>
  </sheetData>
  <mergeCells count="4">
    <mergeCell ref="F11:H11"/>
    <mergeCell ref="A229:H229"/>
    <mergeCell ref="A9:J9"/>
    <mergeCell ref="A8:J8"/>
  </mergeCells>
  <pageMargins left="0.70866141732283472" right="0.59055118110236227" top="0.59055118110236227" bottom="0.59055118110236227" header="0.31496062992125984" footer="0.31496062992125984"/>
  <pageSetup paperSize="9" scale="84" fitToHeight="3" orientation="portrait" r:id="rId1"/>
  <rowBreaks count="6" manualBreakCount="6">
    <brk id="41" max="10" man="1"/>
    <brk id="67" max="10" man="1"/>
    <brk id="86" max="10" man="1"/>
    <brk id="115" max="10" man="1"/>
    <brk id="151" max="10" man="1"/>
    <brk id="179"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9"/>
  <sheetViews>
    <sheetView view="pageBreakPreview" zoomScale="115" zoomScaleNormal="100" zoomScaleSheetLayoutView="115" workbookViewId="0">
      <selection activeCell="D7" sqref="D7"/>
    </sheetView>
  </sheetViews>
  <sheetFormatPr defaultRowHeight="12.75"/>
  <cols>
    <col min="1" max="1" width="26.5703125" style="94" customWidth="1"/>
    <col min="2" max="2" width="56.42578125" style="94" customWidth="1"/>
    <col min="3" max="3" width="13.85546875" style="95" customWidth="1"/>
    <col min="4" max="4" width="12.7109375" style="95" customWidth="1"/>
    <col min="5" max="16384" width="9.140625" style="94"/>
  </cols>
  <sheetData>
    <row r="1" spans="1:4">
      <c r="D1" s="99" t="s">
        <v>240</v>
      </c>
    </row>
    <row r="2" spans="1:4">
      <c r="D2" s="99" t="s">
        <v>407</v>
      </c>
    </row>
    <row r="3" spans="1:4" ht="13.5" customHeight="1">
      <c r="C3" s="94"/>
      <c r="D3" s="99" t="s">
        <v>408</v>
      </c>
    </row>
    <row r="4" spans="1:4" ht="15.75" customHeight="1">
      <c r="C4" s="101"/>
      <c r="D4" s="99" t="s">
        <v>409</v>
      </c>
    </row>
    <row r="5" spans="1:4" ht="14.25" customHeight="1">
      <c r="C5" s="101"/>
      <c r="D5" s="99" t="s">
        <v>410</v>
      </c>
    </row>
    <row r="6" spans="1:4">
      <c r="D6" s="99" t="str">
        <f>'Приложение 1'!D6</f>
        <v>от "29" мая  2016 г. №29-121</v>
      </c>
    </row>
    <row r="8" spans="1:4" ht="84" customHeight="1">
      <c r="A8" s="311" t="s">
        <v>450</v>
      </c>
      <c r="B8" s="311"/>
      <c r="C8" s="311"/>
      <c r="D8" s="311"/>
    </row>
    <row r="9" spans="1:4">
      <c r="A9" s="96"/>
      <c r="B9" s="96"/>
      <c r="D9" s="99" t="s">
        <v>285</v>
      </c>
    </row>
    <row r="10" spans="1:4" s="97" customFormat="1" ht="31.5">
      <c r="A10" s="146" t="s">
        <v>451</v>
      </c>
      <c r="B10" s="146" t="s">
        <v>452</v>
      </c>
      <c r="C10" s="146" t="s">
        <v>453</v>
      </c>
      <c r="D10" s="146" t="s">
        <v>424</v>
      </c>
    </row>
    <row r="11" spans="1:4" s="97" customFormat="1" ht="15.75">
      <c r="A11" s="146"/>
      <c r="B11" s="147" t="s">
        <v>454</v>
      </c>
      <c r="C11" s="163">
        <f>C12+C41</f>
        <v>92127</v>
      </c>
      <c r="D11" s="163">
        <f>D12+D41</f>
        <v>94188</v>
      </c>
    </row>
    <row r="12" spans="1:4" ht="15.75" customHeight="1">
      <c r="A12" s="152" t="s">
        <v>317</v>
      </c>
      <c r="B12" s="128" t="s">
        <v>318</v>
      </c>
      <c r="C12" s="131">
        <f>C13+C18+C26+C31+C35+C38</f>
        <v>87061.5</v>
      </c>
      <c r="D12" s="131">
        <f>D13+D18+D26+D31+D35+D38</f>
        <v>89179.3</v>
      </c>
    </row>
    <row r="13" spans="1:4" ht="15.75" customHeight="1">
      <c r="A13" s="152" t="s">
        <v>319</v>
      </c>
      <c r="B13" s="128" t="s">
        <v>320</v>
      </c>
      <c r="C13" s="131">
        <f>C14</f>
        <v>28587.600000000002</v>
      </c>
      <c r="D13" s="131">
        <f>D14</f>
        <v>30646.899999999998</v>
      </c>
    </row>
    <row r="14" spans="1:4" ht="14.25" customHeight="1">
      <c r="A14" s="153" t="s">
        <v>321</v>
      </c>
      <c r="B14" s="129" t="s">
        <v>322</v>
      </c>
      <c r="C14" s="133">
        <f>SUM(C15:C17)</f>
        <v>28587.600000000002</v>
      </c>
      <c r="D14" s="133">
        <f>SUM(D15:D17)</f>
        <v>30646.899999999998</v>
      </c>
    </row>
    <row r="15" spans="1:4" ht="81" customHeight="1">
      <c r="A15" s="153" t="s">
        <v>323</v>
      </c>
      <c r="B15" s="141" t="s">
        <v>324</v>
      </c>
      <c r="C15" s="133">
        <v>28460</v>
      </c>
      <c r="D15" s="133">
        <v>30519.1</v>
      </c>
    </row>
    <row r="16" spans="1:4" ht="131.25" customHeight="1">
      <c r="A16" s="153" t="s">
        <v>325</v>
      </c>
      <c r="B16" s="142" t="s">
        <v>326</v>
      </c>
      <c r="C16" s="133">
        <v>105.4</v>
      </c>
      <c r="D16" s="133">
        <v>105.5</v>
      </c>
    </row>
    <row r="17" spans="1:4" ht="54" customHeight="1">
      <c r="A17" s="153" t="s">
        <v>327</v>
      </c>
      <c r="B17" s="142" t="s">
        <v>328</v>
      </c>
      <c r="C17" s="133">
        <v>22.2</v>
      </c>
      <c r="D17" s="133">
        <v>22.3</v>
      </c>
    </row>
    <row r="18" spans="1:4" ht="16.5" customHeight="1">
      <c r="A18" s="152" t="s">
        <v>329</v>
      </c>
      <c r="B18" s="143" t="s">
        <v>330</v>
      </c>
      <c r="C18" s="131">
        <f>C19+C21</f>
        <v>50178.7</v>
      </c>
      <c r="D18" s="131">
        <f>D19+D21</f>
        <v>50235.4</v>
      </c>
    </row>
    <row r="19" spans="1:4" ht="16.5" customHeight="1">
      <c r="A19" s="152" t="s">
        <v>331</v>
      </c>
      <c r="B19" s="143" t="s">
        <v>332</v>
      </c>
      <c r="C19" s="131">
        <f>C20</f>
        <v>536.70000000000005</v>
      </c>
      <c r="D19" s="131">
        <f>D20</f>
        <v>560.79999999999995</v>
      </c>
    </row>
    <row r="20" spans="1:4" ht="52.5" customHeight="1">
      <c r="A20" s="153" t="s">
        <v>333</v>
      </c>
      <c r="B20" s="142" t="s">
        <v>334</v>
      </c>
      <c r="C20" s="133">
        <v>536.70000000000005</v>
      </c>
      <c r="D20" s="133">
        <v>560.79999999999995</v>
      </c>
    </row>
    <row r="21" spans="1:4" ht="15.75" customHeight="1">
      <c r="A21" s="152" t="s">
        <v>335</v>
      </c>
      <c r="B21" s="143" t="s">
        <v>336</v>
      </c>
      <c r="C21" s="131">
        <f>C22+C24</f>
        <v>49642</v>
      </c>
      <c r="D21" s="131">
        <f>D22+D24</f>
        <v>49674.6</v>
      </c>
    </row>
    <row r="22" spans="1:4" ht="14.25" customHeight="1">
      <c r="A22" s="153" t="s">
        <v>337</v>
      </c>
      <c r="B22" s="148" t="s">
        <v>338</v>
      </c>
      <c r="C22" s="133">
        <f>C23</f>
        <v>47902.9</v>
      </c>
      <c r="D22" s="133">
        <f>D23</f>
        <v>47933</v>
      </c>
    </row>
    <row r="23" spans="1:4" ht="57" customHeight="1">
      <c r="A23" s="153" t="s">
        <v>339</v>
      </c>
      <c r="B23" s="148" t="s">
        <v>340</v>
      </c>
      <c r="C23" s="133">
        <v>47902.9</v>
      </c>
      <c r="D23" s="133">
        <v>47933</v>
      </c>
    </row>
    <row r="24" spans="1:4" ht="15" customHeight="1">
      <c r="A24" s="153" t="s">
        <v>341</v>
      </c>
      <c r="B24" s="148" t="s">
        <v>342</v>
      </c>
      <c r="C24" s="133">
        <f>C25</f>
        <v>1739.1</v>
      </c>
      <c r="D24" s="133">
        <f>D25</f>
        <v>1741.6</v>
      </c>
    </row>
    <row r="25" spans="1:4" ht="51" customHeight="1">
      <c r="A25" s="153" t="s">
        <v>343</v>
      </c>
      <c r="B25" s="148" t="s">
        <v>344</v>
      </c>
      <c r="C25" s="133">
        <v>1739.1</v>
      </c>
      <c r="D25" s="133">
        <v>1741.6</v>
      </c>
    </row>
    <row r="26" spans="1:4" ht="55.5" customHeight="1">
      <c r="A26" s="152" t="s">
        <v>345</v>
      </c>
      <c r="B26" s="143" t="s">
        <v>346</v>
      </c>
      <c r="C26" s="131">
        <f>C27+C29</f>
        <v>5823.5</v>
      </c>
      <c r="D26" s="131">
        <f>D28+D30</f>
        <v>5824.6</v>
      </c>
    </row>
    <row r="27" spans="1:4" s="98" customFormat="1" ht="103.5" customHeight="1">
      <c r="A27" s="153" t="s">
        <v>347</v>
      </c>
      <c r="B27" s="141" t="s">
        <v>348</v>
      </c>
      <c r="C27" s="133">
        <f>C28</f>
        <v>5385</v>
      </c>
      <c r="D27" s="133">
        <f>D28</f>
        <v>5385.1</v>
      </c>
    </row>
    <row r="28" spans="1:4" ht="99" customHeight="1">
      <c r="A28" s="153" t="s">
        <v>349</v>
      </c>
      <c r="B28" s="148" t="s">
        <v>350</v>
      </c>
      <c r="C28" s="133">
        <v>5385</v>
      </c>
      <c r="D28" s="133">
        <v>5385.1</v>
      </c>
    </row>
    <row r="29" spans="1:4" ht="99.75" customHeight="1">
      <c r="A29" s="153" t="s">
        <v>351</v>
      </c>
      <c r="B29" s="148" t="s">
        <v>352</v>
      </c>
      <c r="C29" s="133">
        <f>C30</f>
        <v>438.5</v>
      </c>
      <c r="D29" s="133">
        <f>D30</f>
        <v>439.5</v>
      </c>
    </row>
    <row r="30" spans="1:4" ht="99.75" customHeight="1">
      <c r="A30" s="153" t="s">
        <v>353</v>
      </c>
      <c r="B30" s="141" t="s">
        <v>354</v>
      </c>
      <c r="C30" s="133">
        <v>438.5</v>
      </c>
      <c r="D30" s="133">
        <v>439.5</v>
      </c>
    </row>
    <row r="31" spans="1:4" ht="36" customHeight="1">
      <c r="A31" s="152" t="s">
        <v>355</v>
      </c>
      <c r="B31" s="143" t="s">
        <v>356</v>
      </c>
      <c r="C31" s="131">
        <f t="shared" ref="C31:D33" si="0">C32</f>
        <v>2440</v>
      </c>
      <c r="D31" s="131">
        <f t="shared" si="0"/>
        <v>2442.6999999999998</v>
      </c>
    </row>
    <row r="32" spans="1:4" ht="35.25" customHeight="1">
      <c r="A32" s="153" t="s">
        <v>357</v>
      </c>
      <c r="B32" s="141" t="s">
        <v>358</v>
      </c>
      <c r="C32" s="133">
        <f t="shared" si="0"/>
        <v>2440</v>
      </c>
      <c r="D32" s="133">
        <f t="shared" si="0"/>
        <v>2442.6999999999998</v>
      </c>
    </row>
    <row r="33" spans="1:4" ht="49.5" customHeight="1">
      <c r="A33" s="153" t="s">
        <v>359</v>
      </c>
      <c r="B33" s="141" t="s">
        <v>360</v>
      </c>
      <c r="C33" s="133">
        <f t="shared" si="0"/>
        <v>2440</v>
      </c>
      <c r="D33" s="133">
        <f t="shared" si="0"/>
        <v>2442.6999999999998</v>
      </c>
    </row>
    <row r="34" spans="1:4" ht="71.25" customHeight="1">
      <c r="A34" s="153" t="s">
        <v>361</v>
      </c>
      <c r="B34" s="141" t="s">
        <v>362</v>
      </c>
      <c r="C34" s="133">
        <v>2440</v>
      </c>
      <c r="D34" s="133">
        <v>2442.6999999999998</v>
      </c>
    </row>
    <row r="35" spans="1:4" ht="21.75" customHeight="1">
      <c r="A35" s="152" t="s">
        <v>363</v>
      </c>
      <c r="B35" s="143" t="s">
        <v>364</v>
      </c>
      <c r="C35" s="131">
        <f>C36</f>
        <v>13.7</v>
      </c>
      <c r="D35" s="131">
        <f>D36</f>
        <v>13.7</v>
      </c>
    </row>
    <row r="36" spans="1:4" ht="79.5" customHeight="1">
      <c r="A36" s="153" t="s">
        <v>365</v>
      </c>
      <c r="B36" s="141" t="s">
        <v>366</v>
      </c>
      <c r="C36" s="133">
        <f>C37</f>
        <v>13.7</v>
      </c>
      <c r="D36" s="133">
        <f>D37</f>
        <v>13.7</v>
      </c>
    </row>
    <row r="37" spans="1:4" ht="84.75" customHeight="1">
      <c r="A37" s="153" t="s">
        <v>367</v>
      </c>
      <c r="B37" s="141" t="s">
        <v>368</v>
      </c>
      <c r="C37" s="133">
        <v>13.7</v>
      </c>
      <c r="D37" s="133">
        <v>13.7</v>
      </c>
    </row>
    <row r="38" spans="1:4" ht="21" customHeight="1">
      <c r="A38" s="152" t="s">
        <v>369</v>
      </c>
      <c r="B38" s="143" t="s">
        <v>370</v>
      </c>
      <c r="C38" s="131">
        <f>C39+C40</f>
        <v>18</v>
      </c>
      <c r="D38" s="131">
        <f>D39+D40</f>
        <v>16</v>
      </c>
    </row>
    <row r="39" spans="1:4" ht="29.25" customHeight="1">
      <c r="A39" s="153" t="s">
        <v>371</v>
      </c>
      <c r="B39" s="141" t="s">
        <v>372</v>
      </c>
      <c r="C39" s="133"/>
      <c r="D39" s="133">
        <v>-2</v>
      </c>
    </row>
    <row r="40" spans="1:4" ht="35.25" customHeight="1">
      <c r="A40" s="153" t="s">
        <v>373</v>
      </c>
      <c r="B40" s="141" t="s">
        <v>374</v>
      </c>
      <c r="C40" s="133">
        <v>18</v>
      </c>
      <c r="D40" s="133">
        <v>18</v>
      </c>
    </row>
    <row r="41" spans="1:4" ht="15.75" customHeight="1">
      <c r="A41" s="152" t="s">
        <v>375</v>
      </c>
      <c r="B41" s="143" t="s">
        <v>376</v>
      </c>
      <c r="C41" s="131">
        <f>C42+C56+C58</f>
        <v>5065.5</v>
      </c>
      <c r="D41" s="131">
        <f>D42+D56+D58</f>
        <v>5008.7</v>
      </c>
    </row>
    <row r="42" spans="1:4" ht="52.5" customHeight="1">
      <c r="A42" s="154" t="s">
        <v>377</v>
      </c>
      <c r="B42" s="149" t="s">
        <v>378</v>
      </c>
      <c r="C42" s="131">
        <f>C43+C46+C49</f>
        <v>4165.3</v>
      </c>
      <c r="D42" s="131">
        <f>D43+D46+D49</f>
        <v>4099.3</v>
      </c>
    </row>
    <row r="43" spans="1:4" ht="33" customHeight="1">
      <c r="A43" s="154" t="s">
        <v>379</v>
      </c>
      <c r="B43" s="149" t="s">
        <v>380</v>
      </c>
      <c r="C43" s="131">
        <f>C44</f>
        <v>1692</v>
      </c>
      <c r="D43" s="131">
        <f>D44</f>
        <v>1692</v>
      </c>
    </row>
    <row r="44" spans="1:4" ht="22.5" customHeight="1">
      <c r="A44" s="155" t="s">
        <v>381</v>
      </c>
      <c r="B44" s="144" t="s">
        <v>382</v>
      </c>
      <c r="C44" s="133">
        <f>C45</f>
        <v>1692</v>
      </c>
      <c r="D44" s="133">
        <f>D45</f>
        <v>1692</v>
      </c>
    </row>
    <row r="45" spans="1:4" ht="38.25" customHeight="1">
      <c r="A45" s="156" t="s">
        <v>383</v>
      </c>
      <c r="B45" s="144" t="s">
        <v>420</v>
      </c>
      <c r="C45" s="133">
        <v>1692</v>
      </c>
      <c r="D45" s="133">
        <v>1692</v>
      </c>
    </row>
    <row r="46" spans="1:4" ht="34.5" customHeight="1">
      <c r="A46" s="154" t="s">
        <v>384</v>
      </c>
      <c r="B46" s="149" t="s">
        <v>385</v>
      </c>
      <c r="C46" s="131">
        <f>C47</f>
        <v>444</v>
      </c>
      <c r="D46" s="131">
        <f>D47</f>
        <v>444</v>
      </c>
    </row>
    <row r="47" spans="1:4" ht="51.75" customHeight="1">
      <c r="A47" s="157" t="s">
        <v>386</v>
      </c>
      <c r="B47" s="144" t="s">
        <v>387</v>
      </c>
      <c r="C47" s="133">
        <f>C48</f>
        <v>444</v>
      </c>
      <c r="D47" s="133">
        <f>D48</f>
        <v>444</v>
      </c>
    </row>
    <row r="48" spans="1:4" s="98" customFormat="1" ht="55.5" customHeight="1">
      <c r="A48" s="156" t="s">
        <v>388</v>
      </c>
      <c r="B48" s="144" t="s">
        <v>389</v>
      </c>
      <c r="C48" s="133">
        <v>444</v>
      </c>
      <c r="D48" s="133">
        <v>444</v>
      </c>
    </row>
    <row r="49" spans="1:4" s="98" customFormat="1" ht="18.75" customHeight="1">
      <c r="A49" s="158" t="s">
        <v>390</v>
      </c>
      <c r="B49" s="150" t="s">
        <v>391</v>
      </c>
      <c r="C49" s="131">
        <f>C50+C51</f>
        <v>2029.3000000000002</v>
      </c>
      <c r="D49" s="131">
        <f>D50+D51</f>
        <v>1963.3</v>
      </c>
    </row>
    <row r="50" spans="1:4" ht="31.5" hidden="1" customHeight="1">
      <c r="A50" s="158" t="s">
        <v>392</v>
      </c>
      <c r="B50" s="151" t="s">
        <v>393</v>
      </c>
      <c r="C50" s="133"/>
      <c r="D50" s="133"/>
    </row>
    <row r="51" spans="1:4" ht="36" customHeight="1">
      <c r="A51" s="158" t="s">
        <v>394</v>
      </c>
      <c r="B51" s="150" t="s">
        <v>395</v>
      </c>
      <c r="C51" s="131">
        <f>SUM(C52:C55)</f>
        <v>2029.3000000000002</v>
      </c>
      <c r="D51" s="131">
        <f>SUM(D52:D55)</f>
        <v>1963.3</v>
      </c>
    </row>
    <row r="52" spans="1:4" ht="30" hidden="1" customHeight="1">
      <c r="A52" s="159"/>
      <c r="B52" s="141" t="s">
        <v>396</v>
      </c>
      <c r="C52" s="133"/>
      <c r="D52" s="133"/>
    </row>
    <row r="53" spans="1:4" ht="66.75" customHeight="1">
      <c r="A53" s="159"/>
      <c r="B53" s="141" t="s">
        <v>397</v>
      </c>
      <c r="C53" s="133">
        <v>1500</v>
      </c>
      <c r="D53" s="133">
        <v>1500</v>
      </c>
    </row>
    <row r="54" spans="1:4" ht="17.25" customHeight="1">
      <c r="A54" s="159"/>
      <c r="B54" s="141" t="s">
        <v>59</v>
      </c>
      <c r="C54" s="133">
        <f>29.3-0.9</f>
        <v>28.400000000000002</v>
      </c>
      <c r="D54" s="133">
        <v>23.8</v>
      </c>
    </row>
    <row r="55" spans="1:4" ht="78" customHeight="1">
      <c r="A55" s="160"/>
      <c r="B55" s="141" t="s">
        <v>398</v>
      </c>
      <c r="C55" s="133">
        <v>500.9</v>
      </c>
      <c r="D55" s="133">
        <v>439.5</v>
      </c>
    </row>
    <row r="56" spans="1:4" ht="31.5">
      <c r="A56" s="158" t="s">
        <v>399</v>
      </c>
      <c r="B56" s="151" t="s">
        <v>400</v>
      </c>
      <c r="C56" s="131">
        <f>C57</f>
        <v>716.9</v>
      </c>
      <c r="D56" s="131">
        <f>D57</f>
        <v>726</v>
      </c>
    </row>
    <row r="57" spans="1:4" ht="56.25" customHeight="1">
      <c r="A57" s="161" t="s">
        <v>401</v>
      </c>
      <c r="B57" s="141" t="s">
        <v>402</v>
      </c>
      <c r="C57" s="133">
        <v>716.9</v>
      </c>
      <c r="D57" s="133">
        <v>726</v>
      </c>
    </row>
    <row r="58" spans="1:4" ht="15.75">
      <c r="A58" s="162" t="s">
        <v>403</v>
      </c>
      <c r="B58" s="151" t="s">
        <v>404</v>
      </c>
      <c r="C58" s="131">
        <f>C59</f>
        <v>183.3</v>
      </c>
      <c r="D58" s="131">
        <f>D59</f>
        <v>183.4</v>
      </c>
    </row>
    <row r="59" spans="1:4" ht="47.25">
      <c r="A59" s="161" t="s">
        <v>405</v>
      </c>
      <c r="B59" s="141" t="s">
        <v>406</v>
      </c>
      <c r="C59" s="133">
        <v>183.3</v>
      </c>
      <c r="D59" s="133">
        <v>183.4</v>
      </c>
    </row>
  </sheetData>
  <mergeCells count="1">
    <mergeCell ref="A8:D8"/>
  </mergeCells>
  <pageMargins left="0.74803149606299213" right="0.55118110236220474" top="0.31496062992125984" bottom="0.23622047244094491" header="0.51181102362204722" footer="0.51181102362204722"/>
  <pageSetup paperSize="9" scale="82" fitToHeight="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0"/>
  <sheetViews>
    <sheetView view="pageBreakPreview" zoomScaleNormal="100" zoomScaleSheetLayoutView="100" workbookViewId="0">
      <selection activeCell="D7" sqref="D7"/>
    </sheetView>
  </sheetViews>
  <sheetFormatPr defaultRowHeight="15.75"/>
  <cols>
    <col min="1" max="1" width="3.7109375" style="104" customWidth="1"/>
    <col min="2" max="2" width="64" style="104" customWidth="1"/>
    <col min="3" max="3" width="14.7109375" style="104" customWidth="1"/>
    <col min="4" max="4" width="12.5703125" style="104" customWidth="1"/>
    <col min="5" max="16384" width="9.140625" style="104"/>
  </cols>
  <sheetData>
    <row r="1" spans="1:4" s="7" customFormat="1" ht="12.75">
      <c r="C1" s="8"/>
      <c r="D1" s="99" t="s">
        <v>42</v>
      </c>
    </row>
    <row r="2" spans="1:4" s="7" customFormat="1" ht="12.75">
      <c r="C2" s="8"/>
      <c r="D2" s="99" t="s">
        <v>407</v>
      </c>
    </row>
    <row r="3" spans="1:4" s="7" customFormat="1" ht="12.75">
      <c r="C3" s="8"/>
      <c r="D3" s="99" t="s">
        <v>408</v>
      </c>
    </row>
    <row r="4" spans="1:4" s="7" customFormat="1" ht="12" customHeight="1">
      <c r="B4" s="103"/>
      <c r="C4" s="8"/>
      <c r="D4" s="99" t="s">
        <v>409</v>
      </c>
    </row>
    <row r="5" spans="1:4" s="7" customFormat="1" ht="12.75">
      <c r="C5" s="8"/>
      <c r="D5" s="99" t="s">
        <v>410</v>
      </c>
    </row>
    <row r="6" spans="1:4" s="7" customFormat="1" ht="12.75">
      <c r="C6" s="8"/>
      <c r="D6" s="99" t="str">
        <f>'Приложение 1'!D6</f>
        <v>от "29" мая  2016 г. №29-121</v>
      </c>
    </row>
    <row r="7" spans="1:4">
      <c r="C7" s="105"/>
    </row>
    <row r="8" spans="1:4" ht="130.5" customHeight="1">
      <c r="A8" s="315" t="s">
        <v>455</v>
      </c>
      <c r="B8" s="315"/>
      <c r="C8" s="315"/>
      <c r="D8" s="315"/>
    </row>
    <row r="9" spans="1:4" ht="20.25" customHeight="1">
      <c r="A9" s="164"/>
      <c r="B9" s="164"/>
      <c r="C9" s="164"/>
      <c r="D9" s="167"/>
    </row>
    <row r="10" spans="1:4">
      <c r="A10" s="164"/>
      <c r="B10" s="164"/>
      <c r="C10" s="114"/>
      <c r="D10" s="105" t="s">
        <v>285</v>
      </c>
    </row>
    <row r="11" spans="1:4">
      <c r="A11" s="146"/>
      <c r="B11" s="146" t="s">
        <v>452</v>
      </c>
      <c r="C11" s="146" t="s">
        <v>453</v>
      </c>
      <c r="D11" s="146" t="s">
        <v>424</v>
      </c>
    </row>
    <row r="12" spans="1:4" s="106" customFormat="1" ht="54.75" customHeight="1">
      <c r="A12" s="168">
        <v>1</v>
      </c>
      <c r="B12" s="169" t="s">
        <v>413</v>
      </c>
      <c r="C12" s="170">
        <f>'Приложение 6'!H43</f>
        <v>45.1</v>
      </c>
      <c r="D12" s="170">
        <f>'Приложение 6'!J43</f>
        <v>45.1</v>
      </c>
    </row>
    <row r="13" spans="1:4" s="106" customFormat="1" ht="66" customHeight="1">
      <c r="A13" s="168">
        <v>2</v>
      </c>
      <c r="B13" s="169" t="s">
        <v>456</v>
      </c>
      <c r="C13" s="171">
        <f>'Приложение 6'!H41</f>
        <v>45.1</v>
      </c>
      <c r="D13" s="171">
        <f>'Приложение 6'!J41</f>
        <v>45.1</v>
      </c>
    </row>
    <row r="14" spans="1:4" s="106" customFormat="1">
      <c r="A14" s="168">
        <v>3</v>
      </c>
      <c r="B14" s="169" t="s">
        <v>457</v>
      </c>
      <c r="C14" s="171">
        <f>'Приложение 6'!H46</f>
        <v>92.8</v>
      </c>
      <c r="D14" s="171">
        <f>'Приложение 6'!J46</f>
        <v>92.8</v>
      </c>
    </row>
    <row r="15" spans="1:4" s="106" customFormat="1">
      <c r="A15" s="168">
        <v>4</v>
      </c>
      <c r="B15" s="169" t="s">
        <v>414</v>
      </c>
      <c r="C15" s="171">
        <f>'Приложение 6'!H48</f>
        <v>139.9</v>
      </c>
      <c r="D15" s="171">
        <f>'Приложение 6'!J48</f>
        <v>139.9</v>
      </c>
    </row>
    <row r="16" spans="1:4" s="106" customFormat="1" ht="64.5" customHeight="1">
      <c r="A16" s="168">
        <v>5</v>
      </c>
      <c r="B16" s="169" t="s">
        <v>415</v>
      </c>
      <c r="C16" s="171">
        <f>'Приложение 6'!H120</f>
        <v>35.9</v>
      </c>
      <c r="D16" s="171">
        <f>'Приложение 6'!J120</f>
        <v>35.9</v>
      </c>
    </row>
    <row r="17" spans="1:4" s="106" customFormat="1" ht="31.5">
      <c r="A17" s="168">
        <v>6</v>
      </c>
      <c r="B17" s="169" t="s">
        <v>458</v>
      </c>
      <c r="C17" s="171">
        <f>'Приложение 6'!H39</f>
        <v>45.1</v>
      </c>
      <c r="D17" s="171">
        <f>'Приложение 6'!J39</f>
        <v>45.1</v>
      </c>
    </row>
    <row r="18" spans="1:4" s="106" customFormat="1" ht="47.25">
      <c r="A18" s="168">
        <v>7</v>
      </c>
      <c r="B18" s="169" t="s">
        <v>459</v>
      </c>
      <c r="C18" s="171">
        <f>'Приложение 6'!H50</f>
        <v>107.7</v>
      </c>
      <c r="D18" s="171">
        <f>'Приложение 6'!J50</f>
        <v>107.7</v>
      </c>
    </row>
    <row r="19" spans="1:4">
      <c r="A19" s="153"/>
      <c r="B19" s="141" t="s">
        <v>290</v>
      </c>
      <c r="C19" s="172">
        <f>SUM(C12:C18)</f>
        <v>511.59999999999997</v>
      </c>
      <c r="D19" s="172">
        <f>SUM(D12:D18)</f>
        <v>511.59999999999997</v>
      </c>
    </row>
    <row r="20" spans="1:4">
      <c r="A20" s="165"/>
      <c r="B20" s="165"/>
      <c r="C20" s="165"/>
      <c r="D20" s="165"/>
    </row>
  </sheetData>
  <mergeCells count="1">
    <mergeCell ref="A8:D8"/>
  </mergeCells>
  <pageMargins left="0.74803149606299213" right="0.47244094488188981" top="0.86614173228346458" bottom="0.98425196850393704" header="0.51181102362204722" footer="0.51181102362204722"/>
  <pageSetup paperSize="9" scale="96"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view="pageBreakPreview" zoomScaleNormal="100" zoomScaleSheetLayoutView="100" workbookViewId="0">
      <selection activeCell="D7" sqref="D7"/>
    </sheetView>
  </sheetViews>
  <sheetFormatPr defaultRowHeight="12.75"/>
  <cols>
    <col min="1" max="1" width="4.28515625" style="7" customWidth="1"/>
    <col min="2" max="2" width="54" style="7" customWidth="1"/>
    <col min="3" max="3" width="14.5703125" style="7" customWidth="1"/>
    <col min="4" max="4" width="13.140625" style="7" customWidth="1"/>
    <col min="5" max="16384" width="9.140625" style="7"/>
  </cols>
  <sheetData>
    <row r="1" spans="1:4">
      <c r="C1" s="102"/>
      <c r="D1" s="99" t="s">
        <v>43</v>
      </c>
    </row>
    <row r="2" spans="1:4" ht="12.75" customHeight="1">
      <c r="B2" s="102"/>
      <c r="C2" s="102"/>
      <c r="D2" s="99" t="s">
        <v>407</v>
      </c>
    </row>
    <row r="3" spans="1:4" ht="12" customHeight="1">
      <c r="B3" s="103"/>
      <c r="C3" s="103"/>
      <c r="D3" s="99" t="s">
        <v>408</v>
      </c>
    </row>
    <row r="4" spans="1:4">
      <c r="C4" s="102"/>
      <c r="D4" s="99" t="s">
        <v>409</v>
      </c>
    </row>
    <row r="5" spans="1:4">
      <c r="C5" s="9"/>
      <c r="D5" s="99" t="s">
        <v>410</v>
      </c>
    </row>
    <row r="6" spans="1:4">
      <c r="C6" s="9"/>
      <c r="D6" s="99" t="str">
        <f>'Приложение 1'!D6</f>
        <v>от "29" мая  2016 г. №29-121</v>
      </c>
    </row>
    <row r="7" spans="1:4">
      <c r="C7" s="9"/>
      <c r="D7" s="9"/>
    </row>
    <row r="8" spans="1:4">
      <c r="C8" s="9"/>
      <c r="D8" s="9"/>
    </row>
    <row r="9" spans="1:4" ht="115.5" customHeight="1">
      <c r="A9" s="316" t="s">
        <v>460</v>
      </c>
      <c r="B9" s="316"/>
      <c r="C9" s="316"/>
      <c r="D9" s="316"/>
    </row>
    <row r="10" spans="1:4" ht="37.5" customHeight="1">
      <c r="A10" s="107"/>
      <c r="B10" s="107"/>
      <c r="C10" s="107"/>
      <c r="D10" s="107"/>
    </row>
    <row r="11" spans="1:4" ht="15.75">
      <c r="D11" s="115" t="s">
        <v>285</v>
      </c>
    </row>
    <row r="12" spans="1:4" ht="31.5">
      <c r="A12" s="108"/>
      <c r="B12" s="109" t="s">
        <v>417</v>
      </c>
      <c r="C12" s="146" t="s">
        <v>453</v>
      </c>
      <c r="D12" s="146" t="s">
        <v>424</v>
      </c>
    </row>
    <row r="13" spans="1:4" ht="31.5">
      <c r="A13" s="113">
        <v>1</v>
      </c>
      <c r="B13" s="114" t="s">
        <v>418</v>
      </c>
      <c r="C13" s="112">
        <f>'Приложение 7'!I77</f>
        <v>65.099999999999994</v>
      </c>
      <c r="D13" s="112">
        <f>'Приложение 7'!K78</f>
        <v>65.099999999999994</v>
      </c>
    </row>
    <row r="14" spans="1:4" ht="15.75">
      <c r="A14" s="108"/>
      <c r="B14" s="110" t="s">
        <v>416</v>
      </c>
      <c r="C14" s="111">
        <f>SUM(C13:C13)</f>
        <v>65.099999999999994</v>
      </c>
      <c r="D14" s="111">
        <f>SUM(D13:D13)</f>
        <v>65.099999999999994</v>
      </c>
    </row>
    <row r="15" spans="1:4" ht="15.75">
      <c r="A15" s="117"/>
      <c r="B15" s="117"/>
      <c r="C15" s="117"/>
      <c r="D15" s="117"/>
    </row>
    <row r="18" spans="2:2" ht="15.75">
      <c r="B18" s="115"/>
    </row>
    <row r="20" spans="2:2" ht="15.75">
      <c r="B20" s="116"/>
    </row>
    <row r="21" spans="2:2" ht="15.75">
      <c r="B21" s="116"/>
    </row>
    <row r="22" spans="2:2" ht="15.75">
      <c r="B22" s="117"/>
    </row>
  </sheetData>
  <mergeCells count="1">
    <mergeCell ref="A9:D9"/>
  </mergeCells>
  <pageMargins left="0.75" right="0.45" top="0.54" bottom="1" header="0.5" footer="0.5"/>
  <pageSetup paperSize="9" orientation="portrait" verticalDpi="300"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41"/>
  <sheetViews>
    <sheetView showGridLines="0" view="pageBreakPreview" zoomScaleNormal="100" zoomScaleSheetLayoutView="100" workbookViewId="0">
      <selection activeCell="F7" sqref="F7"/>
    </sheetView>
  </sheetViews>
  <sheetFormatPr defaultRowHeight="12.75"/>
  <cols>
    <col min="1" max="1" width="50.85546875" style="173" customWidth="1"/>
    <col min="2" max="2" width="4.28515625" style="173" customWidth="1"/>
    <col min="3" max="3" width="4.85546875" style="173" customWidth="1"/>
    <col min="4" max="4" width="18.140625" style="173" customWidth="1"/>
    <col min="5" max="5" width="12.5703125" style="173" hidden="1" customWidth="1"/>
    <col min="6" max="6" width="12.5703125" style="173" customWidth="1"/>
    <col min="7" max="219" width="9.140625" style="173" customWidth="1"/>
    <col min="220" max="16384" width="9.140625" style="173"/>
  </cols>
  <sheetData>
    <row r="1" spans="1:11">
      <c r="F1" s="99" t="s">
        <v>316</v>
      </c>
    </row>
    <row r="2" spans="1:11">
      <c r="F2" s="99" t="s">
        <v>407</v>
      </c>
    </row>
    <row r="3" spans="1:11">
      <c r="F3" s="99" t="s">
        <v>408</v>
      </c>
    </row>
    <row r="4" spans="1:11">
      <c r="F4" s="99" t="s">
        <v>409</v>
      </c>
    </row>
    <row r="5" spans="1:11">
      <c r="F5" s="99" t="s">
        <v>410</v>
      </c>
    </row>
    <row r="6" spans="1:11">
      <c r="F6" s="99" t="str">
        <f>'Приложение 1'!D6</f>
        <v>от "29" мая  2016 г. №29-121</v>
      </c>
    </row>
    <row r="8" spans="1:11" ht="60.75" customHeight="1">
      <c r="A8" s="317" t="s">
        <v>474</v>
      </c>
      <c r="B8" s="317"/>
      <c r="C8" s="317"/>
      <c r="D8" s="317"/>
      <c r="E8" s="317"/>
      <c r="F8" s="317"/>
    </row>
    <row r="9" spans="1:11" ht="18.75">
      <c r="A9" s="174"/>
      <c r="B9" s="174"/>
      <c r="C9" s="174"/>
      <c r="D9" s="174"/>
      <c r="E9" s="174"/>
      <c r="F9" s="175" t="s">
        <v>285</v>
      </c>
    </row>
    <row r="10" spans="1:11" ht="210.75" customHeight="1">
      <c r="A10" s="176" t="s">
        <v>5</v>
      </c>
      <c r="B10" s="176" t="s">
        <v>461</v>
      </c>
      <c r="C10" s="176" t="s">
        <v>462</v>
      </c>
      <c r="D10" s="176" t="s">
        <v>475</v>
      </c>
      <c r="E10" s="176" t="s">
        <v>463</v>
      </c>
      <c r="F10" s="176" t="s">
        <v>424</v>
      </c>
      <c r="G10" s="177"/>
      <c r="H10" s="177"/>
      <c r="I10" s="177"/>
      <c r="J10" s="177"/>
      <c r="K10" s="177"/>
    </row>
    <row r="11" spans="1:11" ht="15.75">
      <c r="A11" s="81" t="s">
        <v>464</v>
      </c>
      <c r="B11" s="178">
        <v>1</v>
      </c>
      <c r="C11" s="178" t="s">
        <v>288</v>
      </c>
      <c r="D11" s="179">
        <f>SUM(D12:D15)</f>
        <v>37147.1</v>
      </c>
      <c r="E11" s="179">
        <f>SUM(E12:E15)</f>
        <v>37147.1</v>
      </c>
      <c r="F11" s="179">
        <f>SUM(F12:F15)</f>
        <v>11167.599999999999</v>
      </c>
    </row>
    <row r="12" spans="1:11" ht="62.25" customHeight="1">
      <c r="A12" s="81" t="s">
        <v>37</v>
      </c>
      <c r="B12" s="178">
        <v>1</v>
      </c>
      <c r="C12" s="178">
        <v>3</v>
      </c>
      <c r="D12" s="179">
        <f>'Приложение 7'!I244</f>
        <v>1517.4</v>
      </c>
      <c r="E12" s="179">
        <f>D12</f>
        <v>1517.4</v>
      </c>
      <c r="F12" s="179">
        <f>'Приложение 7'!K244</f>
        <v>1515.5</v>
      </c>
    </row>
    <row r="13" spans="1:11" ht="70.5" customHeight="1">
      <c r="A13" s="81" t="s">
        <v>16</v>
      </c>
      <c r="B13" s="178">
        <v>1</v>
      </c>
      <c r="C13" s="178">
        <v>4</v>
      </c>
      <c r="D13" s="179">
        <f>'Приложение 7'!I13</f>
        <v>6952.8999999999987</v>
      </c>
      <c r="E13" s="179">
        <f>D13</f>
        <v>6952.8999999999987</v>
      </c>
      <c r="F13" s="179">
        <f>'Приложение 7'!K13</f>
        <v>6928.0999999999995</v>
      </c>
    </row>
    <row r="14" spans="1:11" ht="15.75">
      <c r="A14" s="81" t="s">
        <v>0</v>
      </c>
      <c r="B14" s="178">
        <v>1</v>
      </c>
      <c r="C14" s="178">
        <v>11</v>
      </c>
      <c r="D14" s="179">
        <f>'Приложение 7'!I46</f>
        <v>3790</v>
      </c>
      <c r="E14" s="179">
        <f>D14</f>
        <v>3790</v>
      </c>
      <c r="F14" s="179">
        <f>'Приложение 7'!K46</f>
        <v>0</v>
      </c>
    </row>
    <row r="15" spans="1:11" ht="15.75">
      <c r="A15" s="81" t="s">
        <v>25</v>
      </c>
      <c r="B15" s="178">
        <v>1</v>
      </c>
      <c r="C15" s="178">
        <v>13</v>
      </c>
      <c r="D15" s="179">
        <f>'Приложение 7'!I47+'Приложение 7'!I252</f>
        <v>24886.799999999999</v>
      </c>
      <c r="E15" s="179">
        <f>D15</f>
        <v>24886.799999999999</v>
      </c>
      <c r="F15" s="179">
        <f>'Приложение 7'!K252+'Приложение 7'!K47</f>
        <v>2724</v>
      </c>
    </row>
    <row r="16" spans="1:11" ht="15.75">
      <c r="A16" s="81" t="s">
        <v>465</v>
      </c>
      <c r="B16" s="178">
        <v>2</v>
      </c>
      <c r="C16" s="178" t="s">
        <v>288</v>
      </c>
      <c r="D16" s="179">
        <f>D17</f>
        <v>468.8</v>
      </c>
      <c r="E16" s="179">
        <f>E17</f>
        <v>468.8</v>
      </c>
      <c r="F16" s="179">
        <f>F17</f>
        <v>468.8</v>
      </c>
    </row>
    <row r="17" spans="1:6" ht="19.5" customHeight="1">
      <c r="A17" s="81" t="s">
        <v>2</v>
      </c>
      <c r="B17" s="178">
        <v>2</v>
      </c>
      <c r="C17" s="178">
        <v>3</v>
      </c>
      <c r="D17" s="179">
        <f>'Приложение 7'!I80</f>
        <v>468.8</v>
      </c>
      <c r="E17" s="179">
        <f>D17</f>
        <v>468.8</v>
      </c>
      <c r="F17" s="179">
        <f>'Приложение 7'!K80</f>
        <v>468.8</v>
      </c>
    </row>
    <row r="18" spans="1:6" ht="31.5">
      <c r="A18" s="81" t="s">
        <v>466</v>
      </c>
      <c r="B18" s="178">
        <v>3</v>
      </c>
      <c r="C18" s="178" t="s">
        <v>288</v>
      </c>
      <c r="D18" s="179">
        <f>D19</f>
        <v>342.09999999999997</v>
      </c>
      <c r="E18" s="179">
        <f>E19</f>
        <v>342.09999999999997</v>
      </c>
      <c r="F18" s="179">
        <f>F19</f>
        <v>341.9</v>
      </c>
    </row>
    <row r="19" spans="1:6" ht="50.25" customHeight="1">
      <c r="A19" s="81" t="s">
        <v>46</v>
      </c>
      <c r="B19" s="178">
        <v>3</v>
      </c>
      <c r="C19" s="178">
        <v>9</v>
      </c>
      <c r="D19" s="179">
        <f>'Приложение 7'!I88</f>
        <v>342.09999999999997</v>
      </c>
      <c r="E19" s="179">
        <f>D19</f>
        <v>342.09999999999997</v>
      </c>
      <c r="F19" s="179">
        <f>'Приложение 7'!K88</f>
        <v>341.9</v>
      </c>
    </row>
    <row r="20" spans="1:6" ht="15.75">
      <c r="A20" s="81" t="s">
        <v>467</v>
      </c>
      <c r="B20" s="178">
        <v>4</v>
      </c>
      <c r="C20" s="178" t="s">
        <v>288</v>
      </c>
      <c r="D20" s="179">
        <f>SUM(D21:D22)</f>
        <v>35098.6</v>
      </c>
      <c r="E20" s="179">
        <f>SUM(E21:E22)</f>
        <v>35098.6</v>
      </c>
      <c r="F20" s="179">
        <f>SUM(F21:F22)</f>
        <v>31025.100000000002</v>
      </c>
    </row>
    <row r="21" spans="1:6" ht="15.75">
      <c r="A21" s="81" t="s">
        <v>62</v>
      </c>
      <c r="B21" s="178">
        <v>4</v>
      </c>
      <c r="C21" s="178">
        <v>9</v>
      </c>
      <c r="D21" s="179">
        <f>'Приложение 7'!I102</f>
        <v>35073.599999999999</v>
      </c>
      <c r="E21" s="179">
        <f>D21</f>
        <v>35073.599999999999</v>
      </c>
      <c r="F21" s="179">
        <f>'Приложение 7'!K102</f>
        <v>31008.100000000002</v>
      </c>
    </row>
    <row r="22" spans="1:6" ht="31.5">
      <c r="A22" s="81" t="s">
        <v>63</v>
      </c>
      <c r="B22" s="178">
        <v>4</v>
      </c>
      <c r="C22" s="178">
        <v>12</v>
      </c>
      <c r="D22" s="179">
        <f>'Приложение 7'!I117</f>
        <v>25</v>
      </c>
      <c r="E22" s="179">
        <f>D22</f>
        <v>25</v>
      </c>
      <c r="F22" s="179">
        <f>'Приложение 7'!K117</f>
        <v>17</v>
      </c>
    </row>
    <row r="23" spans="1:6" ht="15.75">
      <c r="A23" s="81" t="s">
        <v>468</v>
      </c>
      <c r="B23" s="178">
        <v>5</v>
      </c>
      <c r="C23" s="178" t="s">
        <v>288</v>
      </c>
      <c r="D23" s="179">
        <f>SUM(D24:D27)</f>
        <v>43088.3</v>
      </c>
      <c r="E23" s="179">
        <f>SUM(E24:E27)</f>
        <v>43088.3</v>
      </c>
      <c r="F23" s="179">
        <f>SUM(F24:F27)</f>
        <v>38173.5</v>
      </c>
    </row>
    <row r="24" spans="1:6" ht="15.75">
      <c r="A24" s="81" t="s">
        <v>21</v>
      </c>
      <c r="B24" s="178">
        <v>5</v>
      </c>
      <c r="C24" s="178">
        <v>1</v>
      </c>
      <c r="D24" s="179">
        <f>'Приложение 7'!I122</f>
        <v>1848</v>
      </c>
      <c r="E24" s="179">
        <f>D24</f>
        <v>1848</v>
      </c>
      <c r="F24" s="179">
        <f>'Приложение 7'!K122</f>
        <v>1666.9</v>
      </c>
    </row>
    <row r="25" spans="1:6" ht="15.75">
      <c r="A25" s="81" t="s">
        <v>51</v>
      </c>
      <c r="B25" s="178">
        <v>5</v>
      </c>
      <c r="C25" s="178">
        <v>2</v>
      </c>
      <c r="D25" s="179">
        <f>'Приложение 7'!I139</f>
        <v>60</v>
      </c>
      <c r="E25" s="179">
        <f>D25</f>
        <v>60</v>
      </c>
      <c r="F25" s="179">
        <f>'Приложение 7'!K139</f>
        <v>59.9</v>
      </c>
    </row>
    <row r="26" spans="1:6" ht="15.75">
      <c r="A26" s="81" t="s">
        <v>3</v>
      </c>
      <c r="B26" s="178">
        <v>5</v>
      </c>
      <c r="C26" s="178">
        <v>3</v>
      </c>
      <c r="D26" s="179">
        <f>'Приложение 7'!I144</f>
        <v>27653.200000000001</v>
      </c>
      <c r="E26" s="179">
        <f>D26</f>
        <v>27653.200000000001</v>
      </c>
      <c r="F26" s="179">
        <f>'Приложение 7'!K144</f>
        <v>24050.5</v>
      </c>
    </row>
    <row r="27" spans="1:6" ht="31.5">
      <c r="A27" s="81" t="s">
        <v>469</v>
      </c>
      <c r="B27" s="178">
        <v>5</v>
      </c>
      <c r="C27" s="178">
        <v>5</v>
      </c>
      <c r="D27" s="179">
        <f>'Приложение 7'!I172</f>
        <v>13527.1</v>
      </c>
      <c r="E27" s="179">
        <f>D27</f>
        <v>13527.1</v>
      </c>
      <c r="F27" s="179">
        <f>'Приложение 7'!K172</f>
        <v>12396.2</v>
      </c>
    </row>
    <row r="28" spans="1:6" ht="15.75">
      <c r="A28" s="81" t="s">
        <v>470</v>
      </c>
      <c r="B28" s="178">
        <v>7</v>
      </c>
      <c r="C28" s="178" t="s">
        <v>288</v>
      </c>
      <c r="D28" s="179">
        <f>SUM(D29:D30)</f>
        <v>272.2</v>
      </c>
      <c r="E28" s="179">
        <f>SUM(E29:E30)</f>
        <v>272.2</v>
      </c>
      <c r="F28" s="179">
        <f>SUM(F29:F30)</f>
        <v>272.10000000000002</v>
      </c>
    </row>
    <row r="29" spans="1:6" ht="34.5" customHeight="1">
      <c r="A29" s="81" t="s">
        <v>44</v>
      </c>
      <c r="B29" s="178">
        <v>7</v>
      </c>
      <c r="C29" s="178">
        <v>5</v>
      </c>
      <c r="D29" s="179">
        <f>'Приложение 7'!I179</f>
        <v>23.8</v>
      </c>
      <c r="E29" s="179">
        <f>D29</f>
        <v>23.8</v>
      </c>
      <c r="F29" s="179">
        <f>'Приложение 7'!K179</f>
        <v>23.8</v>
      </c>
    </row>
    <row r="30" spans="1:6" ht="20.25" customHeight="1">
      <c r="A30" s="81" t="s">
        <v>146</v>
      </c>
      <c r="B30" s="178">
        <v>7</v>
      </c>
      <c r="C30" s="178">
        <v>7</v>
      </c>
      <c r="D30" s="179">
        <f>'Приложение 7'!I184</f>
        <v>248.4</v>
      </c>
      <c r="E30" s="179">
        <f>D30</f>
        <v>248.4</v>
      </c>
      <c r="F30" s="179">
        <f>'Приложение 7'!K184</f>
        <v>248.3</v>
      </c>
    </row>
    <row r="31" spans="1:6" ht="15.75">
      <c r="A31" s="81" t="s">
        <v>471</v>
      </c>
      <c r="B31" s="178">
        <v>8</v>
      </c>
      <c r="C31" s="178" t="s">
        <v>288</v>
      </c>
      <c r="D31" s="179">
        <f>SUM(D32:D33)</f>
        <v>4601.1000000000004</v>
      </c>
      <c r="E31" s="179">
        <f>SUM(E32:E33)</f>
        <v>4601.1000000000004</v>
      </c>
      <c r="F31" s="179">
        <f>SUM(F32:F33)</f>
        <v>4292.3999999999996</v>
      </c>
    </row>
    <row r="32" spans="1:6" ht="15.75">
      <c r="A32" s="81" t="s">
        <v>24</v>
      </c>
      <c r="B32" s="178">
        <v>8</v>
      </c>
      <c r="C32" s="178">
        <v>1</v>
      </c>
      <c r="D32" s="179">
        <f>'Приложение 7'!I194</f>
        <v>2533.4</v>
      </c>
      <c r="E32" s="179">
        <f>D32</f>
        <v>2533.4</v>
      </c>
      <c r="F32" s="179">
        <f>'Приложение 7'!K194</f>
        <v>2457.9</v>
      </c>
    </row>
    <row r="33" spans="1:6" ht="31.5">
      <c r="A33" s="81" t="s">
        <v>49</v>
      </c>
      <c r="B33" s="178">
        <v>8</v>
      </c>
      <c r="C33" s="178">
        <v>4</v>
      </c>
      <c r="D33" s="179">
        <f>'Приложение 7'!I211</f>
        <v>2067.7000000000003</v>
      </c>
      <c r="E33" s="179">
        <f>D33</f>
        <v>2067.7000000000003</v>
      </c>
      <c r="F33" s="179">
        <f>'Приложение 7'!K211</f>
        <v>1834.5</v>
      </c>
    </row>
    <row r="34" spans="1:6" ht="15.75">
      <c r="A34" s="81" t="s">
        <v>472</v>
      </c>
      <c r="B34" s="178">
        <v>10</v>
      </c>
      <c r="C34" s="178" t="s">
        <v>288</v>
      </c>
      <c r="D34" s="179">
        <f>D35</f>
        <v>489.9</v>
      </c>
      <c r="E34" s="179">
        <f>E35</f>
        <v>489.9</v>
      </c>
      <c r="F34" s="179">
        <f>F35</f>
        <v>489.9</v>
      </c>
    </row>
    <row r="35" spans="1:6" ht="15.75">
      <c r="A35" s="81" t="s">
        <v>57</v>
      </c>
      <c r="B35" s="178">
        <v>10</v>
      </c>
      <c r="C35" s="178">
        <v>3</v>
      </c>
      <c r="D35" s="179">
        <f>'Приложение 7'!I223</f>
        <v>489.9</v>
      </c>
      <c r="E35" s="179">
        <f>D35</f>
        <v>489.9</v>
      </c>
      <c r="F35" s="179">
        <f>'Приложение 7'!K223</f>
        <v>489.9</v>
      </c>
    </row>
    <row r="36" spans="1:6" ht="15.75">
      <c r="A36" s="81" t="s">
        <v>473</v>
      </c>
      <c r="B36" s="178">
        <v>11</v>
      </c>
      <c r="C36" s="178" t="s">
        <v>288</v>
      </c>
      <c r="D36" s="179">
        <f>D37</f>
        <v>3071.9</v>
      </c>
      <c r="E36" s="179">
        <f>E37</f>
        <v>3071.9</v>
      </c>
      <c r="F36" s="179">
        <f>F37</f>
        <v>2165</v>
      </c>
    </row>
    <row r="37" spans="1:6" ht="31.5">
      <c r="A37" s="81" t="s">
        <v>50</v>
      </c>
      <c r="B37" s="178">
        <v>11</v>
      </c>
      <c r="C37" s="178">
        <v>5</v>
      </c>
      <c r="D37" s="179">
        <f>'Приложение 7'!I233</f>
        <v>3071.9</v>
      </c>
      <c r="E37" s="179">
        <f>D37</f>
        <v>3071.9</v>
      </c>
      <c r="F37" s="179">
        <f>'Приложение 7'!K233</f>
        <v>2165</v>
      </c>
    </row>
    <row r="38" spans="1:6" ht="15.75">
      <c r="A38" s="180" t="s">
        <v>290</v>
      </c>
      <c r="B38" s="180" t="s">
        <v>288</v>
      </c>
      <c r="C38" s="180" t="s">
        <v>288</v>
      </c>
      <c r="D38" s="179">
        <f>D11+D16+D18+D20+D23+D28+D31+D34+D36</f>
        <v>124580</v>
      </c>
      <c r="E38" s="179">
        <f>E11+E16+E18+E20+E23+E28+E31+E34+E36</f>
        <v>124580</v>
      </c>
      <c r="F38" s="179">
        <f>F11+F16+F18+F20+F23+F28+F31+F34+F36</f>
        <v>88396.299999999988</v>
      </c>
    </row>
    <row r="39" spans="1:6">
      <c r="A39" s="181"/>
      <c r="B39" s="181"/>
      <c r="C39" s="181"/>
      <c r="D39" s="181"/>
      <c r="E39" s="181"/>
      <c r="F39" s="181"/>
    </row>
    <row r="40" spans="1:6">
      <c r="A40" s="181"/>
      <c r="B40" s="181"/>
      <c r="C40" s="181"/>
      <c r="D40" s="181"/>
      <c r="E40" s="181"/>
      <c r="F40" s="181"/>
    </row>
    <row r="41" spans="1:6" ht="15.75">
      <c r="A41" s="182"/>
      <c r="B41" s="181"/>
      <c r="C41" s="181"/>
      <c r="D41" s="181"/>
      <c r="E41" s="181"/>
      <c r="F41" s="182"/>
    </row>
  </sheetData>
  <mergeCells count="1">
    <mergeCell ref="A8:F8"/>
  </mergeCells>
  <pageMargins left="0.78740157480314965" right="0.39370078740157483" top="0.39370078740157483" bottom="0.39370078740157483" header="0.19685039370078741" footer="0.19685039370078741"/>
  <pageSetup paperSize="9"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dimension ref="A1:K307"/>
  <sheetViews>
    <sheetView view="pageBreakPreview" zoomScaleNormal="100" zoomScaleSheetLayoutView="100" workbookViewId="0">
      <selection activeCell="J7" sqref="J7"/>
    </sheetView>
  </sheetViews>
  <sheetFormatPr defaultRowHeight="12.75"/>
  <cols>
    <col min="1" max="1" width="71" style="7" customWidth="1"/>
    <col min="2" max="2" width="3.7109375" style="9" customWidth="1"/>
    <col min="3" max="4" width="4.140625" style="9" customWidth="1"/>
    <col min="5" max="5" width="3.28515625" style="10" customWidth="1"/>
    <col min="6" max="6" width="5.7109375" style="7" customWidth="1"/>
    <col min="7" max="7" width="4.42578125" style="7" customWidth="1"/>
    <col min="8" max="8" width="15.7109375" style="7" customWidth="1"/>
    <col min="9" max="9" width="13.140625" style="7" hidden="1" customWidth="1"/>
    <col min="10" max="10" width="11.7109375" style="7" customWidth="1"/>
    <col min="11" max="16384" width="9.140625" style="7"/>
  </cols>
  <sheetData>
    <row r="1" spans="1:11" ht="12.75" customHeight="1">
      <c r="G1" s="9"/>
      <c r="J1" s="99" t="s">
        <v>268</v>
      </c>
    </row>
    <row r="2" spans="1:11" ht="12.75" customHeight="1">
      <c r="G2" s="9"/>
      <c r="J2" s="99" t="s">
        <v>407</v>
      </c>
    </row>
    <row r="3" spans="1:11" ht="12.75" customHeight="1">
      <c r="G3" s="9"/>
      <c r="J3" s="99" t="s">
        <v>408</v>
      </c>
    </row>
    <row r="4" spans="1:11" ht="12.75" customHeight="1">
      <c r="G4" s="9"/>
      <c r="J4" s="99" t="s">
        <v>409</v>
      </c>
    </row>
    <row r="5" spans="1:11" ht="12.75" customHeight="1">
      <c r="G5" s="9"/>
      <c r="J5" s="99" t="s">
        <v>410</v>
      </c>
    </row>
    <row r="6" spans="1:11" ht="12.75" customHeight="1">
      <c r="G6" s="9"/>
      <c r="J6" s="99" t="str">
        <f>'Приложение 1'!D6</f>
        <v>от "29" мая  2016 г. №29-121</v>
      </c>
    </row>
    <row r="7" spans="1:11" ht="12.75" customHeight="1">
      <c r="G7" s="9"/>
      <c r="H7" s="8"/>
      <c r="I7" s="8"/>
    </row>
    <row r="8" spans="1:11" ht="12.75" customHeight="1">
      <c r="E8" s="8"/>
      <c r="K8" s="11"/>
    </row>
    <row r="9" spans="1:11" ht="16.5" customHeight="1">
      <c r="A9" s="203"/>
      <c r="B9" s="203"/>
      <c r="C9" s="203"/>
      <c r="D9" s="203"/>
      <c r="E9" s="203"/>
      <c r="F9" s="203"/>
      <c r="G9" s="203"/>
      <c r="H9" s="203"/>
      <c r="I9" s="203"/>
      <c r="J9" s="203"/>
    </row>
    <row r="10" spans="1:11" ht="81.75" customHeight="1">
      <c r="A10" s="321" t="s">
        <v>476</v>
      </c>
      <c r="B10" s="321"/>
      <c r="C10" s="321"/>
      <c r="D10" s="321"/>
      <c r="E10" s="321"/>
      <c r="F10" s="321"/>
      <c r="G10" s="321"/>
      <c r="H10" s="321"/>
      <c r="I10" s="321"/>
      <c r="J10" s="321"/>
    </row>
    <row r="11" spans="1:11" ht="15.75">
      <c r="A11" s="204"/>
      <c r="B11" s="205"/>
      <c r="C11" s="205"/>
      <c r="D11" s="205"/>
      <c r="E11" s="205"/>
      <c r="F11" s="205"/>
      <c r="G11" s="205"/>
      <c r="H11" s="205"/>
      <c r="I11" s="205"/>
      <c r="J11" s="239" t="s">
        <v>285</v>
      </c>
    </row>
    <row r="12" spans="1:11" ht="228" customHeight="1">
      <c r="A12" s="168" t="s">
        <v>5</v>
      </c>
      <c r="B12" s="64" t="s">
        <v>6</v>
      </c>
      <c r="C12" s="64" t="s">
        <v>27</v>
      </c>
      <c r="D12" s="318" t="s">
        <v>7</v>
      </c>
      <c r="E12" s="318"/>
      <c r="F12" s="318"/>
      <c r="G12" s="64" t="s">
        <v>8</v>
      </c>
      <c r="H12" s="176" t="s">
        <v>475</v>
      </c>
      <c r="I12" s="176" t="s">
        <v>463</v>
      </c>
      <c r="J12" s="176" t="s">
        <v>424</v>
      </c>
    </row>
    <row r="13" spans="1:11" ht="15.75">
      <c r="A13" s="206" t="s">
        <v>12</v>
      </c>
      <c r="B13" s="184" t="s">
        <v>13</v>
      </c>
      <c r="C13" s="184" t="s">
        <v>10</v>
      </c>
      <c r="D13" s="185" t="s">
        <v>11</v>
      </c>
      <c r="E13" s="184"/>
      <c r="F13" s="185"/>
      <c r="G13" s="184" t="s">
        <v>9</v>
      </c>
      <c r="H13" s="186">
        <f>H14+H22+H51+H56</f>
        <v>37147.1</v>
      </c>
      <c r="I13" s="186">
        <f>H13</f>
        <v>37147.1</v>
      </c>
      <c r="J13" s="186">
        <f>J14+J22+J51+J56</f>
        <v>11167.599999999999</v>
      </c>
    </row>
    <row r="14" spans="1:11" ht="54" customHeight="1">
      <c r="A14" s="183" t="s">
        <v>37</v>
      </c>
      <c r="B14" s="184" t="s">
        <v>13</v>
      </c>
      <c r="C14" s="185" t="s">
        <v>14</v>
      </c>
      <c r="D14" s="185" t="s">
        <v>11</v>
      </c>
      <c r="E14" s="184"/>
      <c r="F14" s="185"/>
      <c r="G14" s="184" t="s">
        <v>9</v>
      </c>
      <c r="H14" s="186">
        <f>H15</f>
        <v>1517.4</v>
      </c>
      <c r="I14" s="186">
        <f>H14</f>
        <v>1517.4</v>
      </c>
      <c r="J14" s="186">
        <f>J15</f>
        <v>1515.5</v>
      </c>
    </row>
    <row r="15" spans="1:11" ht="15.75">
      <c r="A15" s="75" t="s">
        <v>68</v>
      </c>
      <c r="B15" s="76" t="s">
        <v>13</v>
      </c>
      <c r="C15" s="76" t="s">
        <v>14</v>
      </c>
      <c r="D15" s="76">
        <v>91</v>
      </c>
      <c r="E15" s="77"/>
      <c r="F15" s="76"/>
      <c r="G15" s="77" t="s">
        <v>9</v>
      </c>
      <c r="H15" s="187">
        <f>H16</f>
        <v>1517.4</v>
      </c>
      <c r="I15" s="187">
        <f>H15</f>
        <v>1517.4</v>
      </c>
      <c r="J15" s="187">
        <f>J16</f>
        <v>1515.5</v>
      </c>
    </row>
    <row r="16" spans="1:11" ht="31.5">
      <c r="A16" s="75" t="s">
        <v>69</v>
      </c>
      <c r="B16" s="76" t="s">
        <v>13</v>
      </c>
      <c r="C16" s="76" t="s">
        <v>14</v>
      </c>
      <c r="D16" s="76">
        <v>91</v>
      </c>
      <c r="E16" s="77">
        <v>1</v>
      </c>
      <c r="F16" s="76"/>
      <c r="G16" s="77"/>
      <c r="H16" s="187">
        <f>H17+H19</f>
        <v>1517.4</v>
      </c>
      <c r="I16" s="187">
        <f t="shared" ref="I16:I79" si="0">H16</f>
        <v>1517.4</v>
      </c>
      <c r="J16" s="187">
        <f>J17+J19</f>
        <v>1515.5</v>
      </c>
    </row>
    <row r="17" spans="1:10" ht="52.5" customHeight="1">
      <c r="A17" s="75" t="s">
        <v>71</v>
      </c>
      <c r="B17" s="76" t="s">
        <v>13</v>
      </c>
      <c r="C17" s="76" t="s">
        <v>14</v>
      </c>
      <c r="D17" s="76">
        <v>91</v>
      </c>
      <c r="E17" s="77">
        <v>1</v>
      </c>
      <c r="F17" s="76" t="s">
        <v>76</v>
      </c>
      <c r="G17" s="77"/>
      <c r="H17" s="187">
        <f>H18</f>
        <v>1322.5</v>
      </c>
      <c r="I17" s="187">
        <f t="shared" si="0"/>
        <v>1322.5</v>
      </c>
      <c r="J17" s="187">
        <f>J18</f>
        <v>1320.9</v>
      </c>
    </row>
    <row r="18" spans="1:10" ht="15.75">
      <c r="A18" s="75" t="s">
        <v>233</v>
      </c>
      <c r="B18" s="77" t="s">
        <v>13</v>
      </c>
      <c r="C18" s="76" t="s">
        <v>14</v>
      </c>
      <c r="D18" s="76">
        <v>91</v>
      </c>
      <c r="E18" s="77">
        <v>1</v>
      </c>
      <c r="F18" s="76" t="s">
        <v>76</v>
      </c>
      <c r="G18" s="77">
        <v>120</v>
      </c>
      <c r="H18" s="188">
        <f>'Приложение 7'!I248</f>
        <v>1322.5</v>
      </c>
      <c r="I18" s="187">
        <f t="shared" si="0"/>
        <v>1322.5</v>
      </c>
      <c r="J18" s="188">
        <f>'Приложение 7'!K248</f>
        <v>1320.9</v>
      </c>
    </row>
    <row r="19" spans="1:10" ht="50.25" customHeight="1">
      <c r="A19" s="75" t="s">
        <v>72</v>
      </c>
      <c r="B19" s="77" t="s">
        <v>13</v>
      </c>
      <c r="C19" s="76" t="s">
        <v>14</v>
      </c>
      <c r="D19" s="76">
        <v>91</v>
      </c>
      <c r="E19" s="77">
        <v>1</v>
      </c>
      <c r="F19" s="76" t="s">
        <v>77</v>
      </c>
      <c r="G19" s="77"/>
      <c r="H19" s="188">
        <f>H20+H21</f>
        <v>194.9</v>
      </c>
      <c r="I19" s="187">
        <f t="shared" si="0"/>
        <v>194.9</v>
      </c>
      <c r="J19" s="188">
        <f>J20+J21</f>
        <v>194.60000000000002</v>
      </c>
    </row>
    <row r="20" spans="1:10" ht="31.5">
      <c r="A20" s="81" t="s">
        <v>274</v>
      </c>
      <c r="B20" s="77" t="s">
        <v>13</v>
      </c>
      <c r="C20" s="76" t="s">
        <v>14</v>
      </c>
      <c r="D20" s="76">
        <v>91</v>
      </c>
      <c r="E20" s="77">
        <v>1</v>
      </c>
      <c r="F20" s="76" t="s">
        <v>77</v>
      </c>
      <c r="G20" s="77">
        <v>240</v>
      </c>
      <c r="H20" s="188">
        <f>'Приложение 7'!I250</f>
        <v>191.9</v>
      </c>
      <c r="I20" s="187">
        <f t="shared" si="0"/>
        <v>191.9</v>
      </c>
      <c r="J20" s="188">
        <f>'Приложение 7'!K250</f>
        <v>191.8</v>
      </c>
    </row>
    <row r="21" spans="1:10" ht="15.75">
      <c r="A21" s="81" t="s">
        <v>234</v>
      </c>
      <c r="B21" s="77" t="s">
        <v>13</v>
      </c>
      <c r="C21" s="76" t="s">
        <v>14</v>
      </c>
      <c r="D21" s="76">
        <v>91</v>
      </c>
      <c r="E21" s="77">
        <v>1</v>
      </c>
      <c r="F21" s="76" t="s">
        <v>77</v>
      </c>
      <c r="G21" s="77">
        <v>850</v>
      </c>
      <c r="H21" s="188">
        <f>'Приложение 7'!I251</f>
        <v>3</v>
      </c>
      <c r="I21" s="187">
        <f t="shared" si="0"/>
        <v>3</v>
      </c>
      <c r="J21" s="188">
        <f>'Приложение 7'!K251</f>
        <v>2.8</v>
      </c>
    </row>
    <row r="22" spans="1:10" ht="52.5" customHeight="1">
      <c r="A22" s="189" t="s">
        <v>16</v>
      </c>
      <c r="B22" s="184" t="s">
        <v>13</v>
      </c>
      <c r="C22" s="184" t="s">
        <v>17</v>
      </c>
      <c r="D22" s="185" t="s">
        <v>11</v>
      </c>
      <c r="E22" s="184"/>
      <c r="F22" s="185"/>
      <c r="G22" s="184" t="s">
        <v>9</v>
      </c>
      <c r="H22" s="190">
        <f>H23+H37</f>
        <v>6952.8999999999987</v>
      </c>
      <c r="I22" s="186">
        <f t="shared" si="0"/>
        <v>6952.8999999999987</v>
      </c>
      <c r="J22" s="190">
        <f>J23+J37</f>
        <v>6928.0999999999995</v>
      </c>
    </row>
    <row r="23" spans="1:10" ht="15" customHeight="1">
      <c r="A23" s="189" t="s">
        <v>219</v>
      </c>
      <c r="B23" s="184" t="s">
        <v>13</v>
      </c>
      <c r="C23" s="184" t="s">
        <v>17</v>
      </c>
      <c r="D23" s="185">
        <v>92</v>
      </c>
      <c r="E23" s="184"/>
      <c r="F23" s="185"/>
      <c r="G23" s="184"/>
      <c r="H23" s="190">
        <f>H24+H29</f>
        <v>6477.1999999999989</v>
      </c>
      <c r="I23" s="186">
        <f t="shared" si="0"/>
        <v>6477.1999999999989</v>
      </c>
      <c r="J23" s="190">
        <f>J24+J29</f>
        <v>6452.4</v>
      </c>
    </row>
    <row r="24" spans="1:10" ht="15.75">
      <c r="A24" s="207" t="s">
        <v>38</v>
      </c>
      <c r="B24" s="184" t="s">
        <v>13</v>
      </c>
      <c r="C24" s="184" t="s">
        <v>17</v>
      </c>
      <c r="D24" s="185">
        <v>92</v>
      </c>
      <c r="E24" s="184">
        <v>1</v>
      </c>
      <c r="F24" s="193" t="s">
        <v>75</v>
      </c>
      <c r="G24" s="184"/>
      <c r="H24" s="190">
        <f>H25+H27</f>
        <v>781.9</v>
      </c>
      <c r="I24" s="186">
        <f t="shared" si="0"/>
        <v>781.9</v>
      </c>
      <c r="J24" s="190">
        <f>J25+J27</f>
        <v>779.4</v>
      </c>
    </row>
    <row r="25" spans="1:10" ht="69.75" customHeight="1">
      <c r="A25" s="208" t="s">
        <v>73</v>
      </c>
      <c r="B25" s="77" t="s">
        <v>13</v>
      </c>
      <c r="C25" s="77" t="s">
        <v>17</v>
      </c>
      <c r="D25" s="76">
        <v>92</v>
      </c>
      <c r="E25" s="77">
        <v>1</v>
      </c>
      <c r="F25" s="76" t="s">
        <v>76</v>
      </c>
      <c r="G25" s="77"/>
      <c r="H25" s="188">
        <f>H26</f>
        <v>766.3</v>
      </c>
      <c r="I25" s="187">
        <f t="shared" si="0"/>
        <v>766.3</v>
      </c>
      <c r="J25" s="188">
        <f>J26</f>
        <v>763.8</v>
      </c>
    </row>
    <row r="26" spans="1:10" ht="15.75">
      <c r="A26" s="75" t="s">
        <v>233</v>
      </c>
      <c r="B26" s="77" t="s">
        <v>13</v>
      </c>
      <c r="C26" s="77" t="s">
        <v>17</v>
      </c>
      <c r="D26" s="76">
        <v>92</v>
      </c>
      <c r="E26" s="77">
        <v>1</v>
      </c>
      <c r="F26" s="76" t="s">
        <v>76</v>
      </c>
      <c r="G26" s="77">
        <v>120</v>
      </c>
      <c r="H26" s="188">
        <f>'Приложение 7'!I17</f>
        <v>766.3</v>
      </c>
      <c r="I26" s="187">
        <f t="shared" si="0"/>
        <v>766.3</v>
      </c>
      <c r="J26" s="188">
        <f>'Приложение 7'!K17</f>
        <v>763.8</v>
      </c>
    </row>
    <row r="27" spans="1:10" ht="53.25" customHeight="1">
      <c r="A27" s="81" t="s">
        <v>74</v>
      </c>
      <c r="B27" s="77" t="s">
        <v>13</v>
      </c>
      <c r="C27" s="77" t="s">
        <v>17</v>
      </c>
      <c r="D27" s="76">
        <v>92</v>
      </c>
      <c r="E27" s="77">
        <v>1</v>
      </c>
      <c r="F27" s="76" t="s">
        <v>77</v>
      </c>
      <c r="G27" s="77"/>
      <c r="H27" s="188">
        <f>H28</f>
        <v>15.6</v>
      </c>
      <c r="I27" s="187">
        <f t="shared" si="0"/>
        <v>15.6</v>
      </c>
      <c r="J27" s="188">
        <f>J28</f>
        <v>15.6</v>
      </c>
    </row>
    <row r="28" spans="1:10" ht="39.75" customHeight="1">
      <c r="A28" s="81" t="s">
        <v>274</v>
      </c>
      <c r="B28" s="77" t="s">
        <v>13</v>
      </c>
      <c r="C28" s="77" t="s">
        <v>17</v>
      </c>
      <c r="D28" s="76">
        <v>92</v>
      </c>
      <c r="E28" s="77">
        <v>1</v>
      </c>
      <c r="F28" s="76" t="s">
        <v>77</v>
      </c>
      <c r="G28" s="77">
        <v>240</v>
      </c>
      <c r="H28" s="188">
        <f>'Приложение 7'!I19</f>
        <v>15.6</v>
      </c>
      <c r="I28" s="187">
        <f t="shared" si="0"/>
        <v>15.6</v>
      </c>
      <c r="J28" s="188">
        <f>'Приложение 7'!K19</f>
        <v>15.6</v>
      </c>
    </row>
    <row r="29" spans="1:10" ht="15.75">
      <c r="A29" s="191" t="s">
        <v>214</v>
      </c>
      <c r="B29" s="184" t="s">
        <v>13</v>
      </c>
      <c r="C29" s="184" t="s">
        <v>17</v>
      </c>
      <c r="D29" s="185">
        <v>92</v>
      </c>
      <c r="E29" s="184">
        <v>2</v>
      </c>
      <c r="F29" s="193" t="s">
        <v>75</v>
      </c>
      <c r="G29" s="184"/>
      <c r="H29" s="190">
        <f>H30+H32</f>
        <v>5695.2999999999993</v>
      </c>
      <c r="I29" s="186">
        <f t="shared" si="0"/>
        <v>5695.2999999999993</v>
      </c>
      <c r="J29" s="190">
        <f>J30+J32</f>
        <v>5673</v>
      </c>
    </row>
    <row r="30" spans="1:10" ht="67.5" customHeight="1">
      <c r="A30" s="81" t="s">
        <v>73</v>
      </c>
      <c r="B30" s="77" t="s">
        <v>13</v>
      </c>
      <c r="C30" s="77" t="s">
        <v>17</v>
      </c>
      <c r="D30" s="76">
        <v>92</v>
      </c>
      <c r="E30" s="77">
        <v>2</v>
      </c>
      <c r="F30" s="76" t="s">
        <v>76</v>
      </c>
      <c r="G30" s="77"/>
      <c r="H30" s="188">
        <f>H31</f>
        <v>4474.8999999999996</v>
      </c>
      <c r="I30" s="187">
        <f t="shared" si="0"/>
        <v>4474.8999999999996</v>
      </c>
      <c r="J30" s="188">
        <v>4453.1000000000004</v>
      </c>
    </row>
    <row r="31" spans="1:10" ht="15.75">
      <c r="A31" s="75" t="s">
        <v>233</v>
      </c>
      <c r="B31" s="77" t="s">
        <v>13</v>
      </c>
      <c r="C31" s="77" t="s">
        <v>17</v>
      </c>
      <c r="D31" s="76">
        <v>92</v>
      </c>
      <c r="E31" s="77">
        <v>2</v>
      </c>
      <c r="F31" s="76" t="s">
        <v>76</v>
      </c>
      <c r="G31" s="77">
        <v>120</v>
      </c>
      <c r="H31" s="188">
        <f>'Приложение 7'!I22</f>
        <v>4474.8999999999996</v>
      </c>
      <c r="I31" s="187">
        <f t="shared" si="0"/>
        <v>4474.8999999999996</v>
      </c>
      <c r="J31" s="188">
        <f>'Приложение 7'!K22</f>
        <v>4440.8</v>
      </c>
    </row>
    <row r="32" spans="1:10" ht="51.75" customHeight="1">
      <c r="A32" s="81" t="s">
        <v>74</v>
      </c>
      <c r="B32" s="77" t="s">
        <v>13</v>
      </c>
      <c r="C32" s="77" t="s">
        <v>17</v>
      </c>
      <c r="D32" s="76">
        <v>92</v>
      </c>
      <c r="E32" s="77">
        <v>2</v>
      </c>
      <c r="F32" s="76" t="s">
        <v>77</v>
      </c>
      <c r="G32" s="77"/>
      <c r="H32" s="188">
        <f>SUM(H33:H36)</f>
        <v>1220.4000000000001</v>
      </c>
      <c r="I32" s="187">
        <f t="shared" si="0"/>
        <v>1220.4000000000001</v>
      </c>
      <c r="J32" s="188">
        <f>SUM(J33:J36)</f>
        <v>1219.9000000000001</v>
      </c>
    </row>
    <row r="33" spans="1:10" ht="15.75">
      <c r="A33" s="75" t="s">
        <v>233</v>
      </c>
      <c r="B33" s="77" t="s">
        <v>13</v>
      </c>
      <c r="C33" s="77" t="s">
        <v>17</v>
      </c>
      <c r="D33" s="76">
        <v>92</v>
      </c>
      <c r="E33" s="77">
        <v>2</v>
      </c>
      <c r="F33" s="76" t="s">
        <v>77</v>
      </c>
      <c r="G33" s="77">
        <v>120</v>
      </c>
      <c r="H33" s="188">
        <f>'Приложение 7'!I24</f>
        <v>12.4</v>
      </c>
      <c r="I33" s="187">
        <f t="shared" si="0"/>
        <v>12.4</v>
      </c>
      <c r="J33" s="188">
        <f>'Приложение 7'!K24</f>
        <v>12.4</v>
      </c>
    </row>
    <row r="34" spans="1:10" ht="31.5">
      <c r="A34" s="81" t="s">
        <v>274</v>
      </c>
      <c r="B34" s="77" t="s">
        <v>13</v>
      </c>
      <c r="C34" s="77" t="s">
        <v>17</v>
      </c>
      <c r="D34" s="76">
        <v>92</v>
      </c>
      <c r="E34" s="77">
        <v>2</v>
      </c>
      <c r="F34" s="76" t="s">
        <v>77</v>
      </c>
      <c r="G34" s="77">
        <v>240</v>
      </c>
      <c r="H34" s="188">
        <f>'Приложение 7'!I25</f>
        <v>1141.7</v>
      </c>
      <c r="I34" s="187">
        <f t="shared" si="0"/>
        <v>1141.7</v>
      </c>
      <c r="J34" s="188">
        <f>'Приложение 7'!K25</f>
        <v>1141.4000000000001</v>
      </c>
    </row>
    <row r="35" spans="1:10" ht="18" customHeight="1">
      <c r="A35" s="81" t="s">
        <v>283</v>
      </c>
      <c r="B35" s="77" t="s">
        <v>13</v>
      </c>
      <c r="C35" s="77" t="s">
        <v>17</v>
      </c>
      <c r="D35" s="76">
        <v>92</v>
      </c>
      <c r="E35" s="77">
        <v>2</v>
      </c>
      <c r="F35" s="76" t="s">
        <v>77</v>
      </c>
      <c r="G35" s="77">
        <v>830</v>
      </c>
      <c r="H35" s="188">
        <f>'Приложение 7'!I26</f>
        <v>3</v>
      </c>
      <c r="I35" s="187">
        <f t="shared" si="0"/>
        <v>3</v>
      </c>
      <c r="J35" s="188">
        <f>'Приложение 7'!K26</f>
        <v>3</v>
      </c>
    </row>
    <row r="36" spans="1:10" ht="15.75">
      <c r="A36" s="81" t="s">
        <v>234</v>
      </c>
      <c r="B36" s="77" t="s">
        <v>13</v>
      </c>
      <c r="C36" s="77" t="s">
        <v>17</v>
      </c>
      <c r="D36" s="76">
        <v>92</v>
      </c>
      <c r="E36" s="77">
        <v>2</v>
      </c>
      <c r="F36" s="76" t="s">
        <v>77</v>
      </c>
      <c r="G36" s="77">
        <v>850</v>
      </c>
      <c r="H36" s="188">
        <f>'Приложение 7'!I27</f>
        <v>63.3</v>
      </c>
      <c r="I36" s="187">
        <f t="shared" si="0"/>
        <v>63.3</v>
      </c>
      <c r="J36" s="188">
        <f>'Приложение 7'!K27</f>
        <v>63.1</v>
      </c>
    </row>
    <row r="37" spans="1:10" ht="18.75" customHeight="1">
      <c r="A37" s="191" t="s">
        <v>172</v>
      </c>
      <c r="B37" s="184" t="s">
        <v>13</v>
      </c>
      <c r="C37" s="184" t="s">
        <v>17</v>
      </c>
      <c r="D37" s="185">
        <v>97</v>
      </c>
      <c r="E37" s="77"/>
      <c r="F37" s="76"/>
      <c r="G37" s="77"/>
      <c r="H37" s="190">
        <f>H38</f>
        <v>475.7</v>
      </c>
      <c r="I37" s="186">
        <f t="shared" si="0"/>
        <v>475.7</v>
      </c>
      <c r="J37" s="190">
        <f>J38</f>
        <v>475.7</v>
      </c>
    </row>
    <row r="38" spans="1:10" ht="67.5" customHeight="1">
      <c r="A38" s="191" t="s">
        <v>79</v>
      </c>
      <c r="B38" s="184" t="s">
        <v>13</v>
      </c>
      <c r="C38" s="184" t="s">
        <v>17</v>
      </c>
      <c r="D38" s="185">
        <v>97</v>
      </c>
      <c r="E38" s="184">
        <v>2</v>
      </c>
      <c r="F38" s="185"/>
      <c r="G38" s="184"/>
      <c r="H38" s="190">
        <f>H39+H41+H43+H45+H47+H49</f>
        <v>475.7</v>
      </c>
      <c r="I38" s="186">
        <f t="shared" si="0"/>
        <v>475.7</v>
      </c>
      <c r="J38" s="190">
        <f>J39+J41+J43+J45+J47+J49</f>
        <v>475.7</v>
      </c>
    </row>
    <row r="39" spans="1:10" ht="34.5" customHeight="1">
      <c r="A39" s="81" t="s">
        <v>116</v>
      </c>
      <c r="B39" s="76" t="s">
        <v>13</v>
      </c>
      <c r="C39" s="76" t="s">
        <v>17</v>
      </c>
      <c r="D39" s="76" t="s">
        <v>100</v>
      </c>
      <c r="E39" s="77">
        <v>2</v>
      </c>
      <c r="F39" s="76" t="s">
        <v>117</v>
      </c>
      <c r="G39" s="77"/>
      <c r="H39" s="188">
        <f>H40</f>
        <v>45.1</v>
      </c>
      <c r="I39" s="187">
        <f t="shared" si="0"/>
        <v>45.1</v>
      </c>
      <c r="J39" s="188">
        <f>J40</f>
        <v>45.1</v>
      </c>
    </row>
    <row r="40" spans="1:10" ht="17.25" customHeight="1">
      <c r="A40" s="194" t="s">
        <v>54</v>
      </c>
      <c r="B40" s="76" t="s">
        <v>13</v>
      </c>
      <c r="C40" s="76" t="s">
        <v>17</v>
      </c>
      <c r="D40" s="76" t="s">
        <v>100</v>
      </c>
      <c r="E40" s="77">
        <v>2</v>
      </c>
      <c r="F40" s="76" t="s">
        <v>117</v>
      </c>
      <c r="G40" s="77">
        <v>500</v>
      </c>
      <c r="H40" s="188">
        <f>'Приложение 7'!I31</f>
        <v>45.1</v>
      </c>
      <c r="I40" s="187">
        <f t="shared" si="0"/>
        <v>45.1</v>
      </c>
      <c r="J40" s="188">
        <f>'Приложение 7'!K31</f>
        <v>45.1</v>
      </c>
    </row>
    <row r="41" spans="1:10" ht="51.75" customHeight="1">
      <c r="A41" s="81" t="s">
        <v>241</v>
      </c>
      <c r="B41" s="77" t="s">
        <v>13</v>
      </c>
      <c r="C41" s="77" t="s">
        <v>17</v>
      </c>
      <c r="D41" s="76">
        <v>97</v>
      </c>
      <c r="E41" s="77">
        <v>2</v>
      </c>
      <c r="F41" s="76" t="s">
        <v>81</v>
      </c>
      <c r="G41" s="77"/>
      <c r="H41" s="188">
        <f>H42</f>
        <v>45.1</v>
      </c>
      <c r="I41" s="187">
        <f t="shared" si="0"/>
        <v>45.1</v>
      </c>
      <c r="J41" s="188">
        <f>J42</f>
        <v>45.1</v>
      </c>
    </row>
    <row r="42" spans="1:10" ht="12.75" customHeight="1">
      <c r="A42" s="194" t="s">
        <v>54</v>
      </c>
      <c r="B42" s="77" t="s">
        <v>13</v>
      </c>
      <c r="C42" s="77" t="s">
        <v>17</v>
      </c>
      <c r="D42" s="76">
        <v>97</v>
      </c>
      <c r="E42" s="77">
        <v>2</v>
      </c>
      <c r="F42" s="76" t="s">
        <v>81</v>
      </c>
      <c r="G42" s="77">
        <v>500</v>
      </c>
      <c r="H42" s="188">
        <f>'Приложение 7'!I33</f>
        <v>45.1</v>
      </c>
      <c r="I42" s="187">
        <f t="shared" si="0"/>
        <v>45.1</v>
      </c>
      <c r="J42" s="188">
        <f>'Приложение 7'!K33</f>
        <v>45.1</v>
      </c>
    </row>
    <row r="43" spans="1:10" ht="56.25" customHeight="1">
      <c r="A43" s="81" t="s">
        <v>82</v>
      </c>
      <c r="B43" s="77" t="s">
        <v>13</v>
      </c>
      <c r="C43" s="77" t="s">
        <v>17</v>
      </c>
      <c r="D43" s="76">
        <v>97</v>
      </c>
      <c r="E43" s="77">
        <v>2</v>
      </c>
      <c r="F43" s="76" t="s">
        <v>83</v>
      </c>
      <c r="G43" s="77"/>
      <c r="H43" s="188">
        <f>H44</f>
        <v>45.1</v>
      </c>
      <c r="I43" s="187">
        <f t="shared" si="0"/>
        <v>45.1</v>
      </c>
      <c r="J43" s="188">
        <f>J44</f>
        <v>45.1</v>
      </c>
    </row>
    <row r="44" spans="1:10" ht="18" customHeight="1">
      <c r="A44" s="194" t="s">
        <v>54</v>
      </c>
      <c r="B44" s="77" t="s">
        <v>13</v>
      </c>
      <c r="C44" s="77" t="s">
        <v>17</v>
      </c>
      <c r="D44" s="76">
        <v>97</v>
      </c>
      <c r="E44" s="77">
        <v>2</v>
      </c>
      <c r="F44" s="76" t="s">
        <v>83</v>
      </c>
      <c r="G44" s="77">
        <v>500</v>
      </c>
      <c r="H44" s="188">
        <f>'Приложение 7'!I35</f>
        <v>45.1</v>
      </c>
      <c r="I44" s="187">
        <f t="shared" si="0"/>
        <v>45.1</v>
      </c>
      <c r="J44" s="188">
        <f>'Приложение 7'!K35</f>
        <v>45.1</v>
      </c>
    </row>
    <row r="45" spans="1:10" ht="32.25" customHeight="1">
      <c r="A45" s="81" t="s">
        <v>84</v>
      </c>
      <c r="B45" s="77" t="s">
        <v>13</v>
      </c>
      <c r="C45" s="77" t="s">
        <v>17</v>
      </c>
      <c r="D45" s="76">
        <v>97</v>
      </c>
      <c r="E45" s="77">
        <v>2</v>
      </c>
      <c r="F45" s="76" t="s">
        <v>85</v>
      </c>
      <c r="G45" s="77"/>
      <c r="H45" s="188">
        <f>H46</f>
        <v>92.8</v>
      </c>
      <c r="I45" s="187">
        <f t="shared" si="0"/>
        <v>92.8</v>
      </c>
      <c r="J45" s="188">
        <f>J46</f>
        <v>92.8</v>
      </c>
    </row>
    <row r="46" spans="1:10" ht="18" customHeight="1">
      <c r="A46" s="194" t="s">
        <v>54</v>
      </c>
      <c r="B46" s="77" t="s">
        <v>13</v>
      </c>
      <c r="C46" s="77" t="s">
        <v>17</v>
      </c>
      <c r="D46" s="76">
        <v>97</v>
      </c>
      <c r="E46" s="77">
        <v>2</v>
      </c>
      <c r="F46" s="76" t="s">
        <v>85</v>
      </c>
      <c r="G46" s="77">
        <v>500</v>
      </c>
      <c r="H46" s="188">
        <f>'Приложение 7'!I37</f>
        <v>92.8</v>
      </c>
      <c r="I46" s="187">
        <f t="shared" si="0"/>
        <v>92.8</v>
      </c>
      <c r="J46" s="188">
        <f>'Приложение 7'!K37</f>
        <v>92.8</v>
      </c>
    </row>
    <row r="47" spans="1:10" ht="31.5" customHeight="1">
      <c r="A47" s="81" t="s">
        <v>86</v>
      </c>
      <c r="B47" s="77" t="s">
        <v>13</v>
      </c>
      <c r="C47" s="77" t="s">
        <v>17</v>
      </c>
      <c r="D47" s="76">
        <v>97</v>
      </c>
      <c r="E47" s="77">
        <v>2</v>
      </c>
      <c r="F47" s="76" t="s">
        <v>87</v>
      </c>
      <c r="G47" s="77"/>
      <c r="H47" s="188">
        <f>H48</f>
        <v>139.9</v>
      </c>
      <c r="I47" s="187">
        <f t="shared" si="0"/>
        <v>139.9</v>
      </c>
      <c r="J47" s="188">
        <f>J48</f>
        <v>139.9</v>
      </c>
    </row>
    <row r="48" spans="1:10" ht="19.5" customHeight="1">
      <c r="A48" s="194" t="s">
        <v>54</v>
      </c>
      <c r="B48" s="77" t="s">
        <v>13</v>
      </c>
      <c r="C48" s="77" t="s">
        <v>17</v>
      </c>
      <c r="D48" s="76">
        <v>97</v>
      </c>
      <c r="E48" s="77">
        <v>2</v>
      </c>
      <c r="F48" s="76" t="s">
        <v>87</v>
      </c>
      <c r="G48" s="77">
        <v>500</v>
      </c>
      <c r="H48" s="188">
        <f>'Приложение 7'!I39</f>
        <v>139.9</v>
      </c>
      <c r="I48" s="187">
        <f t="shared" si="0"/>
        <v>139.9</v>
      </c>
      <c r="J48" s="188">
        <f>'Приложение 7'!K39</f>
        <v>139.9</v>
      </c>
    </row>
    <row r="49" spans="1:10" ht="48.75" customHeight="1">
      <c r="A49" s="81" t="s">
        <v>242</v>
      </c>
      <c r="B49" s="77" t="s">
        <v>13</v>
      </c>
      <c r="C49" s="77" t="s">
        <v>17</v>
      </c>
      <c r="D49" s="76">
        <v>97</v>
      </c>
      <c r="E49" s="77">
        <v>2</v>
      </c>
      <c r="F49" s="76" t="s">
        <v>243</v>
      </c>
      <c r="G49" s="77"/>
      <c r="H49" s="188">
        <f>H50</f>
        <v>107.7</v>
      </c>
      <c r="I49" s="187">
        <f t="shared" si="0"/>
        <v>107.7</v>
      </c>
      <c r="J49" s="188">
        <f>J50</f>
        <v>107.7</v>
      </c>
    </row>
    <row r="50" spans="1:10" ht="20.25" customHeight="1">
      <c r="A50" s="194" t="s">
        <v>54</v>
      </c>
      <c r="B50" s="77" t="s">
        <v>13</v>
      </c>
      <c r="C50" s="77" t="s">
        <v>17</v>
      </c>
      <c r="D50" s="76">
        <v>97</v>
      </c>
      <c r="E50" s="77">
        <v>2</v>
      </c>
      <c r="F50" s="76" t="s">
        <v>243</v>
      </c>
      <c r="G50" s="77">
        <v>500</v>
      </c>
      <c r="H50" s="188">
        <f>'Приложение 7'!I41</f>
        <v>107.7</v>
      </c>
      <c r="I50" s="187">
        <f t="shared" si="0"/>
        <v>107.7</v>
      </c>
      <c r="J50" s="188">
        <f>'Приложение 7'!K41</f>
        <v>107.7</v>
      </c>
    </row>
    <row r="51" spans="1:10" ht="15" customHeight="1">
      <c r="A51" s="189" t="s">
        <v>0</v>
      </c>
      <c r="B51" s="184" t="s">
        <v>13</v>
      </c>
      <c r="C51" s="184">
        <v>11</v>
      </c>
      <c r="D51" s="185"/>
      <c r="E51" s="184"/>
      <c r="F51" s="185"/>
      <c r="G51" s="184" t="s">
        <v>9</v>
      </c>
      <c r="H51" s="186">
        <f t="shared" ref="H51:J54" si="1">H52</f>
        <v>3790</v>
      </c>
      <c r="I51" s="186">
        <f t="shared" si="0"/>
        <v>3790</v>
      </c>
      <c r="J51" s="186">
        <f t="shared" si="1"/>
        <v>0</v>
      </c>
    </row>
    <row r="52" spans="1:10" ht="15.75" customHeight="1">
      <c r="A52" s="75" t="s">
        <v>0</v>
      </c>
      <c r="B52" s="77" t="s">
        <v>13</v>
      </c>
      <c r="C52" s="77">
        <v>11</v>
      </c>
      <c r="D52" s="76">
        <v>94</v>
      </c>
      <c r="E52" s="209">
        <v>0</v>
      </c>
      <c r="F52" s="210" t="s">
        <v>75</v>
      </c>
      <c r="G52" s="77"/>
      <c r="H52" s="187">
        <f t="shared" si="1"/>
        <v>3790</v>
      </c>
      <c r="I52" s="187">
        <f t="shared" si="0"/>
        <v>3790</v>
      </c>
      <c r="J52" s="187">
        <f t="shared" si="1"/>
        <v>0</v>
      </c>
    </row>
    <row r="53" spans="1:10" ht="15" customHeight="1">
      <c r="A53" s="75" t="s">
        <v>1</v>
      </c>
      <c r="B53" s="77" t="s">
        <v>13</v>
      </c>
      <c r="C53" s="77">
        <v>11</v>
      </c>
      <c r="D53" s="76">
        <v>94</v>
      </c>
      <c r="E53" s="77">
        <v>1</v>
      </c>
      <c r="F53" s="210" t="s">
        <v>75</v>
      </c>
      <c r="G53" s="77" t="s">
        <v>9</v>
      </c>
      <c r="H53" s="187">
        <f t="shared" si="1"/>
        <v>3790</v>
      </c>
      <c r="I53" s="187">
        <f t="shared" si="0"/>
        <v>3790</v>
      </c>
      <c r="J53" s="187">
        <f t="shared" si="1"/>
        <v>0</v>
      </c>
    </row>
    <row r="54" spans="1:10" ht="17.25" customHeight="1">
      <c r="A54" s="75" t="str">
        <f>A53</f>
        <v>Резервные фонды местных администраций</v>
      </c>
      <c r="B54" s="77" t="s">
        <v>13</v>
      </c>
      <c r="C54" s="77">
        <v>11</v>
      </c>
      <c r="D54" s="76">
        <v>94</v>
      </c>
      <c r="E54" s="77">
        <v>1</v>
      </c>
      <c r="F54" s="76" t="s">
        <v>78</v>
      </c>
      <c r="G54" s="77"/>
      <c r="H54" s="187">
        <f t="shared" si="1"/>
        <v>3790</v>
      </c>
      <c r="I54" s="187">
        <f t="shared" si="0"/>
        <v>3790</v>
      </c>
      <c r="J54" s="187">
        <f t="shared" si="1"/>
        <v>0</v>
      </c>
    </row>
    <row r="55" spans="1:10" ht="15" customHeight="1">
      <c r="A55" s="75" t="s">
        <v>236</v>
      </c>
      <c r="B55" s="77" t="s">
        <v>13</v>
      </c>
      <c r="C55" s="77">
        <v>11</v>
      </c>
      <c r="D55" s="76">
        <v>94</v>
      </c>
      <c r="E55" s="77">
        <v>1</v>
      </c>
      <c r="F55" s="76" t="s">
        <v>78</v>
      </c>
      <c r="G55" s="76" t="s">
        <v>235</v>
      </c>
      <c r="H55" s="187">
        <f>'Приложение 7'!I46</f>
        <v>3790</v>
      </c>
      <c r="I55" s="187">
        <f t="shared" si="0"/>
        <v>3790</v>
      </c>
      <c r="J55" s="187">
        <f>'Приложение 7'!K46</f>
        <v>0</v>
      </c>
    </row>
    <row r="56" spans="1:10" ht="15" customHeight="1">
      <c r="A56" s="189" t="s">
        <v>25</v>
      </c>
      <c r="B56" s="184" t="s">
        <v>13</v>
      </c>
      <c r="C56" s="184">
        <v>13</v>
      </c>
      <c r="D56" s="76"/>
      <c r="E56" s="77"/>
      <c r="F56" s="76"/>
      <c r="G56" s="77"/>
      <c r="H56" s="190">
        <f>H57+H68+H72+H76+H79+H85+H89+H94</f>
        <v>24886.799999999999</v>
      </c>
      <c r="I56" s="186">
        <f t="shared" si="0"/>
        <v>24886.799999999999</v>
      </c>
      <c r="J56" s="190">
        <f>J57+J68+J72+J76+J79+J85+J89+J94</f>
        <v>2724</v>
      </c>
    </row>
    <row r="57" spans="1:10" ht="48" customHeight="1">
      <c r="A57" s="189" t="s">
        <v>90</v>
      </c>
      <c r="B57" s="184" t="s">
        <v>13</v>
      </c>
      <c r="C57" s="184">
        <v>13</v>
      </c>
      <c r="D57" s="185" t="s">
        <v>13</v>
      </c>
      <c r="E57" s="184"/>
      <c r="F57" s="185"/>
      <c r="G57" s="184"/>
      <c r="H57" s="190">
        <f>H58+H65</f>
        <v>1098.7</v>
      </c>
      <c r="I57" s="186">
        <f t="shared" si="0"/>
        <v>1098.7</v>
      </c>
      <c r="J57" s="190">
        <f>J58+J65</f>
        <v>1098.3</v>
      </c>
    </row>
    <row r="58" spans="1:10" ht="17.25" customHeight="1">
      <c r="A58" s="189" t="s">
        <v>184</v>
      </c>
      <c r="B58" s="184" t="s">
        <v>13</v>
      </c>
      <c r="C58" s="184">
        <v>13</v>
      </c>
      <c r="D58" s="185" t="s">
        <v>13</v>
      </c>
      <c r="E58" s="184">
        <v>1</v>
      </c>
      <c r="F58" s="185"/>
      <c r="G58" s="184"/>
      <c r="H58" s="190">
        <f>H59+H61+H63</f>
        <v>638.5</v>
      </c>
      <c r="I58" s="186">
        <f t="shared" si="0"/>
        <v>638.5</v>
      </c>
      <c r="J58" s="190">
        <f>J59+J61+J63</f>
        <v>638.1</v>
      </c>
    </row>
    <row r="59" spans="1:10" ht="15" customHeight="1">
      <c r="A59" s="81" t="s">
        <v>88</v>
      </c>
      <c r="B59" s="77" t="s">
        <v>13</v>
      </c>
      <c r="C59" s="77">
        <v>13</v>
      </c>
      <c r="D59" s="76" t="s">
        <v>13</v>
      </c>
      <c r="E59" s="77">
        <v>1</v>
      </c>
      <c r="F59" s="76" t="s">
        <v>89</v>
      </c>
      <c r="G59" s="77"/>
      <c r="H59" s="188">
        <f>H60</f>
        <v>387.4</v>
      </c>
      <c r="I59" s="187">
        <f t="shared" si="0"/>
        <v>387.4</v>
      </c>
      <c r="J59" s="188">
        <f>J60</f>
        <v>387.2</v>
      </c>
    </row>
    <row r="60" spans="1:10" ht="36" customHeight="1">
      <c r="A60" s="81" t="s">
        <v>274</v>
      </c>
      <c r="B60" s="77" t="s">
        <v>13</v>
      </c>
      <c r="C60" s="77">
        <v>13</v>
      </c>
      <c r="D60" s="76" t="s">
        <v>13</v>
      </c>
      <c r="E60" s="77">
        <v>1</v>
      </c>
      <c r="F60" s="76" t="s">
        <v>89</v>
      </c>
      <c r="G60" s="77">
        <v>240</v>
      </c>
      <c r="H60" s="188">
        <f>'Приложение 7'!I51</f>
        <v>387.4</v>
      </c>
      <c r="I60" s="187">
        <f t="shared" si="0"/>
        <v>387.4</v>
      </c>
      <c r="J60" s="188">
        <f>'Приложение 7'!K51</f>
        <v>387.2</v>
      </c>
    </row>
    <row r="61" spans="1:10" ht="17.25" customHeight="1">
      <c r="A61" s="81" t="s">
        <v>94</v>
      </c>
      <c r="B61" s="77" t="s">
        <v>13</v>
      </c>
      <c r="C61" s="77">
        <v>13</v>
      </c>
      <c r="D61" s="76" t="s">
        <v>13</v>
      </c>
      <c r="E61" s="77">
        <v>1</v>
      </c>
      <c r="F61" s="76" t="s">
        <v>93</v>
      </c>
      <c r="G61" s="77"/>
      <c r="H61" s="188">
        <f>H62</f>
        <v>235</v>
      </c>
      <c r="I61" s="187">
        <f t="shared" si="0"/>
        <v>235</v>
      </c>
      <c r="J61" s="188">
        <f>J62</f>
        <v>234.9</v>
      </c>
    </row>
    <row r="62" spans="1:10" ht="32.25" customHeight="1">
      <c r="A62" s="81" t="s">
        <v>274</v>
      </c>
      <c r="B62" s="77" t="s">
        <v>13</v>
      </c>
      <c r="C62" s="77">
        <v>13</v>
      </c>
      <c r="D62" s="76" t="s">
        <v>13</v>
      </c>
      <c r="E62" s="77">
        <v>1</v>
      </c>
      <c r="F62" s="76" t="s">
        <v>93</v>
      </c>
      <c r="G62" s="77">
        <v>240</v>
      </c>
      <c r="H62" s="188">
        <f>'Приложение 7'!I53</f>
        <v>235</v>
      </c>
      <c r="I62" s="187">
        <f t="shared" si="0"/>
        <v>235</v>
      </c>
      <c r="J62" s="188">
        <f>'Приложение 7'!K53</f>
        <v>234.9</v>
      </c>
    </row>
    <row r="63" spans="1:10" ht="15" customHeight="1">
      <c r="A63" s="81" t="s">
        <v>91</v>
      </c>
      <c r="B63" s="77" t="s">
        <v>13</v>
      </c>
      <c r="C63" s="77">
        <v>13</v>
      </c>
      <c r="D63" s="76" t="s">
        <v>13</v>
      </c>
      <c r="E63" s="77">
        <v>1</v>
      </c>
      <c r="F63" s="76" t="s">
        <v>92</v>
      </c>
      <c r="G63" s="77"/>
      <c r="H63" s="188">
        <f>H64</f>
        <v>16.100000000000001</v>
      </c>
      <c r="I63" s="187">
        <f t="shared" si="0"/>
        <v>16.100000000000001</v>
      </c>
      <c r="J63" s="188">
        <f>J64</f>
        <v>16</v>
      </c>
    </row>
    <row r="64" spans="1:10" ht="35.25" customHeight="1">
      <c r="A64" s="81" t="s">
        <v>274</v>
      </c>
      <c r="B64" s="77" t="s">
        <v>13</v>
      </c>
      <c r="C64" s="77">
        <v>13</v>
      </c>
      <c r="D64" s="76" t="s">
        <v>13</v>
      </c>
      <c r="E64" s="77">
        <v>1</v>
      </c>
      <c r="F64" s="76" t="s">
        <v>92</v>
      </c>
      <c r="G64" s="77">
        <v>240</v>
      </c>
      <c r="H64" s="188">
        <f>'Приложение 7'!I55</f>
        <v>16.100000000000001</v>
      </c>
      <c r="I64" s="187">
        <f t="shared" si="0"/>
        <v>16.100000000000001</v>
      </c>
      <c r="J64" s="188">
        <f>'Приложение 7'!K55</f>
        <v>16</v>
      </c>
    </row>
    <row r="65" spans="1:10" ht="36.75" customHeight="1">
      <c r="A65" s="191" t="s">
        <v>220</v>
      </c>
      <c r="B65" s="184" t="s">
        <v>13</v>
      </c>
      <c r="C65" s="184">
        <v>13</v>
      </c>
      <c r="D65" s="185" t="s">
        <v>13</v>
      </c>
      <c r="E65" s="184">
        <v>2</v>
      </c>
      <c r="F65" s="185"/>
      <c r="G65" s="184"/>
      <c r="H65" s="190">
        <f>H66</f>
        <v>460.2</v>
      </c>
      <c r="I65" s="186">
        <f t="shared" si="0"/>
        <v>460.2</v>
      </c>
      <c r="J65" s="190">
        <f>J66</f>
        <v>460.2</v>
      </c>
    </row>
    <row r="66" spans="1:10" ht="30" customHeight="1">
      <c r="A66" s="81" t="s">
        <v>221</v>
      </c>
      <c r="B66" s="77" t="s">
        <v>13</v>
      </c>
      <c r="C66" s="77">
        <v>13</v>
      </c>
      <c r="D66" s="76" t="s">
        <v>13</v>
      </c>
      <c r="E66" s="77">
        <v>2</v>
      </c>
      <c r="F66" s="76" t="s">
        <v>95</v>
      </c>
      <c r="G66" s="77"/>
      <c r="H66" s="188">
        <f>H67</f>
        <v>460.2</v>
      </c>
      <c r="I66" s="187">
        <f t="shared" si="0"/>
        <v>460.2</v>
      </c>
      <c r="J66" s="188">
        <f>J67</f>
        <v>460.2</v>
      </c>
    </row>
    <row r="67" spans="1:10" ht="33" customHeight="1">
      <c r="A67" s="81" t="s">
        <v>274</v>
      </c>
      <c r="B67" s="77" t="s">
        <v>13</v>
      </c>
      <c r="C67" s="77">
        <v>13</v>
      </c>
      <c r="D67" s="76" t="s">
        <v>13</v>
      </c>
      <c r="E67" s="77">
        <v>2</v>
      </c>
      <c r="F67" s="76" t="s">
        <v>95</v>
      </c>
      <c r="G67" s="77">
        <v>240</v>
      </c>
      <c r="H67" s="188">
        <f>'Приложение 7'!I58</f>
        <v>460.2</v>
      </c>
      <c r="I67" s="187">
        <f t="shared" si="0"/>
        <v>460.2</v>
      </c>
      <c r="J67" s="188">
        <f>'Приложение 7'!K58</f>
        <v>460.2</v>
      </c>
    </row>
    <row r="68" spans="1:10" ht="51" customHeight="1">
      <c r="A68" s="189" t="s">
        <v>262</v>
      </c>
      <c r="B68" s="184" t="s">
        <v>13</v>
      </c>
      <c r="C68" s="184">
        <v>13</v>
      </c>
      <c r="D68" s="185" t="s">
        <v>22</v>
      </c>
      <c r="E68" s="184"/>
      <c r="F68" s="185"/>
      <c r="G68" s="184"/>
      <c r="H68" s="190">
        <f t="shared" ref="H68:J70" si="2">H69</f>
        <v>1076.7</v>
      </c>
      <c r="I68" s="186">
        <f t="shared" si="0"/>
        <v>1076.7</v>
      </c>
      <c r="J68" s="190">
        <f t="shared" si="2"/>
        <v>1048.5</v>
      </c>
    </row>
    <row r="69" spans="1:10" ht="36" customHeight="1">
      <c r="A69" s="189" t="s">
        <v>249</v>
      </c>
      <c r="B69" s="184" t="s">
        <v>13</v>
      </c>
      <c r="C69" s="184">
        <v>13</v>
      </c>
      <c r="D69" s="185" t="s">
        <v>22</v>
      </c>
      <c r="E69" s="184">
        <v>1</v>
      </c>
      <c r="F69" s="185"/>
      <c r="G69" s="184"/>
      <c r="H69" s="190">
        <f t="shared" si="2"/>
        <v>1076.7</v>
      </c>
      <c r="I69" s="186">
        <f t="shared" si="0"/>
        <v>1076.7</v>
      </c>
      <c r="J69" s="190">
        <f t="shared" si="2"/>
        <v>1048.5</v>
      </c>
    </row>
    <row r="70" spans="1:10" ht="38.25" customHeight="1">
      <c r="A70" s="81" t="s">
        <v>250</v>
      </c>
      <c r="B70" s="76" t="s">
        <v>13</v>
      </c>
      <c r="C70" s="76" t="s">
        <v>248</v>
      </c>
      <c r="D70" s="76" t="s">
        <v>22</v>
      </c>
      <c r="E70" s="76" t="s">
        <v>251</v>
      </c>
      <c r="F70" s="76" t="s">
        <v>252</v>
      </c>
      <c r="G70" s="76"/>
      <c r="H70" s="188">
        <f t="shared" si="2"/>
        <v>1076.7</v>
      </c>
      <c r="I70" s="187">
        <f t="shared" si="0"/>
        <v>1076.7</v>
      </c>
      <c r="J70" s="188">
        <f t="shared" si="2"/>
        <v>1048.5</v>
      </c>
    </row>
    <row r="71" spans="1:10" ht="39" customHeight="1">
      <c r="A71" s="81" t="s">
        <v>274</v>
      </c>
      <c r="B71" s="76" t="s">
        <v>13</v>
      </c>
      <c r="C71" s="76" t="s">
        <v>248</v>
      </c>
      <c r="D71" s="76" t="s">
        <v>22</v>
      </c>
      <c r="E71" s="76" t="s">
        <v>251</v>
      </c>
      <c r="F71" s="76" t="s">
        <v>252</v>
      </c>
      <c r="G71" s="76" t="s">
        <v>253</v>
      </c>
      <c r="H71" s="188">
        <f>'Приложение 7'!I62</f>
        <v>1076.7</v>
      </c>
      <c r="I71" s="187">
        <f t="shared" si="0"/>
        <v>1076.7</v>
      </c>
      <c r="J71" s="188">
        <f>'Приложение 7'!K62</f>
        <v>1048.5</v>
      </c>
    </row>
    <row r="72" spans="1:10" ht="52.5" customHeight="1">
      <c r="A72" s="189" t="s">
        <v>263</v>
      </c>
      <c r="B72" s="184" t="s">
        <v>13</v>
      </c>
      <c r="C72" s="184">
        <v>13</v>
      </c>
      <c r="D72" s="185" t="s">
        <v>23</v>
      </c>
      <c r="E72" s="184"/>
      <c r="F72" s="185"/>
      <c r="G72" s="184"/>
      <c r="H72" s="190">
        <f t="shared" ref="H72:J74" si="3">H73</f>
        <v>18</v>
      </c>
      <c r="I72" s="186">
        <f t="shared" si="0"/>
        <v>18</v>
      </c>
      <c r="J72" s="190">
        <f t="shared" si="3"/>
        <v>18</v>
      </c>
    </row>
    <row r="73" spans="1:10" ht="39.75" customHeight="1">
      <c r="A73" s="189" t="s">
        <v>264</v>
      </c>
      <c r="B73" s="184" t="s">
        <v>13</v>
      </c>
      <c r="C73" s="184">
        <v>13</v>
      </c>
      <c r="D73" s="185" t="s">
        <v>23</v>
      </c>
      <c r="E73" s="184">
        <v>0</v>
      </c>
      <c r="F73" s="185"/>
      <c r="G73" s="184"/>
      <c r="H73" s="190">
        <f t="shared" si="3"/>
        <v>18</v>
      </c>
      <c r="I73" s="186">
        <f t="shared" si="0"/>
        <v>18</v>
      </c>
      <c r="J73" s="190">
        <f t="shared" si="3"/>
        <v>18</v>
      </c>
    </row>
    <row r="74" spans="1:10" ht="35.25" customHeight="1">
      <c r="A74" s="81" t="s">
        <v>255</v>
      </c>
      <c r="B74" s="76" t="s">
        <v>13</v>
      </c>
      <c r="C74" s="76" t="s">
        <v>248</v>
      </c>
      <c r="D74" s="76" t="s">
        <v>23</v>
      </c>
      <c r="E74" s="76" t="s">
        <v>254</v>
      </c>
      <c r="F74" s="76" t="s">
        <v>257</v>
      </c>
      <c r="G74" s="76"/>
      <c r="H74" s="188">
        <f t="shared" si="3"/>
        <v>18</v>
      </c>
      <c r="I74" s="187">
        <f t="shared" si="0"/>
        <v>18</v>
      </c>
      <c r="J74" s="188">
        <f t="shared" si="3"/>
        <v>18</v>
      </c>
    </row>
    <row r="75" spans="1:10" ht="31.5">
      <c r="A75" s="81" t="s">
        <v>274</v>
      </c>
      <c r="B75" s="76" t="s">
        <v>13</v>
      </c>
      <c r="C75" s="76" t="s">
        <v>248</v>
      </c>
      <c r="D75" s="76" t="s">
        <v>23</v>
      </c>
      <c r="E75" s="76" t="s">
        <v>254</v>
      </c>
      <c r="F75" s="76" t="s">
        <v>257</v>
      </c>
      <c r="G75" s="76" t="s">
        <v>253</v>
      </c>
      <c r="H75" s="188">
        <f>'Приложение 7'!I66</f>
        <v>18</v>
      </c>
      <c r="I75" s="187">
        <f t="shared" si="0"/>
        <v>18</v>
      </c>
      <c r="J75" s="188">
        <f>'Приложение 7'!K66</f>
        <v>18</v>
      </c>
    </row>
    <row r="76" spans="1:10" ht="54" customHeight="1">
      <c r="A76" s="189" t="s">
        <v>260</v>
      </c>
      <c r="B76" s="184" t="s">
        <v>13</v>
      </c>
      <c r="C76" s="184">
        <v>13</v>
      </c>
      <c r="D76" s="185" t="s">
        <v>36</v>
      </c>
      <c r="E76" s="184"/>
      <c r="F76" s="185"/>
      <c r="G76" s="184"/>
      <c r="H76" s="190">
        <f>H77</f>
        <v>21684</v>
      </c>
      <c r="I76" s="186">
        <f t="shared" si="0"/>
        <v>21684</v>
      </c>
      <c r="J76" s="190">
        <f>J77</f>
        <v>0</v>
      </c>
    </row>
    <row r="77" spans="1:10" ht="15.75">
      <c r="A77" s="81" t="s">
        <v>265</v>
      </c>
      <c r="B77" s="76" t="s">
        <v>13</v>
      </c>
      <c r="C77" s="76" t="s">
        <v>248</v>
      </c>
      <c r="D77" s="76" t="s">
        <v>36</v>
      </c>
      <c r="E77" s="76" t="s">
        <v>254</v>
      </c>
      <c r="F77" s="76" t="s">
        <v>261</v>
      </c>
      <c r="G77" s="76"/>
      <c r="H77" s="188">
        <f>H78</f>
        <v>21684</v>
      </c>
      <c r="I77" s="187">
        <f t="shared" si="0"/>
        <v>21684</v>
      </c>
      <c r="J77" s="188">
        <f>J78</f>
        <v>0</v>
      </c>
    </row>
    <row r="78" spans="1:10" ht="35.25" customHeight="1">
      <c r="A78" s="81" t="s">
        <v>274</v>
      </c>
      <c r="B78" s="76" t="s">
        <v>13</v>
      </c>
      <c r="C78" s="76" t="s">
        <v>248</v>
      </c>
      <c r="D78" s="76" t="s">
        <v>36</v>
      </c>
      <c r="E78" s="76" t="s">
        <v>254</v>
      </c>
      <c r="F78" s="76" t="s">
        <v>261</v>
      </c>
      <c r="G78" s="76" t="s">
        <v>253</v>
      </c>
      <c r="H78" s="188">
        <f>'Приложение 7'!I69</f>
        <v>21684</v>
      </c>
      <c r="I78" s="187">
        <f t="shared" si="0"/>
        <v>21684</v>
      </c>
      <c r="J78" s="188">
        <f>'Приложение 7'!K69</f>
        <v>0</v>
      </c>
    </row>
    <row r="79" spans="1:10" ht="15.75">
      <c r="A79" s="189" t="s">
        <v>68</v>
      </c>
      <c r="B79" s="184" t="s">
        <v>13</v>
      </c>
      <c r="C79" s="184">
        <v>13</v>
      </c>
      <c r="D79" s="185" t="s">
        <v>210</v>
      </c>
      <c r="E79" s="192"/>
      <c r="F79" s="193"/>
      <c r="G79" s="184"/>
      <c r="H79" s="190">
        <f>H80</f>
        <v>484.29999999999995</v>
      </c>
      <c r="I79" s="186">
        <f t="shared" si="0"/>
        <v>484.29999999999995</v>
      </c>
      <c r="J79" s="190">
        <f>J80</f>
        <v>484.09999999999997</v>
      </c>
    </row>
    <row r="80" spans="1:10" ht="31.5">
      <c r="A80" s="75" t="s">
        <v>69</v>
      </c>
      <c r="B80" s="77" t="s">
        <v>13</v>
      </c>
      <c r="C80" s="77">
        <v>13</v>
      </c>
      <c r="D80" s="77">
        <v>91</v>
      </c>
      <c r="E80" s="77">
        <v>1</v>
      </c>
      <c r="F80" s="76"/>
      <c r="G80" s="77"/>
      <c r="H80" s="188">
        <f>H81+H83</f>
        <v>484.29999999999995</v>
      </c>
      <c r="I80" s="187">
        <f t="shared" ref="I80:I143" si="4">H80</f>
        <v>484.29999999999995</v>
      </c>
      <c r="J80" s="188">
        <f>J81+J83</f>
        <v>484.09999999999997</v>
      </c>
    </row>
    <row r="81" spans="1:10" ht="36.75" customHeight="1">
      <c r="A81" s="75" t="s">
        <v>275</v>
      </c>
      <c r="B81" s="77" t="s">
        <v>13</v>
      </c>
      <c r="C81" s="77">
        <v>13</v>
      </c>
      <c r="D81" s="77">
        <v>91</v>
      </c>
      <c r="E81" s="77">
        <v>1</v>
      </c>
      <c r="F81" s="76" t="s">
        <v>273</v>
      </c>
      <c r="G81" s="77"/>
      <c r="H81" s="188">
        <f>H82</f>
        <v>18.399999999999999</v>
      </c>
      <c r="I81" s="187">
        <f t="shared" si="4"/>
        <v>18.399999999999999</v>
      </c>
      <c r="J81" s="188">
        <f>J82</f>
        <v>18.399999999999999</v>
      </c>
    </row>
    <row r="82" spans="1:10" ht="31.5">
      <c r="A82" s="75" t="s">
        <v>274</v>
      </c>
      <c r="B82" s="77" t="s">
        <v>13</v>
      </c>
      <c r="C82" s="77">
        <v>13</v>
      </c>
      <c r="D82" s="77">
        <v>91</v>
      </c>
      <c r="E82" s="77">
        <v>1</v>
      </c>
      <c r="F82" s="76" t="s">
        <v>273</v>
      </c>
      <c r="G82" s="77">
        <v>240</v>
      </c>
      <c r="H82" s="188">
        <f>'Приложение 7'!I256</f>
        <v>18.399999999999999</v>
      </c>
      <c r="I82" s="187">
        <f t="shared" si="4"/>
        <v>18.399999999999999</v>
      </c>
      <c r="J82" s="188">
        <f>'Приложение 7'!K256</f>
        <v>18.399999999999999</v>
      </c>
    </row>
    <row r="83" spans="1:10" ht="15.75">
      <c r="A83" s="81" t="s">
        <v>211</v>
      </c>
      <c r="B83" s="77" t="s">
        <v>13</v>
      </c>
      <c r="C83" s="77">
        <v>13</v>
      </c>
      <c r="D83" s="76" t="s">
        <v>210</v>
      </c>
      <c r="E83" s="77">
        <v>1</v>
      </c>
      <c r="F83" s="76" t="s">
        <v>212</v>
      </c>
      <c r="G83" s="77"/>
      <c r="H83" s="188">
        <f>H84</f>
        <v>465.9</v>
      </c>
      <c r="I83" s="187">
        <f t="shared" si="4"/>
        <v>465.9</v>
      </c>
      <c r="J83" s="188">
        <f>J84</f>
        <v>465.7</v>
      </c>
    </row>
    <row r="84" spans="1:10" ht="31.5">
      <c r="A84" s="81" t="s">
        <v>274</v>
      </c>
      <c r="B84" s="77" t="s">
        <v>13</v>
      </c>
      <c r="C84" s="77">
        <v>13</v>
      </c>
      <c r="D84" s="76" t="s">
        <v>210</v>
      </c>
      <c r="E84" s="77">
        <v>1</v>
      </c>
      <c r="F84" s="76" t="s">
        <v>212</v>
      </c>
      <c r="G84" s="77">
        <v>240</v>
      </c>
      <c r="H84" s="188">
        <f>'Приложение 7'!I258</f>
        <v>465.9</v>
      </c>
      <c r="I84" s="187">
        <f t="shared" si="4"/>
        <v>465.9</v>
      </c>
      <c r="J84" s="188">
        <f>'Приложение 7'!K258</f>
        <v>465.7</v>
      </c>
    </row>
    <row r="85" spans="1:10" ht="18" customHeight="1">
      <c r="A85" s="191" t="s">
        <v>219</v>
      </c>
      <c r="B85" s="185" t="s">
        <v>13</v>
      </c>
      <c r="C85" s="185" t="s">
        <v>248</v>
      </c>
      <c r="D85" s="185" t="s">
        <v>213</v>
      </c>
      <c r="E85" s="184"/>
      <c r="F85" s="185"/>
      <c r="G85" s="184"/>
      <c r="H85" s="190">
        <f t="shared" ref="H85:J87" si="5">H86</f>
        <v>450</v>
      </c>
      <c r="I85" s="186">
        <f t="shared" si="4"/>
        <v>450</v>
      </c>
      <c r="J85" s="190">
        <f t="shared" si="5"/>
        <v>0</v>
      </c>
    </row>
    <row r="86" spans="1:10" ht="15.75">
      <c r="A86" s="81" t="s">
        <v>282</v>
      </c>
      <c r="B86" s="76" t="s">
        <v>13</v>
      </c>
      <c r="C86" s="76" t="s">
        <v>248</v>
      </c>
      <c r="D86" s="76" t="s">
        <v>213</v>
      </c>
      <c r="E86" s="77">
        <v>2</v>
      </c>
      <c r="F86" s="76"/>
      <c r="G86" s="77"/>
      <c r="H86" s="188">
        <f t="shared" si="5"/>
        <v>450</v>
      </c>
      <c r="I86" s="187">
        <f t="shared" si="4"/>
        <v>450</v>
      </c>
      <c r="J86" s="188">
        <f t="shared" si="5"/>
        <v>0</v>
      </c>
    </row>
    <row r="87" spans="1:10" ht="18" customHeight="1">
      <c r="A87" s="81" t="s">
        <v>281</v>
      </c>
      <c r="B87" s="76" t="s">
        <v>13</v>
      </c>
      <c r="C87" s="76" t="s">
        <v>248</v>
      </c>
      <c r="D87" s="76" t="s">
        <v>213</v>
      </c>
      <c r="E87" s="77">
        <v>2</v>
      </c>
      <c r="F87" s="76" t="s">
        <v>280</v>
      </c>
      <c r="G87" s="77"/>
      <c r="H87" s="188">
        <f t="shared" si="5"/>
        <v>450</v>
      </c>
      <c r="I87" s="187">
        <f t="shared" si="4"/>
        <v>450</v>
      </c>
      <c r="J87" s="188">
        <f t="shared" si="5"/>
        <v>0</v>
      </c>
    </row>
    <row r="88" spans="1:10" ht="31.5">
      <c r="A88" s="81" t="s">
        <v>274</v>
      </c>
      <c r="B88" s="76" t="s">
        <v>13</v>
      </c>
      <c r="C88" s="76" t="s">
        <v>248</v>
      </c>
      <c r="D88" s="76" t="s">
        <v>213</v>
      </c>
      <c r="E88" s="77">
        <v>2</v>
      </c>
      <c r="F88" s="76" t="s">
        <v>280</v>
      </c>
      <c r="G88" s="77">
        <v>240</v>
      </c>
      <c r="H88" s="188">
        <f>'Приложение 7'!I73</f>
        <v>450</v>
      </c>
      <c r="I88" s="187">
        <f t="shared" si="4"/>
        <v>450</v>
      </c>
      <c r="J88" s="188">
        <f>'Приложение 7'!K73</f>
        <v>0</v>
      </c>
    </row>
    <row r="89" spans="1:10" ht="18" customHeight="1">
      <c r="A89" s="191" t="s">
        <v>172</v>
      </c>
      <c r="B89" s="184" t="s">
        <v>13</v>
      </c>
      <c r="C89" s="184">
        <v>13</v>
      </c>
      <c r="D89" s="185" t="s">
        <v>100</v>
      </c>
      <c r="E89" s="77"/>
      <c r="F89" s="76"/>
      <c r="G89" s="77"/>
      <c r="H89" s="190">
        <f t="shared" ref="H89:J92" si="6">H90</f>
        <v>65.099999999999994</v>
      </c>
      <c r="I89" s="186">
        <f t="shared" si="4"/>
        <v>65.099999999999994</v>
      </c>
      <c r="J89" s="190">
        <f t="shared" si="6"/>
        <v>65.099999999999994</v>
      </c>
    </row>
    <row r="90" spans="1:10" ht="31.5">
      <c r="A90" s="191" t="s">
        <v>173</v>
      </c>
      <c r="B90" s="184" t="s">
        <v>13</v>
      </c>
      <c r="C90" s="184">
        <v>13</v>
      </c>
      <c r="D90" s="184">
        <v>97</v>
      </c>
      <c r="E90" s="184">
        <v>3</v>
      </c>
      <c r="F90" s="185"/>
      <c r="G90" s="184"/>
      <c r="H90" s="190">
        <f t="shared" si="6"/>
        <v>65.099999999999994</v>
      </c>
      <c r="I90" s="186">
        <f t="shared" si="4"/>
        <v>65.099999999999994</v>
      </c>
      <c r="J90" s="190">
        <f t="shared" si="6"/>
        <v>65.099999999999994</v>
      </c>
    </row>
    <row r="91" spans="1:10" ht="31.5">
      <c r="A91" s="75" t="s">
        <v>171</v>
      </c>
      <c r="B91" s="77" t="s">
        <v>13</v>
      </c>
      <c r="C91" s="77">
        <v>13</v>
      </c>
      <c r="D91" s="77">
        <v>97</v>
      </c>
      <c r="E91" s="77">
        <v>3</v>
      </c>
      <c r="F91" s="76"/>
      <c r="G91" s="77"/>
      <c r="H91" s="188">
        <f t="shared" si="6"/>
        <v>65.099999999999994</v>
      </c>
      <c r="I91" s="187">
        <f t="shared" si="4"/>
        <v>65.099999999999994</v>
      </c>
      <c r="J91" s="188">
        <f t="shared" si="6"/>
        <v>65.099999999999994</v>
      </c>
    </row>
    <row r="92" spans="1:10" ht="31.5">
      <c r="A92" s="75" t="s">
        <v>284</v>
      </c>
      <c r="B92" s="77" t="s">
        <v>13</v>
      </c>
      <c r="C92" s="77">
        <v>13</v>
      </c>
      <c r="D92" s="77">
        <v>97</v>
      </c>
      <c r="E92" s="77">
        <v>3</v>
      </c>
      <c r="F92" s="76" t="s">
        <v>174</v>
      </c>
      <c r="G92" s="77"/>
      <c r="H92" s="188">
        <f t="shared" si="6"/>
        <v>65.099999999999994</v>
      </c>
      <c r="I92" s="187">
        <f t="shared" si="4"/>
        <v>65.099999999999994</v>
      </c>
      <c r="J92" s="188">
        <f t="shared" si="6"/>
        <v>65.099999999999994</v>
      </c>
    </row>
    <row r="93" spans="1:10" ht="15.75">
      <c r="A93" s="194" t="s">
        <v>237</v>
      </c>
      <c r="B93" s="77" t="s">
        <v>13</v>
      </c>
      <c r="C93" s="77">
        <v>13</v>
      </c>
      <c r="D93" s="77">
        <v>97</v>
      </c>
      <c r="E93" s="77">
        <v>3</v>
      </c>
      <c r="F93" s="76" t="s">
        <v>174</v>
      </c>
      <c r="G93" s="77">
        <v>520</v>
      </c>
      <c r="H93" s="188">
        <f>'Приложение 7'!I78</f>
        <v>65.099999999999994</v>
      </c>
      <c r="I93" s="187">
        <f t="shared" si="4"/>
        <v>65.099999999999994</v>
      </c>
      <c r="J93" s="188">
        <f>'Приложение 7'!K78</f>
        <v>65.099999999999994</v>
      </c>
    </row>
    <row r="94" spans="1:10" ht="15.75">
      <c r="A94" s="191" t="s">
        <v>96</v>
      </c>
      <c r="B94" s="184" t="s">
        <v>13</v>
      </c>
      <c r="C94" s="184">
        <v>13</v>
      </c>
      <c r="D94" s="185" t="s">
        <v>66</v>
      </c>
      <c r="E94" s="77"/>
      <c r="F94" s="76"/>
      <c r="G94" s="77"/>
      <c r="H94" s="190">
        <f t="shared" ref="H94:J97" si="7">H95</f>
        <v>10</v>
      </c>
      <c r="I94" s="186">
        <f t="shared" si="4"/>
        <v>10</v>
      </c>
      <c r="J94" s="190">
        <f t="shared" si="7"/>
        <v>10</v>
      </c>
    </row>
    <row r="95" spans="1:10" ht="15.75">
      <c r="A95" s="81" t="s">
        <v>96</v>
      </c>
      <c r="B95" s="76" t="s">
        <v>13</v>
      </c>
      <c r="C95" s="76" t="s">
        <v>248</v>
      </c>
      <c r="D95" s="76" t="s">
        <v>66</v>
      </c>
      <c r="E95" s="77"/>
      <c r="F95" s="76"/>
      <c r="G95" s="77"/>
      <c r="H95" s="188">
        <f t="shared" si="7"/>
        <v>10</v>
      </c>
      <c r="I95" s="187">
        <f t="shared" si="4"/>
        <v>10</v>
      </c>
      <c r="J95" s="188">
        <f t="shared" si="7"/>
        <v>10</v>
      </c>
    </row>
    <row r="96" spans="1:10" ht="15.75">
      <c r="A96" s="81" t="s">
        <v>97</v>
      </c>
      <c r="B96" s="76" t="s">
        <v>13</v>
      </c>
      <c r="C96" s="76" t="s">
        <v>248</v>
      </c>
      <c r="D96" s="76" t="s">
        <v>66</v>
      </c>
      <c r="E96" s="77">
        <v>9</v>
      </c>
      <c r="F96" s="76"/>
      <c r="G96" s="77"/>
      <c r="H96" s="188">
        <f t="shared" si="7"/>
        <v>10</v>
      </c>
      <c r="I96" s="187">
        <f t="shared" si="4"/>
        <v>10</v>
      </c>
      <c r="J96" s="188">
        <f t="shared" si="7"/>
        <v>10</v>
      </c>
    </row>
    <row r="97" spans="1:10" ht="15.75">
      <c r="A97" s="81" t="s">
        <v>277</v>
      </c>
      <c r="B97" s="76" t="s">
        <v>13</v>
      </c>
      <c r="C97" s="77">
        <v>13</v>
      </c>
      <c r="D97" s="76" t="s">
        <v>66</v>
      </c>
      <c r="E97" s="77">
        <v>9</v>
      </c>
      <c r="F97" s="76" t="s">
        <v>278</v>
      </c>
      <c r="G97" s="77"/>
      <c r="H97" s="188">
        <f t="shared" si="7"/>
        <v>10</v>
      </c>
      <c r="I97" s="187">
        <f t="shared" si="4"/>
        <v>10</v>
      </c>
      <c r="J97" s="188">
        <f t="shared" si="7"/>
        <v>10</v>
      </c>
    </row>
    <row r="98" spans="1:10" ht="35.25" customHeight="1">
      <c r="A98" s="195" t="s">
        <v>279</v>
      </c>
      <c r="B98" s="196" t="s">
        <v>13</v>
      </c>
      <c r="C98" s="197">
        <v>13</v>
      </c>
      <c r="D98" s="196" t="s">
        <v>66</v>
      </c>
      <c r="E98" s="197">
        <v>9</v>
      </c>
      <c r="F98" s="196" t="s">
        <v>278</v>
      </c>
      <c r="G98" s="197">
        <v>630</v>
      </c>
      <c r="H98" s="198">
        <f>'Приложение 7'!I262</f>
        <v>10</v>
      </c>
      <c r="I98" s="187">
        <f t="shared" si="4"/>
        <v>10</v>
      </c>
      <c r="J98" s="198">
        <f>'Приложение 7'!K262</f>
        <v>10</v>
      </c>
    </row>
    <row r="99" spans="1:10" ht="15.75">
      <c r="A99" s="184" t="s">
        <v>19</v>
      </c>
      <c r="B99" s="184" t="s">
        <v>15</v>
      </c>
      <c r="C99" s="184" t="s">
        <v>10</v>
      </c>
      <c r="D99" s="185" t="s">
        <v>11</v>
      </c>
      <c r="E99" s="184"/>
      <c r="F99" s="185"/>
      <c r="G99" s="184" t="s">
        <v>9</v>
      </c>
      <c r="H99" s="186">
        <f t="shared" ref="H99:J101" si="8">H100</f>
        <v>468.8</v>
      </c>
      <c r="I99" s="186">
        <f t="shared" si="4"/>
        <v>468.8</v>
      </c>
      <c r="J99" s="186">
        <f t="shared" si="8"/>
        <v>468.8</v>
      </c>
    </row>
    <row r="100" spans="1:10" ht="15.75">
      <c r="A100" s="166" t="s">
        <v>2</v>
      </c>
      <c r="B100" s="184" t="s">
        <v>15</v>
      </c>
      <c r="C100" s="185" t="s">
        <v>14</v>
      </c>
      <c r="D100" s="185" t="s">
        <v>11</v>
      </c>
      <c r="E100" s="184"/>
      <c r="F100" s="185"/>
      <c r="G100" s="184" t="s">
        <v>9</v>
      </c>
      <c r="H100" s="188">
        <f t="shared" si="8"/>
        <v>468.8</v>
      </c>
      <c r="I100" s="187">
        <f t="shared" si="4"/>
        <v>468.8</v>
      </c>
      <c r="J100" s="188">
        <f t="shared" si="8"/>
        <v>468.8</v>
      </c>
    </row>
    <row r="101" spans="1:10" ht="15.75">
      <c r="A101" s="81" t="s">
        <v>96</v>
      </c>
      <c r="B101" s="76" t="s">
        <v>15</v>
      </c>
      <c r="C101" s="76" t="s">
        <v>14</v>
      </c>
      <c r="D101" s="76" t="s">
        <v>66</v>
      </c>
      <c r="E101" s="77"/>
      <c r="F101" s="76"/>
      <c r="G101" s="77"/>
      <c r="H101" s="188">
        <f t="shared" si="8"/>
        <v>468.8</v>
      </c>
      <c r="I101" s="187">
        <f t="shared" si="4"/>
        <v>468.8</v>
      </c>
      <c r="J101" s="188">
        <f t="shared" si="8"/>
        <v>468.8</v>
      </c>
    </row>
    <row r="102" spans="1:10" ht="15" customHeight="1">
      <c r="A102" s="81" t="s">
        <v>97</v>
      </c>
      <c r="B102" s="76" t="s">
        <v>15</v>
      </c>
      <c r="C102" s="76" t="s">
        <v>14</v>
      </c>
      <c r="D102" s="76" t="s">
        <v>66</v>
      </c>
      <c r="E102" s="77">
        <v>9</v>
      </c>
      <c r="F102" s="76"/>
      <c r="G102" s="77"/>
      <c r="H102" s="188">
        <f>H103+H105</f>
        <v>468.8</v>
      </c>
      <c r="I102" s="187">
        <f t="shared" si="4"/>
        <v>468.8</v>
      </c>
      <c r="J102" s="188">
        <f>J103+J105</f>
        <v>468.8</v>
      </c>
    </row>
    <row r="103" spans="1:10" ht="52.5" customHeight="1">
      <c r="A103" s="75" t="s">
        <v>99</v>
      </c>
      <c r="B103" s="76" t="s">
        <v>15</v>
      </c>
      <c r="C103" s="76" t="s">
        <v>14</v>
      </c>
      <c r="D103" s="76" t="s">
        <v>66</v>
      </c>
      <c r="E103" s="77">
        <v>9</v>
      </c>
      <c r="F103" s="76" t="s">
        <v>98</v>
      </c>
      <c r="G103" s="77"/>
      <c r="H103" s="188">
        <f>H104</f>
        <v>444</v>
      </c>
      <c r="I103" s="187">
        <f t="shared" si="4"/>
        <v>444</v>
      </c>
      <c r="J103" s="188">
        <f>J104</f>
        <v>444</v>
      </c>
    </row>
    <row r="104" spans="1:10" ht="18" customHeight="1">
      <c r="A104" s="75" t="s">
        <v>233</v>
      </c>
      <c r="B104" s="76" t="s">
        <v>15</v>
      </c>
      <c r="C104" s="76" t="s">
        <v>14</v>
      </c>
      <c r="D104" s="76" t="s">
        <v>66</v>
      </c>
      <c r="E104" s="77">
        <v>9</v>
      </c>
      <c r="F104" s="76" t="s">
        <v>98</v>
      </c>
      <c r="G104" s="77">
        <v>120</v>
      </c>
      <c r="H104" s="188">
        <f>'Приложение 7'!I84</f>
        <v>444</v>
      </c>
      <c r="I104" s="187">
        <f t="shared" si="4"/>
        <v>444</v>
      </c>
      <c r="J104" s="188">
        <f>'Приложение 7'!K84</f>
        <v>444</v>
      </c>
    </row>
    <row r="105" spans="1:10" ht="53.25" customHeight="1">
      <c r="A105" s="81" t="s">
        <v>74</v>
      </c>
      <c r="B105" s="76" t="s">
        <v>15</v>
      </c>
      <c r="C105" s="76" t="s">
        <v>14</v>
      </c>
      <c r="D105" s="76" t="s">
        <v>66</v>
      </c>
      <c r="E105" s="77">
        <v>9</v>
      </c>
      <c r="F105" s="76" t="s">
        <v>77</v>
      </c>
      <c r="G105" s="77"/>
      <c r="H105" s="188">
        <f>H106</f>
        <v>24.8</v>
      </c>
      <c r="I105" s="187">
        <f t="shared" si="4"/>
        <v>24.8</v>
      </c>
      <c r="J105" s="188">
        <f>J106</f>
        <v>24.8</v>
      </c>
    </row>
    <row r="106" spans="1:10" ht="32.25" customHeight="1">
      <c r="A106" s="81" t="s">
        <v>274</v>
      </c>
      <c r="B106" s="76" t="s">
        <v>15</v>
      </c>
      <c r="C106" s="76" t="s">
        <v>14</v>
      </c>
      <c r="D106" s="76" t="s">
        <v>66</v>
      </c>
      <c r="E106" s="77">
        <v>9</v>
      </c>
      <c r="F106" s="76" t="s">
        <v>77</v>
      </c>
      <c r="G106" s="77">
        <v>240</v>
      </c>
      <c r="H106" s="188">
        <f>'Приложение 7'!I86</f>
        <v>24.8</v>
      </c>
      <c r="I106" s="187">
        <f t="shared" si="4"/>
        <v>24.8</v>
      </c>
      <c r="J106" s="188">
        <f>'Приложение 7'!K86</f>
        <v>24.8</v>
      </c>
    </row>
    <row r="107" spans="1:10" ht="31.5">
      <c r="A107" s="184" t="s">
        <v>39</v>
      </c>
      <c r="B107" s="185" t="s">
        <v>14</v>
      </c>
      <c r="C107" s="185"/>
      <c r="D107" s="185"/>
      <c r="E107" s="184"/>
      <c r="F107" s="76"/>
      <c r="G107" s="184"/>
      <c r="H107" s="190">
        <f>H108</f>
        <v>342.09999999999997</v>
      </c>
      <c r="I107" s="186">
        <f t="shared" si="4"/>
        <v>342.09999999999997</v>
      </c>
      <c r="J107" s="190">
        <f>J108</f>
        <v>341.9</v>
      </c>
    </row>
    <row r="108" spans="1:10" ht="36.75" customHeight="1">
      <c r="A108" s="189" t="s">
        <v>46</v>
      </c>
      <c r="B108" s="185" t="s">
        <v>14</v>
      </c>
      <c r="C108" s="185" t="s">
        <v>36</v>
      </c>
      <c r="D108" s="185"/>
      <c r="E108" s="184"/>
      <c r="F108" s="76"/>
      <c r="G108" s="184"/>
      <c r="H108" s="190">
        <f>H109+H117</f>
        <v>342.09999999999997</v>
      </c>
      <c r="I108" s="186">
        <f t="shared" si="4"/>
        <v>342.09999999999997</v>
      </c>
      <c r="J108" s="190">
        <f>J109+J117</f>
        <v>341.9</v>
      </c>
    </row>
    <row r="109" spans="1:10" ht="63" customHeight="1">
      <c r="A109" s="189" t="s">
        <v>222</v>
      </c>
      <c r="B109" s="185" t="s">
        <v>14</v>
      </c>
      <c r="C109" s="185" t="s">
        <v>36</v>
      </c>
      <c r="D109" s="185" t="s">
        <v>15</v>
      </c>
      <c r="E109" s="184"/>
      <c r="F109" s="76"/>
      <c r="G109" s="184"/>
      <c r="H109" s="190">
        <f>H110</f>
        <v>306.2</v>
      </c>
      <c r="I109" s="186">
        <f t="shared" si="4"/>
        <v>306.2</v>
      </c>
      <c r="J109" s="190">
        <f>J110</f>
        <v>306</v>
      </c>
    </row>
    <row r="110" spans="1:10" ht="15.75" customHeight="1">
      <c r="A110" s="191" t="s">
        <v>102</v>
      </c>
      <c r="B110" s="185" t="s">
        <v>14</v>
      </c>
      <c r="C110" s="185" t="s">
        <v>36</v>
      </c>
      <c r="D110" s="185" t="s">
        <v>15</v>
      </c>
      <c r="E110" s="184">
        <v>1</v>
      </c>
      <c r="F110" s="76"/>
      <c r="G110" s="184"/>
      <c r="H110" s="190">
        <f>H111+H113+H115</f>
        <v>306.2</v>
      </c>
      <c r="I110" s="186">
        <f t="shared" si="4"/>
        <v>306.2</v>
      </c>
      <c r="J110" s="190">
        <f>J111+J113+J115</f>
        <v>306</v>
      </c>
    </row>
    <row r="111" spans="1:10" ht="18.75" customHeight="1">
      <c r="A111" s="81" t="s">
        <v>103</v>
      </c>
      <c r="B111" s="76" t="s">
        <v>14</v>
      </c>
      <c r="C111" s="76" t="s">
        <v>36</v>
      </c>
      <c r="D111" s="76" t="s">
        <v>15</v>
      </c>
      <c r="E111" s="77">
        <v>1</v>
      </c>
      <c r="F111" s="76" t="s">
        <v>104</v>
      </c>
      <c r="G111" s="77"/>
      <c r="H111" s="188">
        <f>H112</f>
        <v>8.8000000000000007</v>
      </c>
      <c r="I111" s="187">
        <f t="shared" si="4"/>
        <v>8.8000000000000007</v>
      </c>
      <c r="J111" s="188">
        <f>J112</f>
        <v>8.8000000000000007</v>
      </c>
    </row>
    <row r="112" spans="1:10" ht="31.5">
      <c r="A112" s="199" t="s">
        <v>274</v>
      </c>
      <c r="B112" s="76" t="s">
        <v>14</v>
      </c>
      <c r="C112" s="76" t="s">
        <v>36</v>
      </c>
      <c r="D112" s="76" t="s">
        <v>15</v>
      </c>
      <c r="E112" s="77">
        <v>1</v>
      </c>
      <c r="F112" s="76" t="s">
        <v>104</v>
      </c>
      <c r="G112" s="77">
        <v>240</v>
      </c>
      <c r="H112" s="188">
        <f>'Приложение 7'!I92</f>
        <v>8.8000000000000007</v>
      </c>
      <c r="I112" s="187">
        <f t="shared" si="4"/>
        <v>8.8000000000000007</v>
      </c>
      <c r="J112" s="188">
        <f>'Приложение 7'!K92</f>
        <v>8.8000000000000007</v>
      </c>
    </row>
    <row r="113" spans="1:10" ht="15" customHeight="1">
      <c r="A113" s="81" t="s">
        <v>101</v>
      </c>
      <c r="B113" s="76" t="s">
        <v>14</v>
      </c>
      <c r="C113" s="76" t="s">
        <v>36</v>
      </c>
      <c r="D113" s="76" t="s">
        <v>15</v>
      </c>
      <c r="E113" s="77">
        <v>1</v>
      </c>
      <c r="F113" s="76" t="s">
        <v>106</v>
      </c>
      <c r="G113" s="77"/>
      <c r="H113" s="188">
        <f>H114</f>
        <v>117.7</v>
      </c>
      <c r="I113" s="187">
        <f t="shared" si="4"/>
        <v>117.7</v>
      </c>
      <c r="J113" s="188">
        <f>J114</f>
        <v>117.6</v>
      </c>
    </row>
    <row r="114" spans="1:10" ht="33" customHeight="1">
      <c r="A114" s="81" t="s">
        <v>274</v>
      </c>
      <c r="B114" s="76" t="s">
        <v>14</v>
      </c>
      <c r="C114" s="76" t="s">
        <v>36</v>
      </c>
      <c r="D114" s="76" t="s">
        <v>15</v>
      </c>
      <c r="E114" s="77">
        <v>1</v>
      </c>
      <c r="F114" s="76" t="s">
        <v>106</v>
      </c>
      <c r="G114" s="77">
        <v>240</v>
      </c>
      <c r="H114" s="188">
        <f>'Приложение 7'!I94</f>
        <v>117.7</v>
      </c>
      <c r="I114" s="187">
        <f t="shared" si="4"/>
        <v>117.7</v>
      </c>
      <c r="J114" s="188">
        <f>'Приложение 7'!K94</f>
        <v>117.6</v>
      </c>
    </row>
    <row r="115" spans="1:10" ht="17.25" customHeight="1">
      <c r="A115" s="81" t="s">
        <v>107</v>
      </c>
      <c r="B115" s="76" t="s">
        <v>14</v>
      </c>
      <c r="C115" s="76" t="s">
        <v>36</v>
      </c>
      <c r="D115" s="76" t="s">
        <v>15</v>
      </c>
      <c r="E115" s="77">
        <v>1</v>
      </c>
      <c r="F115" s="76" t="s">
        <v>176</v>
      </c>
      <c r="G115" s="77"/>
      <c r="H115" s="188">
        <f>H116</f>
        <v>179.7</v>
      </c>
      <c r="I115" s="187">
        <f t="shared" si="4"/>
        <v>179.7</v>
      </c>
      <c r="J115" s="188">
        <f>J116</f>
        <v>179.6</v>
      </c>
    </row>
    <row r="116" spans="1:10" ht="31.5">
      <c r="A116" s="81" t="s">
        <v>274</v>
      </c>
      <c r="B116" s="76" t="s">
        <v>14</v>
      </c>
      <c r="C116" s="76" t="s">
        <v>36</v>
      </c>
      <c r="D116" s="76" t="s">
        <v>15</v>
      </c>
      <c r="E116" s="77">
        <v>1</v>
      </c>
      <c r="F116" s="76" t="s">
        <v>176</v>
      </c>
      <c r="G116" s="77">
        <v>240</v>
      </c>
      <c r="H116" s="188">
        <f>'Приложение 7'!I96</f>
        <v>179.7</v>
      </c>
      <c r="I116" s="187">
        <f t="shared" si="4"/>
        <v>179.7</v>
      </c>
      <c r="J116" s="188">
        <f>'Приложение 7'!K96</f>
        <v>179.6</v>
      </c>
    </row>
    <row r="117" spans="1:10" ht="31.5">
      <c r="A117" s="191" t="s">
        <v>80</v>
      </c>
      <c r="B117" s="185" t="s">
        <v>14</v>
      </c>
      <c r="C117" s="185" t="s">
        <v>36</v>
      </c>
      <c r="D117" s="185">
        <v>97</v>
      </c>
      <c r="E117" s="77"/>
      <c r="F117" s="76"/>
      <c r="G117" s="77"/>
      <c r="H117" s="190">
        <f t="shared" ref="H117:J119" si="9">H118</f>
        <v>35.9</v>
      </c>
      <c r="I117" s="186">
        <f t="shared" si="4"/>
        <v>35.9</v>
      </c>
      <c r="J117" s="190">
        <f t="shared" si="9"/>
        <v>35.9</v>
      </c>
    </row>
    <row r="118" spans="1:10" ht="69" customHeight="1">
      <c r="A118" s="81" t="s">
        <v>79</v>
      </c>
      <c r="B118" s="76" t="s">
        <v>14</v>
      </c>
      <c r="C118" s="76" t="s">
        <v>36</v>
      </c>
      <c r="D118" s="76">
        <v>97</v>
      </c>
      <c r="E118" s="77">
        <v>2</v>
      </c>
      <c r="F118" s="76"/>
      <c r="G118" s="77"/>
      <c r="H118" s="188">
        <f t="shared" si="9"/>
        <v>35.9</v>
      </c>
      <c r="I118" s="187">
        <f t="shared" si="4"/>
        <v>35.9</v>
      </c>
      <c r="J118" s="188">
        <f t="shared" si="9"/>
        <v>35.9</v>
      </c>
    </row>
    <row r="119" spans="1:10" ht="69" customHeight="1">
      <c r="A119" s="81" t="s">
        <v>266</v>
      </c>
      <c r="B119" s="76" t="s">
        <v>14</v>
      </c>
      <c r="C119" s="76" t="s">
        <v>36</v>
      </c>
      <c r="D119" s="76" t="s">
        <v>100</v>
      </c>
      <c r="E119" s="77">
        <v>2</v>
      </c>
      <c r="F119" s="76" t="s">
        <v>105</v>
      </c>
      <c r="G119" s="77"/>
      <c r="H119" s="188">
        <f t="shared" si="9"/>
        <v>35.9</v>
      </c>
      <c r="I119" s="187">
        <f t="shared" si="4"/>
        <v>35.9</v>
      </c>
      <c r="J119" s="188">
        <f t="shared" si="9"/>
        <v>35.9</v>
      </c>
    </row>
    <row r="120" spans="1:10" ht="15.75">
      <c r="A120" s="194" t="s">
        <v>54</v>
      </c>
      <c r="B120" s="76" t="s">
        <v>14</v>
      </c>
      <c r="C120" s="76" t="s">
        <v>36</v>
      </c>
      <c r="D120" s="76" t="s">
        <v>100</v>
      </c>
      <c r="E120" s="77">
        <v>2</v>
      </c>
      <c r="F120" s="76" t="s">
        <v>105</v>
      </c>
      <c r="G120" s="77">
        <v>500</v>
      </c>
      <c r="H120" s="188">
        <f>'Приложение 7'!I100</f>
        <v>35.9</v>
      </c>
      <c r="I120" s="187">
        <f t="shared" si="4"/>
        <v>35.9</v>
      </c>
      <c r="J120" s="188">
        <f>'Приложение 7'!K100</f>
        <v>35.9</v>
      </c>
    </row>
    <row r="121" spans="1:10" ht="15.75">
      <c r="A121" s="184" t="s">
        <v>61</v>
      </c>
      <c r="B121" s="185" t="s">
        <v>17</v>
      </c>
      <c r="C121" s="184" t="s">
        <v>10</v>
      </c>
      <c r="D121" s="76"/>
      <c r="E121" s="77"/>
      <c r="F121" s="76"/>
      <c r="G121" s="77"/>
      <c r="H121" s="190">
        <f>H122+H137</f>
        <v>35098.6</v>
      </c>
      <c r="I121" s="186">
        <f t="shared" si="4"/>
        <v>35098.6</v>
      </c>
      <c r="J121" s="190">
        <f>J122+J137</f>
        <v>31025.100000000002</v>
      </c>
    </row>
    <row r="122" spans="1:10" ht="15.75">
      <c r="A122" s="189" t="s">
        <v>62</v>
      </c>
      <c r="B122" s="185" t="s">
        <v>17</v>
      </c>
      <c r="C122" s="185" t="s">
        <v>36</v>
      </c>
      <c r="D122" s="76"/>
      <c r="E122" s="77"/>
      <c r="F122" s="76"/>
      <c r="G122" s="77"/>
      <c r="H122" s="190">
        <f>H123</f>
        <v>35073.599999999999</v>
      </c>
      <c r="I122" s="186">
        <f t="shared" si="4"/>
        <v>35073.599999999999</v>
      </c>
      <c r="J122" s="190">
        <f>J123</f>
        <v>31008.100000000002</v>
      </c>
    </row>
    <row r="123" spans="1:10" ht="31.5">
      <c r="A123" s="189" t="s">
        <v>118</v>
      </c>
      <c r="B123" s="185" t="s">
        <v>17</v>
      </c>
      <c r="C123" s="185" t="s">
        <v>36</v>
      </c>
      <c r="D123" s="185" t="s">
        <v>14</v>
      </c>
      <c r="E123" s="184"/>
      <c r="F123" s="76"/>
      <c r="G123" s="184"/>
      <c r="H123" s="190">
        <f>H124</f>
        <v>35073.599999999999</v>
      </c>
      <c r="I123" s="186">
        <f t="shared" si="4"/>
        <v>35073.599999999999</v>
      </c>
      <c r="J123" s="190">
        <f>J124</f>
        <v>31008.100000000002</v>
      </c>
    </row>
    <row r="124" spans="1:10" ht="48.75" customHeight="1">
      <c r="A124" s="191" t="s">
        <v>223</v>
      </c>
      <c r="B124" s="185" t="s">
        <v>17</v>
      </c>
      <c r="C124" s="185" t="s">
        <v>36</v>
      </c>
      <c r="D124" s="185" t="s">
        <v>14</v>
      </c>
      <c r="E124" s="184">
        <v>1</v>
      </c>
      <c r="F124" s="76"/>
      <c r="G124" s="184"/>
      <c r="H124" s="190">
        <f>H125+H127+H129+H131+H135+H133</f>
        <v>35073.599999999999</v>
      </c>
      <c r="I124" s="186">
        <f t="shared" si="4"/>
        <v>35073.599999999999</v>
      </c>
      <c r="J124" s="190">
        <f>J125+J127+J129+J131+J135+J133</f>
        <v>31008.100000000002</v>
      </c>
    </row>
    <row r="125" spans="1:10" ht="15.75">
      <c r="A125" s="81" t="s">
        <v>108</v>
      </c>
      <c r="B125" s="76" t="s">
        <v>17</v>
      </c>
      <c r="C125" s="76" t="s">
        <v>36</v>
      </c>
      <c r="D125" s="76" t="s">
        <v>14</v>
      </c>
      <c r="E125" s="77">
        <v>1</v>
      </c>
      <c r="F125" s="76" t="s">
        <v>109</v>
      </c>
      <c r="G125" s="77"/>
      <c r="H125" s="188">
        <f>H126</f>
        <v>8000</v>
      </c>
      <c r="I125" s="187">
        <f t="shared" si="4"/>
        <v>8000</v>
      </c>
      <c r="J125" s="188">
        <f>J126</f>
        <v>7085.2</v>
      </c>
    </row>
    <row r="126" spans="1:10" ht="29.25" customHeight="1">
      <c r="A126" s="81" t="s">
        <v>274</v>
      </c>
      <c r="B126" s="76" t="s">
        <v>17</v>
      </c>
      <c r="C126" s="76" t="s">
        <v>36</v>
      </c>
      <c r="D126" s="76" t="s">
        <v>14</v>
      </c>
      <c r="E126" s="77">
        <v>1</v>
      </c>
      <c r="F126" s="76" t="s">
        <v>109</v>
      </c>
      <c r="G126" s="77">
        <v>240</v>
      </c>
      <c r="H126" s="188">
        <f>'Приложение 7'!I106</f>
        <v>8000</v>
      </c>
      <c r="I126" s="187">
        <f t="shared" si="4"/>
        <v>8000</v>
      </c>
      <c r="J126" s="188">
        <f>'Приложение 7'!K106</f>
        <v>7085.2</v>
      </c>
    </row>
    <row r="127" spans="1:10" ht="18.75" customHeight="1">
      <c r="A127" s="81" t="s">
        <v>110</v>
      </c>
      <c r="B127" s="76" t="s">
        <v>17</v>
      </c>
      <c r="C127" s="76" t="s">
        <v>36</v>
      </c>
      <c r="D127" s="76" t="s">
        <v>14</v>
      </c>
      <c r="E127" s="77">
        <v>1</v>
      </c>
      <c r="F127" s="76" t="s">
        <v>111</v>
      </c>
      <c r="G127" s="77"/>
      <c r="H127" s="188">
        <f>H128</f>
        <v>16262.2</v>
      </c>
      <c r="I127" s="187">
        <f t="shared" si="4"/>
        <v>16262.2</v>
      </c>
      <c r="J127" s="188">
        <f>J128</f>
        <v>14669.2</v>
      </c>
    </row>
    <row r="128" spans="1:10" ht="28.5" customHeight="1">
      <c r="A128" s="81" t="s">
        <v>274</v>
      </c>
      <c r="B128" s="76" t="s">
        <v>17</v>
      </c>
      <c r="C128" s="76" t="s">
        <v>36</v>
      </c>
      <c r="D128" s="76" t="s">
        <v>14</v>
      </c>
      <c r="E128" s="77">
        <v>1</v>
      </c>
      <c r="F128" s="76" t="s">
        <v>111</v>
      </c>
      <c r="G128" s="77">
        <v>240</v>
      </c>
      <c r="H128" s="188">
        <f>'Приложение 7'!I108</f>
        <v>16262.2</v>
      </c>
      <c r="I128" s="187">
        <f t="shared" si="4"/>
        <v>16262.2</v>
      </c>
      <c r="J128" s="188">
        <f>'Приложение 7'!K108</f>
        <v>14669.2</v>
      </c>
    </row>
    <row r="129" spans="1:10" ht="17.25" customHeight="1">
      <c r="A129" s="81" t="s">
        <v>112</v>
      </c>
      <c r="B129" s="76" t="s">
        <v>17</v>
      </c>
      <c r="C129" s="76" t="s">
        <v>36</v>
      </c>
      <c r="D129" s="76" t="s">
        <v>14</v>
      </c>
      <c r="E129" s="77">
        <v>1</v>
      </c>
      <c r="F129" s="76" t="s">
        <v>113</v>
      </c>
      <c r="G129" s="77"/>
      <c r="H129" s="188">
        <f>H130</f>
        <v>4344.8</v>
      </c>
      <c r="I129" s="187">
        <f t="shared" si="4"/>
        <v>4344.8</v>
      </c>
      <c r="J129" s="188">
        <f>J130</f>
        <v>3885.6</v>
      </c>
    </row>
    <row r="130" spans="1:10" ht="31.5">
      <c r="A130" s="81" t="s">
        <v>274</v>
      </c>
      <c r="B130" s="76" t="s">
        <v>17</v>
      </c>
      <c r="C130" s="76" t="s">
        <v>36</v>
      </c>
      <c r="D130" s="76" t="s">
        <v>14</v>
      </c>
      <c r="E130" s="77">
        <v>1</v>
      </c>
      <c r="F130" s="76" t="s">
        <v>113</v>
      </c>
      <c r="G130" s="77">
        <v>240</v>
      </c>
      <c r="H130" s="188">
        <f>'Приложение 7'!I110</f>
        <v>4344.8</v>
      </c>
      <c r="I130" s="187">
        <f t="shared" si="4"/>
        <v>4344.8</v>
      </c>
      <c r="J130" s="188">
        <f>'Приложение 7'!K110</f>
        <v>3885.6</v>
      </c>
    </row>
    <row r="131" spans="1:10" ht="31.5">
      <c r="A131" s="81" t="s">
        <v>209</v>
      </c>
      <c r="B131" s="76" t="s">
        <v>17</v>
      </c>
      <c r="C131" s="76" t="s">
        <v>36</v>
      </c>
      <c r="D131" s="76" t="s">
        <v>14</v>
      </c>
      <c r="E131" s="77">
        <v>1</v>
      </c>
      <c r="F131" s="76" t="s">
        <v>114</v>
      </c>
      <c r="G131" s="77"/>
      <c r="H131" s="188">
        <f>H132</f>
        <v>563.6</v>
      </c>
      <c r="I131" s="187">
        <f t="shared" si="4"/>
        <v>563.6</v>
      </c>
      <c r="J131" s="188">
        <f>J132</f>
        <v>563.4</v>
      </c>
    </row>
    <row r="132" spans="1:10" ht="30.75" customHeight="1">
      <c r="A132" s="81" t="s">
        <v>274</v>
      </c>
      <c r="B132" s="76" t="s">
        <v>17</v>
      </c>
      <c r="C132" s="76" t="s">
        <v>36</v>
      </c>
      <c r="D132" s="76" t="s">
        <v>14</v>
      </c>
      <c r="E132" s="77">
        <v>1</v>
      </c>
      <c r="F132" s="76" t="s">
        <v>114</v>
      </c>
      <c r="G132" s="77">
        <v>240</v>
      </c>
      <c r="H132" s="188">
        <f>'Приложение 7'!I112</f>
        <v>563.6</v>
      </c>
      <c r="I132" s="187">
        <f t="shared" si="4"/>
        <v>563.6</v>
      </c>
      <c r="J132" s="188">
        <f>'Приложение 7'!K112</f>
        <v>563.4</v>
      </c>
    </row>
    <row r="133" spans="1:10" ht="15" customHeight="1">
      <c r="A133" s="81" t="s">
        <v>270</v>
      </c>
      <c r="B133" s="76" t="s">
        <v>17</v>
      </c>
      <c r="C133" s="76" t="s">
        <v>36</v>
      </c>
      <c r="D133" s="76" t="s">
        <v>14</v>
      </c>
      <c r="E133" s="77">
        <v>1</v>
      </c>
      <c r="F133" s="76" t="s">
        <v>115</v>
      </c>
      <c r="G133" s="77"/>
      <c r="H133" s="188">
        <f>H134</f>
        <v>4000</v>
      </c>
      <c r="I133" s="187">
        <f t="shared" si="4"/>
        <v>4000</v>
      </c>
      <c r="J133" s="188">
        <f>J134</f>
        <v>2901.7</v>
      </c>
    </row>
    <row r="134" spans="1:10" ht="29.25" customHeight="1">
      <c r="A134" s="81" t="s">
        <v>274</v>
      </c>
      <c r="B134" s="76" t="s">
        <v>17</v>
      </c>
      <c r="C134" s="76" t="s">
        <v>36</v>
      </c>
      <c r="D134" s="76" t="s">
        <v>14</v>
      </c>
      <c r="E134" s="77">
        <v>1</v>
      </c>
      <c r="F134" s="76" t="s">
        <v>115</v>
      </c>
      <c r="G134" s="77">
        <v>240</v>
      </c>
      <c r="H134" s="188">
        <f>'Приложение 7'!I114</f>
        <v>4000</v>
      </c>
      <c r="I134" s="187">
        <f t="shared" si="4"/>
        <v>4000</v>
      </c>
      <c r="J134" s="188">
        <f>'Приложение 7'!K114</f>
        <v>2901.7</v>
      </c>
    </row>
    <row r="135" spans="1:10" ht="15" customHeight="1">
      <c r="A135" s="81" t="s">
        <v>178</v>
      </c>
      <c r="B135" s="76" t="s">
        <v>17</v>
      </c>
      <c r="C135" s="76" t="s">
        <v>36</v>
      </c>
      <c r="D135" s="76" t="s">
        <v>14</v>
      </c>
      <c r="E135" s="77">
        <v>1</v>
      </c>
      <c r="F135" s="76" t="s">
        <v>177</v>
      </c>
      <c r="G135" s="77"/>
      <c r="H135" s="188">
        <f>H136</f>
        <v>1903</v>
      </c>
      <c r="I135" s="187">
        <f t="shared" si="4"/>
        <v>1903</v>
      </c>
      <c r="J135" s="188">
        <f>J136</f>
        <v>1903</v>
      </c>
    </row>
    <row r="136" spans="1:10" ht="29.25" customHeight="1">
      <c r="A136" s="81" t="s">
        <v>274</v>
      </c>
      <c r="B136" s="76" t="s">
        <v>17</v>
      </c>
      <c r="C136" s="76" t="s">
        <v>36</v>
      </c>
      <c r="D136" s="76" t="s">
        <v>14</v>
      </c>
      <c r="E136" s="77">
        <v>1</v>
      </c>
      <c r="F136" s="76" t="s">
        <v>177</v>
      </c>
      <c r="G136" s="77">
        <v>240</v>
      </c>
      <c r="H136" s="188">
        <f>'Приложение 7'!I116</f>
        <v>1903</v>
      </c>
      <c r="I136" s="187">
        <f t="shared" si="4"/>
        <v>1903</v>
      </c>
      <c r="J136" s="188">
        <f>'Приложение 7'!K116</f>
        <v>1903</v>
      </c>
    </row>
    <row r="137" spans="1:10" ht="20.25" customHeight="1">
      <c r="A137" s="189" t="s">
        <v>63</v>
      </c>
      <c r="B137" s="185" t="s">
        <v>17</v>
      </c>
      <c r="C137" s="185" t="s">
        <v>64</v>
      </c>
      <c r="D137" s="185"/>
      <c r="E137" s="185"/>
      <c r="F137" s="76"/>
      <c r="G137" s="184" t="s">
        <v>9</v>
      </c>
      <c r="H137" s="186">
        <f t="shared" ref="H137:J139" si="10">H138</f>
        <v>25</v>
      </c>
      <c r="I137" s="186">
        <f t="shared" si="4"/>
        <v>25</v>
      </c>
      <c r="J137" s="186">
        <f t="shared" si="10"/>
        <v>17</v>
      </c>
    </row>
    <row r="138" spans="1:10" ht="33" customHeight="1">
      <c r="A138" s="191" t="s">
        <v>224</v>
      </c>
      <c r="B138" s="185" t="s">
        <v>17</v>
      </c>
      <c r="C138" s="185" t="s">
        <v>64</v>
      </c>
      <c r="D138" s="185" t="s">
        <v>17</v>
      </c>
      <c r="E138" s="184"/>
      <c r="F138" s="76"/>
      <c r="G138" s="184"/>
      <c r="H138" s="190">
        <f t="shared" si="10"/>
        <v>25</v>
      </c>
      <c r="I138" s="186">
        <f t="shared" si="4"/>
        <v>25</v>
      </c>
      <c r="J138" s="190">
        <f t="shared" si="10"/>
        <v>17</v>
      </c>
    </row>
    <row r="139" spans="1:10" ht="15" customHeight="1">
      <c r="A139" s="81" t="s">
        <v>231</v>
      </c>
      <c r="B139" s="76" t="s">
        <v>17</v>
      </c>
      <c r="C139" s="76" t="s">
        <v>64</v>
      </c>
      <c r="D139" s="76" t="s">
        <v>17</v>
      </c>
      <c r="E139" s="77">
        <v>0</v>
      </c>
      <c r="F139" s="76" t="s">
        <v>215</v>
      </c>
      <c r="G139" s="77"/>
      <c r="H139" s="188">
        <f t="shared" si="10"/>
        <v>25</v>
      </c>
      <c r="I139" s="187">
        <f t="shared" si="4"/>
        <v>25</v>
      </c>
      <c r="J139" s="188">
        <f t="shared" si="10"/>
        <v>17</v>
      </c>
    </row>
    <row r="140" spans="1:10" ht="33.75" customHeight="1">
      <c r="A140" s="81" t="s">
        <v>256</v>
      </c>
      <c r="B140" s="76" t="s">
        <v>17</v>
      </c>
      <c r="C140" s="76" t="s">
        <v>64</v>
      </c>
      <c r="D140" s="76" t="s">
        <v>17</v>
      </c>
      <c r="E140" s="77">
        <v>0</v>
      </c>
      <c r="F140" s="76" t="s">
        <v>215</v>
      </c>
      <c r="G140" s="77">
        <v>810</v>
      </c>
      <c r="H140" s="188">
        <f>'Приложение 7'!I120</f>
        <v>25</v>
      </c>
      <c r="I140" s="187">
        <f t="shared" si="4"/>
        <v>25</v>
      </c>
      <c r="J140" s="188">
        <f>'Приложение 7'!K120</f>
        <v>17</v>
      </c>
    </row>
    <row r="141" spans="1:10" ht="19.5" customHeight="1">
      <c r="A141" s="184" t="s">
        <v>20</v>
      </c>
      <c r="B141" s="184" t="s">
        <v>18</v>
      </c>
      <c r="C141" s="184" t="s">
        <v>10</v>
      </c>
      <c r="D141" s="76"/>
      <c r="E141" s="77"/>
      <c r="F141" s="76"/>
      <c r="G141" s="77"/>
      <c r="H141" s="190">
        <f>H142+H159+H164+H192</f>
        <v>43088.3</v>
      </c>
      <c r="I141" s="186">
        <f t="shared" si="4"/>
        <v>43088.3</v>
      </c>
      <c r="J141" s="190">
        <f>J142+J159+J164+J192</f>
        <v>38173.5</v>
      </c>
    </row>
    <row r="142" spans="1:10" ht="21" customHeight="1">
      <c r="A142" s="189" t="s">
        <v>21</v>
      </c>
      <c r="B142" s="184" t="s">
        <v>18</v>
      </c>
      <c r="C142" s="184" t="s">
        <v>13</v>
      </c>
      <c r="D142" s="76"/>
      <c r="E142" s="77"/>
      <c r="F142" s="76"/>
      <c r="G142" s="77"/>
      <c r="H142" s="190">
        <f>H143+H155</f>
        <v>1848</v>
      </c>
      <c r="I142" s="186">
        <f t="shared" si="4"/>
        <v>1848</v>
      </c>
      <c r="J142" s="190">
        <f>J143+J155</f>
        <v>1666.9</v>
      </c>
    </row>
    <row r="143" spans="1:10" ht="36" customHeight="1">
      <c r="A143" s="191" t="s">
        <v>269</v>
      </c>
      <c r="B143" s="185" t="s">
        <v>18</v>
      </c>
      <c r="C143" s="185" t="s">
        <v>13</v>
      </c>
      <c r="D143" s="185" t="s">
        <v>18</v>
      </c>
      <c r="E143" s="184"/>
      <c r="F143" s="76"/>
      <c r="G143" s="184"/>
      <c r="H143" s="190">
        <f>H144+H149+H152</f>
        <v>906.6</v>
      </c>
      <c r="I143" s="186">
        <f t="shared" si="4"/>
        <v>906.6</v>
      </c>
      <c r="J143" s="190">
        <f>J144+J149+J152</f>
        <v>725.6</v>
      </c>
    </row>
    <row r="144" spans="1:10" ht="19.5" customHeight="1">
      <c r="A144" s="191" t="s">
        <v>121</v>
      </c>
      <c r="B144" s="185" t="s">
        <v>18</v>
      </c>
      <c r="C144" s="185" t="s">
        <v>13</v>
      </c>
      <c r="D144" s="185" t="s">
        <v>18</v>
      </c>
      <c r="E144" s="184">
        <v>1</v>
      </c>
      <c r="F144" s="76"/>
      <c r="G144" s="184"/>
      <c r="H144" s="190">
        <f>H145+H147</f>
        <v>465.3</v>
      </c>
      <c r="I144" s="186">
        <f t="shared" ref="I144:I207" si="11">H144</f>
        <v>465.3</v>
      </c>
      <c r="J144" s="190">
        <f>J145+J147</f>
        <v>284.40000000000003</v>
      </c>
    </row>
    <row r="145" spans="1:10" s="48" customFormat="1" ht="16.5" customHeight="1">
      <c r="A145" s="81" t="s">
        <v>124</v>
      </c>
      <c r="B145" s="76" t="s">
        <v>18</v>
      </c>
      <c r="C145" s="76" t="s">
        <v>13</v>
      </c>
      <c r="D145" s="76" t="s">
        <v>18</v>
      </c>
      <c r="E145" s="77">
        <v>1</v>
      </c>
      <c r="F145" s="76" t="s">
        <v>125</v>
      </c>
      <c r="G145" s="77"/>
      <c r="H145" s="188">
        <f>H146</f>
        <v>265.3</v>
      </c>
      <c r="I145" s="187">
        <f t="shared" si="11"/>
        <v>265.3</v>
      </c>
      <c r="J145" s="188">
        <f>J146</f>
        <v>265.3</v>
      </c>
    </row>
    <row r="146" spans="1:10" ht="31.5">
      <c r="A146" s="81" t="s">
        <v>274</v>
      </c>
      <c r="B146" s="76" t="s">
        <v>18</v>
      </c>
      <c r="C146" s="76" t="s">
        <v>13</v>
      </c>
      <c r="D146" s="76" t="s">
        <v>18</v>
      </c>
      <c r="E146" s="77">
        <v>1</v>
      </c>
      <c r="F146" s="76" t="s">
        <v>125</v>
      </c>
      <c r="G146" s="77">
        <v>240</v>
      </c>
      <c r="H146" s="188">
        <f>'Приложение 7'!I126</f>
        <v>265.3</v>
      </c>
      <c r="I146" s="187">
        <f t="shared" si="11"/>
        <v>265.3</v>
      </c>
      <c r="J146" s="188">
        <f>'Приложение 7'!K126</f>
        <v>265.3</v>
      </c>
    </row>
    <row r="147" spans="1:10" ht="15.75">
      <c r="A147" s="81" t="s">
        <v>276</v>
      </c>
      <c r="B147" s="76" t="s">
        <v>18</v>
      </c>
      <c r="C147" s="76" t="s">
        <v>13</v>
      </c>
      <c r="D147" s="76" t="s">
        <v>18</v>
      </c>
      <c r="E147" s="77">
        <v>1</v>
      </c>
      <c r="F147" s="76" t="s">
        <v>126</v>
      </c>
      <c r="G147" s="77"/>
      <c r="H147" s="188">
        <f>H148</f>
        <v>200</v>
      </c>
      <c r="I147" s="187">
        <f t="shared" si="11"/>
        <v>200</v>
      </c>
      <c r="J147" s="188">
        <f>J148</f>
        <v>19.100000000000001</v>
      </c>
    </row>
    <row r="148" spans="1:10" ht="30.75" customHeight="1">
      <c r="A148" s="81" t="s">
        <v>274</v>
      </c>
      <c r="B148" s="76" t="s">
        <v>18</v>
      </c>
      <c r="C148" s="76" t="s">
        <v>13</v>
      </c>
      <c r="D148" s="76" t="s">
        <v>18</v>
      </c>
      <c r="E148" s="77">
        <v>1</v>
      </c>
      <c r="F148" s="76" t="s">
        <v>126</v>
      </c>
      <c r="G148" s="77">
        <v>240</v>
      </c>
      <c r="H148" s="188">
        <f>'Приложение 7'!I128</f>
        <v>200</v>
      </c>
      <c r="I148" s="187">
        <f t="shared" si="11"/>
        <v>200</v>
      </c>
      <c r="J148" s="188">
        <f>'Приложение 7'!K128</f>
        <v>19.100000000000001</v>
      </c>
    </row>
    <row r="149" spans="1:10" ht="30.75" customHeight="1">
      <c r="A149" s="191" t="s">
        <v>123</v>
      </c>
      <c r="B149" s="185" t="s">
        <v>18</v>
      </c>
      <c r="C149" s="185" t="s">
        <v>13</v>
      </c>
      <c r="D149" s="185" t="s">
        <v>18</v>
      </c>
      <c r="E149" s="184">
        <v>2</v>
      </c>
      <c r="F149" s="76"/>
      <c r="G149" s="184"/>
      <c r="H149" s="190">
        <f>H150</f>
        <v>276.7</v>
      </c>
      <c r="I149" s="186">
        <f t="shared" si="11"/>
        <v>276.7</v>
      </c>
      <c r="J149" s="190">
        <f>J150</f>
        <v>276.7</v>
      </c>
    </row>
    <row r="150" spans="1:10" ht="15" customHeight="1">
      <c r="A150" s="81" t="s">
        <v>124</v>
      </c>
      <c r="B150" s="76" t="s">
        <v>18</v>
      </c>
      <c r="C150" s="76" t="s">
        <v>13</v>
      </c>
      <c r="D150" s="76" t="s">
        <v>18</v>
      </c>
      <c r="E150" s="77">
        <v>2</v>
      </c>
      <c r="F150" s="76" t="s">
        <v>125</v>
      </c>
      <c r="G150" s="77"/>
      <c r="H150" s="188">
        <f>H151</f>
        <v>276.7</v>
      </c>
      <c r="I150" s="187">
        <f t="shared" si="11"/>
        <v>276.7</v>
      </c>
      <c r="J150" s="188">
        <f>J151</f>
        <v>276.7</v>
      </c>
    </row>
    <row r="151" spans="1:10" ht="28.5" customHeight="1">
      <c r="A151" s="81" t="s">
        <v>274</v>
      </c>
      <c r="B151" s="76" t="s">
        <v>18</v>
      </c>
      <c r="C151" s="76" t="s">
        <v>13</v>
      </c>
      <c r="D151" s="76" t="s">
        <v>18</v>
      </c>
      <c r="E151" s="77">
        <v>2</v>
      </c>
      <c r="F151" s="76" t="s">
        <v>125</v>
      </c>
      <c r="G151" s="77">
        <v>240</v>
      </c>
      <c r="H151" s="188">
        <f>'Приложение 7'!I131</f>
        <v>276.7</v>
      </c>
      <c r="I151" s="187">
        <f t="shared" si="11"/>
        <v>276.7</v>
      </c>
      <c r="J151" s="188">
        <f>'Приложение 7'!K131</f>
        <v>276.7</v>
      </c>
    </row>
    <row r="152" spans="1:10" ht="34.5" customHeight="1">
      <c r="A152" s="191" t="s">
        <v>122</v>
      </c>
      <c r="B152" s="185" t="s">
        <v>18</v>
      </c>
      <c r="C152" s="185" t="s">
        <v>13</v>
      </c>
      <c r="D152" s="185" t="s">
        <v>18</v>
      </c>
      <c r="E152" s="184">
        <v>4</v>
      </c>
      <c r="F152" s="76"/>
      <c r="G152" s="184"/>
      <c r="H152" s="190">
        <f>H153</f>
        <v>164.6</v>
      </c>
      <c r="I152" s="186">
        <f t="shared" si="11"/>
        <v>164.6</v>
      </c>
      <c r="J152" s="190">
        <f>J153</f>
        <v>164.5</v>
      </c>
    </row>
    <row r="153" spans="1:10" ht="16.5" customHeight="1">
      <c r="A153" s="81" t="s">
        <v>119</v>
      </c>
      <c r="B153" s="76" t="s">
        <v>18</v>
      </c>
      <c r="C153" s="76" t="s">
        <v>13</v>
      </c>
      <c r="D153" s="76" t="s">
        <v>18</v>
      </c>
      <c r="E153" s="77">
        <v>4</v>
      </c>
      <c r="F153" s="76" t="s">
        <v>120</v>
      </c>
      <c r="G153" s="77"/>
      <c r="H153" s="188">
        <f>H154</f>
        <v>164.6</v>
      </c>
      <c r="I153" s="187">
        <f t="shared" si="11"/>
        <v>164.6</v>
      </c>
      <c r="J153" s="188">
        <f>J154</f>
        <v>164.5</v>
      </c>
    </row>
    <row r="154" spans="1:10" ht="34.5" customHeight="1">
      <c r="A154" s="81" t="s">
        <v>274</v>
      </c>
      <c r="B154" s="76" t="s">
        <v>18</v>
      </c>
      <c r="C154" s="76" t="s">
        <v>13</v>
      </c>
      <c r="D154" s="76" t="s">
        <v>18</v>
      </c>
      <c r="E154" s="77">
        <v>4</v>
      </c>
      <c r="F154" s="76" t="s">
        <v>120</v>
      </c>
      <c r="G154" s="77">
        <v>240</v>
      </c>
      <c r="H154" s="188">
        <f>'Приложение 7'!I134</f>
        <v>164.6</v>
      </c>
      <c r="I154" s="187">
        <f t="shared" si="11"/>
        <v>164.6</v>
      </c>
      <c r="J154" s="188">
        <f>'Приложение 7'!K134</f>
        <v>164.5</v>
      </c>
    </row>
    <row r="155" spans="1:10" ht="22.5" customHeight="1">
      <c r="A155" s="191" t="s">
        <v>96</v>
      </c>
      <c r="B155" s="184" t="s">
        <v>18</v>
      </c>
      <c r="C155" s="184" t="s">
        <v>13</v>
      </c>
      <c r="D155" s="185" t="s">
        <v>66</v>
      </c>
      <c r="E155" s="77"/>
      <c r="F155" s="76"/>
      <c r="G155" s="77"/>
      <c r="H155" s="190">
        <f t="shared" ref="H155:J157" si="12">H156</f>
        <v>941.4</v>
      </c>
      <c r="I155" s="186">
        <f t="shared" si="11"/>
        <v>941.4</v>
      </c>
      <c r="J155" s="190">
        <f t="shared" si="12"/>
        <v>941.3</v>
      </c>
    </row>
    <row r="156" spans="1:10" ht="15.75">
      <c r="A156" s="81" t="s">
        <v>97</v>
      </c>
      <c r="B156" s="77" t="s">
        <v>18</v>
      </c>
      <c r="C156" s="77" t="s">
        <v>13</v>
      </c>
      <c r="D156" s="76" t="s">
        <v>66</v>
      </c>
      <c r="E156" s="77">
        <v>9</v>
      </c>
      <c r="F156" s="76"/>
      <c r="G156" s="77"/>
      <c r="H156" s="188">
        <f t="shared" si="12"/>
        <v>941.4</v>
      </c>
      <c r="I156" s="187">
        <f t="shared" si="11"/>
        <v>941.4</v>
      </c>
      <c r="J156" s="188">
        <f t="shared" si="12"/>
        <v>941.3</v>
      </c>
    </row>
    <row r="157" spans="1:10" ht="35.25" customHeight="1">
      <c r="A157" s="81" t="s">
        <v>226</v>
      </c>
      <c r="B157" s="77" t="s">
        <v>18</v>
      </c>
      <c r="C157" s="77" t="s">
        <v>13</v>
      </c>
      <c r="D157" s="76" t="s">
        <v>66</v>
      </c>
      <c r="E157" s="77">
        <v>9</v>
      </c>
      <c r="F157" s="76" t="s">
        <v>218</v>
      </c>
      <c r="G157" s="77"/>
      <c r="H157" s="188">
        <f t="shared" si="12"/>
        <v>941.4</v>
      </c>
      <c r="I157" s="187">
        <f t="shared" si="11"/>
        <v>941.4</v>
      </c>
      <c r="J157" s="188">
        <f t="shared" si="12"/>
        <v>941.3</v>
      </c>
    </row>
    <row r="158" spans="1:10" ht="37.5" customHeight="1">
      <c r="A158" s="81" t="s">
        <v>274</v>
      </c>
      <c r="B158" s="77" t="s">
        <v>18</v>
      </c>
      <c r="C158" s="77" t="s">
        <v>13</v>
      </c>
      <c r="D158" s="76" t="s">
        <v>66</v>
      </c>
      <c r="E158" s="77">
        <v>9</v>
      </c>
      <c r="F158" s="76" t="s">
        <v>218</v>
      </c>
      <c r="G158" s="77">
        <v>240</v>
      </c>
      <c r="H158" s="188">
        <f>'Приложение 7'!I138</f>
        <v>941.4</v>
      </c>
      <c r="I158" s="187">
        <f t="shared" si="11"/>
        <v>941.4</v>
      </c>
      <c r="J158" s="188">
        <f>'Приложение 7'!K138</f>
        <v>941.3</v>
      </c>
    </row>
    <row r="159" spans="1:10" ht="21" customHeight="1">
      <c r="A159" s="189" t="s">
        <v>51</v>
      </c>
      <c r="B159" s="184" t="s">
        <v>18</v>
      </c>
      <c r="C159" s="185" t="s">
        <v>15</v>
      </c>
      <c r="D159" s="76"/>
      <c r="E159" s="77"/>
      <c r="F159" s="76"/>
      <c r="G159" s="211"/>
      <c r="H159" s="190">
        <f t="shared" ref="H159:J162" si="13">H160</f>
        <v>60</v>
      </c>
      <c r="I159" s="186">
        <f t="shared" si="11"/>
        <v>60</v>
      </c>
      <c r="J159" s="190">
        <f t="shared" si="13"/>
        <v>59.9</v>
      </c>
    </row>
    <row r="160" spans="1:10" ht="15" customHeight="1">
      <c r="A160" s="189" t="s">
        <v>0</v>
      </c>
      <c r="B160" s="185" t="s">
        <v>18</v>
      </c>
      <c r="C160" s="185" t="s">
        <v>15</v>
      </c>
      <c r="D160" s="185" t="s">
        <v>315</v>
      </c>
      <c r="E160" s="184"/>
      <c r="F160" s="76"/>
      <c r="G160" s="200"/>
      <c r="H160" s="190">
        <f t="shared" si="13"/>
        <v>60</v>
      </c>
      <c r="I160" s="186">
        <f t="shared" si="11"/>
        <v>60</v>
      </c>
      <c r="J160" s="190">
        <f t="shared" si="13"/>
        <v>59.9</v>
      </c>
    </row>
    <row r="161" spans="1:10" ht="16.5" customHeight="1">
      <c r="A161" s="189" t="s">
        <v>1</v>
      </c>
      <c r="B161" s="185" t="s">
        <v>18</v>
      </c>
      <c r="C161" s="185" t="s">
        <v>15</v>
      </c>
      <c r="D161" s="185" t="s">
        <v>315</v>
      </c>
      <c r="E161" s="184">
        <v>1</v>
      </c>
      <c r="F161" s="76"/>
      <c r="G161" s="200"/>
      <c r="H161" s="190">
        <f t="shared" si="13"/>
        <v>60</v>
      </c>
      <c r="I161" s="186">
        <f t="shared" si="11"/>
        <v>60</v>
      </c>
      <c r="J161" s="190">
        <f t="shared" si="13"/>
        <v>59.9</v>
      </c>
    </row>
    <row r="162" spans="1:10" ht="16.5" customHeight="1">
      <c r="A162" s="75" t="str">
        <f>A161</f>
        <v>Резервные фонды местных администраций</v>
      </c>
      <c r="B162" s="76" t="s">
        <v>18</v>
      </c>
      <c r="C162" s="76" t="s">
        <v>15</v>
      </c>
      <c r="D162" s="76" t="s">
        <v>315</v>
      </c>
      <c r="E162" s="77">
        <v>1</v>
      </c>
      <c r="F162" s="212">
        <v>2881</v>
      </c>
      <c r="G162" s="211"/>
      <c r="H162" s="188">
        <f t="shared" si="13"/>
        <v>60</v>
      </c>
      <c r="I162" s="187">
        <f t="shared" si="11"/>
        <v>60</v>
      </c>
      <c r="J162" s="188">
        <f t="shared" si="13"/>
        <v>59.9</v>
      </c>
    </row>
    <row r="163" spans="1:10" ht="31.5" customHeight="1">
      <c r="A163" s="81" t="s">
        <v>274</v>
      </c>
      <c r="B163" s="76" t="s">
        <v>18</v>
      </c>
      <c r="C163" s="76" t="s">
        <v>15</v>
      </c>
      <c r="D163" s="76" t="s">
        <v>315</v>
      </c>
      <c r="E163" s="77">
        <v>1</v>
      </c>
      <c r="F163" s="212">
        <v>2881</v>
      </c>
      <c r="G163" s="212">
        <v>240</v>
      </c>
      <c r="H163" s="188">
        <f>'Приложение 7'!I143</f>
        <v>60</v>
      </c>
      <c r="I163" s="187">
        <f t="shared" si="11"/>
        <v>60</v>
      </c>
      <c r="J163" s="188">
        <f>'Приложение 7'!K143</f>
        <v>59.9</v>
      </c>
    </row>
    <row r="164" spans="1:10" ht="15" customHeight="1">
      <c r="A164" s="189" t="s">
        <v>3</v>
      </c>
      <c r="B164" s="184" t="s">
        <v>18</v>
      </c>
      <c r="C164" s="184" t="s">
        <v>14</v>
      </c>
      <c r="D164" s="185" t="s">
        <v>11</v>
      </c>
      <c r="E164" s="184"/>
      <c r="F164" s="76"/>
      <c r="G164" s="184" t="s">
        <v>9</v>
      </c>
      <c r="H164" s="186">
        <f>H165+H188</f>
        <v>27653.200000000001</v>
      </c>
      <c r="I164" s="186">
        <f t="shared" si="11"/>
        <v>27653.200000000001</v>
      </c>
      <c r="J164" s="186">
        <f>J165+J188</f>
        <v>24050.5</v>
      </c>
    </row>
    <row r="165" spans="1:10" ht="33.75" customHeight="1">
      <c r="A165" s="189" t="s">
        <v>118</v>
      </c>
      <c r="B165" s="185" t="s">
        <v>18</v>
      </c>
      <c r="C165" s="185" t="s">
        <v>14</v>
      </c>
      <c r="D165" s="185" t="s">
        <v>14</v>
      </c>
      <c r="E165" s="184"/>
      <c r="F165" s="76"/>
      <c r="G165" s="184"/>
      <c r="H165" s="190">
        <f>H166+H171</f>
        <v>26153.200000000001</v>
      </c>
      <c r="I165" s="186">
        <f t="shared" si="11"/>
        <v>26153.200000000001</v>
      </c>
      <c r="J165" s="190">
        <f>J166+J171</f>
        <v>22550.5</v>
      </c>
    </row>
    <row r="166" spans="1:10" ht="30.75" customHeight="1">
      <c r="A166" s="191" t="s">
        <v>128</v>
      </c>
      <c r="B166" s="185" t="s">
        <v>18</v>
      </c>
      <c r="C166" s="185" t="s">
        <v>14</v>
      </c>
      <c r="D166" s="185" t="s">
        <v>14</v>
      </c>
      <c r="E166" s="184">
        <v>2</v>
      </c>
      <c r="F166" s="76"/>
      <c r="G166" s="184"/>
      <c r="H166" s="190">
        <f>H167+H169</f>
        <v>8203.7000000000007</v>
      </c>
      <c r="I166" s="186">
        <f t="shared" si="11"/>
        <v>8203.7000000000007</v>
      </c>
      <c r="J166" s="190">
        <f>J167+J169</f>
        <v>8203.7000000000007</v>
      </c>
    </row>
    <row r="167" spans="1:10" ht="18" customHeight="1">
      <c r="A167" s="81" t="s">
        <v>131</v>
      </c>
      <c r="B167" s="76" t="s">
        <v>18</v>
      </c>
      <c r="C167" s="76" t="s">
        <v>14</v>
      </c>
      <c r="D167" s="76" t="s">
        <v>14</v>
      </c>
      <c r="E167" s="77">
        <v>2</v>
      </c>
      <c r="F167" s="76" t="s">
        <v>130</v>
      </c>
      <c r="G167" s="77"/>
      <c r="H167" s="188">
        <f>H168</f>
        <v>4703.7</v>
      </c>
      <c r="I167" s="187">
        <f t="shared" si="11"/>
        <v>4703.7</v>
      </c>
      <c r="J167" s="188">
        <f>J168</f>
        <v>4703.7</v>
      </c>
    </row>
    <row r="168" spans="1:10" ht="33" customHeight="1">
      <c r="A168" s="81" t="s">
        <v>274</v>
      </c>
      <c r="B168" s="76" t="s">
        <v>18</v>
      </c>
      <c r="C168" s="76" t="s">
        <v>14</v>
      </c>
      <c r="D168" s="76" t="s">
        <v>14</v>
      </c>
      <c r="E168" s="77">
        <v>2</v>
      </c>
      <c r="F168" s="76" t="s">
        <v>130</v>
      </c>
      <c r="G168" s="77">
        <v>240</v>
      </c>
      <c r="H168" s="188">
        <f>'Приложение 7'!I148</f>
        <v>4703.7</v>
      </c>
      <c r="I168" s="187">
        <f t="shared" si="11"/>
        <v>4703.7</v>
      </c>
      <c r="J168" s="188">
        <f>'Приложение 7'!K148</f>
        <v>4703.7</v>
      </c>
    </row>
    <row r="169" spans="1:10" ht="15.75" customHeight="1">
      <c r="A169" s="81" t="s">
        <v>135</v>
      </c>
      <c r="B169" s="76" t="s">
        <v>18</v>
      </c>
      <c r="C169" s="76" t="s">
        <v>14</v>
      </c>
      <c r="D169" s="76" t="s">
        <v>14</v>
      </c>
      <c r="E169" s="77">
        <v>2</v>
      </c>
      <c r="F169" s="76" t="s">
        <v>129</v>
      </c>
      <c r="G169" s="77"/>
      <c r="H169" s="188">
        <f>H170</f>
        <v>3500</v>
      </c>
      <c r="I169" s="187">
        <f t="shared" si="11"/>
        <v>3500</v>
      </c>
      <c r="J169" s="188">
        <f>J170</f>
        <v>3500</v>
      </c>
    </row>
    <row r="170" spans="1:10" ht="34.5" customHeight="1">
      <c r="A170" s="81" t="s">
        <v>274</v>
      </c>
      <c r="B170" s="76" t="s">
        <v>18</v>
      </c>
      <c r="C170" s="76" t="s">
        <v>14</v>
      </c>
      <c r="D170" s="76" t="s">
        <v>14</v>
      </c>
      <c r="E170" s="77">
        <v>2</v>
      </c>
      <c r="F170" s="76" t="s">
        <v>129</v>
      </c>
      <c r="G170" s="77">
        <v>240</v>
      </c>
      <c r="H170" s="188">
        <f>'Приложение 7'!I150</f>
        <v>3500</v>
      </c>
      <c r="I170" s="187">
        <f t="shared" si="11"/>
        <v>3500</v>
      </c>
      <c r="J170" s="188">
        <f>'Приложение 7'!K150</f>
        <v>3500</v>
      </c>
    </row>
    <row r="171" spans="1:10" ht="33" customHeight="1">
      <c r="A171" s="191" t="s">
        <v>132</v>
      </c>
      <c r="B171" s="185" t="s">
        <v>18</v>
      </c>
      <c r="C171" s="185" t="s">
        <v>14</v>
      </c>
      <c r="D171" s="185" t="s">
        <v>14</v>
      </c>
      <c r="E171" s="184">
        <v>3</v>
      </c>
      <c r="F171" s="76"/>
      <c r="G171" s="184"/>
      <c r="H171" s="190">
        <f>H172+H174+H176+H178+H180+H182+H184+H186</f>
        <v>17949.5</v>
      </c>
      <c r="I171" s="186">
        <f t="shared" si="11"/>
        <v>17949.5</v>
      </c>
      <c r="J171" s="190">
        <f>J172+J174+J176+J178+J180+J182+J184+J186</f>
        <v>14346.8</v>
      </c>
    </row>
    <row r="172" spans="1:10" ht="16.5" customHeight="1">
      <c r="A172" s="81" t="s">
        <v>112</v>
      </c>
      <c r="B172" s="76" t="s">
        <v>18</v>
      </c>
      <c r="C172" s="76" t="s">
        <v>14</v>
      </c>
      <c r="D172" s="76" t="s">
        <v>14</v>
      </c>
      <c r="E172" s="77">
        <v>3</v>
      </c>
      <c r="F172" s="76" t="s">
        <v>113</v>
      </c>
      <c r="G172" s="77"/>
      <c r="H172" s="188">
        <f>H173</f>
        <v>8002</v>
      </c>
      <c r="I172" s="187">
        <f t="shared" si="11"/>
        <v>8002</v>
      </c>
      <c r="J172" s="188">
        <f>J173</f>
        <v>4633.3999999999996</v>
      </c>
    </row>
    <row r="173" spans="1:10" ht="32.25" customHeight="1">
      <c r="A173" s="81" t="s">
        <v>274</v>
      </c>
      <c r="B173" s="76" t="s">
        <v>18</v>
      </c>
      <c r="C173" s="76" t="s">
        <v>14</v>
      </c>
      <c r="D173" s="76" t="s">
        <v>14</v>
      </c>
      <c r="E173" s="77">
        <v>3</v>
      </c>
      <c r="F173" s="76" t="s">
        <v>113</v>
      </c>
      <c r="G173" s="77">
        <v>240</v>
      </c>
      <c r="H173" s="188">
        <f>'Приложение 7'!I153</f>
        <v>8002</v>
      </c>
      <c r="I173" s="187">
        <f t="shared" si="11"/>
        <v>8002</v>
      </c>
      <c r="J173" s="188">
        <f>'Приложение 7'!K153</f>
        <v>4633.3999999999996</v>
      </c>
    </row>
    <row r="174" spans="1:10" ht="18.75" customHeight="1">
      <c r="A174" s="81" t="s">
        <v>133</v>
      </c>
      <c r="B174" s="76" t="s">
        <v>18</v>
      </c>
      <c r="C174" s="76" t="s">
        <v>14</v>
      </c>
      <c r="D174" s="76" t="s">
        <v>14</v>
      </c>
      <c r="E174" s="77">
        <v>3</v>
      </c>
      <c r="F174" s="76" t="s">
        <v>134</v>
      </c>
      <c r="G174" s="77"/>
      <c r="H174" s="188">
        <f>H175</f>
        <v>1697.7</v>
      </c>
      <c r="I174" s="187">
        <f t="shared" si="11"/>
        <v>1697.7</v>
      </c>
      <c r="J174" s="188">
        <f>J175</f>
        <v>1598</v>
      </c>
    </row>
    <row r="175" spans="1:10" ht="34.5" customHeight="1">
      <c r="A175" s="81" t="s">
        <v>274</v>
      </c>
      <c r="B175" s="76" t="s">
        <v>18</v>
      </c>
      <c r="C175" s="76" t="s">
        <v>14</v>
      </c>
      <c r="D175" s="76" t="s">
        <v>14</v>
      </c>
      <c r="E175" s="77">
        <v>3</v>
      </c>
      <c r="F175" s="76" t="s">
        <v>134</v>
      </c>
      <c r="G175" s="77">
        <v>240</v>
      </c>
      <c r="H175" s="188">
        <f>'Приложение 7'!I155</f>
        <v>1697.7</v>
      </c>
      <c r="I175" s="187">
        <f t="shared" si="11"/>
        <v>1697.7</v>
      </c>
      <c r="J175" s="188">
        <f>'Приложение 7'!K155</f>
        <v>1598</v>
      </c>
    </row>
    <row r="176" spans="1:10" ht="15" customHeight="1">
      <c r="A176" s="81" t="s">
        <v>136</v>
      </c>
      <c r="B176" s="76" t="s">
        <v>18</v>
      </c>
      <c r="C176" s="76" t="s">
        <v>14</v>
      </c>
      <c r="D176" s="76" t="s">
        <v>14</v>
      </c>
      <c r="E176" s="77">
        <v>3</v>
      </c>
      <c r="F176" s="77">
        <v>2922</v>
      </c>
      <c r="G176" s="77"/>
      <c r="H176" s="188">
        <f>H177</f>
        <v>829.1</v>
      </c>
      <c r="I176" s="187">
        <f t="shared" si="11"/>
        <v>829.1</v>
      </c>
      <c r="J176" s="188">
        <f>J177</f>
        <v>829</v>
      </c>
    </row>
    <row r="177" spans="1:10" ht="29.25" customHeight="1">
      <c r="A177" s="81" t="s">
        <v>274</v>
      </c>
      <c r="B177" s="76" t="s">
        <v>18</v>
      </c>
      <c r="C177" s="76" t="s">
        <v>14</v>
      </c>
      <c r="D177" s="76" t="s">
        <v>14</v>
      </c>
      <c r="E177" s="77">
        <v>3</v>
      </c>
      <c r="F177" s="77">
        <v>2922</v>
      </c>
      <c r="G177" s="77">
        <v>240</v>
      </c>
      <c r="H177" s="188">
        <f>'Приложение 7'!I157</f>
        <v>829.1</v>
      </c>
      <c r="I177" s="187">
        <f t="shared" si="11"/>
        <v>829.1</v>
      </c>
      <c r="J177" s="188">
        <f>'Приложение 7'!K157</f>
        <v>829</v>
      </c>
    </row>
    <row r="178" spans="1:10" ht="15" customHeight="1">
      <c r="A178" s="81" t="s">
        <v>138</v>
      </c>
      <c r="B178" s="76" t="s">
        <v>18</v>
      </c>
      <c r="C178" s="76" t="s">
        <v>14</v>
      </c>
      <c r="D178" s="76" t="s">
        <v>14</v>
      </c>
      <c r="E178" s="77">
        <v>3</v>
      </c>
      <c r="F178" s="76" t="s">
        <v>139</v>
      </c>
      <c r="G178" s="77"/>
      <c r="H178" s="188">
        <f>H179</f>
        <v>586</v>
      </c>
      <c r="I178" s="187">
        <f t="shared" si="11"/>
        <v>586</v>
      </c>
      <c r="J178" s="188">
        <f>J179</f>
        <v>585.9</v>
      </c>
    </row>
    <row r="179" spans="1:10" ht="27.75" customHeight="1">
      <c r="A179" s="81" t="s">
        <v>274</v>
      </c>
      <c r="B179" s="76" t="s">
        <v>18</v>
      </c>
      <c r="C179" s="76" t="s">
        <v>14</v>
      </c>
      <c r="D179" s="76" t="s">
        <v>14</v>
      </c>
      <c r="E179" s="77">
        <v>3</v>
      </c>
      <c r="F179" s="76" t="s">
        <v>139</v>
      </c>
      <c r="G179" s="77">
        <v>240</v>
      </c>
      <c r="H179" s="188">
        <f>'Приложение 7'!I159</f>
        <v>586</v>
      </c>
      <c r="I179" s="187">
        <f t="shared" si="11"/>
        <v>586</v>
      </c>
      <c r="J179" s="188">
        <f>'Приложение 7'!K159</f>
        <v>585.9</v>
      </c>
    </row>
    <row r="180" spans="1:10" ht="15" customHeight="1">
      <c r="A180" s="81" t="s">
        <v>137</v>
      </c>
      <c r="B180" s="76" t="s">
        <v>18</v>
      </c>
      <c r="C180" s="76" t="s">
        <v>14</v>
      </c>
      <c r="D180" s="76" t="s">
        <v>14</v>
      </c>
      <c r="E180" s="77">
        <v>3</v>
      </c>
      <c r="F180" s="77">
        <v>2949</v>
      </c>
      <c r="G180" s="77"/>
      <c r="H180" s="188">
        <f>H181</f>
        <v>3661.1</v>
      </c>
      <c r="I180" s="187">
        <f t="shared" si="11"/>
        <v>3661.1</v>
      </c>
      <c r="J180" s="188">
        <f>J181</f>
        <v>3649.5</v>
      </c>
    </row>
    <row r="181" spans="1:10" ht="33.75" customHeight="1">
      <c r="A181" s="81" t="s">
        <v>274</v>
      </c>
      <c r="B181" s="76" t="s">
        <v>18</v>
      </c>
      <c r="C181" s="76" t="s">
        <v>14</v>
      </c>
      <c r="D181" s="76" t="s">
        <v>14</v>
      </c>
      <c r="E181" s="77">
        <v>3</v>
      </c>
      <c r="F181" s="77">
        <v>2949</v>
      </c>
      <c r="G181" s="77">
        <v>240</v>
      </c>
      <c r="H181" s="188">
        <f>'Приложение 7'!I161</f>
        <v>3661.1</v>
      </c>
      <c r="I181" s="187">
        <f t="shared" si="11"/>
        <v>3661.1</v>
      </c>
      <c r="J181" s="188">
        <f>'Приложение 7'!K161</f>
        <v>3649.5</v>
      </c>
    </row>
    <row r="182" spans="1:10" ht="20.25" customHeight="1">
      <c r="A182" s="81" t="s">
        <v>179</v>
      </c>
      <c r="B182" s="76" t="s">
        <v>18</v>
      </c>
      <c r="C182" s="76" t="s">
        <v>14</v>
      </c>
      <c r="D182" s="76" t="s">
        <v>14</v>
      </c>
      <c r="E182" s="77">
        <v>3</v>
      </c>
      <c r="F182" s="76" t="s">
        <v>180</v>
      </c>
      <c r="G182" s="77"/>
      <c r="H182" s="188">
        <f>H183</f>
        <v>2293.6</v>
      </c>
      <c r="I182" s="187">
        <f t="shared" si="11"/>
        <v>2293.6</v>
      </c>
      <c r="J182" s="188">
        <f>J183</f>
        <v>2171.1</v>
      </c>
    </row>
    <row r="183" spans="1:10" ht="34.5" customHeight="1">
      <c r="A183" s="81" t="s">
        <v>274</v>
      </c>
      <c r="B183" s="76" t="s">
        <v>18</v>
      </c>
      <c r="C183" s="76" t="s">
        <v>14</v>
      </c>
      <c r="D183" s="76" t="s">
        <v>14</v>
      </c>
      <c r="E183" s="77">
        <v>3</v>
      </c>
      <c r="F183" s="76" t="s">
        <v>180</v>
      </c>
      <c r="G183" s="77">
        <v>240</v>
      </c>
      <c r="H183" s="188">
        <f>'Приложение 7'!I163</f>
        <v>2293.6</v>
      </c>
      <c r="I183" s="187">
        <f t="shared" si="11"/>
        <v>2293.6</v>
      </c>
      <c r="J183" s="188">
        <f>'Приложение 7'!K163</f>
        <v>2171.1</v>
      </c>
    </row>
    <row r="184" spans="1:10" ht="16.5" customHeight="1">
      <c r="A184" s="81" t="s">
        <v>244</v>
      </c>
      <c r="B184" s="76" t="s">
        <v>18</v>
      </c>
      <c r="C184" s="76" t="s">
        <v>14</v>
      </c>
      <c r="D184" s="76" t="s">
        <v>14</v>
      </c>
      <c r="E184" s="77">
        <v>3</v>
      </c>
      <c r="F184" s="76" t="s">
        <v>245</v>
      </c>
      <c r="G184" s="77"/>
      <c r="H184" s="188">
        <f>H185</f>
        <v>312</v>
      </c>
      <c r="I184" s="187">
        <f t="shared" si="11"/>
        <v>312</v>
      </c>
      <c r="J184" s="188">
        <f>J185</f>
        <v>312</v>
      </c>
    </row>
    <row r="185" spans="1:10" ht="30" customHeight="1">
      <c r="A185" s="81" t="s">
        <v>274</v>
      </c>
      <c r="B185" s="76" t="s">
        <v>18</v>
      </c>
      <c r="C185" s="76" t="s">
        <v>14</v>
      </c>
      <c r="D185" s="76" t="s">
        <v>14</v>
      </c>
      <c r="E185" s="77">
        <v>3</v>
      </c>
      <c r="F185" s="76" t="s">
        <v>245</v>
      </c>
      <c r="G185" s="77">
        <v>240</v>
      </c>
      <c r="H185" s="188">
        <f>'Приложение 7'!I165</f>
        <v>312</v>
      </c>
      <c r="I185" s="187">
        <f t="shared" si="11"/>
        <v>312</v>
      </c>
      <c r="J185" s="188">
        <f>'Приложение 7'!K165</f>
        <v>312</v>
      </c>
    </row>
    <row r="186" spans="1:10" ht="15" customHeight="1">
      <c r="A186" s="81" t="s">
        <v>216</v>
      </c>
      <c r="B186" s="76" t="s">
        <v>18</v>
      </c>
      <c r="C186" s="76" t="s">
        <v>14</v>
      </c>
      <c r="D186" s="76" t="s">
        <v>14</v>
      </c>
      <c r="E186" s="77">
        <v>3</v>
      </c>
      <c r="F186" s="76" t="s">
        <v>217</v>
      </c>
      <c r="G186" s="77"/>
      <c r="H186" s="188">
        <f>H187</f>
        <v>568</v>
      </c>
      <c r="I186" s="187">
        <f t="shared" si="11"/>
        <v>568</v>
      </c>
      <c r="J186" s="188">
        <f>J187</f>
        <v>567.9</v>
      </c>
    </row>
    <row r="187" spans="1:10" ht="38.25" customHeight="1">
      <c r="A187" s="81" t="s">
        <v>274</v>
      </c>
      <c r="B187" s="76" t="s">
        <v>18</v>
      </c>
      <c r="C187" s="76" t="s">
        <v>14</v>
      </c>
      <c r="D187" s="76" t="s">
        <v>14</v>
      </c>
      <c r="E187" s="77">
        <v>3</v>
      </c>
      <c r="F187" s="76" t="s">
        <v>217</v>
      </c>
      <c r="G187" s="77">
        <v>240</v>
      </c>
      <c r="H187" s="188">
        <f>'Приложение 7'!I167</f>
        <v>568</v>
      </c>
      <c r="I187" s="187">
        <f t="shared" si="11"/>
        <v>568</v>
      </c>
      <c r="J187" s="188">
        <f>'Приложение 7'!K167</f>
        <v>567.9</v>
      </c>
    </row>
    <row r="188" spans="1:10" ht="21" customHeight="1">
      <c r="A188" s="191" t="s">
        <v>96</v>
      </c>
      <c r="B188" s="185" t="s">
        <v>18</v>
      </c>
      <c r="C188" s="185" t="s">
        <v>14</v>
      </c>
      <c r="D188" s="185" t="s">
        <v>66</v>
      </c>
      <c r="E188" s="184"/>
      <c r="F188" s="185"/>
      <c r="G188" s="184"/>
      <c r="H188" s="190">
        <f t="shared" ref="H188:J190" si="14">H189</f>
        <v>1500</v>
      </c>
      <c r="I188" s="186">
        <f t="shared" si="11"/>
        <v>1500</v>
      </c>
      <c r="J188" s="190">
        <f t="shared" si="14"/>
        <v>1500</v>
      </c>
    </row>
    <row r="189" spans="1:10" ht="15" customHeight="1">
      <c r="A189" s="81" t="s">
        <v>97</v>
      </c>
      <c r="B189" s="76" t="s">
        <v>18</v>
      </c>
      <c r="C189" s="76" t="s">
        <v>14</v>
      </c>
      <c r="D189" s="76" t="s">
        <v>66</v>
      </c>
      <c r="E189" s="77">
        <v>9</v>
      </c>
      <c r="F189" s="76"/>
      <c r="G189" s="77"/>
      <c r="H189" s="188">
        <f t="shared" si="14"/>
        <v>1500</v>
      </c>
      <c r="I189" s="187">
        <f t="shared" si="11"/>
        <v>1500</v>
      </c>
      <c r="J189" s="188">
        <f t="shared" si="14"/>
        <v>1500</v>
      </c>
    </row>
    <row r="190" spans="1:10" ht="68.25" customHeight="1">
      <c r="A190" s="81" t="s">
        <v>267</v>
      </c>
      <c r="B190" s="76" t="s">
        <v>18</v>
      </c>
      <c r="C190" s="76" t="s">
        <v>14</v>
      </c>
      <c r="D190" s="76" t="s">
        <v>66</v>
      </c>
      <c r="E190" s="77">
        <v>9</v>
      </c>
      <c r="F190" s="76" t="s">
        <v>246</v>
      </c>
      <c r="G190" s="77"/>
      <c r="H190" s="188">
        <f t="shared" si="14"/>
        <v>1500</v>
      </c>
      <c r="I190" s="187">
        <f t="shared" si="11"/>
        <v>1500</v>
      </c>
      <c r="J190" s="188">
        <f t="shared" si="14"/>
        <v>1500</v>
      </c>
    </row>
    <row r="191" spans="1:10" ht="20.25" customHeight="1">
      <c r="A191" s="81" t="s">
        <v>247</v>
      </c>
      <c r="B191" s="76" t="s">
        <v>18</v>
      </c>
      <c r="C191" s="76" t="s">
        <v>14</v>
      </c>
      <c r="D191" s="76" t="s">
        <v>66</v>
      </c>
      <c r="E191" s="77">
        <v>9</v>
      </c>
      <c r="F191" s="76" t="s">
        <v>246</v>
      </c>
      <c r="G191" s="77">
        <v>240</v>
      </c>
      <c r="H191" s="188">
        <f>'Приложение 7'!I171</f>
        <v>1500</v>
      </c>
      <c r="I191" s="187">
        <f t="shared" si="11"/>
        <v>1500</v>
      </c>
      <c r="J191" s="188">
        <f>'Приложение 7'!K171</f>
        <v>1500</v>
      </c>
    </row>
    <row r="192" spans="1:10" ht="21" customHeight="1">
      <c r="A192" s="191" t="s">
        <v>230</v>
      </c>
      <c r="B192" s="185" t="s">
        <v>18</v>
      </c>
      <c r="C192" s="185" t="s">
        <v>18</v>
      </c>
      <c r="D192" s="185"/>
      <c r="E192" s="184"/>
      <c r="F192" s="185"/>
      <c r="G192" s="184"/>
      <c r="H192" s="190">
        <f>H193</f>
        <v>13527.1</v>
      </c>
      <c r="I192" s="186">
        <f t="shared" si="11"/>
        <v>13527.1</v>
      </c>
      <c r="J192" s="190">
        <f>J193</f>
        <v>12396.2</v>
      </c>
    </row>
    <row r="193" spans="1:10" ht="18" customHeight="1">
      <c r="A193" s="191" t="s">
        <v>140</v>
      </c>
      <c r="B193" s="185" t="s">
        <v>18</v>
      </c>
      <c r="C193" s="185" t="s">
        <v>18</v>
      </c>
      <c r="D193" s="185" t="s">
        <v>14</v>
      </c>
      <c r="E193" s="184">
        <v>4</v>
      </c>
      <c r="F193" s="185"/>
      <c r="G193" s="184"/>
      <c r="H193" s="190">
        <f>H194</f>
        <v>13527.1</v>
      </c>
      <c r="I193" s="186">
        <f t="shared" si="11"/>
        <v>13527.1</v>
      </c>
      <c r="J193" s="190">
        <f>J194</f>
        <v>12396.2</v>
      </c>
    </row>
    <row r="194" spans="1:10" ht="37.5" customHeight="1">
      <c r="A194" s="81" t="s">
        <v>141</v>
      </c>
      <c r="B194" s="76" t="s">
        <v>18</v>
      </c>
      <c r="C194" s="76" t="s">
        <v>18</v>
      </c>
      <c r="D194" s="76" t="s">
        <v>14</v>
      </c>
      <c r="E194" s="77">
        <v>4</v>
      </c>
      <c r="F194" s="76" t="s">
        <v>142</v>
      </c>
      <c r="G194" s="77"/>
      <c r="H194" s="188">
        <f>SUM(H195:H197)</f>
        <v>13527.1</v>
      </c>
      <c r="I194" s="187">
        <f t="shared" si="11"/>
        <v>13527.1</v>
      </c>
      <c r="J194" s="188">
        <f>SUM(J195:J197)</f>
        <v>12396.2</v>
      </c>
    </row>
    <row r="195" spans="1:10" ht="15" customHeight="1">
      <c r="A195" s="75" t="s">
        <v>232</v>
      </c>
      <c r="B195" s="76" t="s">
        <v>18</v>
      </c>
      <c r="C195" s="76" t="s">
        <v>18</v>
      </c>
      <c r="D195" s="76" t="s">
        <v>14</v>
      </c>
      <c r="E195" s="77">
        <v>4</v>
      </c>
      <c r="F195" s="76" t="s">
        <v>142</v>
      </c>
      <c r="G195" s="77">
        <v>110</v>
      </c>
      <c r="H195" s="188">
        <f>'Приложение 7'!I175</f>
        <v>10882.2</v>
      </c>
      <c r="I195" s="187">
        <f t="shared" si="11"/>
        <v>10882.2</v>
      </c>
      <c r="J195" s="188">
        <f>'Приложение 7'!K175</f>
        <v>9751.7000000000007</v>
      </c>
    </row>
    <row r="196" spans="1:10" ht="32.25" customHeight="1">
      <c r="A196" s="81" t="s">
        <v>274</v>
      </c>
      <c r="B196" s="76" t="s">
        <v>18</v>
      </c>
      <c r="C196" s="76" t="s">
        <v>18</v>
      </c>
      <c r="D196" s="76" t="s">
        <v>14</v>
      </c>
      <c r="E196" s="77">
        <v>4</v>
      </c>
      <c r="F196" s="76" t="s">
        <v>142</v>
      </c>
      <c r="G196" s="77">
        <v>240</v>
      </c>
      <c r="H196" s="188">
        <f>'Приложение 7'!I176</f>
        <v>2611.9</v>
      </c>
      <c r="I196" s="187">
        <f t="shared" si="11"/>
        <v>2611.9</v>
      </c>
      <c r="J196" s="188">
        <f>'Приложение 7'!K176</f>
        <v>2611.5</v>
      </c>
    </row>
    <row r="197" spans="1:10" ht="15" customHeight="1">
      <c r="A197" s="75" t="s">
        <v>234</v>
      </c>
      <c r="B197" s="76" t="s">
        <v>18</v>
      </c>
      <c r="C197" s="76" t="s">
        <v>18</v>
      </c>
      <c r="D197" s="76" t="s">
        <v>14</v>
      </c>
      <c r="E197" s="77">
        <v>4</v>
      </c>
      <c r="F197" s="76" t="s">
        <v>142</v>
      </c>
      <c r="G197" s="77">
        <v>850</v>
      </c>
      <c r="H197" s="188">
        <f>'Приложение 7'!I177</f>
        <v>33</v>
      </c>
      <c r="I197" s="187">
        <f t="shared" si="11"/>
        <v>33</v>
      </c>
      <c r="J197" s="188">
        <f>'Приложение 7'!K177</f>
        <v>33</v>
      </c>
    </row>
    <row r="198" spans="1:10" ht="15" customHeight="1">
      <c r="A198" s="184" t="s">
        <v>40</v>
      </c>
      <c r="B198" s="185" t="s">
        <v>22</v>
      </c>
      <c r="C198" s="185"/>
      <c r="D198" s="185"/>
      <c r="E198" s="184"/>
      <c r="F198" s="185"/>
      <c r="G198" s="184"/>
      <c r="H198" s="186">
        <f>H199+H204</f>
        <v>272.2</v>
      </c>
      <c r="I198" s="186">
        <f t="shared" si="11"/>
        <v>272.2</v>
      </c>
      <c r="J198" s="186">
        <f>J199+J204</f>
        <v>272.10000000000002</v>
      </c>
    </row>
    <row r="199" spans="1:10" ht="33" customHeight="1">
      <c r="A199" s="166" t="s">
        <v>44</v>
      </c>
      <c r="B199" s="185" t="s">
        <v>22</v>
      </c>
      <c r="C199" s="185" t="s">
        <v>18</v>
      </c>
      <c r="D199" s="76"/>
      <c r="E199" s="77"/>
      <c r="F199" s="76"/>
      <c r="G199" s="77"/>
      <c r="H199" s="190">
        <f t="shared" ref="H199:J202" si="15">H200</f>
        <v>23.8</v>
      </c>
      <c r="I199" s="186">
        <f t="shared" si="11"/>
        <v>23.8</v>
      </c>
      <c r="J199" s="190">
        <f t="shared" si="15"/>
        <v>23.8</v>
      </c>
    </row>
    <row r="200" spans="1:10" ht="15" customHeight="1">
      <c r="A200" s="75" t="s">
        <v>70</v>
      </c>
      <c r="B200" s="76" t="s">
        <v>22</v>
      </c>
      <c r="C200" s="76" t="s">
        <v>18</v>
      </c>
      <c r="D200" s="76">
        <v>92</v>
      </c>
      <c r="E200" s="77"/>
      <c r="F200" s="76"/>
      <c r="G200" s="77"/>
      <c r="H200" s="188">
        <f t="shared" si="15"/>
        <v>23.8</v>
      </c>
      <c r="I200" s="187">
        <f t="shared" si="11"/>
        <v>23.8</v>
      </c>
      <c r="J200" s="188">
        <f t="shared" si="15"/>
        <v>23.8</v>
      </c>
    </row>
    <row r="201" spans="1:10" ht="17.25" customHeight="1">
      <c r="A201" s="81" t="s">
        <v>214</v>
      </c>
      <c r="B201" s="76" t="s">
        <v>22</v>
      </c>
      <c r="C201" s="76" t="s">
        <v>18</v>
      </c>
      <c r="D201" s="76">
        <v>92</v>
      </c>
      <c r="E201" s="77">
        <v>2</v>
      </c>
      <c r="F201" s="76"/>
      <c r="G201" s="77"/>
      <c r="H201" s="188">
        <f t="shared" si="15"/>
        <v>23.8</v>
      </c>
      <c r="I201" s="187">
        <f t="shared" si="11"/>
        <v>23.8</v>
      </c>
      <c r="J201" s="188">
        <f t="shared" si="15"/>
        <v>23.8</v>
      </c>
    </row>
    <row r="202" spans="1:10" ht="15" customHeight="1">
      <c r="A202" s="81" t="s">
        <v>143</v>
      </c>
      <c r="B202" s="76" t="s">
        <v>22</v>
      </c>
      <c r="C202" s="76" t="s">
        <v>18</v>
      </c>
      <c r="D202" s="76">
        <v>92</v>
      </c>
      <c r="E202" s="77">
        <v>2</v>
      </c>
      <c r="F202" s="76" t="s">
        <v>144</v>
      </c>
      <c r="G202" s="77"/>
      <c r="H202" s="188">
        <f t="shared" si="15"/>
        <v>23.8</v>
      </c>
      <c r="I202" s="187">
        <f t="shared" si="11"/>
        <v>23.8</v>
      </c>
      <c r="J202" s="188">
        <f t="shared" si="15"/>
        <v>23.8</v>
      </c>
    </row>
    <row r="203" spans="1:10" ht="30" customHeight="1">
      <c r="A203" s="81" t="s">
        <v>274</v>
      </c>
      <c r="B203" s="76" t="s">
        <v>22</v>
      </c>
      <c r="C203" s="76" t="s">
        <v>18</v>
      </c>
      <c r="D203" s="76">
        <v>92</v>
      </c>
      <c r="E203" s="77">
        <v>2</v>
      </c>
      <c r="F203" s="76" t="s">
        <v>144</v>
      </c>
      <c r="G203" s="77">
        <v>240</v>
      </c>
      <c r="H203" s="188">
        <f>'Приложение 7'!I183</f>
        <v>23.8</v>
      </c>
      <c r="I203" s="187">
        <f t="shared" si="11"/>
        <v>23.8</v>
      </c>
      <c r="J203" s="188">
        <f>'Приложение 7'!K183</f>
        <v>23.8</v>
      </c>
    </row>
    <row r="204" spans="1:10" ht="12.75" customHeight="1">
      <c r="A204" s="189" t="s">
        <v>146</v>
      </c>
      <c r="B204" s="185" t="s">
        <v>22</v>
      </c>
      <c r="C204" s="185" t="s">
        <v>22</v>
      </c>
      <c r="D204" s="185"/>
      <c r="E204" s="184"/>
      <c r="F204" s="185"/>
      <c r="G204" s="184"/>
      <c r="H204" s="186">
        <f>H205</f>
        <v>248.4</v>
      </c>
      <c r="I204" s="186">
        <f t="shared" si="11"/>
        <v>248.4</v>
      </c>
      <c r="J204" s="186">
        <f>J205</f>
        <v>248.3</v>
      </c>
    </row>
    <row r="205" spans="1:10" ht="33" customHeight="1">
      <c r="A205" s="191" t="s">
        <v>145</v>
      </c>
      <c r="B205" s="185" t="s">
        <v>22</v>
      </c>
      <c r="C205" s="185" t="s">
        <v>22</v>
      </c>
      <c r="D205" s="185" t="s">
        <v>127</v>
      </c>
      <c r="E205" s="184"/>
      <c r="F205" s="185"/>
      <c r="G205" s="184"/>
      <c r="H205" s="186">
        <f>H206</f>
        <v>248.4</v>
      </c>
      <c r="I205" s="186">
        <f t="shared" si="11"/>
        <v>248.4</v>
      </c>
      <c r="J205" s="186">
        <f>J206</f>
        <v>248.3</v>
      </c>
    </row>
    <row r="206" spans="1:10" ht="18.75" customHeight="1">
      <c r="A206" s="189" t="s">
        <v>148</v>
      </c>
      <c r="B206" s="185" t="s">
        <v>22</v>
      </c>
      <c r="C206" s="185" t="s">
        <v>22</v>
      </c>
      <c r="D206" s="185" t="s">
        <v>127</v>
      </c>
      <c r="E206" s="184">
        <v>1</v>
      </c>
      <c r="F206" s="185"/>
      <c r="G206" s="184"/>
      <c r="H206" s="186">
        <f>H207+H209+H211</f>
        <v>248.4</v>
      </c>
      <c r="I206" s="186">
        <f t="shared" si="11"/>
        <v>248.4</v>
      </c>
      <c r="J206" s="186">
        <f>J207+J209+J211</f>
        <v>248.3</v>
      </c>
    </row>
    <row r="207" spans="1:10" s="12" customFormat="1" ht="17.25" customHeight="1">
      <c r="A207" s="75" t="s">
        <v>150</v>
      </c>
      <c r="B207" s="76" t="s">
        <v>22</v>
      </c>
      <c r="C207" s="76" t="s">
        <v>22</v>
      </c>
      <c r="D207" s="76" t="s">
        <v>127</v>
      </c>
      <c r="E207" s="77">
        <v>1</v>
      </c>
      <c r="F207" s="76" t="s">
        <v>151</v>
      </c>
      <c r="G207" s="77"/>
      <c r="H207" s="187">
        <f>H208</f>
        <v>98.7</v>
      </c>
      <c r="I207" s="187">
        <f t="shared" si="11"/>
        <v>98.7</v>
      </c>
      <c r="J207" s="187">
        <f>J208</f>
        <v>98.6</v>
      </c>
    </row>
    <row r="208" spans="1:10" ht="33" customHeight="1">
      <c r="A208" s="81" t="s">
        <v>256</v>
      </c>
      <c r="B208" s="76" t="s">
        <v>22</v>
      </c>
      <c r="C208" s="76" t="s">
        <v>22</v>
      </c>
      <c r="D208" s="76" t="s">
        <v>127</v>
      </c>
      <c r="E208" s="77">
        <v>1</v>
      </c>
      <c r="F208" s="76" t="s">
        <v>151</v>
      </c>
      <c r="G208" s="77">
        <v>810</v>
      </c>
      <c r="H208" s="187">
        <f>'Приложение 7'!I188</f>
        <v>98.7</v>
      </c>
      <c r="I208" s="187">
        <f t="shared" ref="I208:I262" si="16">H208</f>
        <v>98.7</v>
      </c>
      <c r="J208" s="187">
        <f>'Приложение 7'!K188</f>
        <v>98.6</v>
      </c>
    </row>
    <row r="209" spans="1:10" ht="16.5" customHeight="1">
      <c r="A209" s="75" t="s">
        <v>147</v>
      </c>
      <c r="B209" s="76" t="s">
        <v>22</v>
      </c>
      <c r="C209" s="76" t="s">
        <v>22</v>
      </c>
      <c r="D209" s="76" t="s">
        <v>127</v>
      </c>
      <c r="E209" s="77">
        <v>1</v>
      </c>
      <c r="F209" s="76" t="s">
        <v>149</v>
      </c>
      <c r="G209" s="77"/>
      <c r="H209" s="187">
        <f>H210</f>
        <v>98.7</v>
      </c>
      <c r="I209" s="187">
        <f t="shared" si="16"/>
        <v>98.7</v>
      </c>
      <c r="J209" s="187">
        <f>J210</f>
        <v>98.7</v>
      </c>
    </row>
    <row r="210" spans="1:10" s="12" customFormat="1" ht="31.5" customHeight="1">
      <c r="A210" s="81" t="s">
        <v>274</v>
      </c>
      <c r="B210" s="76" t="s">
        <v>22</v>
      </c>
      <c r="C210" s="76" t="s">
        <v>22</v>
      </c>
      <c r="D210" s="76" t="s">
        <v>127</v>
      </c>
      <c r="E210" s="77">
        <v>1</v>
      </c>
      <c r="F210" s="76" t="s">
        <v>149</v>
      </c>
      <c r="G210" s="77">
        <v>240</v>
      </c>
      <c r="H210" s="187">
        <f>'Приложение 7'!I190</f>
        <v>98.7</v>
      </c>
      <c r="I210" s="187">
        <f t="shared" si="16"/>
        <v>98.7</v>
      </c>
      <c r="J210" s="187">
        <f>'Приложение 7'!K190</f>
        <v>98.7</v>
      </c>
    </row>
    <row r="211" spans="1:10" s="12" customFormat="1" ht="18" customHeight="1">
      <c r="A211" s="75" t="s">
        <v>152</v>
      </c>
      <c r="B211" s="76" t="s">
        <v>22</v>
      </c>
      <c r="C211" s="76" t="s">
        <v>22</v>
      </c>
      <c r="D211" s="76" t="s">
        <v>127</v>
      </c>
      <c r="E211" s="77">
        <v>1</v>
      </c>
      <c r="F211" s="76" t="s">
        <v>183</v>
      </c>
      <c r="G211" s="77"/>
      <c r="H211" s="187">
        <f>H212</f>
        <v>51</v>
      </c>
      <c r="I211" s="187">
        <f t="shared" si="16"/>
        <v>51</v>
      </c>
      <c r="J211" s="187">
        <f>J212</f>
        <v>51</v>
      </c>
    </row>
    <row r="212" spans="1:10" s="12" customFormat="1" ht="33" customHeight="1">
      <c r="A212" s="81" t="s">
        <v>274</v>
      </c>
      <c r="B212" s="76" t="s">
        <v>22</v>
      </c>
      <c r="C212" s="76" t="s">
        <v>22</v>
      </c>
      <c r="D212" s="76" t="s">
        <v>127</v>
      </c>
      <c r="E212" s="77">
        <v>1</v>
      </c>
      <c r="F212" s="76" t="s">
        <v>183</v>
      </c>
      <c r="G212" s="77">
        <v>240</v>
      </c>
      <c r="H212" s="187">
        <f>'Приложение 7'!I192</f>
        <v>51</v>
      </c>
      <c r="I212" s="187">
        <f t="shared" si="16"/>
        <v>51</v>
      </c>
      <c r="J212" s="187">
        <f>'Приложение 7'!K192</f>
        <v>51</v>
      </c>
    </row>
    <row r="213" spans="1:10" s="12" customFormat="1" ht="21" customHeight="1">
      <c r="A213" s="184" t="s">
        <v>55</v>
      </c>
      <c r="B213" s="184" t="s">
        <v>23</v>
      </c>
      <c r="C213" s="76"/>
      <c r="D213" s="76"/>
      <c r="E213" s="77"/>
      <c r="F213" s="76"/>
      <c r="G213" s="77"/>
      <c r="H213" s="186">
        <f>H214+H231</f>
        <v>4601.1000000000004</v>
      </c>
      <c r="I213" s="186">
        <f t="shared" si="16"/>
        <v>4601.1000000000004</v>
      </c>
      <c r="J213" s="186">
        <f>J214+J231</f>
        <v>4292.3999999999996</v>
      </c>
    </row>
    <row r="214" spans="1:10" ht="15" customHeight="1">
      <c r="A214" s="189" t="s">
        <v>24</v>
      </c>
      <c r="B214" s="184" t="s">
        <v>23</v>
      </c>
      <c r="C214" s="184" t="s">
        <v>13</v>
      </c>
      <c r="D214" s="185" t="s">
        <v>11</v>
      </c>
      <c r="E214" s="184"/>
      <c r="F214" s="185"/>
      <c r="G214" s="184" t="s">
        <v>9</v>
      </c>
      <c r="H214" s="186">
        <f>H215+H221+H227</f>
        <v>2533.4</v>
      </c>
      <c r="I214" s="186">
        <f t="shared" si="16"/>
        <v>2533.4</v>
      </c>
      <c r="J214" s="186">
        <f>J215+J221+J227</f>
        <v>2457.9</v>
      </c>
    </row>
    <row r="215" spans="1:10" ht="19.5" customHeight="1">
      <c r="A215" s="81" t="s">
        <v>96</v>
      </c>
      <c r="B215" s="76" t="s">
        <v>23</v>
      </c>
      <c r="C215" s="76" t="s">
        <v>13</v>
      </c>
      <c r="D215" s="76" t="s">
        <v>66</v>
      </c>
      <c r="E215" s="77"/>
      <c r="F215" s="76"/>
      <c r="G215" s="77"/>
      <c r="H215" s="187">
        <f>H216</f>
        <v>529.29999999999995</v>
      </c>
      <c r="I215" s="187">
        <f t="shared" si="16"/>
        <v>529.29999999999995</v>
      </c>
      <c r="J215" s="187">
        <f>J216</f>
        <v>463.3</v>
      </c>
    </row>
    <row r="216" spans="1:10" s="12" customFormat="1" ht="15" customHeight="1">
      <c r="A216" s="81" t="s">
        <v>97</v>
      </c>
      <c r="B216" s="76" t="s">
        <v>23</v>
      </c>
      <c r="C216" s="76" t="s">
        <v>13</v>
      </c>
      <c r="D216" s="76" t="s">
        <v>66</v>
      </c>
      <c r="E216" s="77">
        <v>9</v>
      </c>
      <c r="F216" s="76"/>
      <c r="G216" s="77"/>
      <c r="H216" s="187">
        <f>H217+H220</f>
        <v>529.29999999999995</v>
      </c>
      <c r="I216" s="187">
        <f t="shared" si="16"/>
        <v>529.29999999999995</v>
      </c>
      <c r="J216" s="187">
        <f>J217+J220</f>
        <v>463.3</v>
      </c>
    </row>
    <row r="217" spans="1:10" s="12" customFormat="1" ht="71.25" customHeight="1">
      <c r="A217" s="201" t="s">
        <v>60</v>
      </c>
      <c r="B217" s="76" t="s">
        <v>23</v>
      </c>
      <c r="C217" s="76" t="s">
        <v>13</v>
      </c>
      <c r="D217" s="76" t="s">
        <v>66</v>
      </c>
      <c r="E217" s="77">
        <v>9</v>
      </c>
      <c r="F217" s="76" t="s">
        <v>153</v>
      </c>
      <c r="G217" s="77"/>
      <c r="H217" s="187">
        <f>H218</f>
        <v>500.9</v>
      </c>
      <c r="I217" s="187">
        <f t="shared" si="16"/>
        <v>500.9</v>
      </c>
      <c r="J217" s="187">
        <f>J218</f>
        <v>439.5</v>
      </c>
    </row>
    <row r="218" spans="1:10" s="12" customFormat="1" ht="18.75" customHeight="1">
      <c r="A218" s="81" t="s">
        <v>238</v>
      </c>
      <c r="B218" s="76" t="s">
        <v>23</v>
      </c>
      <c r="C218" s="76" t="s">
        <v>13</v>
      </c>
      <c r="D218" s="76" t="s">
        <v>66</v>
      </c>
      <c r="E218" s="77">
        <v>9</v>
      </c>
      <c r="F218" s="76" t="s">
        <v>153</v>
      </c>
      <c r="G218" s="77">
        <v>310</v>
      </c>
      <c r="H218" s="187">
        <f>'Приложение 7'!I198</f>
        <v>500.9</v>
      </c>
      <c r="I218" s="187">
        <f t="shared" si="16"/>
        <v>500.9</v>
      </c>
      <c r="J218" s="187">
        <f>'Приложение 7'!K198</f>
        <v>439.5</v>
      </c>
    </row>
    <row r="219" spans="1:10" ht="15.75" customHeight="1">
      <c r="A219" s="202" t="s">
        <v>59</v>
      </c>
      <c r="B219" s="76" t="s">
        <v>23</v>
      </c>
      <c r="C219" s="76" t="s">
        <v>13</v>
      </c>
      <c r="D219" s="76" t="s">
        <v>66</v>
      </c>
      <c r="E219" s="77">
        <v>9</v>
      </c>
      <c r="F219" s="76" t="s">
        <v>154</v>
      </c>
      <c r="G219" s="77"/>
      <c r="H219" s="187">
        <f>H220</f>
        <v>28.4</v>
      </c>
      <c r="I219" s="187">
        <f t="shared" si="16"/>
        <v>28.4</v>
      </c>
      <c r="J219" s="187">
        <f>J220</f>
        <v>23.8</v>
      </c>
    </row>
    <row r="220" spans="1:10" s="12" customFormat="1" ht="19.5" customHeight="1">
      <c r="A220" s="75" t="s">
        <v>232</v>
      </c>
      <c r="B220" s="76" t="s">
        <v>23</v>
      </c>
      <c r="C220" s="76" t="s">
        <v>13</v>
      </c>
      <c r="D220" s="76" t="s">
        <v>66</v>
      </c>
      <c r="E220" s="77">
        <v>9</v>
      </c>
      <c r="F220" s="76" t="s">
        <v>154</v>
      </c>
      <c r="G220" s="77">
        <v>110</v>
      </c>
      <c r="H220" s="187">
        <f>'Приложение 7'!I200</f>
        <v>28.4</v>
      </c>
      <c r="I220" s="187">
        <f t="shared" si="16"/>
        <v>28.4</v>
      </c>
      <c r="J220" s="187">
        <f>'Приложение 7'!K200</f>
        <v>23.8</v>
      </c>
    </row>
    <row r="221" spans="1:10" s="12" customFormat="1" ht="38.25" customHeight="1">
      <c r="A221" s="81" t="s">
        <v>145</v>
      </c>
      <c r="B221" s="76" t="s">
        <v>23</v>
      </c>
      <c r="C221" s="76" t="s">
        <v>13</v>
      </c>
      <c r="D221" s="76" t="s">
        <v>127</v>
      </c>
      <c r="E221" s="77"/>
      <c r="F221" s="76"/>
      <c r="G221" s="77"/>
      <c r="H221" s="187">
        <f>H222</f>
        <v>1996</v>
      </c>
      <c r="I221" s="187">
        <f t="shared" si="16"/>
        <v>1996</v>
      </c>
      <c r="J221" s="187">
        <f>J222</f>
        <v>1986.6000000000001</v>
      </c>
    </row>
    <row r="222" spans="1:10" ht="15" customHeight="1">
      <c r="A222" s="191" t="s">
        <v>155</v>
      </c>
      <c r="B222" s="185" t="s">
        <v>23</v>
      </c>
      <c r="C222" s="185" t="s">
        <v>13</v>
      </c>
      <c r="D222" s="185" t="s">
        <v>127</v>
      </c>
      <c r="E222" s="184">
        <v>2</v>
      </c>
      <c r="F222" s="185"/>
      <c r="G222" s="184"/>
      <c r="H222" s="186">
        <f>H223</f>
        <v>1996</v>
      </c>
      <c r="I222" s="186">
        <f t="shared" si="16"/>
        <v>1996</v>
      </c>
      <c r="J222" s="186">
        <f>J223</f>
        <v>1986.6000000000001</v>
      </c>
    </row>
    <row r="223" spans="1:10" ht="36" customHeight="1">
      <c r="A223" s="81" t="s">
        <v>141</v>
      </c>
      <c r="B223" s="76" t="s">
        <v>23</v>
      </c>
      <c r="C223" s="76" t="s">
        <v>13</v>
      </c>
      <c r="D223" s="76" t="s">
        <v>127</v>
      </c>
      <c r="E223" s="77">
        <v>2</v>
      </c>
      <c r="F223" s="76" t="s">
        <v>142</v>
      </c>
      <c r="G223" s="77"/>
      <c r="H223" s="187">
        <f>H224+H225+H226</f>
        <v>1996</v>
      </c>
      <c r="I223" s="187">
        <f t="shared" si="16"/>
        <v>1996</v>
      </c>
      <c r="J223" s="187">
        <f>J224+J225+J226</f>
        <v>1986.6000000000001</v>
      </c>
    </row>
    <row r="224" spans="1:10" ht="15" customHeight="1">
      <c r="A224" s="75" t="s">
        <v>232</v>
      </c>
      <c r="B224" s="76" t="s">
        <v>23</v>
      </c>
      <c r="C224" s="76" t="s">
        <v>13</v>
      </c>
      <c r="D224" s="76" t="s">
        <v>127</v>
      </c>
      <c r="E224" s="77">
        <v>2</v>
      </c>
      <c r="F224" s="76" t="s">
        <v>142</v>
      </c>
      <c r="G224" s="77">
        <v>110</v>
      </c>
      <c r="H224" s="187">
        <f>'Приложение 7'!I204</f>
        <v>1121.3</v>
      </c>
      <c r="I224" s="187">
        <f t="shared" si="16"/>
        <v>1121.3</v>
      </c>
      <c r="J224" s="187">
        <f>'Приложение 7'!K204</f>
        <v>1112.2</v>
      </c>
    </row>
    <row r="225" spans="1:10" ht="34.5" customHeight="1">
      <c r="A225" s="81" t="s">
        <v>274</v>
      </c>
      <c r="B225" s="76" t="s">
        <v>23</v>
      </c>
      <c r="C225" s="76" t="s">
        <v>13</v>
      </c>
      <c r="D225" s="76" t="s">
        <v>127</v>
      </c>
      <c r="E225" s="77">
        <v>2</v>
      </c>
      <c r="F225" s="76" t="s">
        <v>142</v>
      </c>
      <c r="G225" s="77">
        <v>240</v>
      </c>
      <c r="H225" s="187">
        <f>'Приложение 7'!I205</f>
        <v>864.2</v>
      </c>
      <c r="I225" s="187">
        <f t="shared" si="16"/>
        <v>864.2</v>
      </c>
      <c r="J225" s="187">
        <f>'Приложение 7'!K205</f>
        <v>864</v>
      </c>
    </row>
    <row r="226" spans="1:10" ht="15.75">
      <c r="A226" s="75" t="s">
        <v>234</v>
      </c>
      <c r="B226" s="76" t="s">
        <v>23</v>
      </c>
      <c r="C226" s="76" t="s">
        <v>13</v>
      </c>
      <c r="D226" s="76" t="s">
        <v>127</v>
      </c>
      <c r="E226" s="77">
        <v>2</v>
      </c>
      <c r="F226" s="76" t="s">
        <v>142</v>
      </c>
      <c r="G226" s="77">
        <v>850</v>
      </c>
      <c r="H226" s="187">
        <f>'Приложение 7'!I206</f>
        <v>10.5</v>
      </c>
      <c r="I226" s="187">
        <f t="shared" si="16"/>
        <v>10.5</v>
      </c>
      <c r="J226" s="187">
        <f>'Приложение 7'!K206</f>
        <v>10.4</v>
      </c>
    </row>
    <row r="227" spans="1:10" ht="51" customHeight="1">
      <c r="A227" s="189" t="s">
        <v>262</v>
      </c>
      <c r="B227" s="185" t="s">
        <v>23</v>
      </c>
      <c r="C227" s="185" t="s">
        <v>13</v>
      </c>
      <c r="D227" s="185" t="s">
        <v>22</v>
      </c>
      <c r="E227" s="184"/>
      <c r="F227" s="185"/>
      <c r="G227" s="184"/>
      <c r="H227" s="190">
        <f t="shared" ref="H227:J229" si="17">H228</f>
        <v>8.1</v>
      </c>
      <c r="I227" s="186">
        <f t="shared" si="16"/>
        <v>8.1</v>
      </c>
      <c r="J227" s="190">
        <f t="shared" si="17"/>
        <v>8</v>
      </c>
    </row>
    <row r="228" spans="1:10" ht="18" customHeight="1">
      <c r="A228" s="189" t="s">
        <v>259</v>
      </c>
      <c r="B228" s="185" t="s">
        <v>23</v>
      </c>
      <c r="C228" s="185" t="s">
        <v>13</v>
      </c>
      <c r="D228" s="185" t="s">
        <v>22</v>
      </c>
      <c r="E228" s="184">
        <v>3</v>
      </c>
      <c r="F228" s="185"/>
      <c r="G228" s="184"/>
      <c r="H228" s="190">
        <f t="shared" si="17"/>
        <v>8.1</v>
      </c>
      <c r="I228" s="186">
        <f t="shared" si="16"/>
        <v>8.1</v>
      </c>
      <c r="J228" s="190">
        <f t="shared" si="17"/>
        <v>8</v>
      </c>
    </row>
    <row r="229" spans="1:10" ht="35.25" customHeight="1">
      <c r="A229" s="81" t="s">
        <v>250</v>
      </c>
      <c r="B229" s="76" t="s">
        <v>23</v>
      </c>
      <c r="C229" s="76" t="s">
        <v>13</v>
      </c>
      <c r="D229" s="76" t="s">
        <v>22</v>
      </c>
      <c r="E229" s="76" t="s">
        <v>258</v>
      </c>
      <c r="F229" s="76" t="s">
        <v>252</v>
      </c>
      <c r="G229" s="76"/>
      <c r="H229" s="188">
        <f t="shared" si="17"/>
        <v>8.1</v>
      </c>
      <c r="I229" s="187">
        <f t="shared" si="16"/>
        <v>8.1</v>
      </c>
      <c r="J229" s="188">
        <f t="shared" si="17"/>
        <v>8</v>
      </c>
    </row>
    <row r="230" spans="1:10" ht="36" customHeight="1">
      <c r="A230" s="81" t="s">
        <v>274</v>
      </c>
      <c r="B230" s="76" t="s">
        <v>23</v>
      </c>
      <c r="C230" s="76" t="s">
        <v>13</v>
      </c>
      <c r="D230" s="76" t="s">
        <v>22</v>
      </c>
      <c r="E230" s="76" t="s">
        <v>258</v>
      </c>
      <c r="F230" s="76" t="s">
        <v>252</v>
      </c>
      <c r="G230" s="76" t="s">
        <v>253</v>
      </c>
      <c r="H230" s="188">
        <f>'Приложение 7'!I210</f>
        <v>8.1</v>
      </c>
      <c r="I230" s="187">
        <f t="shared" si="16"/>
        <v>8.1</v>
      </c>
      <c r="J230" s="188">
        <f>'Приложение 7'!K210</f>
        <v>8</v>
      </c>
    </row>
    <row r="231" spans="1:10" ht="15" customHeight="1">
      <c r="A231" s="189" t="s">
        <v>49</v>
      </c>
      <c r="B231" s="185" t="s">
        <v>23</v>
      </c>
      <c r="C231" s="185" t="s">
        <v>17</v>
      </c>
      <c r="D231" s="185"/>
      <c r="E231" s="77"/>
      <c r="F231" s="76"/>
      <c r="G231" s="77"/>
      <c r="H231" s="190">
        <f>H232</f>
        <v>2067.7000000000003</v>
      </c>
      <c r="I231" s="186">
        <f t="shared" si="16"/>
        <v>2067.7000000000003</v>
      </c>
      <c r="J231" s="190">
        <f>J232</f>
        <v>1834.5</v>
      </c>
    </row>
    <row r="232" spans="1:10" ht="37.5" customHeight="1">
      <c r="A232" s="81" t="s">
        <v>145</v>
      </c>
      <c r="B232" s="76" t="s">
        <v>23</v>
      </c>
      <c r="C232" s="76" t="s">
        <v>17</v>
      </c>
      <c r="D232" s="76" t="s">
        <v>127</v>
      </c>
      <c r="E232" s="77"/>
      <c r="F232" s="76"/>
      <c r="G232" s="77"/>
      <c r="H232" s="188">
        <f>H233</f>
        <v>2067.7000000000003</v>
      </c>
      <c r="I232" s="187">
        <f t="shared" si="16"/>
        <v>2067.7000000000003</v>
      </c>
      <c r="J232" s="188">
        <f>J233</f>
        <v>1834.5</v>
      </c>
    </row>
    <row r="233" spans="1:10" ht="15" customHeight="1">
      <c r="A233" s="191" t="s">
        <v>156</v>
      </c>
      <c r="B233" s="185" t="s">
        <v>23</v>
      </c>
      <c r="C233" s="185" t="s">
        <v>17</v>
      </c>
      <c r="D233" s="185" t="s">
        <v>127</v>
      </c>
      <c r="E233" s="184">
        <v>3</v>
      </c>
      <c r="F233" s="185"/>
      <c r="G233" s="184"/>
      <c r="H233" s="190">
        <f>H234+H236+H238+H240</f>
        <v>2067.7000000000003</v>
      </c>
      <c r="I233" s="186">
        <f t="shared" si="16"/>
        <v>2067.7000000000003</v>
      </c>
      <c r="J233" s="190">
        <f>J234+J236+J238+J240</f>
        <v>1834.5</v>
      </c>
    </row>
    <row r="234" spans="1:10" ht="17.25" customHeight="1">
      <c r="A234" s="81" t="s">
        <v>157</v>
      </c>
      <c r="B234" s="76" t="s">
        <v>23</v>
      </c>
      <c r="C234" s="76" t="s">
        <v>17</v>
      </c>
      <c r="D234" s="76" t="s">
        <v>127</v>
      </c>
      <c r="E234" s="77">
        <v>3</v>
      </c>
      <c r="F234" s="76" t="s">
        <v>158</v>
      </c>
      <c r="G234" s="77"/>
      <c r="H234" s="188">
        <f>H235</f>
        <v>120</v>
      </c>
      <c r="I234" s="187">
        <f t="shared" si="16"/>
        <v>120</v>
      </c>
      <c r="J234" s="188">
        <f>J235</f>
        <v>120</v>
      </c>
    </row>
    <row r="235" spans="1:10" ht="34.5" customHeight="1">
      <c r="A235" s="81" t="s">
        <v>274</v>
      </c>
      <c r="B235" s="76" t="s">
        <v>23</v>
      </c>
      <c r="C235" s="76" t="s">
        <v>17</v>
      </c>
      <c r="D235" s="76" t="s">
        <v>127</v>
      </c>
      <c r="E235" s="77">
        <v>3</v>
      </c>
      <c r="F235" s="76" t="s">
        <v>158</v>
      </c>
      <c r="G235" s="77">
        <v>240</v>
      </c>
      <c r="H235" s="188">
        <f>'Приложение 7'!I215</f>
        <v>120</v>
      </c>
      <c r="I235" s="187">
        <f t="shared" si="16"/>
        <v>120</v>
      </c>
      <c r="J235" s="188">
        <f>'Приложение 7'!K215</f>
        <v>120</v>
      </c>
    </row>
    <row r="236" spans="1:10" ht="15" customHeight="1">
      <c r="A236" s="81" t="s">
        <v>159</v>
      </c>
      <c r="B236" s="76" t="s">
        <v>23</v>
      </c>
      <c r="C236" s="76" t="s">
        <v>17</v>
      </c>
      <c r="D236" s="76" t="s">
        <v>127</v>
      </c>
      <c r="E236" s="77">
        <v>3</v>
      </c>
      <c r="F236" s="76" t="s">
        <v>160</v>
      </c>
      <c r="G236" s="77"/>
      <c r="H236" s="188">
        <f>H237</f>
        <v>198.4</v>
      </c>
      <c r="I236" s="187">
        <f t="shared" si="16"/>
        <v>198.4</v>
      </c>
      <c r="J236" s="188">
        <f>J237</f>
        <v>198.3</v>
      </c>
    </row>
    <row r="237" spans="1:10" ht="35.25" customHeight="1">
      <c r="A237" s="81" t="s">
        <v>274</v>
      </c>
      <c r="B237" s="76" t="s">
        <v>23</v>
      </c>
      <c r="C237" s="76" t="s">
        <v>17</v>
      </c>
      <c r="D237" s="76" t="s">
        <v>127</v>
      </c>
      <c r="E237" s="77">
        <v>3</v>
      </c>
      <c r="F237" s="76" t="s">
        <v>160</v>
      </c>
      <c r="G237" s="77">
        <v>240</v>
      </c>
      <c r="H237" s="188">
        <f>'Приложение 7'!I217</f>
        <v>198.4</v>
      </c>
      <c r="I237" s="187">
        <f t="shared" si="16"/>
        <v>198.4</v>
      </c>
      <c r="J237" s="188">
        <f>'Приложение 7'!K217</f>
        <v>198.3</v>
      </c>
    </row>
    <row r="238" spans="1:10" ht="15" customHeight="1">
      <c r="A238" s="81" t="s">
        <v>147</v>
      </c>
      <c r="B238" s="76" t="s">
        <v>23</v>
      </c>
      <c r="C238" s="76" t="s">
        <v>17</v>
      </c>
      <c r="D238" s="76" t="s">
        <v>127</v>
      </c>
      <c r="E238" s="77">
        <v>3</v>
      </c>
      <c r="F238" s="76" t="s">
        <v>149</v>
      </c>
      <c r="G238" s="77"/>
      <c r="H238" s="188">
        <f>H239</f>
        <v>1514.9</v>
      </c>
      <c r="I238" s="187">
        <f t="shared" si="16"/>
        <v>1514.9</v>
      </c>
      <c r="J238" s="188">
        <f>J239</f>
        <v>1514.7</v>
      </c>
    </row>
    <row r="239" spans="1:10" ht="31.5">
      <c r="A239" s="81" t="s">
        <v>274</v>
      </c>
      <c r="B239" s="76" t="s">
        <v>23</v>
      </c>
      <c r="C239" s="76" t="s">
        <v>17</v>
      </c>
      <c r="D239" s="76" t="s">
        <v>127</v>
      </c>
      <c r="E239" s="77">
        <v>3</v>
      </c>
      <c r="F239" s="76" t="s">
        <v>149</v>
      </c>
      <c r="G239" s="77">
        <v>240</v>
      </c>
      <c r="H239" s="188">
        <f>'Приложение 7'!I219</f>
        <v>1514.9</v>
      </c>
      <c r="I239" s="187">
        <f t="shared" si="16"/>
        <v>1514.9</v>
      </c>
      <c r="J239" s="188">
        <f>'Приложение 7'!K219</f>
        <v>1514.7</v>
      </c>
    </row>
    <row r="240" spans="1:10" ht="15.75" customHeight="1">
      <c r="A240" s="81" t="s">
        <v>138</v>
      </c>
      <c r="B240" s="76" t="s">
        <v>23</v>
      </c>
      <c r="C240" s="76" t="s">
        <v>17</v>
      </c>
      <c r="D240" s="76" t="s">
        <v>127</v>
      </c>
      <c r="E240" s="77">
        <v>3</v>
      </c>
      <c r="F240" s="76" t="s">
        <v>139</v>
      </c>
      <c r="G240" s="77"/>
      <c r="H240" s="188">
        <f>H241</f>
        <v>234.4</v>
      </c>
      <c r="I240" s="187">
        <f t="shared" si="16"/>
        <v>234.4</v>
      </c>
      <c r="J240" s="188">
        <f>J241</f>
        <v>1.5</v>
      </c>
    </row>
    <row r="241" spans="1:10" ht="39" customHeight="1">
      <c r="A241" s="81" t="s">
        <v>274</v>
      </c>
      <c r="B241" s="76" t="s">
        <v>23</v>
      </c>
      <c r="C241" s="76" t="s">
        <v>17</v>
      </c>
      <c r="D241" s="76" t="s">
        <v>127</v>
      </c>
      <c r="E241" s="77">
        <v>3</v>
      </c>
      <c r="F241" s="76" t="s">
        <v>139</v>
      </c>
      <c r="G241" s="77">
        <v>240</v>
      </c>
      <c r="H241" s="188">
        <f>'Приложение 7'!I221</f>
        <v>234.4</v>
      </c>
      <c r="I241" s="187">
        <f t="shared" si="16"/>
        <v>234.4</v>
      </c>
      <c r="J241" s="188">
        <f>'Приложение 7'!K221</f>
        <v>1.5</v>
      </c>
    </row>
    <row r="242" spans="1:10" ht="19.5" customHeight="1">
      <c r="A242" s="184" t="s">
        <v>56</v>
      </c>
      <c r="B242" s="184">
        <v>10</v>
      </c>
      <c r="C242" s="76"/>
      <c r="D242" s="76"/>
      <c r="E242" s="77"/>
      <c r="F242" s="76"/>
      <c r="G242" s="77"/>
      <c r="H242" s="190">
        <f>H243</f>
        <v>489.9</v>
      </c>
      <c r="I242" s="186">
        <f t="shared" si="16"/>
        <v>489.9</v>
      </c>
      <c r="J242" s="190">
        <f>J243</f>
        <v>489.9</v>
      </c>
    </row>
    <row r="243" spans="1:10" ht="15" customHeight="1">
      <c r="A243" s="189" t="s">
        <v>57</v>
      </c>
      <c r="B243" s="185" t="s">
        <v>52</v>
      </c>
      <c r="C243" s="185" t="s">
        <v>14</v>
      </c>
      <c r="D243" s="185"/>
      <c r="E243" s="185"/>
      <c r="F243" s="185"/>
      <c r="G243" s="184"/>
      <c r="H243" s="190">
        <f>H244+H248</f>
        <v>489.9</v>
      </c>
      <c r="I243" s="186">
        <f t="shared" si="16"/>
        <v>489.9</v>
      </c>
      <c r="J243" s="190">
        <f>J244+J248</f>
        <v>489.9</v>
      </c>
    </row>
    <row r="244" spans="1:10" ht="15" customHeight="1">
      <c r="A244" s="81" t="s">
        <v>162</v>
      </c>
      <c r="B244" s="76" t="s">
        <v>52</v>
      </c>
      <c r="C244" s="76" t="s">
        <v>14</v>
      </c>
      <c r="D244" s="76" t="s">
        <v>161</v>
      </c>
      <c r="E244" s="77"/>
      <c r="F244" s="76"/>
      <c r="G244" s="77"/>
      <c r="H244" s="188">
        <f t="shared" ref="H244:J246" si="18">H245</f>
        <v>444.9</v>
      </c>
      <c r="I244" s="187">
        <f t="shared" si="16"/>
        <v>444.9</v>
      </c>
      <c r="J244" s="188">
        <f t="shared" si="18"/>
        <v>444.9</v>
      </c>
    </row>
    <row r="245" spans="1:10" ht="15" customHeight="1">
      <c r="A245" s="81" t="s">
        <v>163</v>
      </c>
      <c r="B245" s="76" t="s">
        <v>52</v>
      </c>
      <c r="C245" s="76" t="s">
        <v>14</v>
      </c>
      <c r="D245" s="76" t="s">
        <v>161</v>
      </c>
      <c r="E245" s="77">
        <v>3</v>
      </c>
      <c r="F245" s="76"/>
      <c r="G245" s="77"/>
      <c r="H245" s="188">
        <f t="shared" si="18"/>
        <v>444.9</v>
      </c>
      <c r="I245" s="187">
        <f t="shared" si="16"/>
        <v>444.9</v>
      </c>
      <c r="J245" s="188">
        <f t="shared" si="18"/>
        <v>444.9</v>
      </c>
    </row>
    <row r="246" spans="1:10" ht="31.5" customHeight="1">
      <c r="A246" s="81" t="s">
        <v>165</v>
      </c>
      <c r="B246" s="76" t="s">
        <v>52</v>
      </c>
      <c r="C246" s="76" t="s">
        <v>14</v>
      </c>
      <c r="D246" s="76" t="s">
        <v>161</v>
      </c>
      <c r="E246" s="77">
        <v>3</v>
      </c>
      <c r="F246" s="76" t="s">
        <v>164</v>
      </c>
      <c r="G246" s="77"/>
      <c r="H246" s="188">
        <f t="shared" si="18"/>
        <v>444.9</v>
      </c>
      <c r="I246" s="187">
        <f t="shared" si="16"/>
        <v>444.9</v>
      </c>
      <c r="J246" s="188">
        <f t="shared" si="18"/>
        <v>444.9</v>
      </c>
    </row>
    <row r="247" spans="1:10" ht="32.25" customHeight="1">
      <c r="A247" s="81" t="s">
        <v>274</v>
      </c>
      <c r="B247" s="76" t="s">
        <v>52</v>
      </c>
      <c r="C247" s="76" t="s">
        <v>14</v>
      </c>
      <c r="D247" s="76" t="s">
        <v>161</v>
      </c>
      <c r="E247" s="77">
        <v>3</v>
      </c>
      <c r="F247" s="76" t="s">
        <v>164</v>
      </c>
      <c r="G247" s="77">
        <v>240</v>
      </c>
      <c r="H247" s="188">
        <f>'Приложение 7'!I227</f>
        <v>444.9</v>
      </c>
      <c r="I247" s="187">
        <f t="shared" si="16"/>
        <v>444.9</v>
      </c>
      <c r="J247" s="188">
        <f>'Приложение 7'!K227</f>
        <v>444.9</v>
      </c>
    </row>
    <row r="248" spans="1:10" ht="15" customHeight="1">
      <c r="A248" s="81" t="s">
        <v>96</v>
      </c>
      <c r="B248" s="76" t="s">
        <v>52</v>
      </c>
      <c r="C248" s="76" t="s">
        <v>14</v>
      </c>
      <c r="D248" s="76" t="s">
        <v>66</v>
      </c>
      <c r="E248" s="77"/>
      <c r="F248" s="76"/>
      <c r="G248" s="77"/>
      <c r="H248" s="188">
        <f t="shared" ref="H248:J250" si="19">H249</f>
        <v>45</v>
      </c>
      <c r="I248" s="187">
        <f t="shared" si="16"/>
        <v>45</v>
      </c>
      <c r="J248" s="188">
        <f t="shared" si="19"/>
        <v>45</v>
      </c>
    </row>
    <row r="249" spans="1:10" ht="15" customHeight="1">
      <c r="A249" s="81" t="s">
        <v>97</v>
      </c>
      <c r="B249" s="76" t="s">
        <v>52</v>
      </c>
      <c r="C249" s="76" t="s">
        <v>14</v>
      </c>
      <c r="D249" s="76" t="s">
        <v>66</v>
      </c>
      <c r="E249" s="77">
        <v>9</v>
      </c>
      <c r="F249" s="76"/>
      <c r="G249" s="77"/>
      <c r="H249" s="188">
        <f t="shared" si="19"/>
        <v>45</v>
      </c>
      <c r="I249" s="187">
        <f t="shared" si="16"/>
        <v>45</v>
      </c>
      <c r="J249" s="188">
        <f t="shared" si="19"/>
        <v>45</v>
      </c>
    </row>
    <row r="250" spans="1:10" ht="15" customHeight="1">
      <c r="A250" s="81" t="s">
        <v>181</v>
      </c>
      <c r="B250" s="76" t="s">
        <v>52</v>
      </c>
      <c r="C250" s="76" t="s">
        <v>14</v>
      </c>
      <c r="D250" s="76" t="s">
        <v>66</v>
      </c>
      <c r="E250" s="77">
        <v>9</v>
      </c>
      <c r="F250" s="76" t="s">
        <v>182</v>
      </c>
      <c r="G250" s="77"/>
      <c r="H250" s="188">
        <f t="shared" si="19"/>
        <v>45</v>
      </c>
      <c r="I250" s="187">
        <f t="shared" si="16"/>
        <v>45</v>
      </c>
      <c r="J250" s="188">
        <f t="shared" si="19"/>
        <v>45</v>
      </c>
    </row>
    <row r="251" spans="1:10" ht="19.5" customHeight="1">
      <c r="A251" s="81" t="s">
        <v>238</v>
      </c>
      <c r="B251" s="76" t="s">
        <v>52</v>
      </c>
      <c r="C251" s="76" t="s">
        <v>14</v>
      </c>
      <c r="D251" s="76" t="s">
        <v>66</v>
      </c>
      <c r="E251" s="77">
        <v>9</v>
      </c>
      <c r="F251" s="76" t="s">
        <v>182</v>
      </c>
      <c r="G251" s="77">
        <v>310</v>
      </c>
      <c r="H251" s="188">
        <f>'Приложение 7'!I231</f>
        <v>45</v>
      </c>
      <c r="I251" s="187">
        <f t="shared" si="16"/>
        <v>45</v>
      </c>
      <c r="J251" s="188">
        <f>'Приложение 7'!K231</f>
        <v>45</v>
      </c>
    </row>
    <row r="252" spans="1:10" ht="15" customHeight="1">
      <c r="A252" s="184" t="s">
        <v>58</v>
      </c>
      <c r="B252" s="185">
        <v>11</v>
      </c>
      <c r="C252" s="185"/>
      <c r="D252" s="185"/>
      <c r="E252" s="184"/>
      <c r="F252" s="185"/>
      <c r="G252" s="184"/>
      <c r="H252" s="190">
        <f t="shared" ref="H252:J254" si="20">H253</f>
        <v>3071.9</v>
      </c>
      <c r="I252" s="186">
        <f t="shared" si="16"/>
        <v>3071.9</v>
      </c>
      <c r="J252" s="190">
        <f t="shared" si="20"/>
        <v>2165</v>
      </c>
    </row>
    <row r="253" spans="1:10" ht="18.75" customHeight="1">
      <c r="A253" s="189" t="s">
        <v>50</v>
      </c>
      <c r="B253" s="184">
        <v>11</v>
      </c>
      <c r="C253" s="185" t="s">
        <v>18</v>
      </c>
      <c r="D253" s="185"/>
      <c r="E253" s="184"/>
      <c r="F253" s="185"/>
      <c r="G253" s="184"/>
      <c r="H253" s="190">
        <f t="shared" si="20"/>
        <v>3071.9</v>
      </c>
      <c r="I253" s="186">
        <f t="shared" si="16"/>
        <v>3071.9</v>
      </c>
      <c r="J253" s="190">
        <f t="shared" si="20"/>
        <v>2165</v>
      </c>
    </row>
    <row r="254" spans="1:10" ht="36.75" customHeight="1">
      <c r="A254" s="81" t="s">
        <v>145</v>
      </c>
      <c r="B254" s="76" t="s">
        <v>53</v>
      </c>
      <c r="C254" s="76" t="s">
        <v>18</v>
      </c>
      <c r="D254" s="76" t="s">
        <v>127</v>
      </c>
      <c r="E254" s="77"/>
      <c r="F254" s="76"/>
      <c r="G254" s="77"/>
      <c r="H254" s="188">
        <f t="shared" si="20"/>
        <v>3071.9</v>
      </c>
      <c r="I254" s="187">
        <f t="shared" si="16"/>
        <v>3071.9</v>
      </c>
      <c r="J254" s="188">
        <f t="shared" si="20"/>
        <v>2165</v>
      </c>
    </row>
    <row r="255" spans="1:10" ht="52.5" customHeight="1">
      <c r="A255" s="191" t="s">
        <v>166</v>
      </c>
      <c r="B255" s="185" t="s">
        <v>53</v>
      </c>
      <c r="C255" s="185" t="s">
        <v>18</v>
      </c>
      <c r="D255" s="185" t="s">
        <v>127</v>
      </c>
      <c r="E255" s="184">
        <v>4</v>
      </c>
      <c r="F255" s="185"/>
      <c r="G255" s="184"/>
      <c r="H255" s="190">
        <f>H256+H258+H260</f>
        <v>3071.9</v>
      </c>
      <c r="I255" s="186">
        <f t="shared" si="16"/>
        <v>3071.9</v>
      </c>
      <c r="J255" s="190">
        <f>J256+J258+J260</f>
        <v>2165</v>
      </c>
    </row>
    <row r="256" spans="1:10" ht="18.75" customHeight="1">
      <c r="A256" s="81" t="s">
        <v>168</v>
      </c>
      <c r="B256" s="76" t="s">
        <v>53</v>
      </c>
      <c r="C256" s="76" t="s">
        <v>18</v>
      </c>
      <c r="D256" s="76" t="s">
        <v>127</v>
      </c>
      <c r="E256" s="77">
        <v>4</v>
      </c>
      <c r="F256" s="76" t="s">
        <v>167</v>
      </c>
      <c r="G256" s="77"/>
      <c r="H256" s="188">
        <f>H257</f>
        <v>271.89999999999998</v>
      </c>
      <c r="I256" s="187">
        <f t="shared" si="16"/>
        <v>271.89999999999998</v>
      </c>
      <c r="J256" s="188">
        <f>J257</f>
        <v>271.89999999999998</v>
      </c>
    </row>
    <row r="257" spans="1:10" ht="33.75" customHeight="1">
      <c r="A257" s="81" t="s">
        <v>274</v>
      </c>
      <c r="B257" s="76" t="s">
        <v>53</v>
      </c>
      <c r="C257" s="76" t="s">
        <v>18</v>
      </c>
      <c r="D257" s="76" t="s">
        <v>127</v>
      </c>
      <c r="E257" s="77">
        <v>4</v>
      </c>
      <c r="F257" s="76" t="s">
        <v>167</v>
      </c>
      <c r="G257" s="77">
        <v>240</v>
      </c>
      <c r="H257" s="188">
        <f>'Приложение 7'!I237</f>
        <v>271.89999999999998</v>
      </c>
      <c r="I257" s="187">
        <f t="shared" si="16"/>
        <v>271.89999999999998</v>
      </c>
      <c r="J257" s="188">
        <f>'Приложение 7'!K237</f>
        <v>271.89999999999998</v>
      </c>
    </row>
    <row r="258" spans="1:10" ht="19.5" customHeight="1">
      <c r="A258" s="81" t="s">
        <v>138</v>
      </c>
      <c r="B258" s="76" t="s">
        <v>53</v>
      </c>
      <c r="C258" s="76" t="s">
        <v>18</v>
      </c>
      <c r="D258" s="76" t="s">
        <v>127</v>
      </c>
      <c r="E258" s="77">
        <v>4</v>
      </c>
      <c r="F258" s="76" t="s">
        <v>139</v>
      </c>
      <c r="G258" s="77"/>
      <c r="H258" s="188">
        <f>H259</f>
        <v>1300</v>
      </c>
      <c r="I258" s="187">
        <f t="shared" si="16"/>
        <v>1300</v>
      </c>
      <c r="J258" s="188">
        <f>J259</f>
        <v>393.1</v>
      </c>
    </row>
    <row r="259" spans="1:10" ht="33" customHeight="1">
      <c r="A259" s="81" t="s">
        <v>274</v>
      </c>
      <c r="B259" s="76" t="s">
        <v>53</v>
      </c>
      <c r="C259" s="76" t="s">
        <v>18</v>
      </c>
      <c r="D259" s="76" t="s">
        <v>127</v>
      </c>
      <c r="E259" s="77">
        <v>4</v>
      </c>
      <c r="F259" s="76" t="s">
        <v>139</v>
      </c>
      <c r="G259" s="77">
        <v>240</v>
      </c>
      <c r="H259" s="188">
        <f>'Приложение 7'!I239</f>
        <v>1300</v>
      </c>
      <c r="I259" s="187">
        <f t="shared" si="16"/>
        <v>1300</v>
      </c>
      <c r="J259" s="188">
        <f>'Приложение 7'!K239</f>
        <v>393.1</v>
      </c>
    </row>
    <row r="260" spans="1:10" ht="16.5" customHeight="1">
      <c r="A260" s="81" t="s">
        <v>169</v>
      </c>
      <c r="B260" s="76" t="s">
        <v>53</v>
      </c>
      <c r="C260" s="76" t="s">
        <v>18</v>
      </c>
      <c r="D260" s="76" t="s">
        <v>127</v>
      </c>
      <c r="E260" s="77">
        <v>4</v>
      </c>
      <c r="F260" s="76" t="s">
        <v>170</v>
      </c>
      <c r="G260" s="77"/>
      <c r="H260" s="188">
        <f>H261</f>
        <v>1500</v>
      </c>
      <c r="I260" s="187">
        <f t="shared" si="16"/>
        <v>1500</v>
      </c>
      <c r="J260" s="188">
        <f>J261</f>
        <v>1500</v>
      </c>
    </row>
    <row r="261" spans="1:10" ht="37.5" customHeight="1" thickBot="1">
      <c r="A261" s="81" t="s">
        <v>274</v>
      </c>
      <c r="B261" s="76" t="s">
        <v>53</v>
      </c>
      <c r="C261" s="76" t="s">
        <v>18</v>
      </c>
      <c r="D261" s="76" t="s">
        <v>127</v>
      </c>
      <c r="E261" s="77">
        <v>4</v>
      </c>
      <c r="F261" s="76" t="s">
        <v>170</v>
      </c>
      <c r="G261" s="77">
        <v>240</v>
      </c>
      <c r="H261" s="188">
        <f>'Приложение 7'!I241</f>
        <v>1500</v>
      </c>
      <c r="I261" s="226">
        <f t="shared" si="16"/>
        <v>1500</v>
      </c>
      <c r="J261" s="188">
        <f>'Приложение 7'!K241</f>
        <v>1500</v>
      </c>
    </row>
    <row r="262" spans="1:10" ht="16.5" customHeight="1" thickBot="1">
      <c r="A262" s="213"/>
      <c r="B262" s="214"/>
      <c r="C262" s="214"/>
      <c r="D262" s="215"/>
      <c r="E262" s="214"/>
      <c r="F262" s="319" t="s">
        <v>29</v>
      </c>
      <c r="G262" s="320"/>
      <c r="H262" s="216">
        <f>H13+H99+H107+H121+H141+H198+H213+H242+H252</f>
        <v>124580</v>
      </c>
      <c r="I262" s="216">
        <f t="shared" si="16"/>
        <v>124580</v>
      </c>
      <c r="J262" s="216">
        <f>J13+J99+J107+J121+J141+J198+J213+J242+J252</f>
        <v>88396.299999999988</v>
      </c>
    </row>
    <row r="263" spans="1:10" ht="15" customHeight="1">
      <c r="A263" s="217"/>
      <c r="B263" s="218"/>
      <c r="C263" s="218"/>
      <c r="D263" s="219" t="s">
        <v>30</v>
      </c>
      <c r="E263" s="218"/>
      <c r="F263" s="219"/>
      <c r="G263" s="220" t="s">
        <v>31</v>
      </c>
      <c r="H263" s="221">
        <f>H13</f>
        <v>37147.1</v>
      </c>
      <c r="I263" s="222"/>
      <c r="J263" s="222">
        <f>J13</f>
        <v>11167.599999999999</v>
      </c>
    </row>
    <row r="264" spans="1:10" ht="19.5" customHeight="1">
      <c r="A264" s="217"/>
      <c r="B264" s="218"/>
      <c r="C264" s="218"/>
      <c r="D264" s="219"/>
      <c r="E264" s="218"/>
      <c r="F264" s="219"/>
      <c r="G264" s="223" t="s">
        <v>32</v>
      </c>
      <c r="H264" s="51">
        <f>H99</f>
        <v>468.8</v>
      </c>
      <c r="I264" s="118"/>
      <c r="J264" s="118">
        <f>J99</f>
        <v>468.8</v>
      </c>
    </row>
    <row r="265" spans="1:10" ht="15" customHeight="1">
      <c r="A265" s="217"/>
      <c r="B265" s="218"/>
      <c r="C265" s="218"/>
      <c r="D265" s="219"/>
      <c r="E265" s="218"/>
      <c r="F265" s="219"/>
      <c r="G265" s="223" t="s">
        <v>41</v>
      </c>
      <c r="H265" s="51">
        <f>H107</f>
        <v>342.09999999999997</v>
      </c>
      <c r="I265" s="118"/>
      <c r="J265" s="118">
        <f>J107</f>
        <v>341.9</v>
      </c>
    </row>
    <row r="266" spans="1:10" ht="18.75" customHeight="1">
      <c r="A266" s="217"/>
      <c r="B266" s="218"/>
      <c r="C266" s="218"/>
      <c r="D266" s="219"/>
      <c r="E266" s="218"/>
      <c r="F266" s="219"/>
      <c r="G266" s="223" t="s">
        <v>47</v>
      </c>
      <c r="H266" s="51">
        <f>H121</f>
        <v>35098.6</v>
      </c>
      <c r="I266" s="118"/>
      <c r="J266" s="118">
        <f>J121</f>
        <v>31025.100000000002</v>
      </c>
    </row>
    <row r="267" spans="1:10" ht="15" customHeight="1">
      <c r="A267" s="217"/>
      <c r="B267" s="218"/>
      <c r="C267" s="218"/>
      <c r="D267" s="219"/>
      <c r="E267" s="218"/>
      <c r="F267" s="219"/>
      <c r="G267" s="223" t="s">
        <v>33</v>
      </c>
      <c r="H267" s="51">
        <f>H141</f>
        <v>43088.3</v>
      </c>
      <c r="I267" s="118"/>
      <c r="J267" s="118">
        <f>J141</f>
        <v>38173.5</v>
      </c>
    </row>
    <row r="268" spans="1:10" ht="18" customHeight="1">
      <c r="A268" s="217"/>
      <c r="B268" s="218"/>
      <c r="C268" s="218"/>
      <c r="D268" s="219"/>
      <c r="E268" s="218"/>
      <c r="F268" s="219"/>
      <c r="G268" s="223" t="s">
        <v>35</v>
      </c>
      <c r="H268" s="51">
        <f>H198</f>
        <v>272.2</v>
      </c>
      <c r="I268" s="118"/>
      <c r="J268" s="118">
        <f>J198</f>
        <v>272.10000000000002</v>
      </c>
    </row>
    <row r="269" spans="1:10" ht="15" customHeight="1">
      <c r="A269" s="217"/>
      <c r="B269" s="218"/>
      <c r="C269" s="218"/>
      <c r="D269" s="219"/>
      <c r="E269" s="218"/>
      <c r="F269" s="219"/>
      <c r="G269" s="223" t="s">
        <v>34</v>
      </c>
      <c r="H269" s="51">
        <f>H213</f>
        <v>4601.1000000000004</v>
      </c>
      <c r="I269" s="118"/>
      <c r="J269" s="118">
        <f>J213</f>
        <v>4292.3999999999996</v>
      </c>
    </row>
    <row r="270" spans="1:10" ht="15" customHeight="1">
      <c r="A270" s="217"/>
      <c r="B270" s="218"/>
      <c r="C270" s="218"/>
      <c r="D270" s="219"/>
      <c r="E270" s="218"/>
      <c r="F270" s="219"/>
      <c r="G270" s="223">
        <v>10</v>
      </c>
      <c r="H270" s="51">
        <f>H242</f>
        <v>489.9</v>
      </c>
      <c r="I270" s="118"/>
      <c r="J270" s="118">
        <f>J242</f>
        <v>489.9</v>
      </c>
    </row>
    <row r="271" spans="1:10" ht="15" customHeight="1" thickBot="1">
      <c r="A271" s="217"/>
      <c r="B271" s="218"/>
      <c r="C271" s="218"/>
      <c r="D271" s="219"/>
      <c r="E271" s="218"/>
      <c r="F271" s="219"/>
      <c r="G271" s="224">
        <v>11</v>
      </c>
      <c r="H271" s="52">
        <f>H252</f>
        <v>3071.9</v>
      </c>
      <c r="I271" s="119"/>
      <c r="J271" s="119">
        <f>J252</f>
        <v>2165</v>
      </c>
    </row>
    <row r="272" spans="1:10" ht="15" customHeight="1" thickBot="1">
      <c r="A272" s="217"/>
      <c r="B272" s="218"/>
      <c r="C272" s="218"/>
      <c r="D272" s="219"/>
      <c r="E272" s="218"/>
      <c r="F272" s="219"/>
      <c r="G272" s="225"/>
      <c r="H272" s="53">
        <f>SUM(H263:H271)</f>
        <v>124580</v>
      </c>
      <c r="I272" s="120"/>
      <c r="J272" s="120">
        <f>SUM(J263:J271)</f>
        <v>88396.299999999988</v>
      </c>
    </row>
    <row r="273" spans="1:10" ht="15">
      <c r="A273" s="217"/>
      <c r="B273" s="218"/>
      <c r="C273" s="218"/>
      <c r="D273" s="219"/>
      <c r="E273" s="218"/>
      <c r="F273" s="219"/>
      <c r="G273" s="218" t="s">
        <v>225</v>
      </c>
      <c r="H273" s="54">
        <f>'Приложение 2'!C11</f>
        <v>92127</v>
      </c>
      <c r="I273" s="54"/>
      <c r="J273" s="54">
        <f>'Приложение 2'!D11</f>
        <v>94188</v>
      </c>
    </row>
    <row r="274" spans="1:10" ht="15">
      <c r="A274" s="217"/>
      <c r="B274" s="218"/>
      <c r="C274" s="218"/>
      <c r="D274" s="219"/>
      <c r="E274" s="218"/>
      <c r="F274" s="219"/>
      <c r="G274" s="218" t="s">
        <v>227</v>
      </c>
      <c r="H274" s="54">
        <f>H57+H68+H72+H76+H109+H123+H138+H143+H165+H193+H205+H222+H227+H232+H254</f>
        <v>107261.2</v>
      </c>
      <c r="I274" s="54"/>
      <c r="J274" s="54">
        <f>J57+J68+J72+J76+J109+J123+J138+J143+J160+J165+J193+J205+J222+J227+J232+J254</f>
        <v>75470.500000000015</v>
      </c>
    </row>
    <row r="275" spans="1:10" ht="15">
      <c r="A275" s="217"/>
      <c r="B275" s="218"/>
      <c r="C275" s="218"/>
      <c r="D275" s="219"/>
      <c r="E275" s="218"/>
      <c r="F275" s="219"/>
      <c r="G275" s="218"/>
      <c r="H275" s="54">
        <f>H273-H272</f>
        <v>-32453</v>
      </c>
      <c r="I275" s="54"/>
      <c r="J275" s="54">
        <f>J273-J272</f>
        <v>5791.7000000000116</v>
      </c>
    </row>
    <row r="276" spans="1:10">
      <c r="A276" s="13"/>
    </row>
    <row r="277" spans="1:10">
      <c r="A277" s="13"/>
    </row>
    <row r="278" spans="1:10">
      <c r="A278" s="13"/>
    </row>
    <row r="279" spans="1:10">
      <c r="A279" s="13"/>
    </row>
    <row r="280" spans="1:10">
      <c r="A280" s="13"/>
    </row>
    <row r="281" spans="1:10">
      <c r="A281" s="13"/>
    </row>
    <row r="282" spans="1:10">
      <c r="A282" s="13"/>
    </row>
    <row r="283" spans="1:10">
      <c r="A283" s="13"/>
      <c r="B283" s="7"/>
      <c r="C283" s="7"/>
      <c r="D283" s="7"/>
      <c r="E283" s="7"/>
    </row>
    <row r="284" spans="1:10">
      <c r="A284" s="13"/>
      <c r="B284" s="7"/>
      <c r="C284" s="7"/>
      <c r="D284" s="7"/>
      <c r="E284" s="7"/>
    </row>
    <row r="285" spans="1:10">
      <c r="A285" s="13"/>
      <c r="B285" s="7"/>
      <c r="C285" s="7"/>
      <c r="D285" s="7"/>
      <c r="E285" s="7"/>
    </row>
    <row r="286" spans="1:10">
      <c r="A286" s="13"/>
      <c r="B286" s="7"/>
      <c r="C286" s="7"/>
      <c r="D286" s="7"/>
      <c r="E286" s="7"/>
    </row>
    <row r="287" spans="1:10">
      <c r="A287" s="13"/>
      <c r="B287" s="7"/>
      <c r="C287" s="7"/>
      <c r="D287" s="7"/>
      <c r="E287" s="7"/>
    </row>
    <row r="288" spans="1:10">
      <c r="A288" s="13"/>
      <c r="B288" s="7"/>
      <c r="C288" s="7"/>
      <c r="D288" s="7"/>
      <c r="E288" s="7"/>
    </row>
    <row r="289" spans="1:5">
      <c r="A289" s="13"/>
      <c r="B289" s="7"/>
      <c r="C289" s="7"/>
      <c r="D289" s="7"/>
      <c r="E289" s="7"/>
    </row>
    <row r="290" spans="1:5">
      <c r="A290" s="13"/>
      <c r="B290" s="7"/>
      <c r="C290" s="7"/>
      <c r="D290" s="7"/>
      <c r="E290" s="7"/>
    </row>
    <row r="291" spans="1:5">
      <c r="A291" s="13"/>
      <c r="B291" s="7"/>
      <c r="C291" s="7"/>
      <c r="D291" s="7"/>
      <c r="E291" s="7"/>
    </row>
    <row r="292" spans="1:5">
      <c r="A292" s="13"/>
      <c r="B292" s="7"/>
      <c r="C292" s="7"/>
      <c r="D292" s="7"/>
      <c r="E292" s="7"/>
    </row>
    <row r="293" spans="1:5">
      <c r="A293" s="13"/>
      <c r="B293" s="7"/>
      <c r="C293" s="7"/>
      <c r="D293" s="7"/>
      <c r="E293" s="7"/>
    </row>
    <row r="294" spans="1:5">
      <c r="A294" s="13"/>
      <c r="B294" s="7"/>
      <c r="C294" s="7"/>
      <c r="D294" s="7"/>
      <c r="E294" s="7"/>
    </row>
    <row r="295" spans="1:5">
      <c r="A295" s="13"/>
      <c r="B295" s="7"/>
      <c r="C295" s="7"/>
      <c r="D295" s="7"/>
      <c r="E295" s="7"/>
    </row>
    <row r="296" spans="1:5">
      <c r="A296" s="13"/>
      <c r="B296" s="7"/>
      <c r="C296" s="7"/>
      <c r="D296" s="7"/>
      <c r="E296" s="7"/>
    </row>
    <row r="297" spans="1:5">
      <c r="A297" s="13"/>
      <c r="B297" s="7"/>
      <c r="C297" s="7"/>
      <c r="D297" s="7"/>
      <c r="E297" s="7"/>
    </row>
    <row r="298" spans="1:5">
      <c r="A298" s="13"/>
      <c r="B298" s="7"/>
      <c r="C298" s="7"/>
      <c r="D298" s="7"/>
      <c r="E298" s="7"/>
    </row>
    <row r="299" spans="1:5">
      <c r="A299" s="13"/>
      <c r="B299" s="7"/>
      <c r="C299" s="7"/>
      <c r="D299" s="7"/>
      <c r="E299" s="7"/>
    </row>
    <row r="300" spans="1:5">
      <c r="A300" s="13"/>
      <c r="B300" s="7"/>
      <c r="C300" s="7"/>
      <c r="D300" s="7"/>
      <c r="E300" s="7"/>
    </row>
    <row r="301" spans="1:5">
      <c r="A301" s="13"/>
      <c r="B301" s="7"/>
      <c r="C301" s="7"/>
      <c r="D301" s="7"/>
      <c r="E301" s="7"/>
    </row>
    <row r="302" spans="1:5">
      <c r="A302" s="13"/>
      <c r="B302" s="7"/>
      <c r="C302" s="7"/>
      <c r="D302" s="7"/>
      <c r="E302" s="7"/>
    </row>
    <row r="303" spans="1:5">
      <c r="A303" s="13"/>
      <c r="B303" s="7"/>
      <c r="C303" s="7"/>
      <c r="D303" s="7"/>
      <c r="E303" s="7"/>
    </row>
    <row r="304" spans="1:5">
      <c r="A304" s="13"/>
      <c r="B304" s="7"/>
      <c r="C304" s="7"/>
      <c r="D304" s="7"/>
      <c r="E304" s="7"/>
    </row>
    <row r="305" spans="1:5">
      <c r="A305" s="13"/>
      <c r="B305" s="7"/>
      <c r="C305" s="7"/>
      <c r="D305" s="7"/>
      <c r="E305" s="7"/>
    </row>
    <row r="306" spans="1:5">
      <c r="A306" s="13"/>
      <c r="B306" s="7"/>
      <c r="C306" s="7"/>
      <c r="D306" s="7"/>
      <c r="E306" s="7"/>
    </row>
    <row r="307" spans="1:5">
      <c r="A307" s="13"/>
      <c r="B307" s="7"/>
      <c r="C307" s="7"/>
      <c r="D307" s="7"/>
      <c r="E307" s="7"/>
    </row>
  </sheetData>
  <mergeCells count="3">
    <mergeCell ref="D12:F12"/>
    <mergeCell ref="F262:G262"/>
    <mergeCell ref="A10:J10"/>
  </mergeCells>
  <phoneticPr fontId="2" type="noConversion"/>
  <pageMargins left="0.62992125984251968" right="0.31496062992125984" top="0.31496062992125984" bottom="0.35433070866141736" header="0.27559055118110237" footer="0.31496062992125984"/>
  <pageSetup paperSize="9" scale="76" orientation="portrait" verticalDpi="300" r:id="rId1"/>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7">
    <pageSetUpPr fitToPage="1"/>
  </sheetPr>
  <dimension ref="A1:AC332"/>
  <sheetViews>
    <sheetView view="pageBreakPreview" zoomScaleNormal="100" zoomScaleSheetLayoutView="100" workbookViewId="0">
      <selection activeCell="K7" sqref="K7"/>
    </sheetView>
  </sheetViews>
  <sheetFormatPr defaultRowHeight="15"/>
  <cols>
    <col min="1" max="1" width="62.42578125" style="34" customWidth="1"/>
    <col min="2" max="2" width="4.7109375" style="35" customWidth="1"/>
    <col min="3" max="3" width="4.5703125" style="35" customWidth="1"/>
    <col min="4" max="4" width="3.7109375" style="35" customWidth="1"/>
    <col min="5" max="5" width="3.7109375" style="36" customWidth="1"/>
    <col min="6" max="6" width="3.85546875" style="35" customWidth="1"/>
    <col min="7" max="7" width="6.42578125" style="36" customWidth="1"/>
    <col min="8" max="8" width="5.28515625" style="35" customWidth="1"/>
    <col min="9" max="9" width="21.85546875" style="54" customWidth="1"/>
    <col min="10" max="10" width="12.5703125" style="54" hidden="1" customWidth="1"/>
    <col min="11" max="11" width="11.85546875" style="34" customWidth="1"/>
    <col min="12" max="16384" width="9.140625" style="34"/>
  </cols>
  <sheetData>
    <row r="1" spans="1:11">
      <c r="K1" s="99" t="s">
        <v>419</v>
      </c>
    </row>
    <row r="2" spans="1:11">
      <c r="K2" s="99" t="s">
        <v>407</v>
      </c>
    </row>
    <row r="3" spans="1:11">
      <c r="K3" s="99" t="s">
        <v>408</v>
      </c>
    </row>
    <row r="4" spans="1:11">
      <c r="B4" s="93"/>
      <c r="K4" s="99" t="s">
        <v>409</v>
      </c>
    </row>
    <row r="5" spans="1:11">
      <c r="K5" s="99" t="s">
        <v>410</v>
      </c>
    </row>
    <row r="6" spans="1:11" ht="12.75" customHeight="1">
      <c r="K6" s="99" t="str">
        <f>'Приложение 1'!D6</f>
        <v>от "29" мая  2016 г. №29-121</v>
      </c>
    </row>
    <row r="7" spans="1:11" ht="12.75" customHeight="1">
      <c r="I7" s="50"/>
      <c r="J7" s="50"/>
    </row>
    <row r="8" spans="1:11" ht="86.25" customHeight="1">
      <c r="A8" s="321" t="s">
        <v>477</v>
      </c>
      <c r="B8" s="325"/>
      <c r="C8" s="325"/>
      <c r="D8" s="325"/>
      <c r="E8" s="325"/>
      <c r="F8" s="325"/>
      <c r="G8" s="325"/>
      <c r="H8" s="325"/>
      <c r="I8" s="325"/>
      <c r="J8" s="325"/>
      <c r="K8" s="325"/>
    </row>
    <row r="9" spans="1:11" ht="15.75">
      <c r="K9" s="115" t="s">
        <v>285</v>
      </c>
    </row>
    <row r="10" spans="1:11" ht="174.75" customHeight="1">
      <c r="A10" s="37" t="s">
        <v>5</v>
      </c>
      <c r="B10" s="14" t="s">
        <v>26</v>
      </c>
      <c r="C10" s="14" t="s">
        <v>6</v>
      </c>
      <c r="D10" s="14" t="s">
        <v>27</v>
      </c>
      <c r="E10" s="322" t="s">
        <v>7</v>
      </c>
      <c r="F10" s="322"/>
      <c r="G10" s="322"/>
      <c r="H10" s="14" t="s">
        <v>8</v>
      </c>
      <c r="I10" s="176" t="s">
        <v>475</v>
      </c>
      <c r="J10" s="176" t="s">
        <v>463</v>
      </c>
      <c r="K10" s="176" t="s">
        <v>424</v>
      </c>
    </row>
    <row r="11" spans="1:11">
      <c r="A11" s="227" t="s">
        <v>45</v>
      </c>
      <c r="B11" s="17">
        <v>871</v>
      </c>
      <c r="C11" s="21" t="s">
        <v>10</v>
      </c>
      <c r="D11" s="21" t="s">
        <v>10</v>
      </c>
      <c r="E11" s="20" t="s">
        <v>11</v>
      </c>
      <c r="F11" s="21"/>
      <c r="G11" s="20"/>
      <c r="H11" s="21" t="s">
        <v>9</v>
      </c>
      <c r="I11" s="18">
        <f>I12+I79+I87+I101+I121+I178+I193+I222+I232</f>
        <v>122568.29999999999</v>
      </c>
      <c r="J11" s="18">
        <f t="shared" ref="J11:J16" si="0">I11</f>
        <v>122568.29999999999</v>
      </c>
      <c r="K11" s="18">
        <f>K12+K79+K87+K101+K121+K178+K193+K222+K232</f>
        <v>86386.7</v>
      </c>
    </row>
    <row r="12" spans="1:11">
      <c r="A12" s="228" t="s">
        <v>12</v>
      </c>
      <c r="B12" s="17">
        <v>871</v>
      </c>
      <c r="C12" s="17" t="s">
        <v>13</v>
      </c>
      <c r="D12" s="17" t="s">
        <v>10</v>
      </c>
      <c r="E12" s="16" t="s">
        <v>11</v>
      </c>
      <c r="F12" s="17"/>
      <c r="G12" s="16"/>
      <c r="H12" s="17" t="s">
        <v>9</v>
      </c>
      <c r="I12" s="18">
        <f>I13++I42+I47</f>
        <v>35135.399999999994</v>
      </c>
      <c r="J12" s="18">
        <f t="shared" si="0"/>
        <v>35135.399999999994</v>
      </c>
      <c r="K12" s="18">
        <f>K13++K42+K47</f>
        <v>9158</v>
      </c>
    </row>
    <row r="13" spans="1:11" ht="46.5" customHeight="1">
      <c r="A13" s="15" t="s">
        <v>16</v>
      </c>
      <c r="B13" s="17">
        <v>871</v>
      </c>
      <c r="C13" s="17" t="s">
        <v>13</v>
      </c>
      <c r="D13" s="17" t="s">
        <v>17</v>
      </c>
      <c r="E13" s="16" t="s">
        <v>11</v>
      </c>
      <c r="F13" s="17"/>
      <c r="G13" s="16"/>
      <c r="H13" s="17" t="s">
        <v>9</v>
      </c>
      <c r="I13" s="25">
        <f>I14+I28</f>
        <v>6952.8999999999987</v>
      </c>
      <c r="J13" s="25">
        <f t="shared" si="0"/>
        <v>6952.8999999999987</v>
      </c>
      <c r="K13" s="25">
        <f>K14+K28</f>
        <v>6928.0999999999995</v>
      </c>
    </row>
    <row r="14" spans="1:11" ht="18" customHeight="1">
      <c r="A14" s="15" t="s">
        <v>219</v>
      </c>
      <c r="B14" s="17">
        <v>871</v>
      </c>
      <c r="C14" s="17" t="s">
        <v>13</v>
      </c>
      <c r="D14" s="17" t="s">
        <v>17</v>
      </c>
      <c r="E14" s="16">
        <v>92</v>
      </c>
      <c r="F14" s="17"/>
      <c r="G14" s="16"/>
      <c r="H14" s="17"/>
      <c r="I14" s="25">
        <f>I15+I20</f>
        <v>6477.1999999999989</v>
      </c>
      <c r="J14" s="25">
        <f t="shared" si="0"/>
        <v>6477.1999999999989</v>
      </c>
      <c r="K14" s="25">
        <f>K15+K20</f>
        <v>6452.4</v>
      </c>
    </row>
    <row r="15" spans="1:11" ht="15" customHeight="1">
      <c r="A15" s="229" t="s">
        <v>38</v>
      </c>
      <c r="B15" s="17">
        <v>871</v>
      </c>
      <c r="C15" s="17" t="s">
        <v>13</v>
      </c>
      <c r="D15" s="17" t="s">
        <v>17</v>
      </c>
      <c r="E15" s="16">
        <v>92</v>
      </c>
      <c r="F15" s="17">
        <v>1</v>
      </c>
      <c r="G15" s="26" t="s">
        <v>75</v>
      </c>
      <c r="H15" s="17"/>
      <c r="I15" s="25">
        <f>I16+I18</f>
        <v>781.9</v>
      </c>
      <c r="J15" s="25">
        <f t="shared" si="0"/>
        <v>781.9</v>
      </c>
      <c r="K15" s="25">
        <f>K16+K18</f>
        <v>779.4</v>
      </c>
    </row>
    <row r="16" spans="1:11" ht="60" customHeight="1">
      <c r="A16" s="230" t="s">
        <v>73</v>
      </c>
      <c r="B16" s="21">
        <v>871</v>
      </c>
      <c r="C16" s="21" t="s">
        <v>13</v>
      </c>
      <c r="D16" s="21" t="s">
        <v>17</v>
      </c>
      <c r="E16" s="20">
        <v>92</v>
      </c>
      <c r="F16" s="21">
        <v>1</v>
      </c>
      <c r="G16" s="20" t="s">
        <v>76</v>
      </c>
      <c r="H16" s="21"/>
      <c r="I16" s="23">
        <f>I17</f>
        <v>766.3</v>
      </c>
      <c r="J16" s="23">
        <f t="shared" si="0"/>
        <v>766.3</v>
      </c>
      <c r="K16" s="23">
        <f>K17</f>
        <v>763.8</v>
      </c>
    </row>
    <row r="17" spans="1:29" s="47" customFormat="1" ht="20.25" customHeight="1">
      <c r="A17" s="19" t="s">
        <v>233</v>
      </c>
      <c r="B17" s="21">
        <v>871</v>
      </c>
      <c r="C17" s="21" t="s">
        <v>13</v>
      </c>
      <c r="D17" s="21" t="s">
        <v>17</v>
      </c>
      <c r="E17" s="20">
        <v>92</v>
      </c>
      <c r="F17" s="21">
        <v>1</v>
      </c>
      <c r="G17" s="20" t="s">
        <v>76</v>
      </c>
      <c r="H17" s="21">
        <v>120</v>
      </c>
      <c r="I17" s="23">
        <v>766.3</v>
      </c>
      <c r="J17" s="23">
        <f t="shared" ref="J17:J80" si="1">I17</f>
        <v>766.3</v>
      </c>
      <c r="K17" s="23">
        <v>763.8</v>
      </c>
      <c r="L17" s="34"/>
      <c r="M17" s="34"/>
      <c r="N17" s="34"/>
      <c r="O17" s="34"/>
      <c r="P17" s="34"/>
      <c r="Q17" s="34"/>
      <c r="R17" s="34"/>
      <c r="S17" s="34"/>
      <c r="T17" s="34"/>
      <c r="U17" s="34"/>
      <c r="V17" s="34"/>
      <c r="W17" s="34"/>
      <c r="X17" s="34"/>
      <c r="Y17" s="34"/>
      <c r="Z17" s="34"/>
      <c r="AA17" s="34"/>
      <c r="AB17" s="34"/>
      <c r="AC17" s="34"/>
    </row>
    <row r="18" spans="1:29" ht="46.5" customHeight="1">
      <c r="A18" s="24" t="s">
        <v>74</v>
      </c>
      <c r="B18" s="21">
        <v>871</v>
      </c>
      <c r="C18" s="21" t="s">
        <v>13</v>
      </c>
      <c r="D18" s="21" t="s">
        <v>17</v>
      </c>
      <c r="E18" s="20">
        <v>92</v>
      </c>
      <c r="F18" s="21">
        <v>1</v>
      </c>
      <c r="G18" s="20" t="s">
        <v>77</v>
      </c>
      <c r="H18" s="21"/>
      <c r="I18" s="23">
        <f>I19</f>
        <v>15.6</v>
      </c>
      <c r="J18" s="23">
        <f t="shared" si="1"/>
        <v>15.6</v>
      </c>
      <c r="K18" s="23">
        <f>K19</f>
        <v>15.6</v>
      </c>
    </row>
    <row r="19" spans="1:29" s="47" customFormat="1" ht="36" customHeight="1">
      <c r="A19" s="24" t="s">
        <v>274</v>
      </c>
      <c r="B19" s="21">
        <v>871</v>
      </c>
      <c r="C19" s="21" t="s">
        <v>13</v>
      </c>
      <c r="D19" s="21" t="s">
        <v>17</v>
      </c>
      <c r="E19" s="20">
        <v>92</v>
      </c>
      <c r="F19" s="21">
        <v>1</v>
      </c>
      <c r="G19" s="20" t="s">
        <v>77</v>
      </c>
      <c r="H19" s="21">
        <v>240</v>
      </c>
      <c r="I19" s="23">
        <v>15.6</v>
      </c>
      <c r="J19" s="23">
        <f t="shared" si="1"/>
        <v>15.6</v>
      </c>
      <c r="K19" s="23">
        <v>15.6</v>
      </c>
      <c r="L19" s="34"/>
      <c r="M19" s="34"/>
      <c r="N19" s="34"/>
      <c r="O19" s="34"/>
      <c r="P19" s="34"/>
      <c r="Q19" s="34"/>
      <c r="R19" s="34"/>
      <c r="S19" s="34"/>
      <c r="T19" s="34"/>
      <c r="U19" s="34"/>
      <c r="V19" s="34"/>
      <c r="W19" s="34"/>
      <c r="X19" s="34"/>
      <c r="Y19" s="34"/>
      <c r="Z19" s="34"/>
      <c r="AA19" s="34"/>
      <c r="AB19" s="34"/>
      <c r="AC19" s="34"/>
    </row>
    <row r="20" spans="1:29" s="38" customFormat="1" ht="15.75" customHeight="1">
      <c r="A20" s="27" t="s">
        <v>214</v>
      </c>
      <c r="B20" s="17">
        <v>871</v>
      </c>
      <c r="C20" s="17" t="s">
        <v>13</v>
      </c>
      <c r="D20" s="17" t="s">
        <v>17</v>
      </c>
      <c r="E20" s="16">
        <v>92</v>
      </c>
      <c r="F20" s="17">
        <v>2</v>
      </c>
      <c r="G20" s="26" t="s">
        <v>75</v>
      </c>
      <c r="H20" s="17"/>
      <c r="I20" s="25">
        <f>I21+I23</f>
        <v>5695.2999999999993</v>
      </c>
      <c r="J20" s="25">
        <f t="shared" si="1"/>
        <v>5695.2999999999993</v>
      </c>
      <c r="K20" s="25">
        <f>K21+K23</f>
        <v>5673</v>
      </c>
    </row>
    <row r="21" spans="1:29" s="38" customFormat="1" ht="63" customHeight="1">
      <c r="A21" s="24" t="s">
        <v>73</v>
      </c>
      <c r="B21" s="21">
        <v>871</v>
      </c>
      <c r="C21" s="21" t="s">
        <v>13</v>
      </c>
      <c r="D21" s="21" t="s">
        <v>17</v>
      </c>
      <c r="E21" s="20">
        <v>92</v>
      </c>
      <c r="F21" s="21">
        <v>2</v>
      </c>
      <c r="G21" s="20" t="s">
        <v>76</v>
      </c>
      <c r="H21" s="21"/>
      <c r="I21" s="23">
        <f>I22</f>
        <v>4474.8999999999996</v>
      </c>
      <c r="J21" s="23">
        <f t="shared" si="1"/>
        <v>4474.8999999999996</v>
      </c>
      <c r="K21" s="23">
        <v>4453.1000000000004</v>
      </c>
    </row>
    <row r="22" spans="1:29" s="47" customFormat="1" ht="18" customHeight="1">
      <c r="A22" s="19" t="s">
        <v>233</v>
      </c>
      <c r="B22" s="21">
        <v>871</v>
      </c>
      <c r="C22" s="21" t="s">
        <v>13</v>
      </c>
      <c r="D22" s="21" t="s">
        <v>17</v>
      </c>
      <c r="E22" s="20">
        <v>92</v>
      </c>
      <c r="F22" s="21">
        <v>2</v>
      </c>
      <c r="G22" s="20" t="s">
        <v>76</v>
      </c>
      <c r="H22" s="21">
        <v>120</v>
      </c>
      <c r="I22" s="23">
        <v>4474.8999999999996</v>
      </c>
      <c r="J22" s="23">
        <f t="shared" si="1"/>
        <v>4474.8999999999996</v>
      </c>
      <c r="K22" s="23">
        <v>4440.8</v>
      </c>
      <c r="L22" s="34"/>
      <c r="M22" s="34"/>
      <c r="N22" s="34"/>
      <c r="O22" s="34"/>
      <c r="P22" s="34"/>
      <c r="Q22" s="34"/>
      <c r="R22" s="34"/>
      <c r="S22" s="34"/>
      <c r="T22" s="34"/>
      <c r="U22" s="34"/>
      <c r="V22" s="34"/>
      <c r="W22" s="34"/>
      <c r="X22" s="34"/>
      <c r="Y22" s="34"/>
      <c r="Z22" s="34"/>
      <c r="AA22" s="34"/>
      <c r="AB22" s="34"/>
      <c r="AC22" s="34"/>
    </row>
    <row r="23" spans="1:29" ht="54" customHeight="1">
      <c r="A23" s="24" t="s">
        <v>74</v>
      </c>
      <c r="B23" s="21">
        <v>871</v>
      </c>
      <c r="C23" s="21" t="s">
        <v>13</v>
      </c>
      <c r="D23" s="21" t="s">
        <v>17</v>
      </c>
      <c r="E23" s="20">
        <v>92</v>
      </c>
      <c r="F23" s="21">
        <v>2</v>
      </c>
      <c r="G23" s="20" t="s">
        <v>77</v>
      </c>
      <c r="H23" s="21"/>
      <c r="I23" s="23">
        <f>SUM(I24:I27)</f>
        <v>1220.4000000000001</v>
      </c>
      <c r="J23" s="23">
        <f t="shared" si="1"/>
        <v>1220.4000000000001</v>
      </c>
      <c r="K23" s="23">
        <f>SUM(K24:K27)</f>
        <v>1219.9000000000001</v>
      </c>
    </row>
    <row r="24" spans="1:29" ht="16.5" customHeight="1">
      <c r="A24" s="19" t="s">
        <v>233</v>
      </c>
      <c r="B24" s="21">
        <v>871</v>
      </c>
      <c r="C24" s="21" t="s">
        <v>13</v>
      </c>
      <c r="D24" s="21" t="s">
        <v>17</v>
      </c>
      <c r="E24" s="20">
        <v>92</v>
      </c>
      <c r="F24" s="21">
        <v>2</v>
      </c>
      <c r="G24" s="20" t="s">
        <v>77</v>
      </c>
      <c r="H24" s="21">
        <v>120</v>
      </c>
      <c r="I24" s="23">
        <v>12.4</v>
      </c>
      <c r="J24" s="23">
        <f t="shared" si="1"/>
        <v>12.4</v>
      </c>
      <c r="K24" s="23">
        <v>12.4</v>
      </c>
    </row>
    <row r="25" spans="1:29" s="47" customFormat="1" ht="30">
      <c r="A25" s="24" t="s">
        <v>274</v>
      </c>
      <c r="B25" s="21">
        <v>871</v>
      </c>
      <c r="C25" s="21" t="s">
        <v>13</v>
      </c>
      <c r="D25" s="21" t="s">
        <v>17</v>
      </c>
      <c r="E25" s="20">
        <v>92</v>
      </c>
      <c r="F25" s="21">
        <v>2</v>
      </c>
      <c r="G25" s="20" t="s">
        <v>77</v>
      </c>
      <c r="H25" s="21">
        <v>240</v>
      </c>
      <c r="I25" s="23">
        <v>1141.7</v>
      </c>
      <c r="J25" s="23">
        <f t="shared" si="1"/>
        <v>1141.7</v>
      </c>
      <c r="K25" s="23">
        <v>1141.4000000000001</v>
      </c>
      <c r="L25" s="34"/>
      <c r="M25" s="34"/>
      <c r="N25" s="34"/>
      <c r="O25" s="34"/>
      <c r="P25" s="34"/>
      <c r="Q25" s="34"/>
      <c r="R25" s="34"/>
      <c r="S25" s="34"/>
      <c r="T25" s="34"/>
      <c r="U25" s="34"/>
      <c r="V25" s="34"/>
      <c r="W25" s="34"/>
      <c r="X25" s="34"/>
      <c r="Y25" s="34"/>
      <c r="Z25" s="34"/>
      <c r="AA25" s="34"/>
      <c r="AB25" s="34"/>
      <c r="AC25" s="34"/>
    </row>
    <row r="26" spans="1:29" s="47" customFormat="1" ht="16.5" customHeight="1">
      <c r="A26" s="24" t="s">
        <v>283</v>
      </c>
      <c r="B26" s="21">
        <v>871</v>
      </c>
      <c r="C26" s="21" t="s">
        <v>13</v>
      </c>
      <c r="D26" s="21" t="s">
        <v>17</v>
      </c>
      <c r="E26" s="20">
        <v>92</v>
      </c>
      <c r="F26" s="21">
        <v>2</v>
      </c>
      <c r="G26" s="20" t="s">
        <v>77</v>
      </c>
      <c r="H26" s="21">
        <v>830</v>
      </c>
      <c r="I26" s="23">
        <v>3</v>
      </c>
      <c r="J26" s="23">
        <f t="shared" si="1"/>
        <v>3</v>
      </c>
      <c r="K26" s="23">
        <v>3</v>
      </c>
      <c r="L26" s="34"/>
      <c r="M26" s="34"/>
      <c r="N26" s="34"/>
      <c r="O26" s="34"/>
      <c r="P26" s="34"/>
      <c r="Q26" s="34"/>
      <c r="R26" s="34"/>
      <c r="S26" s="34"/>
      <c r="T26" s="34"/>
      <c r="U26" s="34"/>
      <c r="V26" s="34"/>
      <c r="W26" s="34"/>
      <c r="X26" s="34"/>
      <c r="Y26" s="34"/>
      <c r="Z26" s="34"/>
      <c r="AA26" s="34"/>
      <c r="AB26" s="34"/>
      <c r="AC26" s="34"/>
    </row>
    <row r="27" spans="1:29" s="47" customFormat="1" ht="12.75" customHeight="1">
      <c r="A27" s="24" t="s">
        <v>234</v>
      </c>
      <c r="B27" s="21">
        <v>871</v>
      </c>
      <c r="C27" s="21" t="s">
        <v>13</v>
      </c>
      <c r="D27" s="21" t="s">
        <v>17</v>
      </c>
      <c r="E27" s="20">
        <v>92</v>
      </c>
      <c r="F27" s="21">
        <v>2</v>
      </c>
      <c r="G27" s="20" t="s">
        <v>77</v>
      </c>
      <c r="H27" s="21">
        <v>850</v>
      </c>
      <c r="I27" s="23">
        <v>63.3</v>
      </c>
      <c r="J27" s="23">
        <f t="shared" si="1"/>
        <v>63.3</v>
      </c>
      <c r="K27" s="23">
        <v>63.1</v>
      </c>
      <c r="L27" s="34"/>
      <c r="M27" s="34"/>
      <c r="N27" s="34"/>
      <c r="O27" s="34"/>
      <c r="P27" s="34"/>
      <c r="Q27" s="34"/>
      <c r="R27" s="34"/>
      <c r="S27" s="34"/>
      <c r="T27" s="34"/>
      <c r="U27" s="34"/>
      <c r="V27" s="34"/>
      <c r="W27" s="34"/>
      <c r="X27" s="34"/>
      <c r="Y27" s="34"/>
      <c r="Z27" s="34"/>
      <c r="AA27" s="34"/>
      <c r="AB27" s="34"/>
      <c r="AC27" s="34"/>
    </row>
    <row r="28" spans="1:29">
      <c r="A28" s="27" t="s">
        <v>172</v>
      </c>
      <c r="B28" s="17">
        <v>871</v>
      </c>
      <c r="C28" s="17" t="s">
        <v>13</v>
      </c>
      <c r="D28" s="17" t="s">
        <v>17</v>
      </c>
      <c r="E28" s="16">
        <v>97</v>
      </c>
      <c r="F28" s="21"/>
      <c r="G28" s="20"/>
      <c r="H28" s="21"/>
      <c r="I28" s="25">
        <f>I29</f>
        <v>475.7</v>
      </c>
      <c r="J28" s="25">
        <f t="shared" si="1"/>
        <v>475.7</v>
      </c>
      <c r="K28" s="25">
        <f>K29</f>
        <v>475.7</v>
      </c>
    </row>
    <row r="29" spans="1:29" ht="62.25" customHeight="1">
      <c r="A29" s="27" t="s">
        <v>79</v>
      </c>
      <c r="B29" s="17">
        <v>871</v>
      </c>
      <c r="C29" s="17" t="s">
        <v>13</v>
      </c>
      <c r="D29" s="17" t="s">
        <v>17</v>
      </c>
      <c r="E29" s="16">
        <v>97</v>
      </c>
      <c r="F29" s="17">
        <v>2</v>
      </c>
      <c r="G29" s="16"/>
      <c r="H29" s="17"/>
      <c r="I29" s="25">
        <f>I30+I32+I34+I36+I38+I40</f>
        <v>475.7</v>
      </c>
      <c r="J29" s="25">
        <f t="shared" si="1"/>
        <v>475.7</v>
      </c>
      <c r="K29" s="25">
        <f>K30+K32+K34+K36+K38+K40</f>
        <v>475.7</v>
      </c>
    </row>
    <row r="30" spans="1:29" ht="48" customHeight="1">
      <c r="A30" s="24" t="s">
        <v>116</v>
      </c>
      <c r="B30" s="20" t="s">
        <v>28</v>
      </c>
      <c r="C30" s="20" t="s">
        <v>13</v>
      </c>
      <c r="D30" s="20" t="s">
        <v>17</v>
      </c>
      <c r="E30" s="20" t="s">
        <v>100</v>
      </c>
      <c r="F30" s="21">
        <v>2</v>
      </c>
      <c r="G30" s="20" t="s">
        <v>117</v>
      </c>
      <c r="H30" s="21"/>
      <c r="I30" s="23">
        <f>I31</f>
        <v>45.1</v>
      </c>
      <c r="J30" s="23">
        <f t="shared" si="1"/>
        <v>45.1</v>
      </c>
      <c r="K30" s="23">
        <f>K31</f>
        <v>45.1</v>
      </c>
    </row>
    <row r="31" spans="1:29">
      <c r="A31" s="122" t="s">
        <v>54</v>
      </c>
      <c r="B31" s="20" t="s">
        <v>28</v>
      </c>
      <c r="C31" s="20" t="s">
        <v>13</v>
      </c>
      <c r="D31" s="20" t="s">
        <v>17</v>
      </c>
      <c r="E31" s="20" t="s">
        <v>100</v>
      </c>
      <c r="F31" s="21">
        <v>2</v>
      </c>
      <c r="G31" s="20" t="s">
        <v>117</v>
      </c>
      <c r="H31" s="21">
        <v>500</v>
      </c>
      <c r="I31" s="23">
        <v>45.1</v>
      </c>
      <c r="J31" s="23">
        <f t="shared" si="1"/>
        <v>45.1</v>
      </c>
      <c r="K31" s="23">
        <v>45.1</v>
      </c>
    </row>
    <row r="32" spans="1:29" ht="45.75" customHeight="1">
      <c r="A32" s="24" t="s">
        <v>241</v>
      </c>
      <c r="B32" s="21">
        <v>871</v>
      </c>
      <c r="C32" s="21" t="s">
        <v>13</v>
      </c>
      <c r="D32" s="21" t="s">
        <v>17</v>
      </c>
      <c r="E32" s="20">
        <v>97</v>
      </c>
      <c r="F32" s="21">
        <v>2</v>
      </c>
      <c r="G32" s="20" t="s">
        <v>81</v>
      </c>
      <c r="H32" s="21"/>
      <c r="I32" s="23">
        <f>I33</f>
        <v>45.1</v>
      </c>
      <c r="J32" s="23">
        <f t="shared" si="1"/>
        <v>45.1</v>
      </c>
      <c r="K32" s="23">
        <f>K33</f>
        <v>45.1</v>
      </c>
    </row>
    <row r="33" spans="1:29" s="47" customFormat="1" ht="12.75" customHeight="1">
      <c r="A33" s="122" t="s">
        <v>54</v>
      </c>
      <c r="B33" s="21">
        <v>871</v>
      </c>
      <c r="C33" s="21" t="s">
        <v>13</v>
      </c>
      <c r="D33" s="21" t="s">
        <v>17</v>
      </c>
      <c r="E33" s="20">
        <v>97</v>
      </c>
      <c r="F33" s="21">
        <v>2</v>
      </c>
      <c r="G33" s="20" t="s">
        <v>81</v>
      </c>
      <c r="H33" s="21">
        <v>500</v>
      </c>
      <c r="I33" s="23">
        <v>45.1</v>
      </c>
      <c r="J33" s="23">
        <f t="shared" si="1"/>
        <v>45.1</v>
      </c>
      <c r="K33" s="23">
        <v>45.1</v>
      </c>
      <c r="L33" s="34"/>
      <c r="M33" s="34"/>
      <c r="N33" s="34"/>
      <c r="O33" s="34"/>
      <c r="P33" s="34"/>
      <c r="Q33" s="34"/>
      <c r="R33" s="34"/>
      <c r="S33" s="34"/>
      <c r="T33" s="34"/>
      <c r="U33" s="34"/>
      <c r="V33" s="34"/>
      <c r="W33" s="34"/>
      <c r="X33" s="34"/>
      <c r="Y33" s="34"/>
      <c r="Z33" s="34"/>
      <c r="AA33" s="34"/>
      <c r="AB33" s="34"/>
      <c r="AC33" s="34"/>
    </row>
    <row r="34" spans="1:29" ht="48.75" customHeight="1">
      <c r="A34" s="24" t="s">
        <v>82</v>
      </c>
      <c r="B34" s="21">
        <v>871</v>
      </c>
      <c r="C34" s="21" t="s">
        <v>13</v>
      </c>
      <c r="D34" s="21" t="s">
        <v>17</v>
      </c>
      <c r="E34" s="20">
        <v>97</v>
      </c>
      <c r="F34" s="21">
        <v>2</v>
      </c>
      <c r="G34" s="20" t="s">
        <v>83</v>
      </c>
      <c r="H34" s="21"/>
      <c r="I34" s="23">
        <f>I35</f>
        <v>45.1</v>
      </c>
      <c r="J34" s="23">
        <f t="shared" si="1"/>
        <v>45.1</v>
      </c>
      <c r="K34" s="23">
        <f>K35</f>
        <v>45.1</v>
      </c>
    </row>
    <row r="35" spans="1:29" s="47" customFormat="1" ht="12.75" customHeight="1">
      <c r="A35" s="122" t="s">
        <v>54</v>
      </c>
      <c r="B35" s="21">
        <v>871</v>
      </c>
      <c r="C35" s="21" t="s">
        <v>13</v>
      </c>
      <c r="D35" s="21" t="s">
        <v>17</v>
      </c>
      <c r="E35" s="20">
        <v>97</v>
      </c>
      <c r="F35" s="21">
        <v>2</v>
      </c>
      <c r="G35" s="20" t="s">
        <v>83</v>
      </c>
      <c r="H35" s="21">
        <v>500</v>
      </c>
      <c r="I35" s="23">
        <v>45.1</v>
      </c>
      <c r="J35" s="23">
        <f t="shared" si="1"/>
        <v>45.1</v>
      </c>
      <c r="K35" s="23">
        <v>45.1</v>
      </c>
      <c r="L35" s="34"/>
      <c r="M35" s="34"/>
      <c r="N35" s="34"/>
      <c r="O35" s="34"/>
      <c r="P35" s="34"/>
      <c r="Q35" s="34"/>
      <c r="R35" s="34"/>
      <c r="S35" s="34"/>
      <c r="T35" s="34"/>
      <c r="U35" s="34"/>
      <c r="V35" s="34"/>
      <c r="W35" s="34"/>
      <c r="X35" s="34"/>
      <c r="Y35" s="34"/>
      <c r="Z35" s="34"/>
      <c r="AA35" s="34"/>
      <c r="AB35" s="34"/>
      <c r="AC35" s="34"/>
    </row>
    <row r="36" spans="1:29" ht="36" customHeight="1">
      <c r="A36" s="24" t="s">
        <v>84</v>
      </c>
      <c r="B36" s="21">
        <v>871</v>
      </c>
      <c r="C36" s="21" t="s">
        <v>13</v>
      </c>
      <c r="D36" s="21" t="s">
        <v>17</v>
      </c>
      <c r="E36" s="20">
        <v>97</v>
      </c>
      <c r="F36" s="21">
        <v>2</v>
      </c>
      <c r="G36" s="20" t="s">
        <v>85</v>
      </c>
      <c r="H36" s="21"/>
      <c r="I36" s="23">
        <f>I37</f>
        <v>92.8</v>
      </c>
      <c r="J36" s="23">
        <f t="shared" si="1"/>
        <v>92.8</v>
      </c>
      <c r="K36" s="23">
        <f>K37</f>
        <v>92.8</v>
      </c>
    </row>
    <row r="37" spans="1:29" s="47" customFormat="1" ht="12.75" customHeight="1">
      <c r="A37" s="122" t="s">
        <v>54</v>
      </c>
      <c r="B37" s="21">
        <v>871</v>
      </c>
      <c r="C37" s="21" t="s">
        <v>13</v>
      </c>
      <c r="D37" s="21" t="s">
        <v>17</v>
      </c>
      <c r="E37" s="20">
        <v>97</v>
      </c>
      <c r="F37" s="21">
        <v>2</v>
      </c>
      <c r="G37" s="20" t="s">
        <v>85</v>
      </c>
      <c r="H37" s="21">
        <v>500</v>
      </c>
      <c r="I37" s="23">
        <v>92.8</v>
      </c>
      <c r="J37" s="23">
        <f t="shared" si="1"/>
        <v>92.8</v>
      </c>
      <c r="K37" s="23">
        <v>92.8</v>
      </c>
      <c r="L37" s="34"/>
      <c r="M37" s="34"/>
      <c r="N37" s="34"/>
      <c r="O37" s="34"/>
      <c r="P37" s="34"/>
      <c r="Q37" s="34"/>
      <c r="R37" s="34"/>
      <c r="S37" s="34"/>
      <c r="T37" s="34"/>
      <c r="U37" s="34"/>
      <c r="V37" s="34"/>
      <c r="W37" s="34"/>
      <c r="X37" s="34"/>
      <c r="Y37" s="34"/>
      <c r="Z37" s="34"/>
      <c r="AA37" s="34"/>
      <c r="AB37" s="34"/>
      <c r="AC37" s="34"/>
    </row>
    <row r="38" spans="1:29" ht="38.25" customHeight="1">
      <c r="A38" s="24" t="s">
        <v>86</v>
      </c>
      <c r="B38" s="21">
        <v>871</v>
      </c>
      <c r="C38" s="21" t="s">
        <v>13</v>
      </c>
      <c r="D38" s="21" t="s">
        <v>17</v>
      </c>
      <c r="E38" s="20">
        <v>97</v>
      </c>
      <c r="F38" s="21">
        <v>2</v>
      </c>
      <c r="G38" s="20" t="s">
        <v>87</v>
      </c>
      <c r="H38" s="21"/>
      <c r="I38" s="23">
        <f>I39</f>
        <v>139.9</v>
      </c>
      <c r="J38" s="23">
        <f t="shared" si="1"/>
        <v>139.9</v>
      </c>
      <c r="K38" s="23">
        <f>K39</f>
        <v>139.9</v>
      </c>
    </row>
    <row r="39" spans="1:29" s="47" customFormat="1" ht="12.75" customHeight="1">
      <c r="A39" s="122" t="s">
        <v>54</v>
      </c>
      <c r="B39" s="21">
        <v>871</v>
      </c>
      <c r="C39" s="21" t="s">
        <v>13</v>
      </c>
      <c r="D39" s="21" t="s">
        <v>17</v>
      </c>
      <c r="E39" s="20">
        <v>97</v>
      </c>
      <c r="F39" s="21">
        <v>2</v>
      </c>
      <c r="G39" s="20" t="s">
        <v>87</v>
      </c>
      <c r="H39" s="21">
        <v>500</v>
      </c>
      <c r="I39" s="23">
        <v>139.9</v>
      </c>
      <c r="J39" s="23">
        <f t="shared" si="1"/>
        <v>139.9</v>
      </c>
      <c r="K39" s="23">
        <v>139.9</v>
      </c>
      <c r="L39" s="34"/>
      <c r="M39" s="34"/>
      <c r="N39" s="34"/>
      <c r="O39" s="34"/>
      <c r="P39" s="34"/>
      <c r="Q39" s="34"/>
      <c r="R39" s="34"/>
      <c r="S39" s="34"/>
      <c r="T39" s="34"/>
      <c r="U39" s="34"/>
      <c r="V39" s="34"/>
      <c r="W39" s="34"/>
      <c r="X39" s="34"/>
      <c r="Y39" s="34"/>
      <c r="Z39" s="34"/>
      <c r="AA39" s="34"/>
      <c r="AB39" s="34"/>
      <c r="AC39" s="34"/>
    </row>
    <row r="40" spans="1:29" ht="47.25" customHeight="1">
      <c r="A40" s="24" t="s">
        <v>242</v>
      </c>
      <c r="B40" s="21">
        <v>871</v>
      </c>
      <c r="C40" s="21" t="s">
        <v>13</v>
      </c>
      <c r="D40" s="21" t="s">
        <v>17</v>
      </c>
      <c r="E40" s="20">
        <v>97</v>
      </c>
      <c r="F40" s="21">
        <v>2</v>
      </c>
      <c r="G40" s="20" t="s">
        <v>243</v>
      </c>
      <c r="H40" s="21"/>
      <c r="I40" s="23">
        <f>I41</f>
        <v>107.7</v>
      </c>
      <c r="J40" s="23">
        <f t="shared" si="1"/>
        <v>107.7</v>
      </c>
      <c r="K40" s="23">
        <f>K41</f>
        <v>107.7</v>
      </c>
    </row>
    <row r="41" spans="1:29" s="47" customFormat="1" ht="18.75" customHeight="1">
      <c r="A41" s="122" t="s">
        <v>54</v>
      </c>
      <c r="B41" s="21">
        <v>871</v>
      </c>
      <c r="C41" s="21" t="s">
        <v>13</v>
      </c>
      <c r="D41" s="21" t="s">
        <v>17</v>
      </c>
      <c r="E41" s="20">
        <v>97</v>
      </c>
      <c r="F41" s="21">
        <v>2</v>
      </c>
      <c r="G41" s="20" t="s">
        <v>243</v>
      </c>
      <c r="H41" s="21">
        <v>500</v>
      </c>
      <c r="I41" s="23">
        <v>107.7</v>
      </c>
      <c r="J41" s="23">
        <f t="shared" si="1"/>
        <v>107.7</v>
      </c>
      <c r="K41" s="23">
        <v>107.7</v>
      </c>
      <c r="L41" s="34"/>
      <c r="M41" s="34"/>
      <c r="N41" s="34"/>
      <c r="O41" s="34"/>
      <c r="P41" s="34"/>
      <c r="Q41" s="34"/>
      <c r="R41" s="34"/>
      <c r="S41" s="34"/>
      <c r="T41" s="34"/>
      <c r="U41" s="34"/>
      <c r="V41" s="34"/>
      <c r="W41" s="34"/>
      <c r="X41" s="34"/>
      <c r="Y41" s="34"/>
      <c r="Z41" s="34"/>
      <c r="AA41" s="34"/>
      <c r="AB41" s="34"/>
      <c r="AC41" s="34"/>
    </row>
    <row r="42" spans="1:29" ht="15" customHeight="1">
      <c r="A42" s="15" t="s">
        <v>0</v>
      </c>
      <c r="B42" s="17">
        <v>871</v>
      </c>
      <c r="C42" s="17" t="s">
        <v>13</v>
      </c>
      <c r="D42" s="17">
        <v>11</v>
      </c>
      <c r="E42" s="16"/>
      <c r="F42" s="17"/>
      <c r="G42" s="16"/>
      <c r="H42" s="17" t="s">
        <v>9</v>
      </c>
      <c r="I42" s="18">
        <f t="shared" ref="I42:K45" si="2">I43</f>
        <v>3790</v>
      </c>
      <c r="J42" s="25">
        <f t="shared" si="1"/>
        <v>3790</v>
      </c>
      <c r="K42" s="18">
        <f t="shared" si="2"/>
        <v>0</v>
      </c>
    </row>
    <row r="43" spans="1:29" ht="18.75" customHeight="1">
      <c r="A43" s="19" t="s">
        <v>0</v>
      </c>
      <c r="B43" s="21">
        <v>871</v>
      </c>
      <c r="C43" s="21" t="s">
        <v>13</v>
      </c>
      <c r="D43" s="21">
        <v>11</v>
      </c>
      <c r="E43" s="20">
        <v>94</v>
      </c>
      <c r="F43" s="231">
        <v>0</v>
      </c>
      <c r="G43" s="232" t="s">
        <v>75</v>
      </c>
      <c r="H43" s="21"/>
      <c r="I43" s="22">
        <f t="shared" si="2"/>
        <v>3790</v>
      </c>
      <c r="J43" s="23">
        <f t="shared" si="1"/>
        <v>3790</v>
      </c>
      <c r="K43" s="22">
        <f t="shared" si="2"/>
        <v>0</v>
      </c>
    </row>
    <row r="44" spans="1:29" ht="17.25" customHeight="1">
      <c r="A44" s="19" t="s">
        <v>1</v>
      </c>
      <c r="B44" s="21">
        <v>871</v>
      </c>
      <c r="C44" s="21" t="s">
        <v>13</v>
      </c>
      <c r="D44" s="21">
        <v>11</v>
      </c>
      <c r="E44" s="20">
        <v>94</v>
      </c>
      <c r="F44" s="21">
        <v>1</v>
      </c>
      <c r="G44" s="232" t="s">
        <v>75</v>
      </c>
      <c r="H44" s="21" t="s">
        <v>9</v>
      </c>
      <c r="I44" s="22">
        <f t="shared" si="2"/>
        <v>3790</v>
      </c>
      <c r="J44" s="23">
        <f t="shared" si="1"/>
        <v>3790</v>
      </c>
      <c r="K44" s="22">
        <f t="shared" si="2"/>
        <v>0</v>
      </c>
    </row>
    <row r="45" spans="1:29" ht="17.25" customHeight="1">
      <c r="A45" s="19" t="str">
        <f>A44</f>
        <v>Резервные фонды местных администраций</v>
      </c>
      <c r="B45" s="21">
        <v>871</v>
      </c>
      <c r="C45" s="21" t="s">
        <v>13</v>
      </c>
      <c r="D45" s="21">
        <v>11</v>
      </c>
      <c r="E45" s="20">
        <v>94</v>
      </c>
      <c r="F45" s="21">
        <v>1</v>
      </c>
      <c r="G45" s="20" t="s">
        <v>78</v>
      </c>
      <c r="H45" s="21"/>
      <c r="I45" s="22">
        <f t="shared" si="2"/>
        <v>3790</v>
      </c>
      <c r="J45" s="23">
        <f t="shared" si="1"/>
        <v>3790</v>
      </c>
      <c r="K45" s="22">
        <f t="shared" si="2"/>
        <v>0</v>
      </c>
    </row>
    <row r="46" spans="1:29" s="47" customFormat="1" ht="18.75" customHeight="1">
      <c r="A46" s="19" t="s">
        <v>236</v>
      </c>
      <c r="B46" s="21">
        <v>871</v>
      </c>
      <c r="C46" s="21" t="s">
        <v>13</v>
      </c>
      <c r="D46" s="21">
        <v>11</v>
      </c>
      <c r="E46" s="20">
        <v>94</v>
      </c>
      <c r="F46" s="21">
        <v>1</v>
      </c>
      <c r="G46" s="20" t="s">
        <v>78</v>
      </c>
      <c r="H46" s="20" t="s">
        <v>235</v>
      </c>
      <c r="I46" s="22">
        <v>3790</v>
      </c>
      <c r="J46" s="23">
        <f t="shared" si="1"/>
        <v>3790</v>
      </c>
      <c r="K46" s="22">
        <v>0</v>
      </c>
      <c r="L46" s="34"/>
      <c r="M46" s="34"/>
      <c r="N46" s="34"/>
      <c r="O46" s="34"/>
      <c r="P46" s="34"/>
      <c r="Q46" s="34"/>
      <c r="R46" s="34"/>
      <c r="S46" s="34"/>
      <c r="T46" s="34"/>
      <c r="U46" s="34"/>
      <c r="V46" s="34"/>
      <c r="W46" s="34"/>
      <c r="X46" s="34"/>
      <c r="Y46" s="34"/>
      <c r="Z46" s="34"/>
      <c r="AA46" s="34"/>
      <c r="AB46" s="34"/>
      <c r="AC46" s="34"/>
    </row>
    <row r="47" spans="1:29" ht="17.25" customHeight="1">
      <c r="A47" s="15" t="s">
        <v>25</v>
      </c>
      <c r="B47" s="17">
        <v>871</v>
      </c>
      <c r="C47" s="17" t="s">
        <v>13</v>
      </c>
      <c r="D47" s="17">
        <v>13</v>
      </c>
      <c r="E47" s="20"/>
      <c r="F47" s="21"/>
      <c r="G47" s="20"/>
      <c r="H47" s="21"/>
      <c r="I47" s="25">
        <f>I48+I59+I63+I67+I70+I74</f>
        <v>24392.5</v>
      </c>
      <c r="J47" s="25">
        <f t="shared" si="1"/>
        <v>24392.5</v>
      </c>
      <c r="K47" s="25">
        <f>K48+K59+K63+K67+K70+K74</f>
        <v>2229.9</v>
      </c>
    </row>
    <row r="48" spans="1:29" s="33" customFormat="1" ht="45" customHeight="1">
      <c r="A48" s="15" t="s">
        <v>90</v>
      </c>
      <c r="B48" s="17">
        <v>871</v>
      </c>
      <c r="C48" s="17" t="s">
        <v>13</v>
      </c>
      <c r="D48" s="17">
        <v>13</v>
      </c>
      <c r="E48" s="16" t="s">
        <v>13</v>
      </c>
      <c r="F48" s="17"/>
      <c r="G48" s="16"/>
      <c r="H48" s="17"/>
      <c r="I48" s="25">
        <f>I49+I56</f>
        <v>1098.7</v>
      </c>
      <c r="J48" s="25">
        <f t="shared" si="1"/>
        <v>1098.7</v>
      </c>
      <c r="K48" s="25">
        <f>K49+K56</f>
        <v>1098.3</v>
      </c>
    </row>
    <row r="49" spans="1:29">
      <c r="A49" s="15" t="s">
        <v>184</v>
      </c>
      <c r="B49" s="17">
        <v>871</v>
      </c>
      <c r="C49" s="17" t="s">
        <v>13</v>
      </c>
      <c r="D49" s="17">
        <v>13</v>
      </c>
      <c r="E49" s="16" t="s">
        <v>13</v>
      </c>
      <c r="F49" s="17">
        <v>1</v>
      </c>
      <c r="G49" s="16"/>
      <c r="H49" s="17"/>
      <c r="I49" s="25">
        <f>I50+I52+I54</f>
        <v>638.5</v>
      </c>
      <c r="J49" s="25">
        <f t="shared" si="1"/>
        <v>638.5</v>
      </c>
      <c r="K49" s="25">
        <f>K50+K52+K54</f>
        <v>638.1</v>
      </c>
    </row>
    <row r="50" spans="1:29" ht="12.75" customHeight="1">
      <c r="A50" s="24" t="s">
        <v>88</v>
      </c>
      <c r="B50" s="21">
        <v>871</v>
      </c>
      <c r="C50" s="21" t="s">
        <v>13</v>
      </c>
      <c r="D50" s="21">
        <v>13</v>
      </c>
      <c r="E50" s="20" t="s">
        <v>13</v>
      </c>
      <c r="F50" s="21">
        <v>1</v>
      </c>
      <c r="G50" s="20" t="s">
        <v>89</v>
      </c>
      <c r="H50" s="21"/>
      <c r="I50" s="23">
        <f>I51</f>
        <v>387.4</v>
      </c>
      <c r="J50" s="23">
        <f t="shared" si="1"/>
        <v>387.4</v>
      </c>
      <c r="K50" s="23">
        <f>K51</f>
        <v>387.2</v>
      </c>
    </row>
    <row r="51" spans="1:29" s="47" customFormat="1" ht="32.25" customHeight="1">
      <c r="A51" s="24" t="s">
        <v>274</v>
      </c>
      <c r="B51" s="21">
        <v>871</v>
      </c>
      <c r="C51" s="21" t="s">
        <v>13</v>
      </c>
      <c r="D51" s="21">
        <v>13</v>
      </c>
      <c r="E51" s="20" t="s">
        <v>13</v>
      </c>
      <c r="F51" s="21">
        <v>1</v>
      </c>
      <c r="G51" s="20" t="s">
        <v>89</v>
      </c>
      <c r="H51" s="21">
        <v>240</v>
      </c>
      <c r="I51" s="23">
        <v>387.4</v>
      </c>
      <c r="J51" s="23">
        <f t="shared" si="1"/>
        <v>387.4</v>
      </c>
      <c r="K51" s="23">
        <v>387.2</v>
      </c>
      <c r="L51" s="34"/>
      <c r="M51" s="34"/>
      <c r="N51" s="34"/>
      <c r="O51" s="34"/>
      <c r="P51" s="34"/>
      <c r="Q51" s="34"/>
      <c r="R51" s="34"/>
      <c r="S51" s="34"/>
      <c r="T51" s="34"/>
      <c r="U51" s="34"/>
      <c r="V51" s="34"/>
      <c r="W51" s="34"/>
      <c r="X51" s="34"/>
      <c r="Y51" s="34"/>
      <c r="Z51" s="34"/>
      <c r="AA51" s="34"/>
      <c r="AB51" s="34"/>
      <c r="AC51" s="34"/>
    </row>
    <row r="52" spans="1:29" ht="20.25" customHeight="1">
      <c r="A52" s="24" t="s">
        <v>94</v>
      </c>
      <c r="B52" s="21">
        <v>871</v>
      </c>
      <c r="C52" s="21" t="s">
        <v>13</v>
      </c>
      <c r="D52" s="21">
        <v>13</v>
      </c>
      <c r="E52" s="20" t="s">
        <v>13</v>
      </c>
      <c r="F52" s="21">
        <v>1</v>
      </c>
      <c r="G52" s="20" t="s">
        <v>93</v>
      </c>
      <c r="H52" s="21"/>
      <c r="I52" s="23">
        <f>I53</f>
        <v>235</v>
      </c>
      <c r="J52" s="23">
        <f t="shared" si="1"/>
        <v>235</v>
      </c>
      <c r="K52" s="23">
        <f>K53</f>
        <v>234.9</v>
      </c>
    </row>
    <row r="53" spans="1:29" s="47" customFormat="1" ht="33.75" customHeight="1">
      <c r="A53" s="24" t="s">
        <v>274</v>
      </c>
      <c r="B53" s="21">
        <v>871</v>
      </c>
      <c r="C53" s="21" t="s">
        <v>13</v>
      </c>
      <c r="D53" s="21">
        <v>13</v>
      </c>
      <c r="E53" s="20" t="s">
        <v>13</v>
      </c>
      <c r="F53" s="21">
        <v>1</v>
      </c>
      <c r="G53" s="20" t="s">
        <v>93</v>
      </c>
      <c r="H53" s="21">
        <v>240</v>
      </c>
      <c r="I53" s="23">
        <v>235</v>
      </c>
      <c r="J53" s="23">
        <f t="shared" si="1"/>
        <v>235</v>
      </c>
      <c r="K53" s="23">
        <v>234.9</v>
      </c>
      <c r="L53" s="34"/>
      <c r="M53" s="34"/>
      <c r="N53" s="34"/>
      <c r="O53" s="34"/>
      <c r="P53" s="34"/>
      <c r="Q53" s="34"/>
      <c r="R53" s="34"/>
      <c r="S53" s="34"/>
      <c r="T53" s="34"/>
      <c r="U53" s="34"/>
      <c r="V53" s="34"/>
      <c r="W53" s="34"/>
      <c r="X53" s="34"/>
      <c r="Y53" s="34"/>
      <c r="Z53" s="34"/>
      <c r="AA53" s="34"/>
      <c r="AB53" s="34"/>
      <c r="AC53" s="34"/>
    </row>
    <row r="54" spans="1:29" ht="21.75" customHeight="1">
      <c r="A54" s="24" t="s">
        <v>91</v>
      </c>
      <c r="B54" s="21">
        <v>871</v>
      </c>
      <c r="C54" s="21" t="s">
        <v>13</v>
      </c>
      <c r="D54" s="21">
        <v>13</v>
      </c>
      <c r="E54" s="20" t="s">
        <v>13</v>
      </c>
      <c r="F54" s="21">
        <v>1</v>
      </c>
      <c r="G54" s="20" t="s">
        <v>92</v>
      </c>
      <c r="H54" s="21"/>
      <c r="I54" s="23">
        <f>I55</f>
        <v>16.100000000000001</v>
      </c>
      <c r="J54" s="23">
        <f t="shared" si="1"/>
        <v>16.100000000000001</v>
      </c>
      <c r="K54" s="23">
        <f>K55</f>
        <v>16</v>
      </c>
    </row>
    <row r="55" spans="1:29" s="47" customFormat="1" ht="31.5" customHeight="1">
      <c r="A55" s="24" t="s">
        <v>274</v>
      </c>
      <c r="B55" s="21">
        <v>871</v>
      </c>
      <c r="C55" s="21" t="s">
        <v>13</v>
      </c>
      <c r="D55" s="21">
        <v>13</v>
      </c>
      <c r="E55" s="20" t="s">
        <v>13</v>
      </c>
      <c r="F55" s="21">
        <v>1</v>
      </c>
      <c r="G55" s="20" t="s">
        <v>92</v>
      </c>
      <c r="H55" s="21">
        <v>240</v>
      </c>
      <c r="I55" s="23">
        <v>16.100000000000001</v>
      </c>
      <c r="J55" s="23">
        <f t="shared" si="1"/>
        <v>16.100000000000001</v>
      </c>
      <c r="K55" s="23">
        <v>16</v>
      </c>
      <c r="L55" s="34"/>
      <c r="M55" s="34"/>
      <c r="N55" s="34"/>
      <c r="O55" s="34"/>
      <c r="P55" s="34"/>
      <c r="Q55" s="34"/>
      <c r="R55" s="34"/>
      <c r="S55" s="34"/>
      <c r="T55" s="34"/>
      <c r="U55" s="34"/>
      <c r="V55" s="34"/>
      <c r="W55" s="34"/>
      <c r="X55" s="34"/>
      <c r="Y55" s="34"/>
      <c r="Z55" s="34"/>
      <c r="AA55" s="34"/>
      <c r="AB55" s="34"/>
      <c r="AC55" s="34"/>
    </row>
    <row r="56" spans="1:29" ht="34.5" customHeight="1">
      <c r="A56" s="27" t="s">
        <v>220</v>
      </c>
      <c r="B56" s="17">
        <v>871</v>
      </c>
      <c r="C56" s="17" t="s">
        <v>13</v>
      </c>
      <c r="D56" s="17">
        <v>13</v>
      </c>
      <c r="E56" s="16" t="s">
        <v>13</v>
      </c>
      <c r="F56" s="17">
        <v>2</v>
      </c>
      <c r="G56" s="16"/>
      <c r="H56" s="17"/>
      <c r="I56" s="25">
        <f>I57</f>
        <v>460.2</v>
      </c>
      <c r="J56" s="25">
        <f t="shared" si="1"/>
        <v>460.2</v>
      </c>
      <c r="K56" s="25">
        <f>K57</f>
        <v>460.2</v>
      </c>
    </row>
    <row r="57" spans="1:29" ht="30" customHeight="1">
      <c r="A57" s="24" t="s">
        <v>221</v>
      </c>
      <c r="B57" s="21">
        <v>871</v>
      </c>
      <c r="C57" s="21" t="s">
        <v>13</v>
      </c>
      <c r="D57" s="21">
        <v>13</v>
      </c>
      <c r="E57" s="20" t="s">
        <v>13</v>
      </c>
      <c r="F57" s="21">
        <v>2</v>
      </c>
      <c r="G57" s="20" t="s">
        <v>95</v>
      </c>
      <c r="H57" s="21"/>
      <c r="I57" s="23">
        <f>I58</f>
        <v>460.2</v>
      </c>
      <c r="J57" s="23">
        <f t="shared" si="1"/>
        <v>460.2</v>
      </c>
      <c r="K57" s="23">
        <f>K58</f>
        <v>460.2</v>
      </c>
    </row>
    <row r="58" spans="1:29" s="47" customFormat="1" ht="35.25" customHeight="1">
      <c r="A58" s="24" t="s">
        <v>274</v>
      </c>
      <c r="B58" s="21">
        <v>871</v>
      </c>
      <c r="C58" s="21" t="s">
        <v>13</v>
      </c>
      <c r="D58" s="21">
        <v>13</v>
      </c>
      <c r="E58" s="20" t="s">
        <v>13</v>
      </c>
      <c r="F58" s="21">
        <v>2</v>
      </c>
      <c r="G58" s="20" t="s">
        <v>95</v>
      </c>
      <c r="H58" s="21">
        <v>240</v>
      </c>
      <c r="I58" s="23">
        <v>460.2</v>
      </c>
      <c r="J58" s="23">
        <f t="shared" si="1"/>
        <v>460.2</v>
      </c>
      <c r="K58" s="23">
        <v>460.2</v>
      </c>
      <c r="L58" s="34"/>
      <c r="M58" s="34"/>
      <c r="N58" s="34"/>
      <c r="O58" s="34"/>
      <c r="P58" s="34"/>
      <c r="Q58" s="34"/>
      <c r="R58" s="34"/>
      <c r="S58" s="34"/>
      <c r="T58" s="34"/>
      <c r="U58" s="34"/>
      <c r="V58" s="34"/>
      <c r="W58" s="34"/>
      <c r="X58" s="34"/>
      <c r="Y58" s="34"/>
      <c r="Z58" s="34"/>
      <c r="AA58" s="34"/>
      <c r="AB58" s="34"/>
      <c r="AC58" s="34"/>
    </row>
    <row r="59" spans="1:29" s="33" customFormat="1" ht="48.75" customHeight="1">
      <c r="A59" s="15" t="s">
        <v>262</v>
      </c>
      <c r="B59" s="17">
        <v>871</v>
      </c>
      <c r="C59" s="17" t="s">
        <v>13</v>
      </c>
      <c r="D59" s="17">
        <v>13</v>
      </c>
      <c r="E59" s="16" t="s">
        <v>22</v>
      </c>
      <c r="F59" s="17"/>
      <c r="G59" s="16"/>
      <c r="H59" s="17"/>
      <c r="I59" s="25">
        <f t="shared" ref="I59:K61" si="3">I60</f>
        <v>1076.7</v>
      </c>
      <c r="J59" s="25">
        <f t="shared" si="1"/>
        <v>1076.7</v>
      </c>
      <c r="K59" s="25">
        <f t="shared" si="3"/>
        <v>1048.5</v>
      </c>
    </row>
    <row r="60" spans="1:29" ht="33" customHeight="1">
      <c r="A60" s="15" t="s">
        <v>249</v>
      </c>
      <c r="B60" s="17">
        <v>871</v>
      </c>
      <c r="C60" s="17" t="s">
        <v>13</v>
      </c>
      <c r="D60" s="17">
        <v>13</v>
      </c>
      <c r="E60" s="16" t="s">
        <v>22</v>
      </c>
      <c r="F60" s="17">
        <v>1</v>
      </c>
      <c r="G60" s="16"/>
      <c r="H60" s="17"/>
      <c r="I60" s="25">
        <f t="shared" si="3"/>
        <v>1076.7</v>
      </c>
      <c r="J60" s="25">
        <f t="shared" si="1"/>
        <v>1076.7</v>
      </c>
      <c r="K60" s="25">
        <f t="shared" si="3"/>
        <v>1048.5</v>
      </c>
    </row>
    <row r="61" spans="1:29" s="47" customFormat="1" ht="47.25" customHeight="1">
      <c r="A61" s="24" t="s">
        <v>250</v>
      </c>
      <c r="B61" s="21">
        <v>871</v>
      </c>
      <c r="C61" s="20" t="s">
        <v>13</v>
      </c>
      <c r="D61" s="20" t="s">
        <v>248</v>
      </c>
      <c r="E61" s="20" t="s">
        <v>22</v>
      </c>
      <c r="F61" s="20" t="s">
        <v>251</v>
      </c>
      <c r="G61" s="20" t="s">
        <v>252</v>
      </c>
      <c r="H61" s="20"/>
      <c r="I61" s="23">
        <f t="shared" si="3"/>
        <v>1076.7</v>
      </c>
      <c r="J61" s="23">
        <f t="shared" si="1"/>
        <v>1076.7</v>
      </c>
      <c r="K61" s="23">
        <f t="shared" si="3"/>
        <v>1048.5</v>
      </c>
      <c r="L61" s="34"/>
      <c r="M61" s="34"/>
      <c r="N61" s="34"/>
      <c r="O61" s="34"/>
      <c r="P61" s="34"/>
      <c r="Q61" s="34"/>
      <c r="R61" s="34"/>
      <c r="S61" s="34"/>
      <c r="T61" s="34"/>
      <c r="U61" s="34"/>
      <c r="V61" s="34"/>
      <c r="W61" s="34"/>
      <c r="X61" s="34"/>
      <c r="Y61" s="34"/>
      <c r="Z61" s="34"/>
      <c r="AA61" s="34"/>
      <c r="AB61" s="34"/>
      <c r="AC61" s="34"/>
    </row>
    <row r="62" spans="1:29" s="47" customFormat="1" ht="30" customHeight="1">
      <c r="A62" s="24" t="s">
        <v>274</v>
      </c>
      <c r="B62" s="21">
        <v>871</v>
      </c>
      <c r="C62" s="20" t="s">
        <v>13</v>
      </c>
      <c r="D62" s="20" t="s">
        <v>248</v>
      </c>
      <c r="E62" s="20" t="s">
        <v>22</v>
      </c>
      <c r="F62" s="20" t="s">
        <v>251</v>
      </c>
      <c r="G62" s="20" t="s">
        <v>252</v>
      </c>
      <c r="H62" s="20" t="s">
        <v>253</v>
      </c>
      <c r="I62" s="23">
        <v>1076.7</v>
      </c>
      <c r="J62" s="23">
        <f t="shared" si="1"/>
        <v>1076.7</v>
      </c>
      <c r="K62" s="23">
        <v>1048.5</v>
      </c>
      <c r="L62" s="34"/>
      <c r="M62" s="34"/>
      <c r="N62" s="34"/>
      <c r="O62" s="34"/>
      <c r="P62" s="34"/>
      <c r="Q62" s="34"/>
      <c r="R62" s="34"/>
      <c r="S62" s="34"/>
      <c r="T62" s="34"/>
      <c r="U62" s="34"/>
      <c r="V62" s="34"/>
      <c r="W62" s="34"/>
      <c r="X62" s="34"/>
      <c r="Y62" s="34"/>
      <c r="Z62" s="34"/>
      <c r="AA62" s="34"/>
      <c r="AB62" s="34"/>
      <c r="AC62" s="34"/>
    </row>
    <row r="63" spans="1:29" s="33" customFormat="1" ht="47.25" customHeight="1">
      <c r="A63" s="15" t="s">
        <v>263</v>
      </c>
      <c r="B63" s="17">
        <v>871</v>
      </c>
      <c r="C63" s="17" t="s">
        <v>13</v>
      </c>
      <c r="D63" s="17">
        <v>13</v>
      </c>
      <c r="E63" s="16" t="s">
        <v>23</v>
      </c>
      <c r="F63" s="17"/>
      <c r="G63" s="16"/>
      <c r="H63" s="17"/>
      <c r="I63" s="25">
        <f t="shared" ref="I63:K65" si="4">I64</f>
        <v>18</v>
      </c>
      <c r="J63" s="25">
        <f t="shared" si="1"/>
        <v>18</v>
      </c>
      <c r="K63" s="25">
        <f t="shared" si="4"/>
        <v>18</v>
      </c>
    </row>
    <row r="64" spans="1:29" ht="46.5" customHeight="1">
      <c r="A64" s="15" t="s">
        <v>264</v>
      </c>
      <c r="B64" s="17">
        <v>871</v>
      </c>
      <c r="C64" s="17" t="s">
        <v>13</v>
      </c>
      <c r="D64" s="17">
        <v>13</v>
      </c>
      <c r="E64" s="16" t="s">
        <v>23</v>
      </c>
      <c r="F64" s="17">
        <v>0</v>
      </c>
      <c r="G64" s="16"/>
      <c r="H64" s="17"/>
      <c r="I64" s="25">
        <f t="shared" si="4"/>
        <v>18</v>
      </c>
      <c r="J64" s="25">
        <f t="shared" si="1"/>
        <v>18</v>
      </c>
      <c r="K64" s="25">
        <f t="shared" si="4"/>
        <v>18</v>
      </c>
    </row>
    <row r="65" spans="1:29" s="47" customFormat="1" ht="39" customHeight="1">
      <c r="A65" s="24" t="s">
        <v>255</v>
      </c>
      <c r="B65" s="21">
        <v>871</v>
      </c>
      <c r="C65" s="20" t="s">
        <v>13</v>
      </c>
      <c r="D65" s="20" t="s">
        <v>248</v>
      </c>
      <c r="E65" s="20" t="s">
        <v>23</v>
      </c>
      <c r="F65" s="20" t="s">
        <v>254</v>
      </c>
      <c r="G65" s="20" t="s">
        <v>257</v>
      </c>
      <c r="H65" s="20"/>
      <c r="I65" s="23">
        <f t="shared" si="4"/>
        <v>18</v>
      </c>
      <c r="J65" s="23">
        <f t="shared" si="1"/>
        <v>18</v>
      </c>
      <c r="K65" s="23">
        <f t="shared" si="4"/>
        <v>18</v>
      </c>
      <c r="L65" s="34"/>
      <c r="M65" s="34"/>
      <c r="N65" s="34"/>
      <c r="O65" s="34"/>
      <c r="P65" s="34"/>
      <c r="Q65" s="34"/>
      <c r="R65" s="34"/>
      <c r="S65" s="34"/>
      <c r="T65" s="34"/>
      <c r="U65" s="34"/>
      <c r="V65" s="34"/>
      <c r="W65" s="34"/>
      <c r="X65" s="34"/>
      <c r="Y65" s="34"/>
      <c r="Z65" s="34"/>
      <c r="AA65" s="34"/>
      <c r="AB65" s="34"/>
      <c r="AC65" s="34"/>
    </row>
    <row r="66" spans="1:29" s="47" customFormat="1" ht="36" customHeight="1">
      <c r="A66" s="24" t="s">
        <v>274</v>
      </c>
      <c r="B66" s="21">
        <v>871</v>
      </c>
      <c r="C66" s="20" t="s">
        <v>13</v>
      </c>
      <c r="D66" s="20" t="s">
        <v>248</v>
      </c>
      <c r="E66" s="20" t="s">
        <v>23</v>
      </c>
      <c r="F66" s="20" t="s">
        <v>254</v>
      </c>
      <c r="G66" s="20" t="s">
        <v>257</v>
      </c>
      <c r="H66" s="20" t="s">
        <v>253</v>
      </c>
      <c r="I66" s="23">
        <v>18</v>
      </c>
      <c r="J66" s="23">
        <f t="shared" si="1"/>
        <v>18</v>
      </c>
      <c r="K66" s="23">
        <v>18</v>
      </c>
      <c r="L66" s="34"/>
      <c r="M66" s="34"/>
      <c r="N66" s="34"/>
      <c r="O66" s="34"/>
      <c r="P66" s="34"/>
      <c r="Q66" s="34"/>
      <c r="R66" s="34"/>
      <c r="S66" s="34"/>
      <c r="T66" s="34"/>
      <c r="U66" s="34"/>
      <c r="V66" s="34"/>
      <c r="W66" s="34"/>
      <c r="X66" s="34"/>
      <c r="Y66" s="34"/>
      <c r="Z66" s="34"/>
      <c r="AA66" s="34"/>
      <c r="AB66" s="34"/>
      <c r="AC66" s="34"/>
    </row>
    <row r="67" spans="1:29" s="33" customFormat="1" ht="49.5" customHeight="1">
      <c r="A67" s="15" t="s">
        <v>260</v>
      </c>
      <c r="B67" s="17">
        <v>871</v>
      </c>
      <c r="C67" s="17" t="s">
        <v>13</v>
      </c>
      <c r="D67" s="17">
        <v>13</v>
      </c>
      <c r="E67" s="16" t="s">
        <v>36</v>
      </c>
      <c r="F67" s="17"/>
      <c r="G67" s="16"/>
      <c r="H67" s="17"/>
      <c r="I67" s="25">
        <f>I68</f>
        <v>21684</v>
      </c>
      <c r="J67" s="25">
        <f t="shared" si="1"/>
        <v>21684</v>
      </c>
      <c r="K67" s="25">
        <f>K68</f>
        <v>0</v>
      </c>
    </row>
    <row r="68" spans="1:29" s="47" customFormat="1" ht="19.5" customHeight="1">
      <c r="A68" s="24" t="s">
        <v>265</v>
      </c>
      <c r="B68" s="21">
        <v>871</v>
      </c>
      <c r="C68" s="20" t="s">
        <v>13</v>
      </c>
      <c r="D68" s="20" t="s">
        <v>248</v>
      </c>
      <c r="E68" s="20" t="s">
        <v>36</v>
      </c>
      <c r="F68" s="20" t="s">
        <v>254</v>
      </c>
      <c r="G68" s="20" t="s">
        <v>261</v>
      </c>
      <c r="H68" s="20"/>
      <c r="I68" s="23">
        <f>I69</f>
        <v>21684</v>
      </c>
      <c r="J68" s="23">
        <f t="shared" si="1"/>
        <v>21684</v>
      </c>
      <c r="K68" s="23">
        <f>K69</f>
        <v>0</v>
      </c>
      <c r="L68" s="34"/>
      <c r="M68" s="34"/>
      <c r="N68" s="34"/>
      <c r="O68" s="34"/>
      <c r="P68" s="34"/>
      <c r="Q68" s="34"/>
      <c r="R68" s="34"/>
      <c r="S68" s="34"/>
      <c r="T68" s="34"/>
      <c r="U68" s="34"/>
      <c r="V68" s="34"/>
      <c r="W68" s="34"/>
      <c r="X68" s="34"/>
      <c r="Y68" s="34"/>
      <c r="Z68" s="34"/>
      <c r="AA68" s="34"/>
      <c r="AB68" s="34"/>
      <c r="AC68" s="34"/>
    </row>
    <row r="69" spans="1:29" s="47" customFormat="1" ht="32.25" customHeight="1">
      <c r="A69" s="24" t="s">
        <v>274</v>
      </c>
      <c r="B69" s="21">
        <v>871</v>
      </c>
      <c r="C69" s="20" t="s">
        <v>13</v>
      </c>
      <c r="D69" s="20" t="s">
        <v>248</v>
      </c>
      <c r="E69" s="20" t="s">
        <v>36</v>
      </c>
      <c r="F69" s="20" t="s">
        <v>254</v>
      </c>
      <c r="G69" s="20" t="s">
        <v>261</v>
      </c>
      <c r="H69" s="20" t="s">
        <v>253</v>
      </c>
      <c r="I69" s="23">
        <v>21684</v>
      </c>
      <c r="J69" s="23">
        <f t="shared" si="1"/>
        <v>21684</v>
      </c>
      <c r="K69" s="23">
        <v>0</v>
      </c>
      <c r="L69" s="34"/>
      <c r="M69" s="34"/>
      <c r="N69" s="34"/>
      <c r="O69" s="34"/>
      <c r="P69" s="34"/>
      <c r="Q69" s="34"/>
      <c r="R69" s="34"/>
      <c r="S69" s="34"/>
      <c r="T69" s="34"/>
      <c r="U69" s="34"/>
      <c r="V69" s="34"/>
      <c r="W69" s="34"/>
      <c r="X69" s="34"/>
      <c r="Y69" s="34"/>
      <c r="Z69" s="34"/>
      <c r="AA69" s="34"/>
      <c r="AB69" s="34"/>
      <c r="AC69" s="34"/>
    </row>
    <row r="70" spans="1:29" ht="20.25" customHeight="1">
      <c r="A70" s="27" t="s">
        <v>219</v>
      </c>
      <c r="B70" s="17">
        <v>871</v>
      </c>
      <c r="C70" s="16" t="s">
        <v>13</v>
      </c>
      <c r="D70" s="16" t="s">
        <v>248</v>
      </c>
      <c r="E70" s="16" t="s">
        <v>213</v>
      </c>
      <c r="F70" s="17"/>
      <c r="G70" s="16"/>
      <c r="H70" s="17"/>
      <c r="I70" s="25">
        <f t="shared" ref="I70:K72" si="5">I71</f>
        <v>450</v>
      </c>
      <c r="J70" s="25">
        <f t="shared" si="1"/>
        <v>450</v>
      </c>
      <c r="K70" s="25">
        <f t="shared" si="5"/>
        <v>0</v>
      </c>
    </row>
    <row r="71" spans="1:29" ht="17.25" customHeight="1">
      <c r="A71" s="24" t="s">
        <v>282</v>
      </c>
      <c r="B71" s="21">
        <v>871</v>
      </c>
      <c r="C71" s="20" t="s">
        <v>13</v>
      </c>
      <c r="D71" s="20" t="s">
        <v>248</v>
      </c>
      <c r="E71" s="20" t="s">
        <v>213</v>
      </c>
      <c r="F71" s="21">
        <v>2</v>
      </c>
      <c r="G71" s="20"/>
      <c r="H71" s="21"/>
      <c r="I71" s="23">
        <f t="shared" si="5"/>
        <v>450</v>
      </c>
      <c r="J71" s="23">
        <f t="shared" si="1"/>
        <v>450</v>
      </c>
      <c r="K71" s="23">
        <f t="shared" si="5"/>
        <v>0</v>
      </c>
    </row>
    <row r="72" spans="1:29" ht="18" customHeight="1">
      <c r="A72" s="24" t="s">
        <v>281</v>
      </c>
      <c r="B72" s="21">
        <v>871</v>
      </c>
      <c r="C72" s="20" t="s">
        <v>13</v>
      </c>
      <c r="D72" s="20" t="s">
        <v>248</v>
      </c>
      <c r="E72" s="20" t="s">
        <v>213</v>
      </c>
      <c r="F72" s="21">
        <v>2</v>
      </c>
      <c r="G72" s="20" t="s">
        <v>280</v>
      </c>
      <c r="H72" s="21"/>
      <c r="I72" s="23">
        <f t="shared" si="5"/>
        <v>450</v>
      </c>
      <c r="J72" s="23">
        <f t="shared" si="1"/>
        <v>450</v>
      </c>
      <c r="K72" s="23">
        <f t="shared" si="5"/>
        <v>0</v>
      </c>
    </row>
    <row r="73" spans="1:29" ht="32.25" customHeight="1">
      <c r="A73" s="24" t="s">
        <v>274</v>
      </c>
      <c r="B73" s="21">
        <v>871</v>
      </c>
      <c r="C73" s="20" t="s">
        <v>13</v>
      </c>
      <c r="D73" s="20" t="s">
        <v>248</v>
      </c>
      <c r="E73" s="20" t="s">
        <v>213</v>
      </c>
      <c r="F73" s="21">
        <v>2</v>
      </c>
      <c r="G73" s="20" t="s">
        <v>280</v>
      </c>
      <c r="H73" s="21">
        <v>240</v>
      </c>
      <c r="I73" s="23">
        <v>450</v>
      </c>
      <c r="J73" s="23">
        <f t="shared" si="1"/>
        <v>450</v>
      </c>
      <c r="K73" s="23">
        <v>0</v>
      </c>
    </row>
    <row r="74" spans="1:29" s="33" customFormat="1" ht="19.5" customHeight="1">
      <c r="A74" s="27" t="s">
        <v>172</v>
      </c>
      <c r="B74" s="17">
        <v>871</v>
      </c>
      <c r="C74" s="17" t="s">
        <v>13</v>
      </c>
      <c r="D74" s="17">
        <v>13</v>
      </c>
      <c r="E74" s="16" t="s">
        <v>100</v>
      </c>
      <c r="F74" s="21"/>
      <c r="G74" s="20"/>
      <c r="H74" s="21"/>
      <c r="I74" s="25">
        <f t="shared" ref="I74:K77" si="6">I75</f>
        <v>65.099999999999994</v>
      </c>
      <c r="J74" s="25">
        <f t="shared" si="1"/>
        <v>65.099999999999994</v>
      </c>
      <c r="K74" s="25">
        <f t="shared" si="6"/>
        <v>65.099999999999994</v>
      </c>
    </row>
    <row r="75" spans="1:29" ht="34.5" customHeight="1">
      <c r="A75" s="27" t="s">
        <v>173</v>
      </c>
      <c r="B75" s="17">
        <v>871</v>
      </c>
      <c r="C75" s="17" t="s">
        <v>13</v>
      </c>
      <c r="D75" s="17">
        <v>13</v>
      </c>
      <c r="E75" s="17">
        <v>97</v>
      </c>
      <c r="F75" s="17">
        <v>3</v>
      </c>
      <c r="G75" s="16"/>
      <c r="H75" s="17"/>
      <c r="I75" s="25">
        <f t="shared" si="6"/>
        <v>65.099999999999994</v>
      </c>
      <c r="J75" s="25">
        <f t="shared" si="1"/>
        <v>65.099999999999994</v>
      </c>
      <c r="K75" s="25">
        <f t="shared" si="6"/>
        <v>65.099999999999994</v>
      </c>
    </row>
    <row r="76" spans="1:29" ht="33" customHeight="1">
      <c r="A76" s="19" t="s">
        <v>171</v>
      </c>
      <c r="B76" s="21">
        <v>871</v>
      </c>
      <c r="C76" s="21" t="s">
        <v>13</v>
      </c>
      <c r="D76" s="21">
        <v>13</v>
      </c>
      <c r="E76" s="21">
        <v>97</v>
      </c>
      <c r="F76" s="21">
        <v>3</v>
      </c>
      <c r="G76" s="20"/>
      <c r="H76" s="21"/>
      <c r="I76" s="23">
        <f t="shared" si="6"/>
        <v>65.099999999999994</v>
      </c>
      <c r="J76" s="23">
        <f t="shared" si="1"/>
        <v>65.099999999999994</v>
      </c>
      <c r="K76" s="23">
        <f t="shared" si="6"/>
        <v>65.099999999999994</v>
      </c>
    </row>
    <row r="77" spans="1:29" ht="34.5" customHeight="1">
      <c r="A77" s="19" t="s">
        <v>284</v>
      </c>
      <c r="B77" s="21">
        <v>871</v>
      </c>
      <c r="C77" s="21" t="s">
        <v>13</v>
      </c>
      <c r="D77" s="21">
        <v>13</v>
      </c>
      <c r="E77" s="21">
        <v>97</v>
      </c>
      <c r="F77" s="21">
        <v>3</v>
      </c>
      <c r="G77" s="20" t="s">
        <v>174</v>
      </c>
      <c r="H77" s="21"/>
      <c r="I77" s="23">
        <f t="shared" si="6"/>
        <v>65.099999999999994</v>
      </c>
      <c r="J77" s="23">
        <f t="shared" si="1"/>
        <v>65.099999999999994</v>
      </c>
      <c r="K77" s="23">
        <f t="shared" si="6"/>
        <v>65.099999999999994</v>
      </c>
    </row>
    <row r="78" spans="1:29" s="47" customFormat="1" ht="12.75" customHeight="1">
      <c r="A78" s="122" t="s">
        <v>237</v>
      </c>
      <c r="B78" s="21">
        <v>871</v>
      </c>
      <c r="C78" s="21" t="s">
        <v>13</v>
      </c>
      <c r="D78" s="21">
        <v>13</v>
      </c>
      <c r="E78" s="21">
        <v>97</v>
      </c>
      <c r="F78" s="21">
        <v>3</v>
      </c>
      <c r="G78" s="20" t="s">
        <v>174</v>
      </c>
      <c r="H78" s="21">
        <v>520</v>
      </c>
      <c r="I78" s="23">
        <v>65.099999999999994</v>
      </c>
      <c r="J78" s="23">
        <f t="shared" si="1"/>
        <v>65.099999999999994</v>
      </c>
      <c r="K78" s="23">
        <v>65.099999999999994</v>
      </c>
      <c r="L78" s="34"/>
      <c r="M78" s="34"/>
      <c r="N78" s="34"/>
      <c r="O78" s="34"/>
      <c r="P78" s="34"/>
      <c r="Q78" s="34"/>
      <c r="R78" s="34"/>
      <c r="S78" s="34"/>
      <c r="T78" s="34"/>
      <c r="U78" s="34"/>
      <c r="V78" s="34"/>
      <c r="W78" s="34"/>
      <c r="X78" s="34"/>
      <c r="Y78" s="34"/>
      <c r="Z78" s="34"/>
      <c r="AA78" s="34"/>
      <c r="AB78" s="34"/>
      <c r="AC78" s="34"/>
    </row>
    <row r="79" spans="1:29" ht="16.5" customHeight="1">
      <c r="A79" s="17" t="s">
        <v>19</v>
      </c>
      <c r="B79" s="17">
        <v>871</v>
      </c>
      <c r="C79" s="17" t="s">
        <v>15</v>
      </c>
      <c r="D79" s="17" t="s">
        <v>10</v>
      </c>
      <c r="E79" s="16" t="s">
        <v>11</v>
      </c>
      <c r="F79" s="17"/>
      <c r="G79" s="16"/>
      <c r="H79" s="17" t="s">
        <v>9</v>
      </c>
      <c r="I79" s="18">
        <f t="shared" ref="I79:K81" si="7">I80</f>
        <v>468.8</v>
      </c>
      <c r="J79" s="25">
        <f t="shared" si="1"/>
        <v>468.8</v>
      </c>
      <c r="K79" s="18">
        <f t="shared" si="7"/>
        <v>468.8</v>
      </c>
    </row>
    <row r="80" spans="1:29" ht="21" customHeight="1">
      <c r="A80" s="233" t="s">
        <v>2</v>
      </c>
      <c r="B80" s="17">
        <v>871</v>
      </c>
      <c r="C80" s="17" t="s">
        <v>15</v>
      </c>
      <c r="D80" s="16" t="s">
        <v>14</v>
      </c>
      <c r="E80" s="16" t="s">
        <v>11</v>
      </c>
      <c r="F80" s="17"/>
      <c r="G80" s="16"/>
      <c r="H80" s="17" t="s">
        <v>9</v>
      </c>
      <c r="I80" s="23">
        <f t="shared" si="7"/>
        <v>468.8</v>
      </c>
      <c r="J80" s="23">
        <f t="shared" si="1"/>
        <v>468.8</v>
      </c>
      <c r="K80" s="23">
        <f t="shared" si="7"/>
        <v>468.8</v>
      </c>
    </row>
    <row r="81" spans="1:29" ht="12.75" customHeight="1">
      <c r="A81" s="24" t="s">
        <v>96</v>
      </c>
      <c r="B81" s="21">
        <v>871</v>
      </c>
      <c r="C81" s="20" t="s">
        <v>15</v>
      </c>
      <c r="D81" s="20" t="s">
        <v>14</v>
      </c>
      <c r="E81" s="20" t="s">
        <v>66</v>
      </c>
      <c r="F81" s="21"/>
      <c r="G81" s="20"/>
      <c r="H81" s="21"/>
      <c r="I81" s="23">
        <f t="shared" si="7"/>
        <v>468.8</v>
      </c>
      <c r="J81" s="23">
        <f t="shared" ref="J81:J144" si="8">I81</f>
        <v>468.8</v>
      </c>
      <c r="K81" s="23">
        <f t="shared" si="7"/>
        <v>468.8</v>
      </c>
    </row>
    <row r="82" spans="1:29" ht="12.75" customHeight="1">
      <c r="A82" s="24" t="s">
        <v>97</v>
      </c>
      <c r="B82" s="21">
        <v>871</v>
      </c>
      <c r="C82" s="20" t="s">
        <v>15</v>
      </c>
      <c r="D82" s="20" t="s">
        <v>14</v>
      </c>
      <c r="E82" s="20" t="s">
        <v>66</v>
      </c>
      <c r="F82" s="21">
        <v>9</v>
      </c>
      <c r="G82" s="20"/>
      <c r="H82" s="21"/>
      <c r="I82" s="23">
        <f>I83+I85</f>
        <v>468.8</v>
      </c>
      <c r="J82" s="23">
        <f t="shared" si="8"/>
        <v>468.8</v>
      </c>
      <c r="K82" s="23">
        <f>K83+K85</f>
        <v>468.8</v>
      </c>
    </row>
    <row r="83" spans="1:29" ht="47.25" customHeight="1">
      <c r="A83" s="19" t="s">
        <v>99</v>
      </c>
      <c r="B83" s="21">
        <v>871</v>
      </c>
      <c r="C83" s="20" t="s">
        <v>15</v>
      </c>
      <c r="D83" s="20" t="s">
        <v>14</v>
      </c>
      <c r="E83" s="20" t="s">
        <v>66</v>
      </c>
      <c r="F83" s="21">
        <v>9</v>
      </c>
      <c r="G83" s="20" t="s">
        <v>98</v>
      </c>
      <c r="H83" s="21"/>
      <c r="I83" s="23">
        <f>I84</f>
        <v>444</v>
      </c>
      <c r="J83" s="23">
        <f t="shared" si="8"/>
        <v>444</v>
      </c>
      <c r="K83" s="23">
        <f>K84</f>
        <v>444</v>
      </c>
    </row>
    <row r="84" spans="1:29" s="47" customFormat="1" ht="18" customHeight="1">
      <c r="A84" s="19" t="s">
        <v>233</v>
      </c>
      <c r="B84" s="21">
        <v>871</v>
      </c>
      <c r="C84" s="20" t="s">
        <v>15</v>
      </c>
      <c r="D84" s="20" t="s">
        <v>14</v>
      </c>
      <c r="E84" s="20" t="s">
        <v>66</v>
      </c>
      <c r="F84" s="21">
        <v>9</v>
      </c>
      <c r="G84" s="20" t="s">
        <v>98</v>
      </c>
      <c r="H84" s="21">
        <v>120</v>
      </c>
      <c r="I84" s="23">
        <v>444</v>
      </c>
      <c r="J84" s="23">
        <f t="shared" si="8"/>
        <v>444</v>
      </c>
      <c r="K84" s="23">
        <v>444</v>
      </c>
      <c r="L84" s="34"/>
      <c r="M84" s="34"/>
      <c r="N84" s="34"/>
      <c r="O84" s="34"/>
      <c r="P84" s="34"/>
      <c r="Q84" s="34"/>
      <c r="R84" s="34"/>
      <c r="S84" s="34"/>
      <c r="T84" s="34"/>
      <c r="U84" s="34"/>
      <c r="V84" s="34"/>
      <c r="W84" s="34"/>
      <c r="X84" s="34"/>
      <c r="Y84" s="34"/>
      <c r="Z84" s="34"/>
      <c r="AA84" s="34"/>
      <c r="AB84" s="34"/>
      <c r="AC84" s="34"/>
    </row>
    <row r="85" spans="1:29" s="47" customFormat="1" ht="50.25" customHeight="1">
      <c r="A85" s="24" t="s">
        <v>74</v>
      </c>
      <c r="B85" s="21">
        <v>871</v>
      </c>
      <c r="C85" s="20" t="s">
        <v>15</v>
      </c>
      <c r="D85" s="20" t="s">
        <v>14</v>
      </c>
      <c r="E85" s="20" t="s">
        <v>66</v>
      </c>
      <c r="F85" s="21">
        <v>9</v>
      </c>
      <c r="G85" s="20" t="s">
        <v>77</v>
      </c>
      <c r="H85" s="21"/>
      <c r="I85" s="23">
        <f>I86</f>
        <v>24.8</v>
      </c>
      <c r="J85" s="23">
        <f t="shared" si="8"/>
        <v>24.8</v>
      </c>
      <c r="K85" s="23">
        <f>K86</f>
        <v>24.8</v>
      </c>
      <c r="L85" s="34"/>
      <c r="M85" s="34"/>
      <c r="N85" s="34"/>
      <c r="O85" s="34"/>
      <c r="P85" s="34"/>
      <c r="Q85" s="34"/>
      <c r="R85" s="34"/>
      <c r="S85" s="34"/>
      <c r="T85" s="34"/>
      <c r="U85" s="34"/>
      <c r="V85" s="34"/>
      <c r="W85" s="34"/>
      <c r="X85" s="34"/>
      <c r="Y85" s="34"/>
      <c r="Z85" s="34"/>
      <c r="AA85" s="34"/>
      <c r="AB85" s="34"/>
      <c r="AC85" s="34"/>
    </row>
    <row r="86" spans="1:29" s="47" customFormat="1" ht="34.5" customHeight="1">
      <c r="A86" s="24" t="s">
        <v>274</v>
      </c>
      <c r="B86" s="21">
        <v>871</v>
      </c>
      <c r="C86" s="20" t="s">
        <v>15</v>
      </c>
      <c r="D86" s="20" t="s">
        <v>14</v>
      </c>
      <c r="E86" s="20" t="s">
        <v>66</v>
      </c>
      <c r="F86" s="21">
        <v>9</v>
      </c>
      <c r="G86" s="20" t="s">
        <v>77</v>
      </c>
      <c r="H86" s="21">
        <v>240</v>
      </c>
      <c r="I86" s="23">
        <v>24.8</v>
      </c>
      <c r="J86" s="23">
        <f t="shared" si="8"/>
        <v>24.8</v>
      </c>
      <c r="K86" s="23">
        <v>24.8</v>
      </c>
      <c r="L86" s="34"/>
      <c r="M86" s="34"/>
      <c r="N86" s="34"/>
      <c r="O86" s="34"/>
      <c r="P86" s="34"/>
      <c r="Q86" s="34"/>
      <c r="R86" s="34"/>
      <c r="S86" s="34"/>
      <c r="T86" s="34"/>
      <c r="U86" s="34"/>
      <c r="V86" s="34"/>
      <c r="W86" s="34"/>
      <c r="X86" s="34"/>
      <c r="Y86" s="34"/>
      <c r="Z86" s="34"/>
      <c r="AA86" s="34"/>
      <c r="AB86" s="34"/>
      <c r="AC86" s="34"/>
    </row>
    <row r="87" spans="1:29" ht="29.25">
      <c r="A87" s="17" t="s">
        <v>39</v>
      </c>
      <c r="B87" s="16" t="s">
        <v>28</v>
      </c>
      <c r="C87" s="16" t="s">
        <v>14</v>
      </c>
      <c r="D87" s="16"/>
      <c r="E87" s="16"/>
      <c r="F87" s="17"/>
      <c r="G87" s="20"/>
      <c r="H87" s="17"/>
      <c r="I87" s="25">
        <f>I88</f>
        <v>342.09999999999997</v>
      </c>
      <c r="J87" s="25">
        <f t="shared" si="8"/>
        <v>342.09999999999997</v>
      </c>
      <c r="K87" s="25">
        <f>K88</f>
        <v>341.9</v>
      </c>
    </row>
    <row r="88" spans="1:29" ht="33" customHeight="1">
      <c r="A88" s="15" t="s">
        <v>46</v>
      </c>
      <c r="B88" s="16" t="s">
        <v>28</v>
      </c>
      <c r="C88" s="16" t="s">
        <v>14</v>
      </c>
      <c r="D88" s="16" t="s">
        <v>36</v>
      </c>
      <c r="E88" s="16"/>
      <c r="F88" s="17"/>
      <c r="G88" s="20"/>
      <c r="H88" s="17"/>
      <c r="I88" s="25">
        <f>I89+I97</f>
        <v>342.09999999999997</v>
      </c>
      <c r="J88" s="25">
        <f t="shared" si="8"/>
        <v>342.09999999999997</v>
      </c>
      <c r="K88" s="25">
        <f>K89+K97</f>
        <v>341.9</v>
      </c>
    </row>
    <row r="89" spans="1:29" s="33" customFormat="1" ht="74.25" customHeight="1">
      <c r="A89" s="15" t="s">
        <v>222</v>
      </c>
      <c r="B89" s="17">
        <v>871</v>
      </c>
      <c r="C89" s="16" t="s">
        <v>14</v>
      </c>
      <c r="D89" s="16" t="s">
        <v>36</v>
      </c>
      <c r="E89" s="16" t="s">
        <v>15</v>
      </c>
      <c r="F89" s="17"/>
      <c r="G89" s="20"/>
      <c r="H89" s="17"/>
      <c r="I89" s="25">
        <f>I90</f>
        <v>306.2</v>
      </c>
      <c r="J89" s="25">
        <f t="shared" si="8"/>
        <v>306.2</v>
      </c>
      <c r="K89" s="25">
        <f>K90</f>
        <v>306</v>
      </c>
    </row>
    <row r="90" spans="1:29" ht="36.75" customHeight="1">
      <c r="A90" s="27" t="s">
        <v>102</v>
      </c>
      <c r="B90" s="17">
        <v>871</v>
      </c>
      <c r="C90" s="16" t="s">
        <v>14</v>
      </c>
      <c r="D90" s="16" t="s">
        <v>36</v>
      </c>
      <c r="E90" s="16" t="s">
        <v>15</v>
      </c>
      <c r="F90" s="17">
        <v>1</v>
      </c>
      <c r="G90" s="20"/>
      <c r="H90" s="17"/>
      <c r="I90" s="25">
        <f>I91+I93+I95</f>
        <v>306.2</v>
      </c>
      <c r="J90" s="25">
        <f t="shared" si="8"/>
        <v>306.2</v>
      </c>
      <c r="K90" s="25">
        <f>K91+K93+K95</f>
        <v>306</v>
      </c>
    </row>
    <row r="91" spans="1:29" ht="21" customHeight="1">
      <c r="A91" s="24" t="s">
        <v>103</v>
      </c>
      <c r="B91" s="21">
        <v>871</v>
      </c>
      <c r="C91" s="20" t="s">
        <v>14</v>
      </c>
      <c r="D91" s="20" t="s">
        <v>36</v>
      </c>
      <c r="E91" s="20" t="s">
        <v>15</v>
      </c>
      <c r="F91" s="21">
        <v>1</v>
      </c>
      <c r="G91" s="20" t="s">
        <v>104</v>
      </c>
      <c r="H91" s="21"/>
      <c r="I91" s="23">
        <f>I92</f>
        <v>8.8000000000000007</v>
      </c>
      <c r="J91" s="23">
        <f t="shared" si="8"/>
        <v>8.8000000000000007</v>
      </c>
      <c r="K91" s="23">
        <f>K92</f>
        <v>8.8000000000000007</v>
      </c>
    </row>
    <row r="92" spans="1:29" s="47" customFormat="1" ht="37.5" customHeight="1">
      <c r="A92" s="55" t="s">
        <v>274</v>
      </c>
      <c r="B92" s="21">
        <v>871</v>
      </c>
      <c r="C92" s="20" t="s">
        <v>14</v>
      </c>
      <c r="D92" s="20" t="s">
        <v>36</v>
      </c>
      <c r="E92" s="20" t="s">
        <v>15</v>
      </c>
      <c r="F92" s="21">
        <v>1</v>
      </c>
      <c r="G92" s="20" t="s">
        <v>104</v>
      </c>
      <c r="H92" s="21">
        <v>240</v>
      </c>
      <c r="I92" s="23">
        <v>8.8000000000000007</v>
      </c>
      <c r="J92" s="23">
        <f t="shared" si="8"/>
        <v>8.8000000000000007</v>
      </c>
      <c r="K92" s="23">
        <v>8.8000000000000007</v>
      </c>
      <c r="L92" s="34"/>
      <c r="M92" s="34"/>
      <c r="N92" s="34"/>
      <c r="O92" s="34"/>
      <c r="P92" s="34"/>
      <c r="Q92" s="34"/>
      <c r="R92" s="34"/>
      <c r="S92" s="34"/>
      <c r="T92" s="34"/>
      <c r="U92" s="34"/>
      <c r="V92" s="34"/>
      <c r="W92" s="34"/>
      <c r="X92" s="34"/>
      <c r="Y92" s="34"/>
      <c r="Z92" s="34"/>
      <c r="AA92" s="34"/>
      <c r="AB92" s="34"/>
      <c r="AC92" s="34"/>
    </row>
    <row r="93" spans="1:29" ht="21" customHeight="1">
      <c r="A93" s="24" t="s">
        <v>101</v>
      </c>
      <c r="B93" s="21">
        <v>871</v>
      </c>
      <c r="C93" s="20" t="s">
        <v>14</v>
      </c>
      <c r="D93" s="20" t="s">
        <v>36</v>
      </c>
      <c r="E93" s="20" t="s">
        <v>15</v>
      </c>
      <c r="F93" s="21">
        <v>1</v>
      </c>
      <c r="G93" s="20" t="s">
        <v>106</v>
      </c>
      <c r="H93" s="21"/>
      <c r="I93" s="23">
        <f>I94</f>
        <v>117.7</v>
      </c>
      <c r="J93" s="23">
        <f t="shared" si="8"/>
        <v>117.7</v>
      </c>
      <c r="K93" s="23">
        <f>K94</f>
        <v>117.6</v>
      </c>
    </row>
    <row r="94" spans="1:29" s="47" customFormat="1" ht="41.25" customHeight="1">
      <c r="A94" s="24" t="s">
        <v>274</v>
      </c>
      <c r="B94" s="21">
        <v>871</v>
      </c>
      <c r="C94" s="20" t="s">
        <v>14</v>
      </c>
      <c r="D94" s="20" t="s">
        <v>36</v>
      </c>
      <c r="E94" s="20" t="s">
        <v>15</v>
      </c>
      <c r="F94" s="21">
        <v>1</v>
      </c>
      <c r="G94" s="20" t="s">
        <v>106</v>
      </c>
      <c r="H94" s="21">
        <v>240</v>
      </c>
      <c r="I94" s="23">
        <v>117.7</v>
      </c>
      <c r="J94" s="23">
        <f t="shared" si="8"/>
        <v>117.7</v>
      </c>
      <c r="K94" s="23">
        <v>117.6</v>
      </c>
      <c r="L94" s="34"/>
      <c r="M94" s="34"/>
      <c r="N94" s="34"/>
      <c r="O94" s="34"/>
      <c r="P94" s="34"/>
      <c r="Q94" s="34"/>
      <c r="R94" s="34"/>
      <c r="S94" s="34"/>
      <c r="T94" s="34"/>
      <c r="U94" s="34"/>
      <c r="V94" s="34"/>
      <c r="W94" s="34"/>
      <c r="X94" s="34"/>
      <c r="Y94" s="34"/>
      <c r="Z94" s="34"/>
      <c r="AA94" s="34"/>
      <c r="AB94" s="34"/>
      <c r="AC94" s="34"/>
    </row>
    <row r="95" spans="1:29" ht="18.75" customHeight="1">
      <c r="A95" s="24" t="s">
        <v>107</v>
      </c>
      <c r="B95" s="21">
        <v>871</v>
      </c>
      <c r="C95" s="20" t="s">
        <v>14</v>
      </c>
      <c r="D95" s="20" t="s">
        <v>36</v>
      </c>
      <c r="E95" s="20" t="s">
        <v>15</v>
      </c>
      <c r="F95" s="21">
        <v>1</v>
      </c>
      <c r="G95" s="20" t="s">
        <v>176</v>
      </c>
      <c r="H95" s="21"/>
      <c r="I95" s="23">
        <f>I96</f>
        <v>179.7</v>
      </c>
      <c r="J95" s="23">
        <f t="shared" si="8"/>
        <v>179.7</v>
      </c>
      <c r="K95" s="23">
        <f>K96</f>
        <v>179.6</v>
      </c>
    </row>
    <row r="96" spans="1:29" s="47" customFormat="1" ht="40.5" customHeight="1">
      <c r="A96" s="24" t="s">
        <v>274</v>
      </c>
      <c r="B96" s="21">
        <v>871</v>
      </c>
      <c r="C96" s="20" t="s">
        <v>14</v>
      </c>
      <c r="D96" s="20" t="s">
        <v>36</v>
      </c>
      <c r="E96" s="20" t="s">
        <v>15</v>
      </c>
      <c r="F96" s="21">
        <v>1</v>
      </c>
      <c r="G96" s="20" t="s">
        <v>176</v>
      </c>
      <c r="H96" s="21">
        <v>240</v>
      </c>
      <c r="I96" s="23">
        <f>250-70.3</f>
        <v>179.7</v>
      </c>
      <c r="J96" s="23">
        <f t="shared" si="8"/>
        <v>179.7</v>
      </c>
      <c r="K96" s="23">
        <v>179.6</v>
      </c>
      <c r="L96" s="34"/>
      <c r="M96" s="34"/>
      <c r="N96" s="34"/>
      <c r="O96" s="34"/>
      <c r="P96" s="34"/>
      <c r="Q96" s="34"/>
      <c r="R96" s="34"/>
      <c r="S96" s="34"/>
      <c r="T96" s="34"/>
      <c r="U96" s="34"/>
      <c r="V96" s="34"/>
      <c r="W96" s="34"/>
      <c r="X96" s="34"/>
      <c r="Y96" s="34"/>
      <c r="Z96" s="34"/>
      <c r="AA96" s="34"/>
      <c r="AB96" s="34"/>
      <c r="AC96" s="34"/>
    </row>
    <row r="97" spans="1:29" ht="36.75" customHeight="1">
      <c r="A97" s="27" t="s">
        <v>80</v>
      </c>
      <c r="B97" s="17">
        <v>871</v>
      </c>
      <c r="C97" s="16" t="s">
        <v>14</v>
      </c>
      <c r="D97" s="16" t="s">
        <v>36</v>
      </c>
      <c r="E97" s="16">
        <v>97</v>
      </c>
      <c r="F97" s="21"/>
      <c r="G97" s="20"/>
      <c r="H97" s="21"/>
      <c r="I97" s="25">
        <f t="shared" ref="I97:K99" si="9">I98</f>
        <v>35.9</v>
      </c>
      <c r="J97" s="25">
        <f t="shared" si="8"/>
        <v>35.9</v>
      </c>
      <c r="K97" s="25">
        <f t="shared" si="9"/>
        <v>35.9</v>
      </c>
    </row>
    <row r="98" spans="1:29" ht="63" customHeight="1">
      <c r="A98" s="24" t="s">
        <v>79</v>
      </c>
      <c r="B98" s="21">
        <v>871</v>
      </c>
      <c r="C98" s="20" t="s">
        <v>14</v>
      </c>
      <c r="D98" s="20" t="s">
        <v>36</v>
      </c>
      <c r="E98" s="20">
        <v>97</v>
      </c>
      <c r="F98" s="21">
        <v>2</v>
      </c>
      <c r="G98" s="20"/>
      <c r="H98" s="21"/>
      <c r="I98" s="23">
        <f t="shared" si="9"/>
        <v>35.9</v>
      </c>
      <c r="J98" s="23">
        <f t="shared" si="8"/>
        <v>35.9</v>
      </c>
      <c r="K98" s="23">
        <f t="shared" si="9"/>
        <v>35.9</v>
      </c>
    </row>
    <row r="99" spans="1:29" ht="62.25" customHeight="1">
      <c r="A99" s="24" t="s">
        <v>266</v>
      </c>
      <c r="B99" s="21">
        <v>871</v>
      </c>
      <c r="C99" s="20" t="s">
        <v>14</v>
      </c>
      <c r="D99" s="20" t="s">
        <v>36</v>
      </c>
      <c r="E99" s="20" t="s">
        <v>100</v>
      </c>
      <c r="F99" s="21">
        <v>2</v>
      </c>
      <c r="G99" s="20" t="s">
        <v>105</v>
      </c>
      <c r="H99" s="21"/>
      <c r="I99" s="23">
        <f t="shared" si="9"/>
        <v>35.9</v>
      </c>
      <c r="J99" s="23">
        <f t="shared" si="8"/>
        <v>35.9</v>
      </c>
      <c r="K99" s="23">
        <f t="shared" si="9"/>
        <v>35.9</v>
      </c>
    </row>
    <row r="100" spans="1:29" s="47" customFormat="1" ht="12.75" customHeight="1">
      <c r="A100" s="122" t="s">
        <v>54</v>
      </c>
      <c r="B100" s="21">
        <v>871</v>
      </c>
      <c r="C100" s="20" t="s">
        <v>14</v>
      </c>
      <c r="D100" s="20" t="s">
        <v>36</v>
      </c>
      <c r="E100" s="20" t="s">
        <v>100</v>
      </c>
      <c r="F100" s="21">
        <v>2</v>
      </c>
      <c r="G100" s="20" t="s">
        <v>105</v>
      </c>
      <c r="H100" s="21">
        <v>500</v>
      </c>
      <c r="I100" s="23">
        <v>35.9</v>
      </c>
      <c r="J100" s="23">
        <f t="shared" si="8"/>
        <v>35.9</v>
      </c>
      <c r="K100" s="23">
        <v>35.9</v>
      </c>
      <c r="L100" s="34"/>
      <c r="M100" s="34"/>
      <c r="N100" s="34"/>
      <c r="O100" s="34"/>
      <c r="P100" s="34"/>
      <c r="Q100" s="34"/>
      <c r="R100" s="34"/>
      <c r="S100" s="34"/>
      <c r="T100" s="34"/>
      <c r="U100" s="34"/>
      <c r="V100" s="34"/>
      <c r="W100" s="34"/>
      <c r="X100" s="34"/>
      <c r="Y100" s="34"/>
      <c r="Z100" s="34"/>
      <c r="AA100" s="34"/>
      <c r="AB100" s="34"/>
      <c r="AC100" s="34"/>
    </row>
    <row r="101" spans="1:29">
      <c r="A101" s="17" t="s">
        <v>61</v>
      </c>
      <c r="B101" s="17">
        <v>871</v>
      </c>
      <c r="C101" s="16" t="s">
        <v>17</v>
      </c>
      <c r="D101" s="17" t="s">
        <v>10</v>
      </c>
      <c r="E101" s="20"/>
      <c r="F101" s="21"/>
      <c r="G101" s="20"/>
      <c r="H101" s="21"/>
      <c r="I101" s="25">
        <f>I102+I117</f>
        <v>35098.6</v>
      </c>
      <c r="J101" s="25">
        <f t="shared" si="8"/>
        <v>35098.6</v>
      </c>
      <c r="K101" s="25">
        <f>K102+K117</f>
        <v>31025.100000000002</v>
      </c>
    </row>
    <row r="102" spans="1:29">
      <c r="A102" s="15" t="s">
        <v>62</v>
      </c>
      <c r="B102" s="17">
        <v>871</v>
      </c>
      <c r="C102" s="16" t="s">
        <v>17</v>
      </c>
      <c r="D102" s="16" t="s">
        <v>36</v>
      </c>
      <c r="E102" s="20"/>
      <c r="F102" s="21"/>
      <c r="G102" s="20"/>
      <c r="H102" s="21"/>
      <c r="I102" s="25">
        <f>I103</f>
        <v>35073.599999999999</v>
      </c>
      <c r="J102" s="25">
        <f t="shared" si="8"/>
        <v>35073.599999999999</v>
      </c>
      <c r="K102" s="25">
        <f>K103</f>
        <v>31008.100000000002</v>
      </c>
    </row>
    <row r="103" spans="1:29" s="33" customFormat="1" ht="33" customHeight="1">
      <c r="A103" s="15" t="s">
        <v>118</v>
      </c>
      <c r="B103" s="17">
        <v>871</v>
      </c>
      <c r="C103" s="16" t="s">
        <v>17</v>
      </c>
      <c r="D103" s="16" t="s">
        <v>36</v>
      </c>
      <c r="E103" s="16" t="s">
        <v>14</v>
      </c>
      <c r="F103" s="17"/>
      <c r="G103" s="20"/>
      <c r="H103" s="17"/>
      <c r="I103" s="25">
        <f>I104</f>
        <v>35073.599999999999</v>
      </c>
      <c r="J103" s="25">
        <f t="shared" si="8"/>
        <v>35073.599999999999</v>
      </c>
      <c r="K103" s="25">
        <f>K104</f>
        <v>31008.100000000002</v>
      </c>
    </row>
    <row r="104" spans="1:29" ht="62.25" customHeight="1">
      <c r="A104" s="27" t="s">
        <v>223</v>
      </c>
      <c r="B104" s="17">
        <v>871</v>
      </c>
      <c r="C104" s="16" t="s">
        <v>17</v>
      </c>
      <c r="D104" s="16" t="s">
        <v>36</v>
      </c>
      <c r="E104" s="16" t="s">
        <v>14</v>
      </c>
      <c r="F104" s="17">
        <v>1</v>
      </c>
      <c r="G104" s="20"/>
      <c r="H104" s="17"/>
      <c r="I104" s="25">
        <f>I105+I107+I109+I111+I115+I113</f>
        <v>35073.599999999999</v>
      </c>
      <c r="J104" s="25">
        <f t="shared" si="8"/>
        <v>35073.599999999999</v>
      </c>
      <c r="K104" s="25">
        <f>K105+K107+K109+K111+K115+K113</f>
        <v>31008.100000000002</v>
      </c>
    </row>
    <row r="105" spans="1:29" ht="12.75" customHeight="1">
      <c r="A105" s="24" t="s">
        <v>108</v>
      </c>
      <c r="B105" s="21">
        <v>871</v>
      </c>
      <c r="C105" s="20" t="s">
        <v>17</v>
      </c>
      <c r="D105" s="20" t="s">
        <v>36</v>
      </c>
      <c r="E105" s="20" t="s">
        <v>14</v>
      </c>
      <c r="F105" s="21">
        <v>1</v>
      </c>
      <c r="G105" s="20" t="s">
        <v>109</v>
      </c>
      <c r="H105" s="21"/>
      <c r="I105" s="23">
        <f>I106</f>
        <v>8000</v>
      </c>
      <c r="J105" s="23">
        <f t="shared" si="8"/>
        <v>8000</v>
      </c>
      <c r="K105" s="23">
        <f>K106</f>
        <v>7085.2</v>
      </c>
    </row>
    <row r="106" spans="1:29" s="47" customFormat="1" ht="29.25" customHeight="1">
      <c r="A106" s="24" t="s">
        <v>274</v>
      </c>
      <c r="B106" s="21">
        <v>871</v>
      </c>
      <c r="C106" s="20" t="s">
        <v>17</v>
      </c>
      <c r="D106" s="20" t="s">
        <v>36</v>
      </c>
      <c r="E106" s="20" t="s">
        <v>14</v>
      </c>
      <c r="F106" s="21">
        <v>1</v>
      </c>
      <c r="G106" s="20" t="s">
        <v>109</v>
      </c>
      <c r="H106" s="21">
        <v>240</v>
      </c>
      <c r="I106" s="23">
        <v>8000</v>
      </c>
      <c r="J106" s="23">
        <f t="shared" si="8"/>
        <v>8000</v>
      </c>
      <c r="K106" s="23">
        <v>7085.2</v>
      </c>
      <c r="L106" s="34"/>
      <c r="M106" s="34"/>
      <c r="N106" s="34"/>
      <c r="O106" s="34"/>
      <c r="P106" s="34"/>
      <c r="Q106" s="34"/>
      <c r="R106" s="34"/>
      <c r="S106" s="34"/>
      <c r="T106" s="34"/>
      <c r="U106" s="34"/>
      <c r="V106" s="34"/>
      <c r="W106" s="34"/>
      <c r="X106" s="34"/>
      <c r="Y106" s="34"/>
      <c r="Z106" s="34"/>
      <c r="AA106" s="34"/>
      <c r="AB106" s="34"/>
      <c r="AC106" s="34"/>
    </row>
    <row r="107" spans="1:29" ht="12.75" customHeight="1">
      <c r="A107" s="24" t="s">
        <v>110</v>
      </c>
      <c r="B107" s="21">
        <v>871</v>
      </c>
      <c r="C107" s="20" t="s">
        <v>17</v>
      </c>
      <c r="D107" s="20" t="s">
        <v>36</v>
      </c>
      <c r="E107" s="20" t="s">
        <v>14</v>
      </c>
      <c r="F107" s="21">
        <v>1</v>
      </c>
      <c r="G107" s="20" t="s">
        <v>111</v>
      </c>
      <c r="H107" s="21"/>
      <c r="I107" s="23">
        <f>I108</f>
        <v>16262.2</v>
      </c>
      <c r="J107" s="23">
        <f t="shared" si="8"/>
        <v>16262.2</v>
      </c>
      <c r="K107" s="23">
        <f>K108</f>
        <v>14669.2</v>
      </c>
    </row>
    <row r="108" spans="1:29" s="47" customFormat="1" ht="28.5" customHeight="1">
      <c r="A108" s="24" t="s">
        <v>274</v>
      </c>
      <c r="B108" s="21">
        <v>871</v>
      </c>
      <c r="C108" s="20" t="s">
        <v>17</v>
      </c>
      <c r="D108" s="20" t="s">
        <v>36</v>
      </c>
      <c r="E108" s="20" t="s">
        <v>14</v>
      </c>
      <c r="F108" s="21">
        <v>1</v>
      </c>
      <c r="G108" s="20" t="s">
        <v>111</v>
      </c>
      <c r="H108" s="21">
        <v>240</v>
      </c>
      <c r="I108" s="23">
        <v>16262.2</v>
      </c>
      <c r="J108" s="23">
        <f t="shared" si="8"/>
        <v>16262.2</v>
      </c>
      <c r="K108" s="23">
        <v>14669.2</v>
      </c>
      <c r="L108" s="34"/>
      <c r="M108" s="34"/>
      <c r="N108" s="34"/>
      <c r="O108" s="34"/>
      <c r="P108" s="34"/>
      <c r="Q108" s="34"/>
      <c r="R108" s="34"/>
      <c r="S108" s="34"/>
      <c r="T108" s="34"/>
      <c r="U108" s="34"/>
      <c r="V108" s="34"/>
      <c r="W108" s="34"/>
      <c r="X108" s="34"/>
      <c r="Y108" s="34"/>
      <c r="Z108" s="34"/>
      <c r="AA108" s="34"/>
      <c r="AB108" s="34"/>
      <c r="AC108" s="34"/>
    </row>
    <row r="109" spans="1:29" ht="12.75" customHeight="1">
      <c r="A109" s="24" t="s">
        <v>112</v>
      </c>
      <c r="B109" s="21">
        <v>871</v>
      </c>
      <c r="C109" s="20" t="s">
        <v>17</v>
      </c>
      <c r="D109" s="20" t="s">
        <v>36</v>
      </c>
      <c r="E109" s="20" t="s">
        <v>14</v>
      </c>
      <c r="F109" s="21">
        <v>1</v>
      </c>
      <c r="G109" s="20" t="s">
        <v>113</v>
      </c>
      <c r="H109" s="21"/>
      <c r="I109" s="23">
        <f>I110</f>
        <v>4344.8</v>
      </c>
      <c r="J109" s="23">
        <f t="shared" si="8"/>
        <v>4344.8</v>
      </c>
      <c r="K109" s="23">
        <f>K110</f>
        <v>3885.6</v>
      </c>
    </row>
    <row r="110" spans="1:29" s="47" customFormat="1" ht="29.25" customHeight="1">
      <c r="A110" s="24" t="s">
        <v>274</v>
      </c>
      <c r="B110" s="21">
        <v>871</v>
      </c>
      <c r="C110" s="20" t="s">
        <v>17</v>
      </c>
      <c r="D110" s="20" t="s">
        <v>36</v>
      </c>
      <c r="E110" s="20" t="s">
        <v>14</v>
      </c>
      <c r="F110" s="21">
        <v>1</v>
      </c>
      <c r="G110" s="20" t="s">
        <v>113</v>
      </c>
      <c r="H110" s="21">
        <v>240</v>
      </c>
      <c r="I110" s="23">
        <v>4344.8</v>
      </c>
      <c r="J110" s="23">
        <f t="shared" si="8"/>
        <v>4344.8</v>
      </c>
      <c r="K110" s="23">
        <v>3885.6</v>
      </c>
      <c r="L110" s="34"/>
      <c r="M110" s="34"/>
      <c r="N110" s="34"/>
      <c r="O110" s="34"/>
      <c r="P110" s="34"/>
      <c r="Q110" s="34"/>
      <c r="R110" s="34"/>
      <c r="S110" s="34"/>
      <c r="T110" s="34"/>
      <c r="U110" s="34"/>
      <c r="V110" s="34"/>
      <c r="W110" s="34"/>
      <c r="X110" s="34"/>
      <c r="Y110" s="34"/>
      <c r="Z110" s="34"/>
      <c r="AA110" s="34"/>
      <c r="AB110" s="34"/>
      <c r="AC110" s="34"/>
    </row>
    <row r="111" spans="1:29" ht="35.25" customHeight="1">
      <c r="A111" s="24" t="s">
        <v>209</v>
      </c>
      <c r="B111" s="21">
        <v>871</v>
      </c>
      <c r="C111" s="20" t="s">
        <v>17</v>
      </c>
      <c r="D111" s="20" t="s">
        <v>36</v>
      </c>
      <c r="E111" s="20" t="s">
        <v>14</v>
      </c>
      <c r="F111" s="21">
        <v>1</v>
      </c>
      <c r="G111" s="20" t="s">
        <v>114</v>
      </c>
      <c r="H111" s="21"/>
      <c r="I111" s="23">
        <f>I112</f>
        <v>563.6</v>
      </c>
      <c r="J111" s="23">
        <f t="shared" si="8"/>
        <v>563.6</v>
      </c>
      <c r="K111" s="23">
        <f>K112</f>
        <v>563.4</v>
      </c>
    </row>
    <row r="112" spans="1:29" s="47" customFormat="1" ht="30" customHeight="1">
      <c r="A112" s="24" t="s">
        <v>274</v>
      </c>
      <c r="B112" s="21">
        <v>871</v>
      </c>
      <c r="C112" s="20" t="s">
        <v>17</v>
      </c>
      <c r="D112" s="20" t="s">
        <v>36</v>
      </c>
      <c r="E112" s="20" t="s">
        <v>14</v>
      </c>
      <c r="F112" s="21">
        <v>1</v>
      </c>
      <c r="G112" s="20" t="s">
        <v>114</v>
      </c>
      <c r="H112" s="21">
        <v>240</v>
      </c>
      <c r="I112" s="23">
        <v>563.6</v>
      </c>
      <c r="J112" s="23">
        <f t="shared" si="8"/>
        <v>563.6</v>
      </c>
      <c r="K112" s="23">
        <v>563.4</v>
      </c>
      <c r="L112" s="34"/>
      <c r="M112" s="34"/>
      <c r="N112" s="34"/>
      <c r="O112" s="34"/>
      <c r="P112" s="34"/>
      <c r="Q112" s="34"/>
      <c r="R112" s="34"/>
      <c r="S112" s="34"/>
      <c r="T112" s="34"/>
      <c r="U112" s="34"/>
      <c r="V112" s="34"/>
      <c r="W112" s="34"/>
      <c r="X112" s="34"/>
      <c r="Y112" s="34"/>
      <c r="Z112" s="34"/>
      <c r="AA112" s="34"/>
      <c r="AB112" s="34"/>
      <c r="AC112" s="34"/>
    </row>
    <row r="113" spans="1:29" ht="12.75" customHeight="1">
      <c r="A113" s="24" t="s">
        <v>270</v>
      </c>
      <c r="B113" s="21">
        <v>871</v>
      </c>
      <c r="C113" s="20" t="s">
        <v>17</v>
      </c>
      <c r="D113" s="20" t="s">
        <v>36</v>
      </c>
      <c r="E113" s="20" t="s">
        <v>14</v>
      </c>
      <c r="F113" s="21">
        <v>1</v>
      </c>
      <c r="G113" s="20" t="s">
        <v>115</v>
      </c>
      <c r="H113" s="21"/>
      <c r="I113" s="23">
        <f>I114</f>
        <v>4000</v>
      </c>
      <c r="J113" s="23">
        <f t="shared" si="8"/>
        <v>4000</v>
      </c>
      <c r="K113" s="23">
        <f>K114</f>
        <v>2901.7</v>
      </c>
    </row>
    <row r="114" spans="1:29" s="47" customFormat="1" ht="27.75" customHeight="1">
      <c r="A114" s="24" t="s">
        <v>274</v>
      </c>
      <c r="B114" s="21">
        <v>871</v>
      </c>
      <c r="C114" s="20" t="s">
        <v>17</v>
      </c>
      <c r="D114" s="20" t="s">
        <v>36</v>
      </c>
      <c r="E114" s="20" t="s">
        <v>14</v>
      </c>
      <c r="F114" s="21">
        <v>1</v>
      </c>
      <c r="G114" s="20" t="s">
        <v>115</v>
      </c>
      <c r="H114" s="21">
        <v>240</v>
      </c>
      <c r="I114" s="23">
        <v>4000</v>
      </c>
      <c r="J114" s="23">
        <f t="shared" si="8"/>
        <v>4000</v>
      </c>
      <c r="K114" s="23">
        <v>2901.7</v>
      </c>
      <c r="L114" s="34"/>
      <c r="M114" s="34"/>
      <c r="N114" s="34"/>
      <c r="O114" s="34"/>
      <c r="P114" s="34"/>
      <c r="Q114" s="34"/>
      <c r="R114" s="34"/>
      <c r="S114" s="34"/>
      <c r="T114" s="34"/>
      <c r="U114" s="34"/>
      <c r="V114" s="34"/>
      <c r="W114" s="34"/>
      <c r="X114" s="34"/>
      <c r="Y114" s="34"/>
      <c r="Z114" s="34"/>
      <c r="AA114" s="34"/>
      <c r="AB114" s="34"/>
      <c r="AC114" s="34"/>
    </row>
    <row r="115" spans="1:29" ht="12.75" customHeight="1">
      <c r="A115" s="24" t="s">
        <v>178</v>
      </c>
      <c r="B115" s="21">
        <v>871</v>
      </c>
      <c r="C115" s="20" t="s">
        <v>17</v>
      </c>
      <c r="D115" s="20" t="s">
        <v>36</v>
      </c>
      <c r="E115" s="20" t="s">
        <v>14</v>
      </c>
      <c r="F115" s="21">
        <v>1</v>
      </c>
      <c r="G115" s="20" t="s">
        <v>177</v>
      </c>
      <c r="H115" s="21"/>
      <c r="I115" s="23">
        <f>I116</f>
        <v>1903</v>
      </c>
      <c r="J115" s="23">
        <f t="shared" si="8"/>
        <v>1903</v>
      </c>
      <c r="K115" s="23">
        <f>K116</f>
        <v>1903</v>
      </c>
    </row>
    <row r="116" spans="1:29" s="47" customFormat="1" ht="27.75" customHeight="1">
      <c r="A116" s="24" t="s">
        <v>274</v>
      </c>
      <c r="B116" s="21">
        <v>871</v>
      </c>
      <c r="C116" s="20" t="s">
        <v>17</v>
      </c>
      <c r="D116" s="20" t="s">
        <v>36</v>
      </c>
      <c r="E116" s="20" t="s">
        <v>14</v>
      </c>
      <c r="F116" s="21">
        <v>1</v>
      </c>
      <c r="G116" s="20" t="s">
        <v>177</v>
      </c>
      <c r="H116" s="21">
        <v>240</v>
      </c>
      <c r="I116" s="23">
        <f>1903</f>
        <v>1903</v>
      </c>
      <c r="J116" s="23">
        <f t="shared" si="8"/>
        <v>1903</v>
      </c>
      <c r="K116" s="23">
        <v>1903</v>
      </c>
      <c r="L116" s="34"/>
      <c r="M116" s="34"/>
      <c r="N116" s="34"/>
      <c r="O116" s="34"/>
      <c r="P116" s="34"/>
      <c r="Q116" s="34"/>
      <c r="R116" s="34"/>
      <c r="S116" s="34"/>
      <c r="T116" s="34"/>
      <c r="U116" s="34"/>
      <c r="V116" s="34"/>
      <c r="W116" s="34"/>
      <c r="X116" s="34"/>
      <c r="Y116" s="34"/>
      <c r="Z116" s="34"/>
      <c r="AA116" s="34"/>
      <c r="AB116" s="34"/>
      <c r="AC116" s="34"/>
    </row>
    <row r="117" spans="1:29" ht="19.5" customHeight="1">
      <c r="A117" s="15" t="s">
        <v>63</v>
      </c>
      <c r="B117" s="17">
        <v>871</v>
      </c>
      <c r="C117" s="16" t="s">
        <v>17</v>
      </c>
      <c r="D117" s="16" t="s">
        <v>64</v>
      </c>
      <c r="E117" s="16"/>
      <c r="F117" s="16"/>
      <c r="G117" s="20"/>
      <c r="H117" s="17" t="s">
        <v>9</v>
      </c>
      <c r="I117" s="18">
        <f t="shared" ref="I117:K119" si="10">I118</f>
        <v>25</v>
      </c>
      <c r="J117" s="25">
        <f t="shared" si="8"/>
        <v>25</v>
      </c>
      <c r="K117" s="18">
        <f t="shared" si="10"/>
        <v>17</v>
      </c>
    </row>
    <row r="118" spans="1:29" s="33" customFormat="1" ht="38.25" customHeight="1">
      <c r="A118" s="27" t="s">
        <v>224</v>
      </c>
      <c r="B118" s="16" t="s">
        <v>28</v>
      </c>
      <c r="C118" s="16" t="s">
        <v>17</v>
      </c>
      <c r="D118" s="16" t="s">
        <v>64</v>
      </c>
      <c r="E118" s="16" t="s">
        <v>17</v>
      </c>
      <c r="F118" s="17"/>
      <c r="G118" s="20"/>
      <c r="H118" s="17"/>
      <c r="I118" s="25">
        <f t="shared" si="10"/>
        <v>25</v>
      </c>
      <c r="J118" s="25">
        <f t="shared" si="8"/>
        <v>25</v>
      </c>
      <c r="K118" s="25">
        <f t="shared" si="10"/>
        <v>17</v>
      </c>
    </row>
    <row r="119" spans="1:29">
      <c r="A119" s="24" t="s">
        <v>231</v>
      </c>
      <c r="B119" s="20" t="s">
        <v>28</v>
      </c>
      <c r="C119" s="20" t="s">
        <v>17</v>
      </c>
      <c r="D119" s="20" t="s">
        <v>64</v>
      </c>
      <c r="E119" s="20" t="s">
        <v>17</v>
      </c>
      <c r="F119" s="21">
        <v>0</v>
      </c>
      <c r="G119" s="20" t="s">
        <v>215</v>
      </c>
      <c r="H119" s="21"/>
      <c r="I119" s="23">
        <f t="shared" si="10"/>
        <v>25</v>
      </c>
      <c r="J119" s="23">
        <f t="shared" si="8"/>
        <v>25</v>
      </c>
      <c r="K119" s="23">
        <f t="shared" si="10"/>
        <v>17</v>
      </c>
    </row>
    <row r="120" spans="1:29" ht="42" customHeight="1">
      <c r="A120" s="24" t="s">
        <v>256</v>
      </c>
      <c r="B120" s="20" t="s">
        <v>28</v>
      </c>
      <c r="C120" s="20" t="s">
        <v>17</v>
      </c>
      <c r="D120" s="20" t="s">
        <v>64</v>
      </c>
      <c r="E120" s="20" t="s">
        <v>17</v>
      </c>
      <c r="F120" s="21">
        <v>0</v>
      </c>
      <c r="G120" s="20" t="s">
        <v>215</v>
      </c>
      <c r="H120" s="21">
        <v>810</v>
      </c>
      <c r="I120" s="23">
        <v>25</v>
      </c>
      <c r="J120" s="23">
        <f t="shared" si="8"/>
        <v>25</v>
      </c>
      <c r="K120" s="23">
        <v>17</v>
      </c>
    </row>
    <row r="121" spans="1:29" ht="16.5" customHeight="1">
      <c r="A121" s="17" t="s">
        <v>20</v>
      </c>
      <c r="B121" s="17">
        <v>871</v>
      </c>
      <c r="C121" s="17" t="s">
        <v>18</v>
      </c>
      <c r="D121" s="17" t="s">
        <v>10</v>
      </c>
      <c r="E121" s="20"/>
      <c r="F121" s="21"/>
      <c r="G121" s="20"/>
      <c r="H121" s="21"/>
      <c r="I121" s="25">
        <f>I122+I139+I144+I172</f>
        <v>43088.3</v>
      </c>
      <c r="J121" s="25">
        <f t="shared" si="8"/>
        <v>43088.3</v>
      </c>
      <c r="K121" s="25">
        <f>K122+K139+K144+K172</f>
        <v>38173.5</v>
      </c>
    </row>
    <row r="122" spans="1:29">
      <c r="A122" s="15" t="s">
        <v>21</v>
      </c>
      <c r="B122" s="17">
        <v>871</v>
      </c>
      <c r="C122" s="17" t="s">
        <v>18</v>
      </c>
      <c r="D122" s="17" t="s">
        <v>13</v>
      </c>
      <c r="E122" s="20"/>
      <c r="F122" s="21"/>
      <c r="G122" s="20"/>
      <c r="H122" s="21"/>
      <c r="I122" s="25">
        <f>I123+I135</f>
        <v>1848</v>
      </c>
      <c r="J122" s="25">
        <f t="shared" si="8"/>
        <v>1848</v>
      </c>
      <c r="K122" s="25">
        <f>K123+K135</f>
        <v>1666.9</v>
      </c>
    </row>
    <row r="123" spans="1:29" s="33" customFormat="1" ht="36" customHeight="1">
      <c r="A123" s="27" t="s">
        <v>269</v>
      </c>
      <c r="B123" s="16" t="s">
        <v>28</v>
      </c>
      <c r="C123" s="16" t="s">
        <v>18</v>
      </c>
      <c r="D123" s="16" t="s">
        <v>13</v>
      </c>
      <c r="E123" s="16" t="s">
        <v>18</v>
      </c>
      <c r="F123" s="17"/>
      <c r="G123" s="20"/>
      <c r="H123" s="17"/>
      <c r="I123" s="25">
        <f>I124+I129+I132</f>
        <v>906.6</v>
      </c>
      <c r="J123" s="25">
        <f t="shared" si="8"/>
        <v>906.6</v>
      </c>
      <c r="K123" s="25">
        <f>K124+K129+K132</f>
        <v>725.6</v>
      </c>
    </row>
    <row r="124" spans="1:29" ht="33.75" customHeight="1">
      <c r="A124" s="27" t="s">
        <v>121</v>
      </c>
      <c r="B124" s="16" t="s">
        <v>28</v>
      </c>
      <c r="C124" s="16" t="s">
        <v>18</v>
      </c>
      <c r="D124" s="16" t="s">
        <v>13</v>
      </c>
      <c r="E124" s="16" t="s">
        <v>18</v>
      </c>
      <c r="F124" s="17">
        <v>1</v>
      </c>
      <c r="G124" s="20"/>
      <c r="H124" s="17"/>
      <c r="I124" s="25">
        <f>I125+I127</f>
        <v>465.3</v>
      </c>
      <c r="J124" s="25">
        <f t="shared" si="8"/>
        <v>465.3</v>
      </c>
      <c r="K124" s="25">
        <f>K125+K127</f>
        <v>284.40000000000003</v>
      </c>
    </row>
    <row r="125" spans="1:29">
      <c r="A125" s="24" t="s">
        <v>124</v>
      </c>
      <c r="B125" s="20" t="s">
        <v>28</v>
      </c>
      <c r="C125" s="20" t="s">
        <v>18</v>
      </c>
      <c r="D125" s="20" t="s">
        <v>13</v>
      </c>
      <c r="E125" s="20" t="s">
        <v>18</v>
      </c>
      <c r="F125" s="21">
        <v>1</v>
      </c>
      <c r="G125" s="20" t="s">
        <v>125</v>
      </c>
      <c r="H125" s="21"/>
      <c r="I125" s="23">
        <f>I126</f>
        <v>265.3</v>
      </c>
      <c r="J125" s="23">
        <f t="shared" si="8"/>
        <v>265.3</v>
      </c>
      <c r="K125" s="23">
        <f>K126</f>
        <v>265.3</v>
      </c>
    </row>
    <row r="126" spans="1:29" ht="38.25" customHeight="1">
      <c r="A126" s="24" t="s">
        <v>274</v>
      </c>
      <c r="B126" s="20" t="s">
        <v>28</v>
      </c>
      <c r="C126" s="20" t="s">
        <v>18</v>
      </c>
      <c r="D126" s="20" t="s">
        <v>13</v>
      </c>
      <c r="E126" s="20" t="s">
        <v>18</v>
      </c>
      <c r="F126" s="21">
        <v>1</v>
      </c>
      <c r="G126" s="20" t="s">
        <v>125</v>
      </c>
      <c r="H126" s="21">
        <v>240</v>
      </c>
      <c r="I126" s="23">
        <v>265.3</v>
      </c>
      <c r="J126" s="23">
        <f t="shared" si="8"/>
        <v>265.3</v>
      </c>
      <c r="K126" s="23">
        <v>265.3</v>
      </c>
    </row>
    <row r="127" spans="1:29">
      <c r="A127" s="24" t="s">
        <v>276</v>
      </c>
      <c r="B127" s="20" t="s">
        <v>28</v>
      </c>
      <c r="C127" s="20" t="s">
        <v>18</v>
      </c>
      <c r="D127" s="20" t="s">
        <v>13</v>
      </c>
      <c r="E127" s="20" t="s">
        <v>18</v>
      </c>
      <c r="F127" s="21">
        <v>1</v>
      </c>
      <c r="G127" s="20" t="s">
        <v>126</v>
      </c>
      <c r="H127" s="21"/>
      <c r="I127" s="23">
        <f>I128</f>
        <v>200</v>
      </c>
      <c r="J127" s="23">
        <f t="shared" si="8"/>
        <v>200</v>
      </c>
      <c r="K127" s="23">
        <f>K128</f>
        <v>19.100000000000001</v>
      </c>
    </row>
    <row r="128" spans="1:29" ht="39" customHeight="1">
      <c r="A128" s="24" t="s">
        <v>274</v>
      </c>
      <c r="B128" s="20" t="s">
        <v>28</v>
      </c>
      <c r="C128" s="20" t="s">
        <v>18</v>
      </c>
      <c r="D128" s="20" t="s">
        <v>13</v>
      </c>
      <c r="E128" s="20" t="s">
        <v>18</v>
      </c>
      <c r="F128" s="21">
        <v>1</v>
      </c>
      <c r="G128" s="20" t="s">
        <v>126</v>
      </c>
      <c r="H128" s="21">
        <v>240</v>
      </c>
      <c r="I128" s="23">
        <v>200</v>
      </c>
      <c r="J128" s="23">
        <f t="shared" si="8"/>
        <v>200</v>
      </c>
      <c r="K128" s="23">
        <v>19.100000000000001</v>
      </c>
    </row>
    <row r="129" spans="1:11" ht="30" customHeight="1">
      <c r="A129" s="27" t="s">
        <v>123</v>
      </c>
      <c r="B129" s="16" t="s">
        <v>28</v>
      </c>
      <c r="C129" s="16" t="s">
        <v>18</v>
      </c>
      <c r="D129" s="16" t="s">
        <v>13</v>
      </c>
      <c r="E129" s="16" t="s">
        <v>18</v>
      </c>
      <c r="F129" s="17">
        <v>2</v>
      </c>
      <c r="G129" s="20"/>
      <c r="H129" s="17"/>
      <c r="I129" s="25">
        <f>I130</f>
        <v>276.7</v>
      </c>
      <c r="J129" s="25">
        <f t="shared" si="8"/>
        <v>276.7</v>
      </c>
      <c r="K129" s="25">
        <f>K130</f>
        <v>276.7</v>
      </c>
    </row>
    <row r="130" spans="1:11" ht="15.75" customHeight="1">
      <c r="A130" s="24" t="s">
        <v>124</v>
      </c>
      <c r="B130" s="20" t="s">
        <v>28</v>
      </c>
      <c r="C130" s="20" t="s">
        <v>18</v>
      </c>
      <c r="D130" s="20" t="s">
        <v>13</v>
      </c>
      <c r="E130" s="20" t="s">
        <v>18</v>
      </c>
      <c r="F130" s="21">
        <v>2</v>
      </c>
      <c r="G130" s="20" t="s">
        <v>125</v>
      </c>
      <c r="H130" s="21"/>
      <c r="I130" s="23">
        <f>I131</f>
        <v>276.7</v>
      </c>
      <c r="J130" s="23">
        <f t="shared" si="8"/>
        <v>276.7</v>
      </c>
      <c r="K130" s="23">
        <f>K131</f>
        <v>276.7</v>
      </c>
    </row>
    <row r="131" spans="1:11" ht="35.25" customHeight="1">
      <c r="A131" s="24" t="s">
        <v>274</v>
      </c>
      <c r="B131" s="20" t="s">
        <v>28</v>
      </c>
      <c r="C131" s="20" t="s">
        <v>18</v>
      </c>
      <c r="D131" s="20" t="s">
        <v>13</v>
      </c>
      <c r="E131" s="20" t="s">
        <v>18</v>
      </c>
      <c r="F131" s="21">
        <v>2</v>
      </c>
      <c r="G131" s="20" t="s">
        <v>125</v>
      </c>
      <c r="H131" s="21">
        <v>240</v>
      </c>
      <c r="I131" s="23">
        <v>276.7</v>
      </c>
      <c r="J131" s="23">
        <f t="shared" si="8"/>
        <v>276.7</v>
      </c>
      <c r="K131" s="23">
        <v>276.7</v>
      </c>
    </row>
    <row r="132" spans="1:11" ht="36.75" customHeight="1">
      <c r="A132" s="27" t="s">
        <v>122</v>
      </c>
      <c r="B132" s="16" t="s">
        <v>28</v>
      </c>
      <c r="C132" s="16" t="s">
        <v>18</v>
      </c>
      <c r="D132" s="16" t="s">
        <v>13</v>
      </c>
      <c r="E132" s="16" t="s">
        <v>18</v>
      </c>
      <c r="F132" s="17">
        <v>4</v>
      </c>
      <c r="G132" s="20"/>
      <c r="H132" s="17"/>
      <c r="I132" s="25">
        <f>I133</f>
        <v>164.6</v>
      </c>
      <c r="J132" s="25">
        <f t="shared" si="8"/>
        <v>164.6</v>
      </c>
      <c r="K132" s="25">
        <f>K133</f>
        <v>164.5</v>
      </c>
    </row>
    <row r="133" spans="1:11" ht="18" customHeight="1">
      <c r="A133" s="24" t="s">
        <v>119</v>
      </c>
      <c r="B133" s="20" t="s">
        <v>28</v>
      </c>
      <c r="C133" s="20" t="s">
        <v>18</v>
      </c>
      <c r="D133" s="20" t="s">
        <v>13</v>
      </c>
      <c r="E133" s="20" t="s">
        <v>18</v>
      </c>
      <c r="F133" s="21">
        <v>4</v>
      </c>
      <c r="G133" s="20" t="s">
        <v>120</v>
      </c>
      <c r="H133" s="21"/>
      <c r="I133" s="23">
        <f>I134</f>
        <v>164.6</v>
      </c>
      <c r="J133" s="23">
        <f t="shared" si="8"/>
        <v>164.6</v>
      </c>
      <c r="K133" s="23">
        <f>K134</f>
        <v>164.5</v>
      </c>
    </row>
    <row r="134" spans="1:11" ht="33" customHeight="1">
      <c r="A134" s="24" t="s">
        <v>274</v>
      </c>
      <c r="B134" s="20" t="s">
        <v>28</v>
      </c>
      <c r="C134" s="20" t="s">
        <v>18</v>
      </c>
      <c r="D134" s="20" t="s">
        <v>13</v>
      </c>
      <c r="E134" s="20" t="s">
        <v>18</v>
      </c>
      <c r="F134" s="21">
        <v>4</v>
      </c>
      <c r="G134" s="20" t="s">
        <v>120</v>
      </c>
      <c r="H134" s="21">
        <v>240</v>
      </c>
      <c r="I134" s="23">
        <v>164.6</v>
      </c>
      <c r="J134" s="23">
        <f t="shared" si="8"/>
        <v>164.6</v>
      </c>
      <c r="K134" s="23">
        <v>164.5</v>
      </c>
    </row>
    <row r="135" spans="1:11" ht="17.25" customHeight="1">
      <c r="A135" s="27" t="s">
        <v>96</v>
      </c>
      <c r="B135" s="17">
        <v>871</v>
      </c>
      <c r="C135" s="17" t="s">
        <v>18</v>
      </c>
      <c r="D135" s="17" t="s">
        <v>13</v>
      </c>
      <c r="E135" s="16" t="s">
        <v>66</v>
      </c>
      <c r="F135" s="21"/>
      <c r="G135" s="20"/>
      <c r="H135" s="21"/>
      <c r="I135" s="25">
        <f t="shared" ref="I135:K137" si="11">I136</f>
        <v>941.4</v>
      </c>
      <c r="J135" s="25">
        <f t="shared" si="8"/>
        <v>941.4</v>
      </c>
      <c r="K135" s="25">
        <f t="shared" si="11"/>
        <v>941.3</v>
      </c>
    </row>
    <row r="136" spans="1:11" ht="13.5" customHeight="1">
      <c r="A136" s="24" t="s">
        <v>97</v>
      </c>
      <c r="B136" s="21">
        <v>871</v>
      </c>
      <c r="C136" s="21" t="s">
        <v>18</v>
      </c>
      <c r="D136" s="21" t="s">
        <v>13</v>
      </c>
      <c r="E136" s="20" t="s">
        <v>66</v>
      </c>
      <c r="F136" s="21">
        <v>9</v>
      </c>
      <c r="G136" s="20"/>
      <c r="H136" s="21"/>
      <c r="I136" s="23">
        <f t="shared" si="11"/>
        <v>941.4</v>
      </c>
      <c r="J136" s="23">
        <f t="shared" si="8"/>
        <v>941.4</v>
      </c>
      <c r="K136" s="23">
        <f t="shared" si="11"/>
        <v>941.3</v>
      </c>
    </row>
    <row r="137" spans="1:11" ht="49.5" customHeight="1">
      <c r="A137" s="24" t="s">
        <v>226</v>
      </c>
      <c r="B137" s="21">
        <v>871</v>
      </c>
      <c r="C137" s="21" t="s">
        <v>18</v>
      </c>
      <c r="D137" s="21" t="s">
        <v>13</v>
      </c>
      <c r="E137" s="20" t="s">
        <v>66</v>
      </c>
      <c r="F137" s="21">
        <v>9</v>
      </c>
      <c r="G137" s="20" t="s">
        <v>218</v>
      </c>
      <c r="H137" s="21"/>
      <c r="I137" s="23">
        <f t="shared" si="11"/>
        <v>941.4</v>
      </c>
      <c r="J137" s="23">
        <f t="shared" si="8"/>
        <v>941.4</v>
      </c>
      <c r="K137" s="23">
        <f t="shared" si="11"/>
        <v>941.3</v>
      </c>
    </row>
    <row r="138" spans="1:11" ht="31.5" customHeight="1">
      <c r="A138" s="24" t="s">
        <v>274</v>
      </c>
      <c r="B138" s="21">
        <v>871</v>
      </c>
      <c r="C138" s="21" t="s">
        <v>18</v>
      </c>
      <c r="D138" s="21" t="s">
        <v>13</v>
      </c>
      <c r="E138" s="20" t="s">
        <v>66</v>
      </c>
      <c r="F138" s="21">
        <v>9</v>
      </c>
      <c r="G138" s="20" t="s">
        <v>218</v>
      </c>
      <c r="H138" s="21">
        <v>240</v>
      </c>
      <c r="I138" s="23">
        <v>941.4</v>
      </c>
      <c r="J138" s="23">
        <f t="shared" si="8"/>
        <v>941.4</v>
      </c>
      <c r="K138" s="23">
        <v>941.3</v>
      </c>
    </row>
    <row r="139" spans="1:11">
      <c r="A139" s="15" t="s">
        <v>51</v>
      </c>
      <c r="B139" s="17">
        <v>871</v>
      </c>
      <c r="C139" s="17" t="s">
        <v>18</v>
      </c>
      <c r="D139" s="16" t="s">
        <v>15</v>
      </c>
      <c r="E139" s="20"/>
      <c r="F139" s="21"/>
      <c r="G139" s="20"/>
      <c r="H139" s="234"/>
      <c r="I139" s="25">
        <f t="shared" ref="I139:K142" si="12">I140</f>
        <v>60</v>
      </c>
      <c r="J139" s="23">
        <f t="shared" si="8"/>
        <v>60</v>
      </c>
      <c r="K139" s="25">
        <f t="shared" si="12"/>
        <v>59.9</v>
      </c>
    </row>
    <row r="140" spans="1:11" s="33" customFormat="1" ht="15.75" customHeight="1">
      <c r="A140" s="15" t="s">
        <v>0</v>
      </c>
      <c r="B140" s="17">
        <v>871</v>
      </c>
      <c r="C140" s="16" t="s">
        <v>18</v>
      </c>
      <c r="D140" s="16" t="s">
        <v>15</v>
      </c>
      <c r="E140" s="16" t="s">
        <v>315</v>
      </c>
      <c r="F140" s="17"/>
      <c r="G140" s="20"/>
      <c r="H140" s="49"/>
      <c r="I140" s="25">
        <f t="shared" si="12"/>
        <v>60</v>
      </c>
      <c r="J140" s="25">
        <f t="shared" si="8"/>
        <v>60</v>
      </c>
      <c r="K140" s="25">
        <f t="shared" si="12"/>
        <v>59.9</v>
      </c>
    </row>
    <row r="141" spans="1:11" ht="14.25" customHeight="1">
      <c r="A141" s="15" t="s">
        <v>1</v>
      </c>
      <c r="B141" s="17">
        <v>871</v>
      </c>
      <c r="C141" s="16" t="s">
        <v>18</v>
      </c>
      <c r="D141" s="16" t="s">
        <v>15</v>
      </c>
      <c r="E141" s="16" t="s">
        <v>315</v>
      </c>
      <c r="F141" s="17">
        <v>1</v>
      </c>
      <c r="G141" s="20"/>
      <c r="H141" s="49"/>
      <c r="I141" s="25">
        <f t="shared" si="12"/>
        <v>60</v>
      </c>
      <c r="J141" s="25">
        <f t="shared" si="8"/>
        <v>60</v>
      </c>
      <c r="K141" s="25">
        <f t="shared" si="12"/>
        <v>59.9</v>
      </c>
    </row>
    <row r="142" spans="1:11" ht="12.75" customHeight="1">
      <c r="A142" s="19" t="str">
        <f>A141</f>
        <v>Резервные фонды местных администраций</v>
      </c>
      <c r="B142" s="21">
        <v>871</v>
      </c>
      <c r="C142" s="20" t="s">
        <v>18</v>
      </c>
      <c r="D142" s="20" t="s">
        <v>15</v>
      </c>
      <c r="E142" s="20" t="s">
        <v>315</v>
      </c>
      <c r="F142" s="21">
        <v>1</v>
      </c>
      <c r="G142" s="235">
        <v>2881</v>
      </c>
      <c r="H142" s="234"/>
      <c r="I142" s="23">
        <f t="shared" si="12"/>
        <v>60</v>
      </c>
      <c r="J142" s="23">
        <f t="shared" si="8"/>
        <v>60</v>
      </c>
      <c r="K142" s="23">
        <f t="shared" si="12"/>
        <v>59.9</v>
      </c>
    </row>
    <row r="143" spans="1:11" ht="30">
      <c r="A143" s="24" t="s">
        <v>274</v>
      </c>
      <c r="B143" s="21">
        <v>871</v>
      </c>
      <c r="C143" s="20" t="s">
        <v>18</v>
      </c>
      <c r="D143" s="20" t="s">
        <v>15</v>
      </c>
      <c r="E143" s="20" t="s">
        <v>315</v>
      </c>
      <c r="F143" s="21">
        <v>1</v>
      </c>
      <c r="G143" s="235">
        <v>2881</v>
      </c>
      <c r="H143" s="235">
        <v>240</v>
      </c>
      <c r="I143" s="23">
        <v>60</v>
      </c>
      <c r="J143" s="23">
        <f t="shared" si="8"/>
        <v>60</v>
      </c>
      <c r="K143" s="23">
        <v>59.9</v>
      </c>
    </row>
    <row r="144" spans="1:11">
      <c r="A144" s="15" t="s">
        <v>3</v>
      </c>
      <c r="B144" s="17">
        <v>871</v>
      </c>
      <c r="C144" s="17" t="s">
        <v>18</v>
      </c>
      <c r="D144" s="17" t="s">
        <v>14</v>
      </c>
      <c r="E144" s="16" t="s">
        <v>11</v>
      </c>
      <c r="F144" s="17"/>
      <c r="G144" s="20"/>
      <c r="H144" s="17" t="s">
        <v>9</v>
      </c>
      <c r="I144" s="18">
        <f>I145+I168</f>
        <v>27653.200000000001</v>
      </c>
      <c r="J144" s="25">
        <f t="shared" si="8"/>
        <v>27653.200000000001</v>
      </c>
      <c r="K144" s="18">
        <f>K145+K168</f>
        <v>24050.5</v>
      </c>
    </row>
    <row r="145" spans="1:11" s="33" customFormat="1" ht="33.75" customHeight="1">
      <c r="A145" s="15" t="s">
        <v>118</v>
      </c>
      <c r="B145" s="16" t="s">
        <v>28</v>
      </c>
      <c r="C145" s="16" t="s">
        <v>18</v>
      </c>
      <c r="D145" s="16" t="s">
        <v>14</v>
      </c>
      <c r="E145" s="16" t="s">
        <v>14</v>
      </c>
      <c r="F145" s="17"/>
      <c r="G145" s="20"/>
      <c r="H145" s="17"/>
      <c r="I145" s="25">
        <f>I146+I151</f>
        <v>26153.200000000001</v>
      </c>
      <c r="J145" s="25">
        <f t="shared" ref="J145:J208" si="13">I145</f>
        <v>26153.200000000001</v>
      </c>
      <c r="K145" s="25">
        <f>K146+K151</f>
        <v>22550.5</v>
      </c>
    </row>
    <row r="146" spans="1:11" ht="34.5" customHeight="1">
      <c r="A146" s="27" t="s">
        <v>128</v>
      </c>
      <c r="B146" s="16" t="s">
        <v>28</v>
      </c>
      <c r="C146" s="16" t="s">
        <v>18</v>
      </c>
      <c r="D146" s="16" t="s">
        <v>14</v>
      </c>
      <c r="E146" s="16" t="s">
        <v>14</v>
      </c>
      <c r="F146" s="17">
        <v>2</v>
      </c>
      <c r="G146" s="20"/>
      <c r="H146" s="17"/>
      <c r="I146" s="25">
        <f>I147+I149</f>
        <v>8203.7000000000007</v>
      </c>
      <c r="J146" s="25">
        <f t="shared" si="13"/>
        <v>8203.7000000000007</v>
      </c>
      <c r="K146" s="25">
        <f>K147+K149</f>
        <v>8203.7000000000007</v>
      </c>
    </row>
    <row r="147" spans="1:11" ht="20.25" customHeight="1">
      <c r="A147" s="24" t="s">
        <v>131</v>
      </c>
      <c r="B147" s="20" t="s">
        <v>28</v>
      </c>
      <c r="C147" s="20" t="s">
        <v>18</v>
      </c>
      <c r="D147" s="20" t="s">
        <v>14</v>
      </c>
      <c r="E147" s="20" t="s">
        <v>14</v>
      </c>
      <c r="F147" s="21">
        <v>2</v>
      </c>
      <c r="G147" s="20" t="s">
        <v>130</v>
      </c>
      <c r="H147" s="21"/>
      <c r="I147" s="23">
        <f>I148</f>
        <v>4703.7</v>
      </c>
      <c r="J147" s="23">
        <f t="shared" si="13"/>
        <v>4703.7</v>
      </c>
      <c r="K147" s="23">
        <f>K148</f>
        <v>4703.7</v>
      </c>
    </row>
    <row r="148" spans="1:11" ht="35.25" customHeight="1">
      <c r="A148" s="24" t="s">
        <v>274</v>
      </c>
      <c r="B148" s="20" t="s">
        <v>28</v>
      </c>
      <c r="C148" s="20" t="s">
        <v>18</v>
      </c>
      <c r="D148" s="20" t="s">
        <v>14</v>
      </c>
      <c r="E148" s="20" t="s">
        <v>14</v>
      </c>
      <c r="F148" s="21">
        <v>2</v>
      </c>
      <c r="G148" s="20" t="s">
        <v>130</v>
      </c>
      <c r="H148" s="21">
        <v>240</v>
      </c>
      <c r="I148" s="23">
        <f>4703.7</f>
        <v>4703.7</v>
      </c>
      <c r="J148" s="23">
        <f t="shared" si="13"/>
        <v>4703.7</v>
      </c>
      <c r="K148" s="23">
        <f>4703.7</f>
        <v>4703.7</v>
      </c>
    </row>
    <row r="149" spans="1:11" ht="17.25" customHeight="1">
      <c r="A149" s="24" t="s">
        <v>135</v>
      </c>
      <c r="B149" s="20" t="s">
        <v>28</v>
      </c>
      <c r="C149" s="20" t="s">
        <v>18</v>
      </c>
      <c r="D149" s="20" t="s">
        <v>14</v>
      </c>
      <c r="E149" s="20" t="s">
        <v>14</v>
      </c>
      <c r="F149" s="21">
        <v>2</v>
      </c>
      <c r="G149" s="20" t="s">
        <v>129</v>
      </c>
      <c r="H149" s="21"/>
      <c r="I149" s="23">
        <f>I150</f>
        <v>3500</v>
      </c>
      <c r="J149" s="23">
        <f t="shared" si="13"/>
        <v>3500</v>
      </c>
      <c r="K149" s="23">
        <f>K150</f>
        <v>3500</v>
      </c>
    </row>
    <row r="150" spans="1:11" ht="35.25" customHeight="1">
      <c r="A150" s="24" t="s">
        <v>274</v>
      </c>
      <c r="B150" s="20" t="s">
        <v>28</v>
      </c>
      <c r="C150" s="20" t="s">
        <v>18</v>
      </c>
      <c r="D150" s="20" t="s">
        <v>14</v>
      </c>
      <c r="E150" s="20" t="s">
        <v>14</v>
      </c>
      <c r="F150" s="21">
        <v>2</v>
      </c>
      <c r="G150" s="20" t="s">
        <v>129</v>
      </c>
      <c r="H150" s="21">
        <v>240</v>
      </c>
      <c r="I150" s="23">
        <f>3500</f>
        <v>3500</v>
      </c>
      <c r="J150" s="23">
        <f t="shared" si="13"/>
        <v>3500</v>
      </c>
      <c r="K150" s="23">
        <v>3500</v>
      </c>
    </row>
    <row r="151" spans="1:11" ht="34.5" customHeight="1">
      <c r="A151" s="27" t="s">
        <v>132</v>
      </c>
      <c r="B151" s="16" t="s">
        <v>28</v>
      </c>
      <c r="C151" s="16" t="s">
        <v>18</v>
      </c>
      <c r="D151" s="16" t="s">
        <v>14</v>
      </c>
      <c r="E151" s="16" t="s">
        <v>14</v>
      </c>
      <c r="F151" s="17">
        <v>3</v>
      </c>
      <c r="G151" s="20"/>
      <c r="H151" s="17"/>
      <c r="I151" s="25">
        <f>I152+I154+I156+I158+I160+I162+I164+I166</f>
        <v>17949.5</v>
      </c>
      <c r="J151" s="25">
        <f t="shared" si="13"/>
        <v>17949.5</v>
      </c>
      <c r="K151" s="25">
        <f>K152+K154+K156+K158+K160+K162+K164+K166</f>
        <v>14346.8</v>
      </c>
    </row>
    <row r="152" spans="1:11">
      <c r="A152" s="24" t="s">
        <v>112</v>
      </c>
      <c r="B152" s="20" t="s">
        <v>28</v>
      </c>
      <c r="C152" s="20" t="s">
        <v>18</v>
      </c>
      <c r="D152" s="20" t="s">
        <v>14</v>
      </c>
      <c r="E152" s="20" t="s">
        <v>14</v>
      </c>
      <c r="F152" s="21">
        <v>3</v>
      </c>
      <c r="G152" s="20" t="s">
        <v>113</v>
      </c>
      <c r="H152" s="21"/>
      <c r="I152" s="23">
        <f>I153</f>
        <v>8002</v>
      </c>
      <c r="J152" s="23">
        <f t="shared" si="13"/>
        <v>8002</v>
      </c>
      <c r="K152" s="23">
        <f>K153</f>
        <v>4633.3999999999996</v>
      </c>
    </row>
    <row r="153" spans="1:11" ht="30">
      <c r="A153" s="24" t="s">
        <v>274</v>
      </c>
      <c r="B153" s="20" t="s">
        <v>28</v>
      </c>
      <c r="C153" s="20" t="s">
        <v>18</v>
      </c>
      <c r="D153" s="20" t="s">
        <v>14</v>
      </c>
      <c r="E153" s="20" t="s">
        <v>14</v>
      </c>
      <c r="F153" s="21">
        <v>3</v>
      </c>
      <c r="G153" s="20" t="s">
        <v>113</v>
      </c>
      <c r="H153" s="21">
        <v>240</v>
      </c>
      <c r="I153" s="23">
        <v>8002</v>
      </c>
      <c r="J153" s="23">
        <f t="shared" si="13"/>
        <v>8002</v>
      </c>
      <c r="K153" s="23">
        <v>4633.3999999999996</v>
      </c>
    </row>
    <row r="154" spans="1:11">
      <c r="A154" s="24" t="s">
        <v>133</v>
      </c>
      <c r="B154" s="20" t="s">
        <v>28</v>
      </c>
      <c r="C154" s="20" t="s">
        <v>18</v>
      </c>
      <c r="D154" s="20" t="s">
        <v>14</v>
      </c>
      <c r="E154" s="20" t="s">
        <v>14</v>
      </c>
      <c r="F154" s="21">
        <v>3</v>
      </c>
      <c r="G154" s="20" t="s">
        <v>134</v>
      </c>
      <c r="H154" s="21"/>
      <c r="I154" s="23">
        <f>I155</f>
        <v>1697.7</v>
      </c>
      <c r="J154" s="23">
        <f t="shared" si="13"/>
        <v>1697.7</v>
      </c>
      <c r="K154" s="23">
        <f>K155</f>
        <v>1598</v>
      </c>
    </row>
    <row r="155" spans="1:11" ht="30">
      <c r="A155" s="24" t="s">
        <v>274</v>
      </c>
      <c r="B155" s="20" t="s">
        <v>28</v>
      </c>
      <c r="C155" s="20" t="s">
        <v>18</v>
      </c>
      <c r="D155" s="20" t="s">
        <v>14</v>
      </c>
      <c r="E155" s="20" t="s">
        <v>14</v>
      </c>
      <c r="F155" s="21">
        <v>3</v>
      </c>
      <c r="G155" s="20" t="s">
        <v>134</v>
      </c>
      <c r="H155" s="21">
        <v>240</v>
      </c>
      <c r="I155" s="23">
        <v>1697.7</v>
      </c>
      <c r="J155" s="23">
        <f t="shared" si="13"/>
        <v>1697.7</v>
      </c>
      <c r="K155" s="23">
        <v>1598</v>
      </c>
    </row>
    <row r="156" spans="1:11">
      <c r="A156" s="24" t="s">
        <v>136</v>
      </c>
      <c r="B156" s="20" t="s">
        <v>28</v>
      </c>
      <c r="C156" s="20" t="s">
        <v>18</v>
      </c>
      <c r="D156" s="20" t="s">
        <v>14</v>
      </c>
      <c r="E156" s="20" t="s">
        <v>14</v>
      </c>
      <c r="F156" s="21">
        <v>3</v>
      </c>
      <c r="G156" s="21">
        <v>2922</v>
      </c>
      <c r="H156" s="21"/>
      <c r="I156" s="23">
        <f>I157</f>
        <v>829.1</v>
      </c>
      <c r="J156" s="23">
        <f t="shared" si="13"/>
        <v>829.1</v>
      </c>
      <c r="K156" s="23">
        <f>K157</f>
        <v>829</v>
      </c>
    </row>
    <row r="157" spans="1:11" ht="30">
      <c r="A157" s="24" t="s">
        <v>274</v>
      </c>
      <c r="B157" s="20" t="s">
        <v>28</v>
      </c>
      <c r="C157" s="20" t="s">
        <v>18</v>
      </c>
      <c r="D157" s="20" t="s">
        <v>14</v>
      </c>
      <c r="E157" s="20" t="s">
        <v>14</v>
      </c>
      <c r="F157" s="21">
        <v>3</v>
      </c>
      <c r="G157" s="21">
        <v>2922</v>
      </c>
      <c r="H157" s="21">
        <v>240</v>
      </c>
      <c r="I157" s="23">
        <v>829.1</v>
      </c>
      <c r="J157" s="23">
        <f t="shared" si="13"/>
        <v>829.1</v>
      </c>
      <c r="K157" s="23">
        <v>829</v>
      </c>
    </row>
    <row r="158" spans="1:11">
      <c r="A158" s="24" t="s">
        <v>138</v>
      </c>
      <c r="B158" s="20" t="s">
        <v>28</v>
      </c>
      <c r="C158" s="20" t="s">
        <v>18</v>
      </c>
      <c r="D158" s="20" t="s">
        <v>14</v>
      </c>
      <c r="E158" s="20" t="s">
        <v>14</v>
      </c>
      <c r="F158" s="21">
        <v>3</v>
      </c>
      <c r="G158" s="20" t="s">
        <v>139</v>
      </c>
      <c r="H158" s="21"/>
      <c r="I158" s="23">
        <f>I159</f>
        <v>586</v>
      </c>
      <c r="J158" s="23">
        <f t="shared" si="13"/>
        <v>586</v>
      </c>
      <c r="K158" s="23">
        <f>K159</f>
        <v>585.9</v>
      </c>
    </row>
    <row r="159" spans="1:11" ht="30">
      <c r="A159" s="24" t="s">
        <v>274</v>
      </c>
      <c r="B159" s="20" t="s">
        <v>28</v>
      </c>
      <c r="C159" s="20" t="s">
        <v>18</v>
      </c>
      <c r="D159" s="20" t="s">
        <v>14</v>
      </c>
      <c r="E159" s="20" t="s">
        <v>14</v>
      </c>
      <c r="F159" s="21">
        <v>3</v>
      </c>
      <c r="G159" s="20" t="s">
        <v>139</v>
      </c>
      <c r="H159" s="21">
        <v>240</v>
      </c>
      <c r="I159" s="23">
        <v>586</v>
      </c>
      <c r="J159" s="23">
        <f t="shared" si="13"/>
        <v>586</v>
      </c>
      <c r="K159" s="23">
        <v>585.9</v>
      </c>
    </row>
    <row r="160" spans="1:11">
      <c r="A160" s="24" t="s">
        <v>137</v>
      </c>
      <c r="B160" s="20" t="s">
        <v>28</v>
      </c>
      <c r="C160" s="20" t="s">
        <v>18</v>
      </c>
      <c r="D160" s="20" t="s">
        <v>14</v>
      </c>
      <c r="E160" s="20" t="s">
        <v>14</v>
      </c>
      <c r="F160" s="21">
        <v>3</v>
      </c>
      <c r="G160" s="21">
        <v>2949</v>
      </c>
      <c r="H160" s="21"/>
      <c r="I160" s="23">
        <f>I161</f>
        <v>3661.1</v>
      </c>
      <c r="J160" s="23">
        <f t="shared" si="13"/>
        <v>3661.1</v>
      </c>
      <c r="K160" s="23">
        <f>K161</f>
        <v>3649.5</v>
      </c>
    </row>
    <row r="161" spans="1:11" ht="30">
      <c r="A161" s="24" t="s">
        <v>274</v>
      </c>
      <c r="B161" s="20" t="s">
        <v>28</v>
      </c>
      <c r="C161" s="20" t="s">
        <v>18</v>
      </c>
      <c r="D161" s="20" t="s">
        <v>14</v>
      </c>
      <c r="E161" s="20" t="s">
        <v>14</v>
      </c>
      <c r="F161" s="21">
        <v>3</v>
      </c>
      <c r="G161" s="21">
        <v>2949</v>
      </c>
      <c r="H161" s="21">
        <v>240</v>
      </c>
      <c r="I161" s="23">
        <f>3920-270.5+11.6</f>
        <v>3661.1</v>
      </c>
      <c r="J161" s="23">
        <f t="shared" si="13"/>
        <v>3661.1</v>
      </c>
      <c r="K161" s="23">
        <v>3649.5</v>
      </c>
    </row>
    <row r="162" spans="1:11" ht="30">
      <c r="A162" s="24" t="s">
        <v>179</v>
      </c>
      <c r="B162" s="20" t="s">
        <v>28</v>
      </c>
      <c r="C162" s="20" t="s">
        <v>18</v>
      </c>
      <c r="D162" s="20" t="s">
        <v>14</v>
      </c>
      <c r="E162" s="20" t="s">
        <v>14</v>
      </c>
      <c r="F162" s="21">
        <v>3</v>
      </c>
      <c r="G162" s="20" t="s">
        <v>180</v>
      </c>
      <c r="H162" s="21"/>
      <c r="I162" s="23">
        <f>I163</f>
        <v>2293.6</v>
      </c>
      <c r="J162" s="23">
        <f t="shared" si="13"/>
        <v>2293.6</v>
      </c>
      <c r="K162" s="23">
        <f>K163</f>
        <v>2171.1</v>
      </c>
    </row>
    <row r="163" spans="1:11" ht="30">
      <c r="A163" s="24" t="s">
        <v>274</v>
      </c>
      <c r="B163" s="20" t="s">
        <v>28</v>
      </c>
      <c r="C163" s="20" t="s">
        <v>18</v>
      </c>
      <c r="D163" s="20" t="s">
        <v>14</v>
      </c>
      <c r="E163" s="20" t="s">
        <v>14</v>
      </c>
      <c r="F163" s="21">
        <v>3</v>
      </c>
      <c r="G163" s="20" t="s">
        <v>180</v>
      </c>
      <c r="H163" s="21">
        <v>240</v>
      </c>
      <c r="I163" s="23">
        <v>2293.6</v>
      </c>
      <c r="J163" s="23">
        <f t="shared" si="13"/>
        <v>2293.6</v>
      </c>
      <c r="K163" s="23">
        <v>2171.1</v>
      </c>
    </row>
    <row r="164" spans="1:11">
      <c r="A164" s="24" t="s">
        <v>244</v>
      </c>
      <c r="B164" s="20" t="s">
        <v>28</v>
      </c>
      <c r="C164" s="20" t="s">
        <v>18</v>
      </c>
      <c r="D164" s="20" t="s">
        <v>14</v>
      </c>
      <c r="E164" s="20" t="s">
        <v>14</v>
      </c>
      <c r="F164" s="21">
        <v>3</v>
      </c>
      <c r="G164" s="20" t="s">
        <v>245</v>
      </c>
      <c r="H164" s="21"/>
      <c r="I164" s="23">
        <f>I165</f>
        <v>312</v>
      </c>
      <c r="J164" s="23">
        <f t="shared" si="13"/>
        <v>312</v>
      </c>
      <c r="K164" s="23">
        <f>K165</f>
        <v>312</v>
      </c>
    </row>
    <row r="165" spans="1:11" ht="30">
      <c r="A165" s="24" t="s">
        <v>274</v>
      </c>
      <c r="B165" s="20" t="s">
        <v>28</v>
      </c>
      <c r="C165" s="20" t="s">
        <v>18</v>
      </c>
      <c r="D165" s="20" t="s">
        <v>14</v>
      </c>
      <c r="E165" s="20" t="s">
        <v>14</v>
      </c>
      <c r="F165" s="21">
        <v>3</v>
      </c>
      <c r="G165" s="20" t="s">
        <v>245</v>
      </c>
      <c r="H165" s="21">
        <v>240</v>
      </c>
      <c r="I165" s="23">
        <v>312</v>
      </c>
      <c r="J165" s="23">
        <f t="shared" si="13"/>
        <v>312</v>
      </c>
      <c r="K165" s="23">
        <v>312</v>
      </c>
    </row>
    <row r="166" spans="1:11">
      <c r="A166" s="24" t="s">
        <v>216</v>
      </c>
      <c r="B166" s="20" t="s">
        <v>28</v>
      </c>
      <c r="C166" s="20" t="s">
        <v>18</v>
      </c>
      <c r="D166" s="20" t="s">
        <v>14</v>
      </c>
      <c r="E166" s="20" t="s">
        <v>14</v>
      </c>
      <c r="F166" s="21">
        <v>3</v>
      </c>
      <c r="G166" s="20" t="s">
        <v>217</v>
      </c>
      <c r="H166" s="21"/>
      <c r="I166" s="23">
        <f>I167</f>
        <v>568</v>
      </c>
      <c r="J166" s="23">
        <f t="shared" si="13"/>
        <v>568</v>
      </c>
      <c r="K166" s="23">
        <f>K167</f>
        <v>567.9</v>
      </c>
    </row>
    <row r="167" spans="1:11" ht="36.75" customHeight="1">
      <c r="A167" s="24" t="s">
        <v>274</v>
      </c>
      <c r="B167" s="20" t="s">
        <v>28</v>
      </c>
      <c r="C167" s="20" t="s">
        <v>18</v>
      </c>
      <c r="D167" s="20" t="s">
        <v>14</v>
      </c>
      <c r="E167" s="20" t="s">
        <v>14</v>
      </c>
      <c r="F167" s="21">
        <v>3</v>
      </c>
      <c r="G167" s="20" t="s">
        <v>217</v>
      </c>
      <c r="H167" s="21">
        <v>240</v>
      </c>
      <c r="I167" s="23">
        <v>568</v>
      </c>
      <c r="J167" s="23">
        <f t="shared" si="13"/>
        <v>568</v>
      </c>
      <c r="K167" s="23">
        <v>567.9</v>
      </c>
    </row>
    <row r="168" spans="1:11" ht="16.5" customHeight="1">
      <c r="A168" s="27" t="s">
        <v>96</v>
      </c>
      <c r="B168" s="16" t="s">
        <v>28</v>
      </c>
      <c r="C168" s="16" t="s">
        <v>18</v>
      </c>
      <c r="D168" s="16" t="s">
        <v>14</v>
      </c>
      <c r="E168" s="16" t="s">
        <v>66</v>
      </c>
      <c r="F168" s="17"/>
      <c r="G168" s="16"/>
      <c r="H168" s="17"/>
      <c r="I168" s="25">
        <f t="shared" ref="I168:K170" si="14">I169</f>
        <v>1500</v>
      </c>
      <c r="J168" s="25">
        <f t="shared" si="13"/>
        <v>1500</v>
      </c>
      <c r="K168" s="25">
        <f t="shared" si="14"/>
        <v>1500</v>
      </c>
    </row>
    <row r="169" spans="1:11" ht="16.5" customHeight="1">
      <c r="A169" s="24" t="s">
        <v>97</v>
      </c>
      <c r="B169" s="20" t="s">
        <v>28</v>
      </c>
      <c r="C169" s="20" t="s">
        <v>18</v>
      </c>
      <c r="D169" s="20" t="s">
        <v>14</v>
      </c>
      <c r="E169" s="20" t="s">
        <v>66</v>
      </c>
      <c r="F169" s="21">
        <v>9</v>
      </c>
      <c r="G169" s="20"/>
      <c r="H169" s="21"/>
      <c r="I169" s="23">
        <f t="shared" si="14"/>
        <v>1500</v>
      </c>
      <c r="J169" s="23">
        <f t="shared" si="13"/>
        <v>1500</v>
      </c>
      <c r="K169" s="23">
        <f t="shared" si="14"/>
        <v>1500</v>
      </c>
    </row>
    <row r="170" spans="1:11" ht="63.75" customHeight="1">
      <c r="A170" s="24" t="s">
        <v>267</v>
      </c>
      <c r="B170" s="20" t="s">
        <v>28</v>
      </c>
      <c r="C170" s="20" t="s">
        <v>18</v>
      </c>
      <c r="D170" s="20" t="s">
        <v>14</v>
      </c>
      <c r="E170" s="20" t="s">
        <v>66</v>
      </c>
      <c r="F170" s="21">
        <v>9</v>
      </c>
      <c r="G170" s="20" t="s">
        <v>246</v>
      </c>
      <c r="H170" s="21"/>
      <c r="I170" s="23">
        <f t="shared" si="14"/>
        <v>1500</v>
      </c>
      <c r="J170" s="23">
        <f t="shared" si="13"/>
        <v>1500</v>
      </c>
      <c r="K170" s="23">
        <f t="shared" si="14"/>
        <v>1500</v>
      </c>
    </row>
    <row r="171" spans="1:11" ht="21.75" customHeight="1">
      <c r="A171" s="24" t="s">
        <v>247</v>
      </c>
      <c r="B171" s="20" t="s">
        <v>28</v>
      </c>
      <c r="C171" s="20" t="s">
        <v>18</v>
      </c>
      <c r="D171" s="20" t="s">
        <v>14</v>
      </c>
      <c r="E171" s="20" t="s">
        <v>66</v>
      </c>
      <c r="F171" s="21">
        <v>9</v>
      </c>
      <c r="G171" s="20" t="s">
        <v>246</v>
      </c>
      <c r="H171" s="21">
        <v>240</v>
      </c>
      <c r="I171" s="23">
        <v>1500</v>
      </c>
      <c r="J171" s="23">
        <f t="shared" si="13"/>
        <v>1500</v>
      </c>
      <c r="K171" s="23">
        <v>1500</v>
      </c>
    </row>
    <row r="172" spans="1:11" ht="36.75" customHeight="1">
      <c r="A172" s="27" t="s">
        <v>230</v>
      </c>
      <c r="B172" s="16" t="s">
        <v>28</v>
      </c>
      <c r="C172" s="16" t="s">
        <v>18</v>
      </c>
      <c r="D172" s="16" t="s">
        <v>18</v>
      </c>
      <c r="E172" s="16"/>
      <c r="F172" s="17"/>
      <c r="G172" s="16"/>
      <c r="H172" s="17"/>
      <c r="I172" s="25">
        <f>I173</f>
        <v>13527.1</v>
      </c>
      <c r="J172" s="25">
        <f t="shared" si="13"/>
        <v>13527.1</v>
      </c>
      <c r="K172" s="25">
        <f>K173</f>
        <v>12396.2</v>
      </c>
    </row>
    <row r="173" spans="1:11" s="33" customFormat="1" ht="19.5" customHeight="1">
      <c r="A173" s="27" t="s">
        <v>140</v>
      </c>
      <c r="B173" s="16" t="s">
        <v>28</v>
      </c>
      <c r="C173" s="16" t="s">
        <v>18</v>
      </c>
      <c r="D173" s="16" t="s">
        <v>18</v>
      </c>
      <c r="E173" s="16" t="s">
        <v>14</v>
      </c>
      <c r="F173" s="17">
        <v>4</v>
      </c>
      <c r="G173" s="16"/>
      <c r="H173" s="17"/>
      <c r="I173" s="25">
        <f>I174</f>
        <v>13527.1</v>
      </c>
      <c r="J173" s="25">
        <f t="shared" si="13"/>
        <v>13527.1</v>
      </c>
      <c r="K173" s="25">
        <f>K174</f>
        <v>12396.2</v>
      </c>
    </row>
    <row r="174" spans="1:11" ht="30">
      <c r="A174" s="24" t="s">
        <v>141</v>
      </c>
      <c r="B174" s="20" t="s">
        <v>28</v>
      </c>
      <c r="C174" s="20" t="s">
        <v>18</v>
      </c>
      <c r="D174" s="20" t="s">
        <v>18</v>
      </c>
      <c r="E174" s="20" t="s">
        <v>14</v>
      </c>
      <c r="F174" s="21">
        <v>4</v>
      </c>
      <c r="G174" s="20" t="s">
        <v>142</v>
      </c>
      <c r="H174" s="21"/>
      <c r="I174" s="23">
        <f>SUM(I175:I177)</f>
        <v>13527.1</v>
      </c>
      <c r="J174" s="23">
        <f t="shared" si="13"/>
        <v>13527.1</v>
      </c>
      <c r="K174" s="23">
        <f>SUM(K175:K177)</f>
        <v>12396.2</v>
      </c>
    </row>
    <row r="175" spans="1:11" ht="20.25" customHeight="1">
      <c r="A175" s="19" t="s">
        <v>232</v>
      </c>
      <c r="B175" s="20" t="s">
        <v>28</v>
      </c>
      <c r="C175" s="20" t="s">
        <v>18</v>
      </c>
      <c r="D175" s="20" t="s">
        <v>18</v>
      </c>
      <c r="E175" s="20" t="s">
        <v>14</v>
      </c>
      <c r="F175" s="21">
        <v>4</v>
      </c>
      <c r="G175" s="20" t="s">
        <v>142</v>
      </c>
      <c r="H175" s="21">
        <v>110</v>
      </c>
      <c r="I175" s="23">
        <f>9782.2+1100</f>
        <v>10882.2</v>
      </c>
      <c r="J175" s="23">
        <f t="shared" si="13"/>
        <v>10882.2</v>
      </c>
      <c r="K175" s="23">
        <v>9751.7000000000007</v>
      </c>
    </row>
    <row r="176" spans="1:11" ht="36.75" customHeight="1">
      <c r="A176" s="24" t="s">
        <v>274</v>
      </c>
      <c r="B176" s="20" t="s">
        <v>28</v>
      </c>
      <c r="C176" s="20" t="s">
        <v>18</v>
      </c>
      <c r="D176" s="20" t="s">
        <v>18</v>
      </c>
      <c r="E176" s="20" t="s">
        <v>14</v>
      </c>
      <c r="F176" s="21">
        <v>4</v>
      </c>
      <c r="G176" s="20" t="s">
        <v>142</v>
      </c>
      <c r="H176" s="21">
        <v>240</v>
      </c>
      <c r="I176" s="23">
        <v>2611.9</v>
      </c>
      <c r="J176" s="23">
        <f t="shared" si="13"/>
        <v>2611.9</v>
      </c>
      <c r="K176" s="23">
        <v>2611.5</v>
      </c>
    </row>
    <row r="177" spans="1:11">
      <c r="A177" s="19" t="s">
        <v>234</v>
      </c>
      <c r="B177" s="20" t="s">
        <v>28</v>
      </c>
      <c r="C177" s="20" t="s">
        <v>18</v>
      </c>
      <c r="D177" s="20" t="s">
        <v>18</v>
      </c>
      <c r="E177" s="20" t="s">
        <v>14</v>
      </c>
      <c r="F177" s="21">
        <v>4</v>
      </c>
      <c r="G177" s="20" t="s">
        <v>142</v>
      </c>
      <c r="H177" s="21">
        <v>850</v>
      </c>
      <c r="I177" s="23">
        <v>33</v>
      </c>
      <c r="J177" s="23">
        <f t="shared" si="13"/>
        <v>33</v>
      </c>
      <c r="K177" s="23">
        <v>33</v>
      </c>
    </row>
    <row r="178" spans="1:11">
      <c r="A178" s="17" t="s">
        <v>40</v>
      </c>
      <c r="B178" s="17">
        <v>871</v>
      </c>
      <c r="C178" s="16" t="s">
        <v>22</v>
      </c>
      <c r="D178" s="16"/>
      <c r="E178" s="16"/>
      <c r="F178" s="17"/>
      <c r="G178" s="16"/>
      <c r="H178" s="17"/>
      <c r="I178" s="18">
        <f>I179+I184</f>
        <v>272.2</v>
      </c>
      <c r="J178" s="25">
        <f t="shared" si="13"/>
        <v>272.2</v>
      </c>
      <c r="K178" s="18">
        <f>K179+K184</f>
        <v>272.10000000000002</v>
      </c>
    </row>
    <row r="179" spans="1:11" ht="35.25" customHeight="1">
      <c r="A179" s="233" t="s">
        <v>44</v>
      </c>
      <c r="B179" s="17">
        <v>871</v>
      </c>
      <c r="C179" s="16" t="s">
        <v>22</v>
      </c>
      <c r="D179" s="16" t="s">
        <v>18</v>
      </c>
      <c r="E179" s="20"/>
      <c r="F179" s="21"/>
      <c r="G179" s="20"/>
      <c r="H179" s="21"/>
      <c r="I179" s="25">
        <f t="shared" ref="I179:K182" si="15">I180</f>
        <v>23.8</v>
      </c>
      <c r="J179" s="25">
        <f t="shared" si="13"/>
        <v>23.8</v>
      </c>
      <c r="K179" s="25">
        <f t="shared" si="15"/>
        <v>23.8</v>
      </c>
    </row>
    <row r="180" spans="1:11">
      <c r="A180" s="19" t="s">
        <v>70</v>
      </c>
      <c r="B180" s="21">
        <v>871</v>
      </c>
      <c r="C180" s="20" t="s">
        <v>22</v>
      </c>
      <c r="D180" s="20" t="s">
        <v>18</v>
      </c>
      <c r="E180" s="20">
        <v>92</v>
      </c>
      <c r="F180" s="21"/>
      <c r="G180" s="20"/>
      <c r="H180" s="21"/>
      <c r="I180" s="23">
        <f t="shared" si="15"/>
        <v>23.8</v>
      </c>
      <c r="J180" s="23">
        <f t="shared" si="13"/>
        <v>23.8</v>
      </c>
      <c r="K180" s="23">
        <f t="shared" si="15"/>
        <v>23.8</v>
      </c>
    </row>
    <row r="181" spans="1:11" s="33" customFormat="1">
      <c r="A181" s="24" t="s">
        <v>214</v>
      </c>
      <c r="B181" s="21">
        <v>871</v>
      </c>
      <c r="C181" s="20" t="s">
        <v>22</v>
      </c>
      <c r="D181" s="20" t="s">
        <v>18</v>
      </c>
      <c r="E181" s="20">
        <v>92</v>
      </c>
      <c r="F181" s="21">
        <v>2</v>
      </c>
      <c r="G181" s="20"/>
      <c r="H181" s="21"/>
      <c r="I181" s="23">
        <f t="shared" si="15"/>
        <v>23.8</v>
      </c>
      <c r="J181" s="23">
        <f t="shared" si="13"/>
        <v>23.8</v>
      </c>
      <c r="K181" s="23">
        <f t="shared" si="15"/>
        <v>23.8</v>
      </c>
    </row>
    <row r="182" spans="1:11" s="33" customFormat="1">
      <c r="A182" s="24" t="s">
        <v>143</v>
      </c>
      <c r="B182" s="21">
        <v>871</v>
      </c>
      <c r="C182" s="20" t="s">
        <v>22</v>
      </c>
      <c r="D182" s="20" t="s">
        <v>18</v>
      </c>
      <c r="E182" s="20">
        <v>92</v>
      </c>
      <c r="F182" s="21">
        <v>2</v>
      </c>
      <c r="G182" s="20" t="s">
        <v>144</v>
      </c>
      <c r="H182" s="21"/>
      <c r="I182" s="23">
        <f t="shared" si="15"/>
        <v>23.8</v>
      </c>
      <c r="J182" s="23">
        <f t="shared" si="13"/>
        <v>23.8</v>
      </c>
      <c r="K182" s="23">
        <f t="shared" si="15"/>
        <v>23.8</v>
      </c>
    </row>
    <row r="183" spans="1:11" s="33" customFormat="1" ht="30">
      <c r="A183" s="24" t="s">
        <v>274</v>
      </c>
      <c r="B183" s="21">
        <v>871</v>
      </c>
      <c r="C183" s="20" t="s">
        <v>22</v>
      </c>
      <c r="D183" s="20" t="s">
        <v>18</v>
      </c>
      <c r="E183" s="20">
        <v>92</v>
      </c>
      <c r="F183" s="21">
        <v>2</v>
      </c>
      <c r="G183" s="20" t="s">
        <v>144</v>
      </c>
      <c r="H183" s="21">
        <v>240</v>
      </c>
      <c r="I183" s="23">
        <v>23.8</v>
      </c>
      <c r="J183" s="23">
        <f t="shared" si="13"/>
        <v>23.8</v>
      </c>
      <c r="K183" s="23">
        <v>23.8</v>
      </c>
    </row>
    <row r="184" spans="1:11" s="33" customFormat="1" ht="18" customHeight="1">
      <c r="A184" s="15" t="s">
        <v>146</v>
      </c>
      <c r="B184" s="17">
        <v>871</v>
      </c>
      <c r="C184" s="16" t="s">
        <v>22</v>
      </c>
      <c r="D184" s="16" t="s">
        <v>22</v>
      </c>
      <c r="E184" s="16"/>
      <c r="F184" s="17"/>
      <c r="G184" s="16"/>
      <c r="H184" s="17"/>
      <c r="I184" s="18">
        <f>I185</f>
        <v>248.4</v>
      </c>
      <c r="J184" s="25">
        <f t="shared" si="13"/>
        <v>248.4</v>
      </c>
      <c r="K184" s="18">
        <f>K185</f>
        <v>248.3</v>
      </c>
    </row>
    <row r="185" spans="1:11" s="33" customFormat="1" ht="33" customHeight="1">
      <c r="A185" s="27" t="s">
        <v>145</v>
      </c>
      <c r="B185" s="17">
        <v>871</v>
      </c>
      <c r="C185" s="16" t="s">
        <v>22</v>
      </c>
      <c r="D185" s="16" t="s">
        <v>22</v>
      </c>
      <c r="E185" s="16" t="s">
        <v>127</v>
      </c>
      <c r="F185" s="17"/>
      <c r="G185" s="16"/>
      <c r="H185" s="17"/>
      <c r="I185" s="18">
        <f>I186</f>
        <v>248.4</v>
      </c>
      <c r="J185" s="25">
        <f t="shared" si="13"/>
        <v>248.4</v>
      </c>
      <c r="K185" s="18">
        <f>K186</f>
        <v>248.3</v>
      </c>
    </row>
    <row r="186" spans="1:11" s="33" customFormat="1">
      <c r="A186" s="15" t="s">
        <v>148</v>
      </c>
      <c r="B186" s="17">
        <v>871</v>
      </c>
      <c r="C186" s="16" t="s">
        <v>22</v>
      </c>
      <c r="D186" s="16" t="s">
        <v>22</v>
      </c>
      <c r="E186" s="16" t="s">
        <v>127</v>
      </c>
      <c r="F186" s="17">
        <v>1</v>
      </c>
      <c r="G186" s="16"/>
      <c r="H186" s="17"/>
      <c r="I186" s="18">
        <f>I187+I189+I191</f>
        <v>248.4</v>
      </c>
      <c r="J186" s="25">
        <f t="shared" si="13"/>
        <v>248.4</v>
      </c>
      <c r="K186" s="18">
        <f>K187+K189+K191</f>
        <v>248.3</v>
      </c>
    </row>
    <row r="187" spans="1:11" s="33" customFormat="1" ht="33.75" customHeight="1">
      <c r="A187" s="19" t="s">
        <v>150</v>
      </c>
      <c r="B187" s="21">
        <v>871</v>
      </c>
      <c r="C187" s="20" t="s">
        <v>22</v>
      </c>
      <c r="D187" s="20" t="s">
        <v>22</v>
      </c>
      <c r="E187" s="20" t="s">
        <v>127</v>
      </c>
      <c r="F187" s="21">
        <v>1</v>
      </c>
      <c r="G187" s="20" t="s">
        <v>151</v>
      </c>
      <c r="H187" s="21"/>
      <c r="I187" s="22">
        <f>I188</f>
        <v>98.7</v>
      </c>
      <c r="J187" s="23">
        <f t="shared" si="13"/>
        <v>98.7</v>
      </c>
      <c r="K187" s="22">
        <f>K188</f>
        <v>98.6</v>
      </c>
    </row>
    <row r="188" spans="1:11" s="33" customFormat="1" ht="48" customHeight="1">
      <c r="A188" s="24" t="s">
        <v>256</v>
      </c>
      <c r="B188" s="21">
        <v>871</v>
      </c>
      <c r="C188" s="20" t="s">
        <v>22</v>
      </c>
      <c r="D188" s="20" t="s">
        <v>22</v>
      </c>
      <c r="E188" s="20" t="s">
        <v>127</v>
      </c>
      <c r="F188" s="21">
        <v>1</v>
      </c>
      <c r="G188" s="20" t="s">
        <v>151</v>
      </c>
      <c r="H188" s="21">
        <v>810</v>
      </c>
      <c r="I188" s="22">
        <v>98.7</v>
      </c>
      <c r="J188" s="23">
        <f t="shared" si="13"/>
        <v>98.7</v>
      </c>
      <c r="K188" s="22">
        <v>98.6</v>
      </c>
    </row>
    <row r="189" spans="1:11" s="33" customFormat="1" ht="21" customHeight="1">
      <c r="A189" s="19" t="s">
        <v>147</v>
      </c>
      <c r="B189" s="21">
        <v>871</v>
      </c>
      <c r="C189" s="20" t="s">
        <v>22</v>
      </c>
      <c r="D189" s="20" t="s">
        <v>22</v>
      </c>
      <c r="E189" s="20" t="s">
        <v>127</v>
      </c>
      <c r="F189" s="21">
        <v>1</v>
      </c>
      <c r="G189" s="20" t="s">
        <v>149</v>
      </c>
      <c r="H189" s="21"/>
      <c r="I189" s="22">
        <f>I190</f>
        <v>98.7</v>
      </c>
      <c r="J189" s="23">
        <f t="shared" si="13"/>
        <v>98.7</v>
      </c>
      <c r="K189" s="22">
        <f>K190</f>
        <v>98.7</v>
      </c>
    </row>
    <row r="190" spans="1:11" s="33" customFormat="1" ht="30">
      <c r="A190" s="24" t="s">
        <v>274</v>
      </c>
      <c r="B190" s="21">
        <v>871</v>
      </c>
      <c r="C190" s="20" t="s">
        <v>22</v>
      </c>
      <c r="D190" s="20" t="s">
        <v>22</v>
      </c>
      <c r="E190" s="20" t="s">
        <v>127</v>
      </c>
      <c r="F190" s="21">
        <v>1</v>
      </c>
      <c r="G190" s="20" t="s">
        <v>149</v>
      </c>
      <c r="H190" s="21">
        <v>240</v>
      </c>
      <c r="I190" s="22">
        <v>98.7</v>
      </c>
      <c r="J190" s="23">
        <f t="shared" si="13"/>
        <v>98.7</v>
      </c>
      <c r="K190" s="22">
        <v>98.7</v>
      </c>
    </row>
    <row r="191" spans="1:11" s="33" customFormat="1" ht="18.75" customHeight="1">
      <c r="A191" s="19" t="s">
        <v>152</v>
      </c>
      <c r="B191" s="21">
        <v>871</v>
      </c>
      <c r="C191" s="20" t="s">
        <v>22</v>
      </c>
      <c r="D191" s="20" t="s">
        <v>22</v>
      </c>
      <c r="E191" s="20" t="s">
        <v>127</v>
      </c>
      <c r="F191" s="21">
        <v>1</v>
      </c>
      <c r="G191" s="20" t="s">
        <v>183</v>
      </c>
      <c r="H191" s="21"/>
      <c r="I191" s="22">
        <f>I192</f>
        <v>51</v>
      </c>
      <c r="J191" s="23">
        <f t="shared" si="13"/>
        <v>51</v>
      </c>
      <c r="K191" s="22">
        <f>K192</f>
        <v>51</v>
      </c>
    </row>
    <row r="192" spans="1:11" s="33" customFormat="1" ht="30">
      <c r="A192" s="24" t="s">
        <v>274</v>
      </c>
      <c r="B192" s="21">
        <v>871</v>
      </c>
      <c r="C192" s="20" t="s">
        <v>22</v>
      </c>
      <c r="D192" s="20" t="s">
        <v>22</v>
      </c>
      <c r="E192" s="20" t="s">
        <v>127</v>
      </c>
      <c r="F192" s="21">
        <v>1</v>
      </c>
      <c r="G192" s="20" t="s">
        <v>183</v>
      </c>
      <c r="H192" s="21">
        <v>240</v>
      </c>
      <c r="I192" s="22">
        <v>51</v>
      </c>
      <c r="J192" s="23">
        <f t="shared" si="13"/>
        <v>51</v>
      </c>
      <c r="K192" s="22">
        <v>51</v>
      </c>
    </row>
    <row r="193" spans="1:11" s="33" customFormat="1" ht="18" customHeight="1">
      <c r="A193" s="17" t="s">
        <v>55</v>
      </c>
      <c r="B193" s="16" t="s">
        <v>28</v>
      </c>
      <c r="C193" s="17" t="s">
        <v>23</v>
      </c>
      <c r="D193" s="20"/>
      <c r="E193" s="20"/>
      <c r="F193" s="21"/>
      <c r="G193" s="20"/>
      <c r="H193" s="21"/>
      <c r="I193" s="18">
        <f>I194+I211</f>
        <v>4601.1000000000004</v>
      </c>
      <c r="J193" s="25">
        <f t="shared" si="13"/>
        <v>4601.1000000000004</v>
      </c>
      <c r="K193" s="18">
        <f>K194+K211</f>
        <v>4292.3999999999996</v>
      </c>
    </row>
    <row r="194" spans="1:11" s="33" customFormat="1">
      <c r="A194" s="15" t="s">
        <v>24</v>
      </c>
      <c r="B194" s="16" t="s">
        <v>28</v>
      </c>
      <c r="C194" s="17" t="s">
        <v>23</v>
      </c>
      <c r="D194" s="17" t="s">
        <v>13</v>
      </c>
      <c r="E194" s="16" t="s">
        <v>11</v>
      </c>
      <c r="F194" s="17"/>
      <c r="G194" s="16"/>
      <c r="H194" s="17" t="s">
        <v>9</v>
      </c>
      <c r="I194" s="18">
        <f>I195+I201+I207</f>
        <v>2533.4</v>
      </c>
      <c r="J194" s="25">
        <f t="shared" si="13"/>
        <v>2533.4</v>
      </c>
      <c r="K194" s="18">
        <f>K195+K201+K207</f>
        <v>2457.9</v>
      </c>
    </row>
    <row r="195" spans="1:11" s="33" customFormat="1">
      <c r="A195" s="24" t="s">
        <v>96</v>
      </c>
      <c r="B195" s="21">
        <v>871</v>
      </c>
      <c r="C195" s="20" t="s">
        <v>23</v>
      </c>
      <c r="D195" s="20" t="s">
        <v>13</v>
      </c>
      <c r="E195" s="20" t="s">
        <v>66</v>
      </c>
      <c r="F195" s="21"/>
      <c r="G195" s="20"/>
      <c r="H195" s="21"/>
      <c r="I195" s="22">
        <f>I196</f>
        <v>529.29999999999995</v>
      </c>
      <c r="J195" s="23">
        <f t="shared" si="13"/>
        <v>529.29999999999995</v>
      </c>
      <c r="K195" s="22">
        <f>K196</f>
        <v>463.3</v>
      </c>
    </row>
    <row r="196" spans="1:11" s="33" customFormat="1">
      <c r="A196" s="24" t="s">
        <v>97</v>
      </c>
      <c r="B196" s="21">
        <v>871</v>
      </c>
      <c r="C196" s="20" t="s">
        <v>23</v>
      </c>
      <c r="D196" s="20" t="s">
        <v>13</v>
      </c>
      <c r="E196" s="20" t="s">
        <v>66</v>
      </c>
      <c r="F196" s="21">
        <v>9</v>
      </c>
      <c r="G196" s="20"/>
      <c r="H196" s="21"/>
      <c r="I196" s="22">
        <f>I197+I200</f>
        <v>529.29999999999995</v>
      </c>
      <c r="J196" s="23">
        <f t="shared" si="13"/>
        <v>529.29999999999995</v>
      </c>
      <c r="K196" s="22">
        <f>K197+K200</f>
        <v>463.3</v>
      </c>
    </row>
    <row r="197" spans="1:11" s="33" customFormat="1" ht="65.25" customHeight="1">
      <c r="A197" s="28" t="s">
        <v>60</v>
      </c>
      <c r="B197" s="21">
        <v>871</v>
      </c>
      <c r="C197" s="20" t="s">
        <v>23</v>
      </c>
      <c r="D197" s="20" t="s">
        <v>13</v>
      </c>
      <c r="E197" s="20" t="s">
        <v>66</v>
      </c>
      <c r="F197" s="21">
        <v>9</v>
      </c>
      <c r="G197" s="20" t="s">
        <v>153</v>
      </c>
      <c r="H197" s="21"/>
      <c r="I197" s="22">
        <f>I198</f>
        <v>500.9</v>
      </c>
      <c r="J197" s="23">
        <f t="shared" si="13"/>
        <v>500.9</v>
      </c>
      <c r="K197" s="22">
        <f>K198</f>
        <v>439.5</v>
      </c>
    </row>
    <row r="198" spans="1:11" s="33" customFormat="1" ht="18.75" customHeight="1">
      <c r="A198" s="24" t="s">
        <v>238</v>
      </c>
      <c r="B198" s="21">
        <v>871</v>
      </c>
      <c r="C198" s="20" t="s">
        <v>23</v>
      </c>
      <c r="D198" s="20" t="s">
        <v>13</v>
      </c>
      <c r="E198" s="20" t="s">
        <v>66</v>
      </c>
      <c r="F198" s="21">
        <v>9</v>
      </c>
      <c r="G198" s="20" t="s">
        <v>153</v>
      </c>
      <c r="H198" s="21">
        <v>310</v>
      </c>
      <c r="I198" s="22">
        <v>500.9</v>
      </c>
      <c r="J198" s="23">
        <f t="shared" si="13"/>
        <v>500.9</v>
      </c>
      <c r="K198" s="22">
        <v>439.5</v>
      </c>
    </row>
    <row r="199" spans="1:11" s="33" customFormat="1" ht="18.75" customHeight="1">
      <c r="A199" s="29" t="s">
        <v>59</v>
      </c>
      <c r="B199" s="21">
        <v>871</v>
      </c>
      <c r="C199" s="20" t="s">
        <v>23</v>
      </c>
      <c r="D199" s="20" t="s">
        <v>13</v>
      </c>
      <c r="E199" s="20" t="s">
        <v>66</v>
      </c>
      <c r="F199" s="21">
        <v>9</v>
      </c>
      <c r="G199" s="20" t="s">
        <v>154</v>
      </c>
      <c r="H199" s="21"/>
      <c r="I199" s="22">
        <f>I200</f>
        <v>28.4</v>
      </c>
      <c r="J199" s="23">
        <f t="shared" si="13"/>
        <v>28.4</v>
      </c>
      <c r="K199" s="22">
        <f>K200</f>
        <v>23.8</v>
      </c>
    </row>
    <row r="200" spans="1:11" s="33" customFormat="1" ht="18.75" customHeight="1">
      <c r="A200" s="19" t="s">
        <v>232</v>
      </c>
      <c r="B200" s="21">
        <v>871</v>
      </c>
      <c r="C200" s="20" t="s">
        <v>23</v>
      </c>
      <c r="D200" s="20" t="s">
        <v>13</v>
      </c>
      <c r="E200" s="20" t="s">
        <v>66</v>
      </c>
      <c r="F200" s="21">
        <v>9</v>
      </c>
      <c r="G200" s="20" t="s">
        <v>154</v>
      </c>
      <c r="H200" s="21">
        <v>110</v>
      </c>
      <c r="I200" s="22">
        <v>28.4</v>
      </c>
      <c r="J200" s="23">
        <f t="shared" si="13"/>
        <v>28.4</v>
      </c>
      <c r="K200" s="22">
        <v>23.8</v>
      </c>
    </row>
    <row r="201" spans="1:11" s="33" customFormat="1" ht="33.75" customHeight="1">
      <c r="A201" s="24" t="s">
        <v>145</v>
      </c>
      <c r="B201" s="20" t="s">
        <v>28</v>
      </c>
      <c r="C201" s="20" t="s">
        <v>23</v>
      </c>
      <c r="D201" s="20" t="s">
        <v>13</v>
      </c>
      <c r="E201" s="20" t="s">
        <v>127</v>
      </c>
      <c r="F201" s="21"/>
      <c r="G201" s="20"/>
      <c r="H201" s="21"/>
      <c r="I201" s="22">
        <f>I202</f>
        <v>1996</v>
      </c>
      <c r="J201" s="23">
        <f t="shared" si="13"/>
        <v>1996</v>
      </c>
      <c r="K201" s="22">
        <f>K202</f>
        <v>1986.6000000000001</v>
      </c>
    </row>
    <row r="202" spans="1:11" s="33" customFormat="1">
      <c r="A202" s="27" t="s">
        <v>155</v>
      </c>
      <c r="B202" s="16" t="s">
        <v>28</v>
      </c>
      <c r="C202" s="16" t="s">
        <v>23</v>
      </c>
      <c r="D202" s="16" t="s">
        <v>13</v>
      </c>
      <c r="E202" s="16" t="s">
        <v>127</v>
      </c>
      <c r="F202" s="17">
        <v>2</v>
      </c>
      <c r="G202" s="16"/>
      <c r="H202" s="17"/>
      <c r="I202" s="18">
        <f>I203</f>
        <v>1996</v>
      </c>
      <c r="J202" s="25">
        <f t="shared" si="13"/>
        <v>1996</v>
      </c>
      <c r="K202" s="18">
        <f>K203</f>
        <v>1986.6000000000001</v>
      </c>
    </row>
    <row r="203" spans="1:11" ht="30">
      <c r="A203" s="24" t="s">
        <v>141</v>
      </c>
      <c r="B203" s="20" t="s">
        <v>28</v>
      </c>
      <c r="C203" s="20" t="s">
        <v>23</v>
      </c>
      <c r="D203" s="20" t="s">
        <v>13</v>
      </c>
      <c r="E203" s="20" t="s">
        <v>127</v>
      </c>
      <c r="F203" s="21">
        <v>2</v>
      </c>
      <c r="G203" s="20" t="s">
        <v>142</v>
      </c>
      <c r="H203" s="21"/>
      <c r="I203" s="22">
        <f>I204+I205+I206</f>
        <v>1996</v>
      </c>
      <c r="J203" s="23">
        <f t="shared" si="13"/>
        <v>1996</v>
      </c>
      <c r="K203" s="22">
        <f>K204+K205+K206</f>
        <v>1986.6000000000001</v>
      </c>
    </row>
    <row r="204" spans="1:11" ht="21.75" customHeight="1">
      <c r="A204" s="19" t="s">
        <v>232</v>
      </c>
      <c r="B204" s="20" t="s">
        <v>28</v>
      </c>
      <c r="C204" s="20" t="s">
        <v>23</v>
      </c>
      <c r="D204" s="20" t="s">
        <v>13</v>
      </c>
      <c r="E204" s="20" t="s">
        <v>127</v>
      </c>
      <c r="F204" s="21">
        <v>2</v>
      </c>
      <c r="G204" s="20" t="s">
        <v>142</v>
      </c>
      <c r="H204" s="21">
        <v>110</v>
      </c>
      <c r="I204" s="22">
        <v>1121.3</v>
      </c>
      <c r="J204" s="23">
        <f t="shared" si="13"/>
        <v>1121.3</v>
      </c>
      <c r="K204" s="22">
        <v>1112.2</v>
      </c>
    </row>
    <row r="205" spans="1:11" ht="30.75" customHeight="1">
      <c r="A205" s="24" t="s">
        <v>274</v>
      </c>
      <c r="B205" s="20" t="s">
        <v>28</v>
      </c>
      <c r="C205" s="20" t="s">
        <v>23</v>
      </c>
      <c r="D205" s="20" t="s">
        <v>13</v>
      </c>
      <c r="E205" s="20" t="s">
        <v>127</v>
      </c>
      <c r="F205" s="21">
        <v>2</v>
      </c>
      <c r="G205" s="20" t="s">
        <v>142</v>
      </c>
      <c r="H205" s="21">
        <v>240</v>
      </c>
      <c r="I205" s="22">
        <v>864.2</v>
      </c>
      <c r="J205" s="23">
        <f t="shared" si="13"/>
        <v>864.2</v>
      </c>
      <c r="K205" s="22">
        <v>864</v>
      </c>
    </row>
    <row r="206" spans="1:11">
      <c r="A206" s="19" t="s">
        <v>234</v>
      </c>
      <c r="B206" s="20" t="s">
        <v>28</v>
      </c>
      <c r="C206" s="20" t="s">
        <v>23</v>
      </c>
      <c r="D206" s="20" t="s">
        <v>13</v>
      </c>
      <c r="E206" s="20" t="s">
        <v>127</v>
      </c>
      <c r="F206" s="21">
        <v>2</v>
      </c>
      <c r="G206" s="20" t="s">
        <v>142</v>
      </c>
      <c r="H206" s="21">
        <v>850</v>
      </c>
      <c r="I206" s="22">
        <v>10.5</v>
      </c>
      <c r="J206" s="23">
        <f t="shared" si="13"/>
        <v>10.5</v>
      </c>
      <c r="K206" s="22">
        <v>10.4</v>
      </c>
    </row>
    <row r="207" spans="1:11" s="33" customFormat="1" ht="48" customHeight="1">
      <c r="A207" s="15" t="s">
        <v>262</v>
      </c>
      <c r="B207" s="17">
        <v>871</v>
      </c>
      <c r="C207" s="16" t="s">
        <v>23</v>
      </c>
      <c r="D207" s="16" t="s">
        <v>13</v>
      </c>
      <c r="E207" s="16" t="s">
        <v>22</v>
      </c>
      <c r="F207" s="17"/>
      <c r="G207" s="16"/>
      <c r="H207" s="17"/>
      <c r="I207" s="25">
        <f t="shared" ref="I207:K209" si="16">I208</f>
        <v>8.1</v>
      </c>
      <c r="J207" s="25">
        <f t="shared" si="13"/>
        <v>8.1</v>
      </c>
      <c r="K207" s="25">
        <f t="shared" si="16"/>
        <v>8</v>
      </c>
    </row>
    <row r="208" spans="1:11" ht="31.5" customHeight="1">
      <c r="A208" s="15" t="s">
        <v>259</v>
      </c>
      <c r="B208" s="17">
        <v>871</v>
      </c>
      <c r="C208" s="16" t="s">
        <v>23</v>
      </c>
      <c r="D208" s="16" t="s">
        <v>13</v>
      </c>
      <c r="E208" s="16" t="s">
        <v>22</v>
      </c>
      <c r="F208" s="17">
        <v>3</v>
      </c>
      <c r="G208" s="16"/>
      <c r="H208" s="17"/>
      <c r="I208" s="25">
        <f t="shared" si="16"/>
        <v>8.1</v>
      </c>
      <c r="J208" s="25">
        <f t="shared" si="13"/>
        <v>8.1</v>
      </c>
      <c r="K208" s="25">
        <f t="shared" si="16"/>
        <v>8</v>
      </c>
    </row>
    <row r="209" spans="1:11" ht="45" customHeight="1">
      <c r="A209" s="24" t="s">
        <v>250</v>
      </c>
      <c r="B209" s="21">
        <v>871</v>
      </c>
      <c r="C209" s="20" t="s">
        <v>23</v>
      </c>
      <c r="D209" s="20" t="s">
        <v>13</v>
      </c>
      <c r="E209" s="20" t="s">
        <v>22</v>
      </c>
      <c r="F209" s="20" t="s">
        <v>258</v>
      </c>
      <c r="G209" s="20" t="s">
        <v>252</v>
      </c>
      <c r="H209" s="20"/>
      <c r="I209" s="23">
        <f t="shared" si="16"/>
        <v>8.1</v>
      </c>
      <c r="J209" s="23">
        <f t="shared" ref="J209:J262" si="17">I209</f>
        <v>8.1</v>
      </c>
      <c r="K209" s="23">
        <f t="shared" si="16"/>
        <v>8</v>
      </c>
    </row>
    <row r="210" spans="1:11" ht="36" customHeight="1">
      <c r="A210" s="24" t="s">
        <v>274</v>
      </c>
      <c r="B210" s="21">
        <v>871</v>
      </c>
      <c r="C210" s="20" t="s">
        <v>23</v>
      </c>
      <c r="D210" s="20" t="s">
        <v>13</v>
      </c>
      <c r="E210" s="20" t="s">
        <v>22</v>
      </c>
      <c r="F210" s="20" t="s">
        <v>258</v>
      </c>
      <c r="G210" s="20" t="s">
        <v>252</v>
      </c>
      <c r="H210" s="20" t="s">
        <v>253</v>
      </c>
      <c r="I210" s="23">
        <v>8.1</v>
      </c>
      <c r="J210" s="23">
        <f t="shared" si="17"/>
        <v>8.1</v>
      </c>
      <c r="K210" s="23">
        <v>8</v>
      </c>
    </row>
    <row r="211" spans="1:11" ht="15.75" customHeight="1">
      <c r="A211" s="15" t="s">
        <v>49</v>
      </c>
      <c r="B211" s="17">
        <v>871</v>
      </c>
      <c r="C211" s="16" t="s">
        <v>23</v>
      </c>
      <c r="D211" s="16" t="s">
        <v>17</v>
      </c>
      <c r="E211" s="16"/>
      <c r="F211" s="21"/>
      <c r="G211" s="20"/>
      <c r="H211" s="21"/>
      <c r="I211" s="25">
        <f>I212</f>
        <v>2067.7000000000003</v>
      </c>
      <c r="J211" s="25">
        <f t="shared" si="17"/>
        <v>2067.7000000000003</v>
      </c>
      <c r="K211" s="25">
        <f>K212</f>
        <v>1834.5</v>
      </c>
    </row>
    <row r="212" spans="1:11" ht="30.75" customHeight="1">
      <c r="A212" s="24" t="s">
        <v>145</v>
      </c>
      <c r="B212" s="21">
        <v>871</v>
      </c>
      <c r="C212" s="20" t="s">
        <v>23</v>
      </c>
      <c r="D212" s="20" t="s">
        <v>17</v>
      </c>
      <c r="E212" s="20" t="s">
        <v>127</v>
      </c>
      <c r="F212" s="21"/>
      <c r="G212" s="20"/>
      <c r="H212" s="21"/>
      <c r="I212" s="23">
        <f>I213</f>
        <v>2067.7000000000003</v>
      </c>
      <c r="J212" s="23">
        <f t="shared" si="17"/>
        <v>2067.7000000000003</v>
      </c>
      <c r="K212" s="23">
        <f>K213</f>
        <v>1834.5</v>
      </c>
    </row>
    <row r="213" spans="1:11" ht="16.5" customHeight="1">
      <c r="A213" s="27" t="s">
        <v>156</v>
      </c>
      <c r="B213" s="17">
        <v>871</v>
      </c>
      <c r="C213" s="16" t="s">
        <v>23</v>
      </c>
      <c r="D213" s="16" t="s">
        <v>17</v>
      </c>
      <c r="E213" s="16" t="s">
        <v>127</v>
      </c>
      <c r="F213" s="17">
        <v>3</v>
      </c>
      <c r="G213" s="16"/>
      <c r="H213" s="17"/>
      <c r="I213" s="25">
        <f>I214+I216+I218+I220</f>
        <v>2067.7000000000003</v>
      </c>
      <c r="J213" s="25">
        <f t="shared" si="17"/>
        <v>2067.7000000000003</v>
      </c>
      <c r="K213" s="25">
        <f>K214+K216+K218+K220</f>
        <v>1834.5</v>
      </c>
    </row>
    <row r="214" spans="1:11" ht="19.5" customHeight="1">
      <c r="A214" s="24" t="s">
        <v>157</v>
      </c>
      <c r="B214" s="21">
        <v>871</v>
      </c>
      <c r="C214" s="20" t="s">
        <v>23</v>
      </c>
      <c r="D214" s="20" t="s">
        <v>17</v>
      </c>
      <c r="E214" s="20" t="s">
        <v>127</v>
      </c>
      <c r="F214" s="21">
        <v>3</v>
      </c>
      <c r="G214" s="20" t="s">
        <v>158</v>
      </c>
      <c r="H214" s="21"/>
      <c r="I214" s="23">
        <f>I215</f>
        <v>120</v>
      </c>
      <c r="J214" s="23">
        <f t="shared" si="17"/>
        <v>120</v>
      </c>
      <c r="K214" s="23">
        <f>K215</f>
        <v>120</v>
      </c>
    </row>
    <row r="215" spans="1:11" ht="30">
      <c r="A215" s="24" t="s">
        <v>274</v>
      </c>
      <c r="B215" s="21">
        <v>871</v>
      </c>
      <c r="C215" s="20" t="s">
        <v>23</v>
      </c>
      <c r="D215" s="20" t="s">
        <v>17</v>
      </c>
      <c r="E215" s="20" t="s">
        <v>127</v>
      </c>
      <c r="F215" s="21">
        <v>3</v>
      </c>
      <c r="G215" s="20" t="s">
        <v>158</v>
      </c>
      <c r="H215" s="21">
        <v>240</v>
      </c>
      <c r="I215" s="23">
        <f>120</f>
        <v>120</v>
      </c>
      <c r="J215" s="23">
        <f t="shared" si="17"/>
        <v>120</v>
      </c>
      <c r="K215" s="23">
        <f>120</f>
        <v>120</v>
      </c>
    </row>
    <row r="216" spans="1:11">
      <c r="A216" s="24" t="s">
        <v>159</v>
      </c>
      <c r="B216" s="21">
        <v>871</v>
      </c>
      <c r="C216" s="20" t="s">
        <v>23</v>
      </c>
      <c r="D216" s="20" t="s">
        <v>17</v>
      </c>
      <c r="E216" s="20" t="s">
        <v>127</v>
      </c>
      <c r="F216" s="21">
        <v>3</v>
      </c>
      <c r="G216" s="20" t="s">
        <v>160</v>
      </c>
      <c r="H216" s="21"/>
      <c r="I216" s="23">
        <f>I217</f>
        <v>198.4</v>
      </c>
      <c r="J216" s="23">
        <f t="shared" si="17"/>
        <v>198.4</v>
      </c>
      <c r="K216" s="23">
        <f>K217</f>
        <v>198.3</v>
      </c>
    </row>
    <row r="217" spans="1:11" ht="30">
      <c r="A217" s="24" t="s">
        <v>274</v>
      </c>
      <c r="B217" s="21">
        <v>871</v>
      </c>
      <c r="C217" s="20" t="s">
        <v>23</v>
      </c>
      <c r="D217" s="20" t="s">
        <v>17</v>
      </c>
      <c r="E217" s="20" t="s">
        <v>127</v>
      </c>
      <c r="F217" s="21">
        <v>3</v>
      </c>
      <c r="G217" s="20" t="s">
        <v>160</v>
      </c>
      <c r="H217" s="21">
        <v>240</v>
      </c>
      <c r="I217" s="23">
        <f>198.4</f>
        <v>198.4</v>
      </c>
      <c r="J217" s="23">
        <f t="shared" si="17"/>
        <v>198.4</v>
      </c>
      <c r="K217" s="23">
        <v>198.3</v>
      </c>
    </row>
    <row r="218" spans="1:11">
      <c r="A218" s="24" t="s">
        <v>147</v>
      </c>
      <c r="B218" s="21">
        <v>871</v>
      </c>
      <c r="C218" s="20" t="s">
        <v>23</v>
      </c>
      <c r="D218" s="20" t="s">
        <v>17</v>
      </c>
      <c r="E218" s="20" t="s">
        <v>127</v>
      </c>
      <c r="F218" s="21">
        <v>3</v>
      </c>
      <c r="G218" s="20" t="s">
        <v>149</v>
      </c>
      <c r="H218" s="21"/>
      <c r="I218" s="23">
        <f>I219</f>
        <v>1514.9</v>
      </c>
      <c r="J218" s="23">
        <f t="shared" si="17"/>
        <v>1514.9</v>
      </c>
      <c r="K218" s="23">
        <f>K219</f>
        <v>1514.7</v>
      </c>
    </row>
    <row r="219" spans="1:11" ht="30">
      <c r="A219" s="24" t="s">
        <v>274</v>
      </c>
      <c r="B219" s="21">
        <v>871</v>
      </c>
      <c r="C219" s="20" t="s">
        <v>23</v>
      </c>
      <c r="D219" s="20" t="s">
        <v>17</v>
      </c>
      <c r="E219" s="20" t="s">
        <v>127</v>
      </c>
      <c r="F219" s="21">
        <v>3</v>
      </c>
      <c r="G219" s="20" t="s">
        <v>149</v>
      </c>
      <c r="H219" s="21">
        <v>240</v>
      </c>
      <c r="I219" s="23">
        <v>1514.9</v>
      </c>
      <c r="J219" s="23">
        <f t="shared" si="17"/>
        <v>1514.9</v>
      </c>
      <c r="K219" s="23">
        <v>1514.7</v>
      </c>
    </row>
    <row r="220" spans="1:11">
      <c r="A220" s="24" t="s">
        <v>138</v>
      </c>
      <c r="B220" s="21">
        <v>871</v>
      </c>
      <c r="C220" s="20" t="s">
        <v>23</v>
      </c>
      <c r="D220" s="20" t="s">
        <v>17</v>
      </c>
      <c r="E220" s="20" t="s">
        <v>127</v>
      </c>
      <c r="F220" s="21">
        <v>3</v>
      </c>
      <c r="G220" s="20" t="s">
        <v>139</v>
      </c>
      <c r="H220" s="21"/>
      <c r="I220" s="23">
        <f>I221</f>
        <v>234.4</v>
      </c>
      <c r="J220" s="23">
        <f t="shared" si="17"/>
        <v>234.4</v>
      </c>
      <c r="K220" s="23">
        <f>K221</f>
        <v>1.5</v>
      </c>
    </row>
    <row r="221" spans="1:11" ht="30">
      <c r="A221" s="24" t="s">
        <v>274</v>
      </c>
      <c r="B221" s="21">
        <v>871</v>
      </c>
      <c r="C221" s="20" t="s">
        <v>23</v>
      </c>
      <c r="D221" s="20" t="s">
        <v>17</v>
      </c>
      <c r="E221" s="20" t="s">
        <v>127</v>
      </c>
      <c r="F221" s="21">
        <v>3</v>
      </c>
      <c r="G221" s="20" t="s">
        <v>139</v>
      </c>
      <c r="H221" s="21">
        <v>240</v>
      </c>
      <c r="I221" s="23">
        <v>234.4</v>
      </c>
      <c r="J221" s="23">
        <f t="shared" si="17"/>
        <v>234.4</v>
      </c>
      <c r="K221" s="23">
        <v>1.5</v>
      </c>
    </row>
    <row r="222" spans="1:11">
      <c r="A222" s="17" t="s">
        <v>56</v>
      </c>
      <c r="B222" s="16" t="s">
        <v>28</v>
      </c>
      <c r="C222" s="17">
        <v>10</v>
      </c>
      <c r="D222" s="20"/>
      <c r="E222" s="20"/>
      <c r="F222" s="21"/>
      <c r="G222" s="20"/>
      <c r="H222" s="21"/>
      <c r="I222" s="25">
        <f>I223</f>
        <v>489.9</v>
      </c>
      <c r="J222" s="25">
        <f t="shared" si="17"/>
        <v>489.9</v>
      </c>
      <c r="K222" s="25">
        <f>K223</f>
        <v>489.9</v>
      </c>
    </row>
    <row r="223" spans="1:11" ht="18" customHeight="1">
      <c r="A223" s="15" t="s">
        <v>57</v>
      </c>
      <c r="B223" s="17">
        <v>871</v>
      </c>
      <c r="C223" s="16" t="s">
        <v>52</v>
      </c>
      <c r="D223" s="16" t="s">
        <v>14</v>
      </c>
      <c r="E223" s="16"/>
      <c r="F223" s="16"/>
      <c r="G223" s="16"/>
      <c r="H223" s="17"/>
      <c r="I223" s="25">
        <f>I224+I228</f>
        <v>489.9</v>
      </c>
      <c r="J223" s="25">
        <f t="shared" si="17"/>
        <v>489.9</v>
      </c>
      <c r="K223" s="25">
        <f>K224+K228</f>
        <v>489.9</v>
      </c>
    </row>
    <row r="224" spans="1:11" ht="17.25" customHeight="1">
      <c r="A224" s="24" t="s">
        <v>162</v>
      </c>
      <c r="B224" s="21">
        <v>871</v>
      </c>
      <c r="C224" s="20" t="s">
        <v>52</v>
      </c>
      <c r="D224" s="20" t="s">
        <v>14</v>
      </c>
      <c r="E224" s="20" t="s">
        <v>161</v>
      </c>
      <c r="F224" s="21"/>
      <c r="G224" s="20"/>
      <c r="H224" s="21"/>
      <c r="I224" s="23">
        <f t="shared" ref="I224:K226" si="18">I225</f>
        <v>444.9</v>
      </c>
      <c r="J224" s="23">
        <f t="shared" si="17"/>
        <v>444.9</v>
      </c>
      <c r="K224" s="23">
        <f t="shared" si="18"/>
        <v>444.9</v>
      </c>
    </row>
    <row r="225" spans="1:11" ht="20.25" customHeight="1">
      <c r="A225" s="24" t="s">
        <v>163</v>
      </c>
      <c r="B225" s="21">
        <v>871</v>
      </c>
      <c r="C225" s="20" t="s">
        <v>52</v>
      </c>
      <c r="D225" s="20" t="s">
        <v>14</v>
      </c>
      <c r="E225" s="20" t="s">
        <v>161</v>
      </c>
      <c r="F225" s="21">
        <v>3</v>
      </c>
      <c r="G225" s="20"/>
      <c r="H225" s="21"/>
      <c r="I225" s="23">
        <f t="shared" si="18"/>
        <v>444.9</v>
      </c>
      <c r="J225" s="23">
        <f t="shared" si="17"/>
        <v>444.9</v>
      </c>
      <c r="K225" s="23">
        <f t="shared" si="18"/>
        <v>444.9</v>
      </c>
    </row>
    <row r="226" spans="1:11" ht="30">
      <c r="A226" s="24" t="s">
        <v>165</v>
      </c>
      <c r="B226" s="21">
        <v>871</v>
      </c>
      <c r="C226" s="20" t="s">
        <v>52</v>
      </c>
      <c r="D226" s="20" t="s">
        <v>14</v>
      </c>
      <c r="E226" s="20" t="s">
        <v>161</v>
      </c>
      <c r="F226" s="21">
        <v>3</v>
      </c>
      <c r="G226" s="20" t="s">
        <v>164</v>
      </c>
      <c r="H226" s="21"/>
      <c r="I226" s="23">
        <f t="shared" si="18"/>
        <v>444.9</v>
      </c>
      <c r="J226" s="23">
        <f t="shared" si="17"/>
        <v>444.9</v>
      </c>
      <c r="K226" s="23">
        <f t="shared" si="18"/>
        <v>444.9</v>
      </c>
    </row>
    <row r="227" spans="1:11" ht="30">
      <c r="A227" s="24" t="s">
        <v>274</v>
      </c>
      <c r="B227" s="21">
        <v>871</v>
      </c>
      <c r="C227" s="20" t="s">
        <v>52</v>
      </c>
      <c r="D227" s="20" t="s">
        <v>14</v>
      </c>
      <c r="E227" s="20" t="s">
        <v>161</v>
      </c>
      <c r="F227" s="21">
        <v>3</v>
      </c>
      <c r="G227" s="20" t="s">
        <v>164</v>
      </c>
      <c r="H227" s="21">
        <v>240</v>
      </c>
      <c r="I227" s="23">
        <v>444.9</v>
      </c>
      <c r="J227" s="23">
        <f t="shared" si="17"/>
        <v>444.9</v>
      </c>
      <c r="K227" s="23">
        <v>444.9</v>
      </c>
    </row>
    <row r="228" spans="1:11">
      <c r="A228" s="24" t="s">
        <v>96</v>
      </c>
      <c r="B228" s="21">
        <v>871</v>
      </c>
      <c r="C228" s="20" t="s">
        <v>52</v>
      </c>
      <c r="D228" s="20" t="s">
        <v>14</v>
      </c>
      <c r="E228" s="20" t="s">
        <v>66</v>
      </c>
      <c r="F228" s="21"/>
      <c r="G228" s="20"/>
      <c r="H228" s="21"/>
      <c r="I228" s="23">
        <f t="shared" ref="I228:K230" si="19">I229</f>
        <v>45</v>
      </c>
      <c r="J228" s="23">
        <f t="shared" si="17"/>
        <v>45</v>
      </c>
      <c r="K228" s="23">
        <f t="shared" si="19"/>
        <v>45</v>
      </c>
    </row>
    <row r="229" spans="1:11">
      <c r="A229" s="24" t="s">
        <v>97</v>
      </c>
      <c r="B229" s="21">
        <v>871</v>
      </c>
      <c r="C229" s="20" t="s">
        <v>52</v>
      </c>
      <c r="D229" s="20" t="s">
        <v>14</v>
      </c>
      <c r="E229" s="20" t="s">
        <v>66</v>
      </c>
      <c r="F229" s="21">
        <v>9</v>
      </c>
      <c r="G229" s="20"/>
      <c r="H229" s="21"/>
      <c r="I229" s="23">
        <f t="shared" si="19"/>
        <v>45</v>
      </c>
      <c r="J229" s="23">
        <f t="shared" si="17"/>
        <v>45</v>
      </c>
      <c r="K229" s="23">
        <f t="shared" si="19"/>
        <v>45</v>
      </c>
    </row>
    <row r="230" spans="1:11">
      <c r="A230" s="24" t="s">
        <v>181</v>
      </c>
      <c r="B230" s="21">
        <v>871</v>
      </c>
      <c r="C230" s="20" t="s">
        <v>52</v>
      </c>
      <c r="D230" s="20" t="s">
        <v>14</v>
      </c>
      <c r="E230" s="20" t="s">
        <v>66</v>
      </c>
      <c r="F230" s="21">
        <v>9</v>
      </c>
      <c r="G230" s="20" t="s">
        <v>182</v>
      </c>
      <c r="H230" s="21"/>
      <c r="I230" s="23">
        <f t="shared" si="19"/>
        <v>45</v>
      </c>
      <c r="J230" s="23">
        <f t="shared" si="17"/>
        <v>45</v>
      </c>
      <c r="K230" s="23">
        <f t="shared" si="19"/>
        <v>45</v>
      </c>
    </row>
    <row r="231" spans="1:11" ht="15" customHeight="1">
      <c r="A231" s="24" t="s">
        <v>238</v>
      </c>
      <c r="B231" s="21">
        <v>871</v>
      </c>
      <c r="C231" s="20" t="s">
        <v>52</v>
      </c>
      <c r="D231" s="20" t="s">
        <v>14</v>
      </c>
      <c r="E231" s="20" t="s">
        <v>66</v>
      </c>
      <c r="F231" s="21">
        <v>9</v>
      </c>
      <c r="G231" s="20" t="s">
        <v>182</v>
      </c>
      <c r="H231" s="21">
        <v>310</v>
      </c>
      <c r="I231" s="23">
        <v>45</v>
      </c>
      <c r="J231" s="23">
        <f t="shared" si="17"/>
        <v>45</v>
      </c>
      <c r="K231" s="23">
        <v>45</v>
      </c>
    </row>
    <row r="232" spans="1:11">
      <c r="A232" s="17" t="s">
        <v>58</v>
      </c>
      <c r="B232" s="17">
        <v>871</v>
      </c>
      <c r="C232" s="16">
        <v>11</v>
      </c>
      <c r="D232" s="16"/>
      <c r="E232" s="16"/>
      <c r="F232" s="17"/>
      <c r="G232" s="16"/>
      <c r="H232" s="17"/>
      <c r="I232" s="25">
        <f t="shared" ref="I232:K234" si="20">I233</f>
        <v>3071.9</v>
      </c>
      <c r="J232" s="25">
        <f t="shared" si="17"/>
        <v>3071.9</v>
      </c>
      <c r="K232" s="25">
        <f t="shared" si="20"/>
        <v>2165</v>
      </c>
    </row>
    <row r="233" spans="1:11" ht="16.5" customHeight="1">
      <c r="A233" s="15" t="s">
        <v>50</v>
      </c>
      <c r="B233" s="17">
        <v>871</v>
      </c>
      <c r="C233" s="17">
        <v>11</v>
      </c>
      <c r="D233" s="16" t="s">
        <v>18</v>
      </c>
      <c r="E233" s="16"/>
      <c r="F233" s="17"/>
      <c r="G233" s="16"/>
      <c r="H233" s="17"/>
      <c r="I233" s="25">
        <f t="shared" si="20"/>
        <v>3071.9</v>
      </c>
      <c r="J233" s="25">
        <f t="shared" si="17"/>
        <v>3071.9</v>
      </c>
      <c r="K233" s="25">
        <f t="shared" si="20"/>
        <v>2165</v>
      </c>
    </row>
    <row r="234" spans="1:11" ht="31.5" customHeight="1">
      <c r="A234" s="24" t="s">
        <v>145</v>
      </c>
      <c r="B234" s="21">
        <v>871</v>
      </c>
      <c r="C234" s="20" t="s">
        <v>53</v>
      </c>
      <c r="D234" s="20" t="s">
        <v>18</v>
      </c>
      <c r="E234" s="20" t="s">
        <v>127</v>
      </c>
      <c r="F234" s="21"/>
      <c r="G234" s="20"/>
      <c r="H234" s="21"/>
      <c r="I234" s="23">
        <f t="shared" si="20"/>
        <v>3071.9</v>
      </c>
      <c r="J234" s="23">
        <f t="shared" si="17"/>
        <v>3071.9</v>
      </c>
      <c r="K234" s="23">
        <f t="shared" si="20"/>
        <v>2165</v>
      </c>
    </row>
    <row r="235" spans="1:11" ht="45.75" customHeight="1">
      <c r="A235" s="27" t="s">
        <v>166</v>
      </c>
      <c r="B235" s="17">
        <v>871</v>
      </c>
      <c r="C235" s="16" t="s">
        <v>53</v>
      </c>
      <c r="D235" s="16" t="s">
        <v>18</v>
      </c>
      <c r="E235" s="16" t="s">
        <v>127</v>
      </c>
      <c r="F235" s="17">
        <v>4</v>
      </c>
      <c r="G235" s="16"/>
      <c r="H235" s="17"/>
      <c r="I235" s="25">
        <f>I236+I238+I240</f>
        <v>3071.9</v>
      </c>
      <c r="J235" s="25">
        <f t="shared" si="17"/>
        <v>3071.9</v>
      </c>
      <c r="K235" s="25">
        <f>K236+K238+K240</f>
        <v>2165</v>
      </c>
    </row>
    <row r="236" spans="1:11" ht="19.5" customHeight="1">
      <c r="A236" s="24" t="s">
        <v>168</v>
      </c>
      <c r="B236" s="21">
        <v>871</v>
      </c>
      <c r="C236" s="20" t="s">
        <v>53</v>
      </c>
      <c r="D236" s="20" t="s">
        <v>18</v>
      </c>
      <c r="E236" s="20" t="s">
        <v>127</v>
      </c>
      <c r="F236" s="21">
        <v>4</v>
      </c>
      <c r="G236" s="20" t="s">
        <v>167</v>
      </c>
      <c r="H236" s="21"/>
      <c r="I236" s="23">
        <f>I237</f>
        <v>271.89999999999998</v>
      </c>
      <c r="J236" s="23">
        <f t="shared" si="17"/>
        <v>271.89999999999998</v>
      </c>
      <c r="K236" s="23">
        <f>K237</f>
        <v>271.89999999999998</v>
      </c>
    </row>
    <row r="237" spans="1:11" ht="36.75" customHeight="1">
      <c r="A237" s="24" t="s">
        <v>274</v>
      </c>
      <c r="B237" s="21">
        <v>871</v>
      </c>
      <c r="C237" s="20" t="s">
        <v>53</v>
      </c>
      <c r="D237" s="20" t="s">
        <v>18</v>
      </c>
      <c r="E237" s="20" t="s">
        <v>127</v>
      </c>
      <c r="F237" s="21">
        <v>4</v>
      </c>
      <c r="G237" s="20" t="s">
        <v>167</v>
      </c>
      <c r="H237" s="21">
        <v>240</v>
      </c>
      <c r="I237" s="23">
        <v>271.89999999999998</v>
      </c>
      <c r="J237" s="23">
        <f t="shared" si="17"/>
        <v>271.89999999999998</v>
      </c>
      <c r="K237" s="23">
        <v>271.89999999999998</v>
      </c>
    </row>
    <row r="238" spans="1:11">
      <c r="A238" s="24" t="s">
        <v>138</v>
      </c>
      <c r="B238" s="21">
        <v>871</v>
      </c>
      <c r="C238" s="20" t="s">
        <v>53</v>
      </c>
      <c r="D238" s="20" t="s">
        <v>18</v>
      </c>
      <c r="E238" s="20" t="s">
        <v>127</v>
      </c>
      <c r="F238" s="21">
        <v>4</v>
      </c>
      <c r="G238" s="20" t="s">
        <v>139</v>
      </c>
      <c r="H238" s="21"/>
      <c r="I238" s="23">
        <f>I239</f>
        <v>1300</v>
      </c>
      <c r="J238" s="23">
        <f t="shared" si="17"/>
        <v>1300</v>
      </c>
      <c r="K238" s="23">
        <f>K239</f>
        <v>393.1</v>
      </c>
    </row>
    <row r="239" spans="1:11" ht="30">
      <c r="A239" s="24" t="s">
        <v>274</v>
      </c>
      <c r="B239" s="21">
        <v>871</v>
      </c>
      <c r="C239" s="20" t="s">
        <v>53</v>
      </c>
      <c r="D239" s="20" t="s">
        <v>18</v>
      </c>
      <c r="E239" s="20" t="s">
        <v>127</v>
      </c>
      <c r="F239" s="21">
        <v>4</v>
      </c>
      <c r="G239" s="20" t="s">
        <v>139</v>
      </c>
      <c r="H239" s="21">
        <v>240</v>
      </c>
      <c r="I239" s="23">
        <v>1300</v>
      </c>
      <c r="J239" s="23">
        <f t="shared" si="17"/>
        <v>1300</v>
      </c>
      <c r="K239" s="23">
        <v>393.1</v>
      </c>
    </row>
    <row r="240" spans="1:11" ht="18" customHeight="1">
      <c r="A240" s="24" t="s">
        <v>169</v>
      </c>
      <c r="B240" s="21">
        <v>871</v>
      </c>
      <c r="C240" s="20" t="s">
        <v>53</v>
      </c>
      <c r="D240" s="20" t="s">
        <v>18</v>
      </c>
      <c r="E240" s="20" t="s">
        <v>127</v>
      </c>
      <c r="F240" s="21">
        <v>4</v>
      </c>
      <c r="G240" s="20" t="s">
        <v>170</v>
      </c>
      <c r="H240" s="21"/>
      <c r="I240" s="23">
        <f>I241</f>
        <v>1500</v>
      </c>
      <c r="J240" s="23">
        <f t="shared" si="17"/>
        <v>1500</v>
      </c>
      <c r="K240" s="23">
        <f>K241</f>
        <v>1500</v>
      </c>
    </row>
    <row r="241" spans="1:11" ht="30.75" customHeight="1">
      <c r="A241" s="24" t="s">
        <v>274</v>
      </c>
      <c r="B241" s="21">
        <v>871</v>
      </c>
      <c r="C241" s="20" t="s">
        <v>53</v>
      </c>
      <c r="D241" s="20" t="s">
        <v>18</v>
      </c>
      <c r="E241" s="20" t="s">
        <v>127</v>
      </c>
      <c r="F241" s="21">
        <v>4</v>
      </c>
      <c r="G241" s="20" t="s">
        <v>170</v>
      </c>
      <c r="H241" s="21">
        <v>240</v>
      </c>
      <c r="I241" s="23">
        <v>1500</v>
      </c>
      <c r="J241" s="23">
        <f t="shared" si="17"/>
        <v>1500</v>
      </c>
      <c r="K241" s="23">
        <v>1500</v>
      </c>
    </row>
    <row r="242" spans="1:11" ht="34.5" customHeight="1">
      <c r="A242" s="233" t="s">
        <v>48</v>
      </c>
      <c r="B242" s="17">
        <v>872</v>
      </c>
      <c r="C242" s="20"/>
      <c r="D242" s="20"/>
      <c r="E242" s="20"/>
      <c r="F242" s="21"/>
      <c r="G242" s="20"/>
      <c r="H242" s="21"/>
      <c r="I242" s="18">
        <f>I243</f>
        <v>2011.7</v>
      </c>
      <c r="J242" s="25">
        <f t="shared" si="17"/>
        <v>2011.7</v>
      </c>
      <c r="K242" s="18">
        <f>K243</f>
        <v>2009.6</v>
      </c>
    </row>
    <row r="243" spans="1:11" ht="20.25" customHeight="1">
      <c r="A243" s="15" t="s">
        <v>12</v>
      </c>
      <c r="B243" s="16" t="s">
        <v>65</v>
      </c>
      <c r="C243" s="17" t="s">
        <v>13</v>
      </c>
      <c r="D243" s="17" t="s">
        <v>10</v>
      </c>
      <c r="E243" s="16" t="s">
        <v>11</v>
      </c>
      <c r="F243" s="17"/>
      <c r="G243" s="16"/>
      <c r="H243" s="17" t="s">
        <v>9</v>
      </c>
      <c r="I243" s="18">
        <f>I244+I252</f>
        <v>2011.7</v>
      </c>
      <c r="J243" s="25">
        <f t="shared" si="17"/>
        <v>2011.7</v>
      </c>
      <c r="K243" s="18">
        <f>K244+K252</f>
        <v>2009.6</v>
      </c>
    </row>
    <row r="244" spans="1:11" ht="47.25" customHeight="1">
      <c r="A244" s="39" t="s">
        <v>37</v>
      </c>
      <c r="B244" s="16" t="s">
        <v>65</v>
      </c>
      <c r="C244" s="17" t="s">
        <v>13</v>
      </c>
      <c r="D244" s="16" t="s">
        <v>14</v>
      </c>
      <c r="E244" s="16" t="s">
        <v>11</v>
      </c>
      <c r="F244" s="17"/>
      <c r="G244" s="16"/>
      <c r="H244" s="17" t="s">
        <v>9</v>
      </c>
      <c r="I244" s="18">
        <f>I245</f>
        <v>1517.4</v>
      </c>
      <c r="J244" s="25">
        <f t="shared" si="17"/>
        <v>1517.4</v>
      </c>
      <c r="K244" s="18">
        <f>K245</f>
        <v>1515.5</v>
      </c>
    </row>
    <row r="245" spans="1:11" ht="21" customHeight="1">
      <c r="A245" s="19" t="s">
        <v>68</v>
      </c>
      <c r="B245" s="20" t="s">
        <v>65</v>
      </c>
      <c r="C245" s="20" t="s">
        <v>13</v>
      </c>
      <c r="D245" s="20" t="s">
        <v>14</v>
      </c>
      <c r="E245" s="20">
        <v>91</v>
      </c>
      <c r="F245" s="21"/>
      <c r="G245" s="20"/>
      <c r="H245" s="21" t="s">
        <v>9</v>
      </c>
      <c r="I245" s="22">
        <f>I246</f>
        <v>1517.4</v>
      </c>
      <c r="J245" s="23">
        <f t="shared" si="17"/>
        <v>1517.4</v>
      </c>
      <c r="K245" s="22">
        <f>K246</f>
        <v>1515.5</v>
      </c>
    </row>
    <row r="246" spans="1:11" ht="37.5" customHeight="1">
      <c r="A246" s="19" t="s">
        <v>69</v>
      </c>
      <c r="B246" s="20" t="s">
        <v>65</v>
      </c>
      <c r="C246" s="20" t="s">
        <v>13</v>
      </c>
      <c r="D246" s="20" t="s">
        <v>14</v>
      </c>
      <c r="E246" s="20">
        <v>91</v>
      </c>
      <c r="F246" s="21">
        <v>1</v>
      </c>
      <c r="G246" s="20"/>
      <c r="H246" s="21"/>
      <c r="I246" s="22">
        <f>I247+I249</f>
        <v>1517.4</v>
      </c>
      <c r="J246" s="23">
        <f t="shared" si="17"/>
        <v>1517.4</v>
      </c>
      <c r="K246" s="22">
        <f>K247+K249</f>
        <v>1515.5</v>
      </c>
    </row>
    <row r="247" spans="1:11" ht="49.5" customHeight="1">
      <c r="A247" s="19" t="s">
        <v>71</v>
      </c>
      <c r="B247" s="20" t="s">
        <v>65</v>
      </c>
      <c r="C247" s="20" t="s">
        <v>13</v>
      </c>
      <c r="D247" s="20" t="s">
        <v>14</v>
      </c>
      <c r="E247" s="20">
        <v>91</v>
      </c>
      <c r="F247" s="21">
        <v>1</v>
      </c>
      <c r="G247" s="20" t="s">
        <v>76</v>
      </c>
      <c r="H247" s="21"/>
      <c r="I247" s="22">
        <f>I248</f>
        <v>1322.5</v>
      </c>
      <c r="J247" s="23">
        <f t="shared" si="17"/>
        <v>1322.5</v>
      </c>
      <c r="K247" s="22">
        <f>K248</f>
        <v>1320.9</v>
      </c>
    </row>
    <row r="248" spans="1:11" ht="18.75" customHeight="1">
      <c r="A248" s="19" t="s">
        <v>233</v>
      </c>
      <c r="B248" s="20" t="s">
        <v>65</v>
      </c>
      <c r="C248" s="21" t="s">
        <v>13</v>
      </c>
      <c r="D248" s="20" t="s">
        <v>14</v>
      </c>
      <c r="E248" s="20">
        <v>91</v>
      </c>
      <c r="F248" s="21">
        <v>1</v>
      </c>
      <c r="G248" s="20" t="s">
        <v>76</v>
      </c>
      <c r="H248" s="21">
        <v>120</v>
      </c>
      <c r="I248" s="23">
        <f>494.5+828</f>
        <v>1322.5</v>
      </c>
      <c r="J248" s="23">
        <f t="shared" si="17"/>
        <v>1322.5</v>
      </c>
      <c r="K248" s="23">
        <v>1320.9</v>
      </c>
    </row>
    <row r="249" spans="1:11" ht="52.5" customHeight="1">
      <c r="A249" s="19" t="s">
        <v>72</v>
      </c>
      <c r="B249" s="20" t="s">
        <v>65</v>
      </c>
      <c r="C249" s="21" t="s">
        <v>13</v>
      </c>
      <c r="D249" s="20" t="s">
        <v>14</v>
      </c>
      <c r="E249" s="20">
        <v>91</v>
      </c>
      <c r="F249" s="21">
        <v>1</v>
      </c>
      <c r="G249" s="20" t="s">
        <v>77</v>
      </c>
      <c r="H249" s="21"/>
      <c r="I249" s="23">
        <f>I250+I251</f>
        <v>194.9</v>
      </c>
      <c r="J249" s="23">
        <f t="shared" si="17"/>
        <v>194.9</v>
      </c>
      <c r="K249" s="23">
        <f>K250+K251</f>
        <v>194.60000000000002</v>
      </c>
    </row>
    <row r="250" spans="1:11" ht="35.25" customHeight="1">
      <c r="A250" s="24" t="s">
        <v>274</v>
      </c>
      <c r="B250" s="20" t="s">
        <v>65</v>
      </c>
      <c r="C250" s="21" t="s">
        <v>13</v>
      </c>
      <c r="D250" s="20" t="s">
        <v>14</v>
      </c>
      <c r="E250" s="20">
        <v>91</v>
      </c>
      <c r="F250" s="21">
        <v>1</v>
      </c>
      <c r="G250" s="20" t="s">
        <v>77</v>
      </c>
      <c r="H250" s="21">
        <v>240</v>
      </c>
      <c r="I250" s="23">
        <v>191.9</v>
      </c>
      <c r="J250" s="23">
        <f t="shared" si="17"/>
        <v>191.9</v>
      </c>
      <c r="K250" s="23">
        <v>191.8</v>
      </c>
    </row>
    <row r="251" spans="1:11" ht="18" customHeight="1">
      <c r="A251" s="24" t="s">
        <v>234</v>
      </c>
      <c r="B251" s="20" t="s">
        <v>65</v>
      </c>
      <c r="C251" s="21" t="s">
        <v>13</v>
      </c>
      <c r="D251" s="20" t="s">
        <v>14</v>
      </c>
      <c r="E251" s="20">
        <v>91</v>
      </c>
      <c r="F251" s="21">
        <v>1</v>
      </c>
      <c r="G251" s="20" t="s">
        <v>77</v>
      </c>
      <c r="H251" s="21">
        <v>850</v>
      </c>
      <c r="I251" s="23">
        <v>3</v>
      </c>
      <c r="J251" s="23">
        <f t="shared" si="17"/>
        <v>3</v>
      </c>
      <c r="K251" s="23">
        <v>2.8</v>
      </c>
    </row>
    <row r="252" spans="1:11" ht="22.5" customHeight="1">
      <c r="A252" s="15" t="s">
        <v>25</v>
      </c>
      <c r="B252" s="17">
        <v>872</v>
      </c>
      <c r="C252" s="17" t="s">
        <v>13</v>
      </c>
      <c r="D252" s="17">
        <v>13</v>
      </c>
      <c r="E252" s="20"/>
      <c r="F252" s="21"/>
      <c r="G252" s="20"/>
      <c r="H252" s="21"/>
      <c r="I252" s="25">
        <f>I253+I259</f>
        <v>494.29999999999995</v>
      </c>
      <c r="J252" s="25">
        <f t="shared" si="17"/>
        <v>494.29999999999995</v>
      </c>
      <c r="K252" s="25">
        <f>K253+K259</f>
        <v>494.09999999999997</v>
      </c>
    </row>
    <row r="253" spans="1:11" ht="20.25" customHeight="1">
      <c r="A253" s="19" t="s">
        <v>68</v>
      </c>
      <c r="B253" s="21">
        <v>872</v>
      </c>
      <c r="C253" s="21" t="s">
        <v>13</v>
      </c>
      <c r="D253" s="21">
        <v>13</v>
      </c>
      <c r="E253" s="20" t="s">
        <v>210</v>
      </c>
      <c r="F253" s="231"/>
      <c r="G253" s="232"/>
      <c r="H253" s="21"/>
      <c r="I253" s="23">
        <f>I254</f>
        <v>484.29999999999995</v>
      </c>
      <c r="J253" s="23">
        <f t="shared" si="17"/>
        <v>484.29999999999995</v>
      </c>
      <c r="K253" s="23">
        <f>K254</f>
        <v>484.09999999999997</v>
      </c>
    </row>
    <row r="254" spans="1:11" ht="33.75" customHeight="1">
      <c r="A254" s="19" t="s">
        <v>69</v>
      </c>
      <c r="B254" s="21">
        <v>872</v>
      </c>
      <c r="C254" s="21" t="s">
        <v>13</v>
      </c>
      <c r="D254" s="21">
        <v>13</v>
      </c>
      <c r="E254" s="21">
        <v>91</v>
      </c>
      <c r="F254" s="21">
        <v>1</v>
      </c>
      <c r="G254" s="20"/>
      <c r="H254" s="21"/>
      <c r="I254" s="23">
        <f>I255+I257</f>
        <v>484.29999999999995</v>
      </c>
      <c r="J254" s="23">
        <f t="shared" si="17"/>
        <v>484.29999999999995</v>
      </c>
      <c r="K254" s="23">
        <f>K255+K257</f>
        <v>484.09999999999997</v>
      </c>
    </row>
    <row r="255" spans="1:11" ht="36" customHeight="1">
      <c r="A255" s="19" t="s">
        <v>275</v>
      </c>
      <c r="B255" s="21">
        <v>872</v>
      </c>
      <c r="C255" s="21" t="s">
        <v>13</v>
      </c>
      <c r="D255" s="21">
        <v>13</v>
      </c>
      <c r="E255" s="21">
        <v>91</v>
      </c>
      <c r="F255" s="21">
        <v>1</v>
      </c>
      <c r="G255" s="20" t="s">
        <v>273</v>
      </c>
      <c r="H255" s="21"/>
      <c r="I255" s="23">
        <f>I256</f>
        <v>18.399999999999999</v>
      </c>
      <c r="J255" s="23">
        <f t="shared" si="17"/>
        <v>18.399999999999999</v>
      </c>
      <c r="K255" s="23">
        <f>K256</f>
        <v>18.399999999999999</v>
      </c>
    </row>
    <row r="256" spans="1:11" ht="36.75" customHeight="1">
      <c r="A256" s="19" t="s">
        <v>274</v>
      </c>
      <c r="B256" s="21">
        <v>872</v>
      </c>
      <c r="C256" s="21" t="s">
        <v>13</v>
      </c>
      <c r="D256" s="21">
        <v>13</v>
      </c>
      <c r="E256" s="21">
        <v>91</v>
      </c>
      <c r="F256" s="21">
        <v>1</v>
      </c>
      <c r="G256" s="20" t="s">
        <v>273</v>
      </c>
      <c r="H256" s="21">
        <v>240</v>
      </c>
      <c r="I256" s="23">
        <v>18.399999999999999</v>
      </c>
      <c r="J256" s="23">
        <f t="shared" si="17"/>
        <v>18.399999999999999</v>
      </c>
      <c r="K256" s="23">
        <v>18.399999999999999</v>
      </c>
    </row>
    <row r="257" spans="1:11" ht="18" customHeight="1">
      <c r="A257" s="24" t="s">
        <v>211</v>
      </c>
      <c r="B257" s="21">
        <v>872</v>
      </c>
      <c r="C257" s="21" t="s">
        <v>13</v>
      </c>
      <c r="D257" s="21">
        <v>13</v>
      </c>
      <c r="E257" s="20" t="s">
        <v>210</v>
      </c>
      <c r="F257" s="21">
        <v>1</v>
      </c>
      <c r="G257" s="20" t="s">
        <v>212</v>
      </c>
      <c r="H257" s="21"/>
      <c r="I257" s="23">
        <f>I258</f>
        <v>465.9</v>
      </c>
      <c r="J257" s="23">
        <f t="shared" si="17"/>
        <v>465.9</v>
      </c>
      <c r="K257" s="23">
        <f>K258</f>
        <v>465.7</v>
      </c>
    </row>
    <row r="258" spans="1:11" ht="32.25" customHeight="1">
      <c r="A258" s="24" t="s">
        <v>274</v>
      </c>
      <c r="B258" s="21">
        <v>872</v>
      </c>
      <c r="C258" s="21" t="s">
        <v>13</v>
      </c>
      <c r="D258" s="21">
        <v>13</v>
      </c>
      <c r="E258" s="20" t="s">
        <v>210</v>
      </c>
      <c r="F258" s="21">
        <v>1</v>
      </c>
      <c r="G258" s="20" t="s">
        <v>212</v>
      </c>
      <c r="H258" s="21">
        <v>240</v>
      </c>
      <c r="I258" s="23">
        <v>465.9</v>
      </c>
      <c r="J258" s="23">
        <f t="shared" si="17"/>
        <v>465.9</v>
      </c>
      <c r="K258" s="23">
        <v>465.7</v>
      </c>
    </row>
    <row r="259" spans="1:11">
      <c r="A259" s="24" t="s">
        <v>96</v>
      </c>
      <c r="B259" s="21">
        <v>872</v>
      </c>
      <c r="C259" s="20" t="s">
        <v>13</v>
      </c>
      <c r="D259" s="20" t="s">
        <v>248</v>
      </c>
      <c r="E259" s="20" t="s">
        <v>66</v>
      </c>
      <c r="F259" s="21"/>
      <c r="G259" s="20"/>
      <c r="H259" s="21"/>
      <c r="I259" s="23">
        <f t="shared" ref="I259:K261" si="21">I260</f>
        <v>10</v>
      </c>
      <c r="J259" s="23">
        <f t="shared" si="17"/>
        <v>10</v>
      </c>
      <c r="K259" s="23">
        <f t="shared" si="21"/>
        <v>10</v>
      </c>
    </row>
    <row r="260" spans="1:11">
      <c r="A260" s="24" t="s">
        <v>97</v>
      </c>
      <c r="B260" s="21">
        <v>872</v>
      </c>
      <c r="C260" s="20" t="s">
        <v>13</v>
      </c>
      <c r="D260" s="20" t="s">
        <v>248</v>
      </c>
      <c r="E260" s="20" t="s">
        <v>66</v>
      </c>
      <c r="F260" s="21">
        <v>9</v>
      </c>
      <c r="G260" s="20"/>
      <c r="H260" s="21"/>
      <c r="I260" s="23">
        <f t="shared" si="21"/>
        <v>10</v>
      </c>
      <c r="J260" s="23">
        <f t="shared" si="17"/>
        <v>10</v>
      </c>
      <c r="K260" s="23">
        <f t="shared" si="21"/>
        <v>10</v>
      </c>
    </row>
    <row r="261" spans="1:11" ht="18" customHeight="1">
      <c r="A261" s="24" t="s">
        <v>277</v>
      </c>
      <c r="B261" s="21">
        <v>872</v>
      </c>
      <c r="C261" s="20" t="s">
        <v>13</v>
      </c>
      <c r="D261" s="21">
        <v>13</v>
      </c>
      <c r="E261" s="20" t="s">
        <v>66</v>
      </c>
      <c r="F261" s="21">
        <v>9</v>
      </c>
      <c r="G261" s="20" t="s">
        <v>278</v>
      </c>
      <c r="H261" s="21"/>
      <c r="I261" s="23">
        <f t="shared" si="21"/>
        <v>10</v>
      </c>
      <c r="J261" s="23">
        <f t="shared" si="17"/>
        <v>10</v>
      </c>
      <c r="K261" s="23">
        <f t="shared" si="21"/>
        <v>10</v>
      </c>
    </row>
    <row r="262" spans="1:11" ht="32.25" customHeight="1" thickBot="1">
      <c r="A262" s="56" t="s">
        <v>279</v>
      </c>
      <c r="B262" s="30">
        <v>872</v>
      </c>
      <c r="C262" s="32" t="s">
        <v>13</v>
      </c>
      <c r="D262" s="30">
        <v>13</v>
      </c>
      <c r="E262" s="32" t="s">
        <v>66</v>
      </c>
      <c r="F262" s="30">
        <v>9</v>
      </c>
      <c r="G262" s="32" t="s">
        <v>278</v>
      </c>
      <c r="H262" s="30">
        <v>630</v>
      </c>
      <c r="I262" s="31">
        <v>10</v>
      </c>
      <c r="J262" s="23">
        <f t="shared" si="17"/>
        <v>10</v>
      </c>
      <c r="K262" s="31">
        <v>10</v>
      </c>
    </row>
    <row r="263" spans="1:11" ht="15.75" thickBot="1">
      <c r="A263" s="236"/>
      <c r="B263" s="237"/>
      <c r="C263" s="237"/>
      <c r="D263" s="237"/>
      <c r="E263" s="238"/>
      <c r="F263" s="237"/>
      <c r="G263" s="323" t="s">
        <v>29</v>
      </c>
      <c r="H263" s="324"/>
      <c r="I263" s="53">
        <f>I242+I11</f>
        <v>124579.99999999999</v>
      </c>
      <c r="J263" s="53">
        <f>I263</f>
        <v>124579.99999999999</v>
      </c>
      <c r="K263" s="53">
        <f>K242+K11</f>
        <v>88396.3</v>
      </c>
    </row>
    <row r="264" spans="1:11">
      <c r="A264" s="217"/>
      <c r="B264" s="218"/>
      <c r="C264" s="218"/>
      <c r="D264" s="218"/>
      <c r="E264" s="219" t="s">
        <v>30</v>
      </c>
      <c r="F264" s="218"/>
      <c r="G264" s="219"/>
      <c r="H264" s="220" t="s">
        <v>31</v>
      </c>
      <c r="I264" s="221">
        <f>I243+I12</f>
        <v>37147.099999999991</v>
      </c>
      <c r="J264" s="222"/>
      <c r="K264" s="222">
        <f>K243+K12</f>
        <v>11167.6</v>
      </c>
    </row>
    <row r="265" spans="1:11">
      <c r="A265" s="217"/>
      <c r="B265" s="218"/>
      <c r="C265" s="218"/>
      <c r="D265" s="218"/>
      <c r="E265" s="219"/>
      <c r="F265" s="218"/>
      <c r="G265" s="219"/>
      <c r="H265" s="223" t="s">
        <v>32</v>
      </c>
      <c r="I265" s="51">
        <f>I79</f>
        <v>468.8</v>
      </c>
      <c r="J265" s="118"/>
      <c r="K265" s="118">
        <f>K79</f>
        <v>468.8</v>
      </c>
    </row>
    <row r="266" spans="1:11">
      <c r="A266" s="217"/>
      <c r="B266" s="218"/>
      <c r="C266" s="218"/>
      <c r="D266" s="218"/>
      <c r="E266" s="219"/>
      <c r="F266" s="218"/>
      <c r="G266" s="219"/>
      <c r="H266" s="223" t="s">
        <v>41</v>
      </c>
      <c r="I266" s="51">
        <f>I87</f>
        <v>342.09999999999997</v>
      </c>
      <c r="J266" s="118"/>
      <c r="K266" s="118">
        <f>K87</f>
        <v>341.9</v>
      </c>
    </row>
    <row r="267" spans="1:11">
      <c r="A267" s="217"/>
      <c r="B267" s="218"/>
      <c r="C267" s="218"/>
      <c r="D267" s="218"/>
      <c r="E267" s="219"/>
      <c r="F267" s="218"/>
      <c r="G267" s="219"/>
      <c r="H267" s="223" t="s">
        <v>47</v>
      </c>
      <c r="I267" s="51">
        <f>I101</f>
        <v>35098.6</v>
      </c>
      <c r="J267" s="118"/>
      <c r="K267" s="118">
        <f>K101</f>
        <v>31025.100000000002</v>
      </c>
    </row>
    <row r="268" spans="1:11">
      <c r="A268" s="217"/>
      <c r="B268" s="218"/>
      <c r="C268" s="218"/>
      <c r="D268" s="218"/>
      <c r="E268" s="219"/>
      <c r="F268" s="218"/>
      <c r="G268" s="219"/>
      <c r="H268" s="223" t="s">
        <v>33</v>
      </c>
      <c r="I268" s="51">
        <f>I121</f>
        <v>43088.3</v>
      </c>
      <c r="J268" s="118"/>
      <c r="K268" s="118">
        <f>K121</f>
        <v>38173.5</v>
      </c>
    </row>
    <row r="269" spans="1:11">
      <c r="A269" s="217"/>
      <c r="B269" s="218"/>
      <c r="C269" s="218"/>
      <c r="D269" s="218"/>
      <c r="E269" s="219"/>
      <c r="F269" s="218"/>
      <c r="G269" s="219"/>
      <c r="H269" s="223" t="s">
        <v>35</v>
      </c>
      <c r="I269" s="51">
        <f>I178</f>
        <v>272.2</v>
      </c>
      <c r="J269" s="118"/>
      <c r="K269" s="118">
        <f>K178</f>
        <v>272.10000000000002</v>
      </c>
    </row>
    <row r="270" spans="1:11">
      <c r="A270" s="217"/>
      <c r="B270" s="218"/>
      <c r="C270" s="218"/>
      <c r="D270" s="218"/>
      <c r="E270" s="219"/>
      <c r="F270" s="218"/>
      <c r="G270" s="219"/>
      <c r="H270" s="223" t="s">
        <v>34</v>
      </c>
      <c r="I270" s="51">
        <f>I193</f>
        <v>4601.1000000000004</v>
      </c>
      <c r="J270" s="118"/>
      <c r="K270" s="118">
        <f>K193</f>
        <v>4292.3999999999996</v>
      </c>
    </row>
    <row r="271" spans="1:11">
      <c r="A271" s="217"/>
      <c r="B271" s="218"/>
      <c r="C271" s="218"/>
      <c r="D271" s="218"/>
      <c r="E271" s="219"/>
      <c r="F271" s="218"/>
      <c r="G271" s="219"/>
      <c r="H271" s="223">
        <v>10</v>
      </c>
      <c r="I271" s="51">
        <f>I222</f>
        <v>489.9</v>
      </c>
      <c r="J271" s="118"/>
      <c r="K271" s="118">
        <f>K222</f>
        <v>489.9</v>
      </c>
    </row>
    <row r="272" spans="1:11" ht="15.75" thickBot="1">
      <c r="A272" s="217"/>
      <c r="B272" s="218"/>
      <c r="C272" s="218"/>
      <c r="D272" s="218"/>
      <c r="E272" s="219"/>
      <c r="F272" s="218"/>
      <c r="G272" s="219"/>
      <c r="H272" s="224">
        <v>11</v>
      </c>
      <c r="I272" s="52">
        <f>I232</f>
        <v>3071.9</v>
      </c>
      <c r="J272" s="119"/>
      <c r="K272" s="119">
        <f>K232</f>
        <v>2165</v>
      </c>
    </row>
    <row r="273" spans="1:11" ht="15.75" thickBot="1">
      <c r="A273" s="217"/>
      <c r="B273" s="218"/>
      <c r="C273" s="218"/>
      <c r="D273" s="218"/>
      <c r="E273" s="219"/>
      <c r="F273" s="218"/>
      <c r="G273" s="219"/>
      <c r="H273" s="225"/>
      <c r="I273" s="53">
        <f>SUM(I264:I272)</f>
        <v>124579.99999999999</v>
      </c>
      <c r="J273" s="120"/>
      <c r="K273" s="120">
        <f>SUM(K264:K272)</f>
        <v>88396.299999999988</v>
      </c>
    </row>
    <row r="274" spans="1:11">
      <c r="A274" s="217"/>
      <c r="B274" s="218"/>
      <c r="C274" s="218"/>
      <c r="D274" s="218"/>
      <c r="E274" s="219"/>
      <c r="F274" s="218"/>
      <c r="G274" s="219"/>
      <c r="H274" s="218" t="s">
        <v>225</v>
      </c>
      <c r="I274" s="54">
        <f>'Приложение 2'!C11</f>
        <v>92127</v>
      </c>
      <c r="K274" s="54">
        <f>'Приложение 2'!D11</f>
        <v>94188</v>
      </c>
    </row>
    <row r="275" spans="1:11">
      <c r="A275" s="217"/>
      <c r="B275" s="218"/>
      <c r="C275" s="218"/>
      <c r="D275" s="218"/>
      <c r="E275" s="219"/>
      <c r="F275" s="218"/>
      <c r="G275" s="219"/>
      <c r="H275" s="218" t="s">
        <v>227</v>
      </c>
      <c r="I275" s="54">
        <f>I48+I59+I63+I67+I89+I103+I117+I123+I145++I173+I185+I202+I208+I212+I234</f>
        <v>107261.2</v>
      </c>
      <c r="K275" s="54">
        <f>K48+K59+K63+K67+K89+K103+K117+K123+K145++K173+K185+K202+K208+K212+K234</f>
        <v>75410.600000000006</v>
      </c>
    </row>
    <row r="276" spans="1:11">
      <c r="A276" s="217"/>
      <c r="B276" s="218"/>
      <c r="C276" s="218"/>
      <c r="D276" s="218"/>
      <c r="E276" s="219"/>
      <c r="F276" s="218"/>
      <c r="G276" s="219"/>
      <c r="H276" s="218"/>
      <c r="I276" s="54">
        <f>I274-I273</f>
        <v>-32452.999999999985</v>
      </c>
      <c r="K276" s="54">
        <f>K274-K273</f>
        <v>5791.7000000000116</v>
      </c>
    </row>
    <row r="277" spans="1:11">
      <c r="A277" s="40"/>
    </row>
    <row r="278" spans="1:11">
      <c r="A278" s="40"/>
    </row>
    <row r="279" spans="1:11">
      <c r="A279" s="40"/>
    </row>
    <row r="280" spans="1:11">
      <c r="A280" s="40"/>
    </row>
    <row r="281" spans="1:11">
      <c r="A281" s="40"/>
    </row>
    <row r="282" spans="1:11">
      <c r="A282" s="40"/>
    </row>
    <row r="283" spans="1:11">
      <c r="A283" s="40"/>
    </row>
    <row r="284" spans="1:11">
      <c r="A284" s="40"/>
    </row>
    <row r="285" spans="1:11">
      <c r="A285" s="40"/>
    </row>
    <row r="286" spans="1:11">
      <c r="A286" s="40"/>
    </row>
    <row r="287" spans="1:11">
      <c r="A287" s="40"/>
    </row>
    <row r="288" spans="1:11">
      <c r="A288" s="40"/>
    </row>
    <row r="289" spans="1:1">
      <c r="A289" s="40"/>
    </row>
    <row r="290" spans="1:1">
      <c r="A290" s="40"/>
    </row>
    <row r="291" spans="1:1">
      <c r="A291" s="40"/>
    </row>
    <row r="292" spans="1:1">
      <c r="A292" s="40"/>
    </row>
    <row r="293" spans="1:1">
      <c r="A293" s="40"/>
    </row>
    <row r="294" spans="1:1">
      <c r="A294" s="40"/>
    </row>
    <row r="295" spans="1:1">
      <c r="A295" s="40"/>
    </row>
    <row r="296" spans="1:1">
      <c r="A296" s="40"/>
    </row>
    <row r="297" spans="1:1">
      <c r="A297" s="40"/>
    </row>
    <row r="298" spans="1:1">
      <c r="A298" s="40"/>
    </row>
    <row r="299" spans="1:1">
      <c r="A299" s="40"/>
    </row>
    <row r="300" spans="1:1">
      <c r="A300" s="40"/>
    </row>
    <row r="301" spans="1:1">
      <c r="A301" s="40"/>
    </row>
    <row r="302" spans="1:1">
      <c r="A302" s="40"/>
    </row>
    <row r="303" spans="1:1">
      <c r="A303" s="40"/>
    </row>
    <row r="304" spans="1:1">
      <c r="A304" s="40"/>
    </row>
    <row r="305" spans="1:1">
      <c r="A305" s="40"/>
    </row>
    <row r="306" spans="1:1">
      <c r="A306" s="40"/>
    </row>
    <row r="307" spans="1:1">
      <c r="A307" s="40"/>
    </row>
    <row r="308" spans="1:1">
      <c r="A308" s="40"/>
    </row>
    <row r="309" spans="1:1">
      <c r="A309" s="40"/>
    </row>
    <row r="310" spans="1:1">
      <c r="A310" s="40"/>
    </row>
    <row r="311" spans="1:1">
      <c r="A311" s="40"/>
    </row>
    <row r="312" spans="1:1">
      <c r="A312" s="40"/>
    </row>
    <row r="313" spans="1:1">
      <c r="A313" s="40"/>
    </row>
    <row r="314" spans="1:1">
      <c r="A314" s="40"/>
    </row>
    <row r="315" spans="1:1">
      <c r="A315" s="40"/>
    </row>
    <row r="316" spans="1:1">
      <c r="A316" s="40"/>
    </row>
    <row r="317" spans="1:1">
      <c r="A317" s="40"/>
    </row>
    <row r="318" spans="1:1">
      <c r="A318" s="40"/>
    </row>
    <row r="319" spans="1:1">
      <c r="A319" s="40"/>
    </row>
    <row r="320" spans="1:1">
      <c r="A320" s="40"/>
    </row>
    <row r="321" spans="1:1">
      <c r="A321" s="40"/>
    </row>
    <row r="322" spans="1:1">
      <c r="A322" s="40"/>
    </row>
    <row r="323" spans="1:1">
      <c r="A323" s="40"/>
    </row>
    <row r="324" spans="1:1">
      <c r="A324" s="40"/>
    </row>
    <row r="325" spans="1:1">
      <c r="A325" s="40"/>
    </row>
    <row r="326" spans="1:1">
      <c r="A326" s="40"/>
    </row>
    <row r="327" spans="1:1">
      <c r="A327" s="40"/>
    </row>
    <row r="328" spans="1:1">
      <c r="A328" s="40"/>
    </row>
    <row r="329" spans="1:1">
      <c r="A329" s="40"/>
    </row>
    <row r="330" spans="1:1">
      <c r="A330" s="40"/>
    </row>
    <row r="331" spans="1:1">
      <c r="A331" s="40"/>
    </row>
    <row r="332" spans="1:1">
      <c r="A332" s="40"/>
    </row>
  </sheetData>
  <mergeCells count="3">
    <mergeCell ref="E10:G10"/>
    <mergeCell ref="G263:H263"/>
    <mergeCell ref="A8:K8"/>
  </mergeCells>
  <phoneticPr fontId="2" type="noConversion"/>
  <pageMargins left="0.39370078740157483" right="0.27559055118110237" top="0.55118110236220474" bottom="0.31496062992125984" header="0.27559055118110237" footer="0.15748031496062992"/>
  <pageSetup paperSize="9" scale="77" fitToHeight="10" orientation="portrait" verticalDpi="300" r:id="rId1"/>
  <headerFooter alignWithMargins="0"/>
  <rowBreaks count="7" manualBreakCount="7">
    <brk id="23" max="10" man="1"/>
    <brk id="55" max="10" man="1"/>
    <brk id="106" max="10" man="1"/>
    <brk id="145" max="10" man="1"/>
    <brk id="180" max="10" man="1"/>
    <brk id="210" max="10" man="1"/>
    <brk id="246" max="10" man="1"/>
  </rowBreaks>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4">
    <pageSetUpPr fitToPage="1"/>
  </sheetPr>
  <dimension ref="A1:L215"/>
  <sheetViews>
    <sheetView view="pageBreakPreview" zoomScaleNormal="100" zoomScaleSheetLayoutView="100" workbookViewId="0">
      <selection activeCell="L7" sqref="L7"/>
    </sheetView>
  </sheetViews>
  <sheetFormatPr defaultRowHeight="12.75"/>
  <cols>
    <col min="1" max="1" width="4" style="2" customWidth="1"/>
    <col min="2" max="2" width="57.140625" style="3" customWidth="1"/>
    <col min="3" max="3" width="4.7109375" style="3" customWidth="1"/>
    <col min="4" max="4" width="4.28515625" style="41" customWidth="1"/>
    <col min="5" max="5" width="3.5703125" style="3" customWidth="1"/>
    <col min="6" max="6" width="5" style="3" customWidth="1"/>
    <col min="7" max="7" width="4.85546875" style="3" customWidth="1"/>
    <col min="8" max="9" width="5.7109375" style="1" customWidth="1"/>
    <col min="10" max="10" width="16.7109375" style="1" customWidth="1"/>
    <col min="11" max="11" width="12.7109375" style="1" hidden="1" customWidth="1"/>
    <col min="12" max="12" width="13.28515625" style="1" customWidth="1"/>
    <col min="13" max="16384" width="9.140625" style="1"/>
  </cols>
  <sheetData>
    <row r="1" spans="1:12" ht="12.75" customHeight="1">
      <c r="L1" s="99" t="s">
        <v>67</v>
      </c>
    </row>
    <row r="2" spans="1:12" ht="12.75" customHeight="1">
      <c r="L2" s="99" t="s">
        <v>407</v>
      </c>
    </row>
    <row r="3" spans="1:12" ht="12.75" customHeight="1">
      <c r="L3" s="99" t="s">
        <v>408</v>
      </c>
    </row>
    <row r="4" spans="1:12" ht="12.75" customHeight="1">
      <c r="L4" s="99" t="s">
        <v>409</v>
      </c>
    </row>
    <row r="5" spans="1:12" ht="12.75" customHeight="1">
      <c r="L5" s="99" t="s">
        <v>410</v>
      </c>
    </row>
    <row r="6" spans="1:12" ht="14.25" customHeight="1">
      <c r="L6" s="99" t="str">
        <f>'Приложение 1'!D6</f>
        <v>от "29" мая  2016 г. №29-121</v>
      </c>
    </row>
    <row r="7" spans="1:12" ht="14.25" customHeight="1">
      <c r="J7" s="8"/>
      <c r="K7" s="8"/>
    </row>
    <row r="8" spans="1:12" ht="111.75" customHeight="1">
      <c r="A8" s="329" t="s">
        <v>478</v>
      </c>
      <c r="B8" s="329"/>
      <c r="C8" s="329"/>
      <c r="D8" s="329"/>
      <c r="E8" s="329"/>
      <c r="F8" s="329"/>
      <c r="G8" s="329"/>
      <c r="H8" s="329"/>
      <c r="I8" s="329"/>
      <c r="J8" s="329"/>
      <c r="K8" s="329"/>
      <c r="L8" s="329"/>
    </row>
    <row r="9" spans="1:12" ht="18.75" customHeight="1">
      <c r="A9" s="45"/>
      <c r="B9" s="43"/>
      <c r="C9" s="43"/>
      <c r="D9" s="44"/>
      <c r="E9" s="43"/>
      <c r="F9" s="43"/>
      <c r="G9" s="43"/>
      <c r="H9" s="34"/>
      <c r="L9" s="309" t="s">
        <v>285</v>
      </c>
    </row>
    <row r="10" spans="1:12" ht="225.75" customHeight="1">
      <c r="A10" s="240" t="s">
        <v>4</v>
      </c>
      <c r="B10" s="168" t="s">
        <v>5</v>
      </c>
      <c r="C10" s="64" t="s">
        <v>26</v>
      </c>
      <c r="D10" s="64" t="s">
        <v>6</v>
      </c>
      <c r="E10" s="64" t="s">
        <v>27</v>
      </c>
      <c r="F10" s="318" t="s">
        <v>7</v>
      </c>
      <c r="G10" s="318"/>
      <c r="H10" s="318"/>
      <c r="I10" s="64" t="s">
        <v>8</v>
      </c>
      <c r="J10" s="176" t="s">
        <v>475</v>
      </c>
      <c r="K10" s="176" t="s">
        <v>463</v>
      </c>
      <c r="L10" s="176" t="s">
        <v>424</v>
      </c>
    </row>
    <row r="11" spans="1:12" ht="64.5" customHeight="1">
      <c r="A11" s="241">
        <v>1</v>
      </c>
      <c r="B11" s="251" t="str">
        <f>'Приложение 7'!A48</f>
        <v>Муниципальная программа "Совершенствование структуры собственности муниципального образования рабочий поселок Первомайский Щекинского района"</v>
      </c>
      <c r="C11" s="184">
        <v>871</v>
      </c>
      <c r="D11" s="185"/>
      <c r="E11" s="184"/>
      <c r="F11" s="185"/>
      <c r="G11" s="242"/>
      <c r="H11" s="242"/>
      <c r="I11" s="211"/>
      <c r="J11" s="243">
        <f>J12+J19</f>
        <v>1098.7</v>
      </c>
      <c r="K11" s="243">
        <f>J11</f>
        <v>1098.7</v>
      </c>
      <c r="L11" s="243">
        <f>L12+L19</f>
        <v>1098.3</v>
      </c>
    </row>
    <row r="12" spans="1:12" ht="18.75" customHeight="1">
      <c r="A12" s="244" t="s">
        <v>194</v>
      </c>
      <c r="B12" s="189" t="s">
        <v>185</v>
      </c>
      <c r="C12" s="184">
        <v>871</v>
      </c>
      <c r="D12" s="185" t="s">
        <v>13</v>
      </c>
      <c r="E12" s="184">
        <v>13</v>
      </c>
      <c r="F12" s="185" t="s">
        <v>13</v>
      </c>
      <c r="G12" s="184">
        <v>1</v>
      </c>
      <c r="H12" s="185"/>
      <c r="I12" s="184"/>
      <c r="J12" s="190">
        <f>J13+J15+J17</f>
        <v>638.5</v>
      </c>
      <c r="K12" s="243">
        <f t="shared" ref="K12:K75" si="0">J12</f>
        <v>638.5</v>
      </c>
      <c r="L12" s="190">
        <f>L13+L15+L17</f>
        <v>638.1</v>
      </c>
    </row>
    <row r="13" spans="1:12" ht="18" customHeight="1">
      <c r="A13" s="241"/>
      <c r="B13" s="81" t="s">
        <v>88</v>
      </c>
      <c r="C13" s="77">
        <v>871</v>
      </c>
      <c r="D13" s="76" t="s">
        <v>13</v>
      </c>
      <c r="E13" s="77">
        <v>13</v>
      </c>
      <c r="F13" s="76" t="s">
        <v>13</v>
      </c>
      <c r="G13" s="77">
        <v>1</v>
      </c>
      <c r="H13" s="76" t="s">
        <v>89</v>
      </c>
      <c r="I13" s="77"/>
      <c r="J13" s="188">
        <f>J14</f>
        <v>387.4</v>
      </c>
      <c r="K13" s="250">
        <f t="shared" si="0"/>
        <v>387.4</v>
      </c>
      <c r="L13" s="188">
        <f>L14</f>
        <v>387.2</v>
      </c>
    </row>
    <row r="14" spans="1:12" ht="34.5" customHeight="1">
      <c r="A14" s="241"/>
      <c r="B14" s="81" t="s">
        <v>274</v>
      </c>
      <c r="C14" s="77">
        <v>871</v>
      </c>
      <c r="D14" s="76" t="s">
        <v>13</v>
      </c>
      <c r="E14" s="77">
        <v>13</v>
      </c>
      <c r="F14" s="76" t="s">
        <v>13</v>
      </c>
      <c r="G14" s="77">
        <v>1</v>
      </c>
      <c r="H14" s="76" t="s">
        <v>89</v>
      </c>
      <c r="I14" s="77">
        <v>240</v>
      </c>
      <c r="J14" s="188">
        <f>'Приложение 7'!I51</f>
        <v>387.4</v>
      </c>
      <c r="K14" s="250">
        <f t="shared" si="0"/>
        <v>387.4</v>
      </c>
      <c r="L14" s="188">
        <f>'Приложение 7'!K51</f>
        <v>387.2</v>
      </c>
    </row>
    <row r="15" spans="1:12" ht="36.75" customHeight="1">
      <c r="A15" s="241"/>
      <c r="B15" s="81" t="s">
        <v>94</v>
      </c>
      <c r="C15" s="77">
        <v>871</v>
      </c>
      <c r="D15" s="76" t="s">
        <v>13</v>
      </c>
      <c r="E15" s="77">
        <v>13</v>
      </c>
      <c r="F15" s="76" t="s">
        <v>13</v>
      </c>
      <c r="G15" s="77">
        <v>1</v>
      </c>
      <c r="H15" s="76" t="s">
        <v>93</v>
      </c>
      <c r="I15" s="77"/>
      <c r="J15" s="188">
        <f>J16</f>
        <v>235</v>
      </c>
      <c r="K15" s="250">
        <f t="shared" si="0"/>
        <v>235</v>
      </c>
      <c r="L15" s="188">
        <f>L16</f>
        <v>234.9</v>
      </c>
    </row>
    <row r="16" spans="1:12" ht="31.5" customHeight="1">
      <c r="A16" s="241"/>
      <c r="B16" s="81" t="s">
        <v>274</v>
      </c>
      <c r="C16" s="77">
        <v>871</v>
      </c>
      <c r="D16" s="76" t="s">
        <v>13</v>
      </c>
      <c r="E16" s="77">
        <v>13</v>
      </c>
      <c r="F16" s="76" t="s">
        <v>13</v>
      </c>
      <c r="G16" s="77">
        <v>1</v>
      </c>
      <c r="H16" s="76" t="s">
        <v>93</v>
      </c>
      <c r="I16" s="77">
        <v>240</v>
      </c>
      <c r="J16" s="188">
        <f>'Приложение 7'!I53</f>
        <v>235</v>
      </c>
      <c r="K16" s="250">
        <f t="shared" si="0"/>
        <v>235</v>
      </c>
      <c r="L16" s="188">
        <f>'Приложение 7'!K53</f>
        <v>234.9</v>
      </c>
    </row>
    <row r="17" spans="1:12" ht="15" customHeight="1">
      <c r="A17" s="241"/>
      <c r="B17" s="81" t="s">
        <v>91</v>
      </c>
      <c r="C17" s="77">
        <v>871</v>
      </c>
      <c r="D17" s="76" t="s">
        <v>13</v>
      </c>
      <c r="E17" s="77">
        <v>13</v>
      </c>
      <c r="F17" s="76" t="s">
        <v>13</v>
      </c>
      <c r="G17" s="77">
        <v>1</v>
      </c>
      <c r="H17" s="76" t="s">
        <v>92</v>
      </c>
      <c r="I17" s="77"/>
      <c r="J17" s="188">
        <f>J18</f>
        <v>16.100000000000001</v>
      </c>
      <c r="K17" s="250">
        <f t="shared" si="0"/>
        <v>16.100000000000001</v>
      </c>
      <c r="L17" s="188">
        <f>L18</f>
        <v>16</v>
      </c>
    </row>
    <row r="18" spans="1:12" ht="39" customHeight="1">
      <c r="A18" s="241"/>
      <c r="B18" s="81" t="s">
        <v>274</v>
      </c>
      <c r="C18" s="77">
        <v>871</v>
      </c>
      <c r="D18" s="76" t="s">
        <v>13</v>
      </c>
      <c r="E18" s="77">
        <v>13</v>
      </c>
      <c r="F18" s="76" t="s">
        <v>13</v>
      </c>
      <c r="G18" s="77">
        <v>1</v>
      </c>
      <c r="H18" s="76" t="s">
        <v>92</v>
      </c>
      <c r="I18" s="77">
        <v>240</v>
      </c>
      <c r="J18" s="188">
        <f>'Приложение 7'!I55</f>
        <v>16.100000000000001</v>
      </c>
      <c r="K18" s="250">
        <f t="shared" si="0"/>
        <v>16.100000000000001</v>
      </c>
      <c r="L18" s="188">
        <f>'Приложение 7'!K55</f>
        <v>16</v>
      </c>
    </row>
    <row r="19" spans="1:12" ht="48.75" customHeight="1">
      <c r="A19" s="241" t="s">
        <v>195</v>
      </c>
      <c r="B19" s="191" t="s">
        <v>228</v>
      </c>
      <c r="C19" s="184">
        <v>871</v>
      </c>
      <c r="D19" s="185" t="s">
        <v>13</v>
      </c>
      <c r="E19" s="184">
        <v>13</v>
      </c>
      <c r="F19" s="185" t="s">
        <v>13</v>
      </c>
      <c r="G19" s="184">
        <v>2</v>
      </c>
      <c r="H19" s="185"/>
      <c r="I19" s="184"/>
      <c r="J19" s="190">
        <f>J20</f>
        <v>460.2</v>
      </c>
      <c r="K19" s="243">
        <f t="shared" si="0"/>
        <v>460.2</v>
      </c>
      <c r="L19" s="190">
        <f>L20</f>
        <v>460.2</v>
      </c>
    </row>
    <row r="20" spans="1:12" ht="36" customHeight="1">
      <c r="A20" s="241"/>
      <c r="B20" s="81" t="s">
        <v>221</v>
      </c>
      <c r="C20" s="77">
        <v>871</v>
      </c>
      <c r="D20" s="76" t="s">
        <v>13</v>
      </c>
      <c r="E20" s="77">
        <v>13</v>
      </c>
      <c r="F20" s="76" t="s">
        <v>13</v>
      </c>
      <c r="G20" s="77">
        <v>2</v>
      </c>
      <c r="H20" s="76" t="s">
        <v>95</v>
      </c>
      <c r="I20" s="77"/>
      <c r="J20" s="188">
        <f>J21</f>
        <v>460.2</v>
      </c>
      <c r="K20" s="250">
        <f t="shared" si="0"/>
        <v>460.2</v>
      </c>
      <c r="L20" s="188">
        <f>L21</f>
        <v>460.2</v>
      </c>
    </row>
    <row r="21" spans="1:12" ht="38.25" customHeight="1">
      <c r="A21" s="241"/>
      <c r="B21" s="81" t="s">
        <v>274</v>
      </c>
      <c r="C21" s="77">
        <v>871</v>
      </c>
      <c r="D21" s="76" t="s">
        <v>13</v>
      </c>
      <c r="E21" s="77">
        <v>13</v>
      </c>
      <c r="F21" s="76" t="s">
        <v>13</v>
      </c>
      <c r="G21" s="77">
        <v>2</v>
      </c>
      <c r="H21" s="76" t="s">
        <v>95</v>
      </c>
      <c r="I21" s="77">
        <v>240</v>
      </c>
      <c r="J21" s="188">
        <f>'Приложение 7'!I58</f>
        <v>460.2</v>
      </c>
      <c r="K21" s="250">
        <f t="shared" si="0"/>
        <v>460.2</v>
      </c>
      <c r="L21" s="188">
        <f>'Приложение 7'!K58</f>
        <v>460.2</v>
      </c>
    </row>
    <row r="22" spans="1:12" ht="87.75" customHeight="1">
      <c r="A22" s="241">
        <v>2</v>
      </c>
      <c r="B22" s="189" t="s">
        <v>222</v>
      </c>
      <c r="C22" s="184">
        <v>871</v>
      </c>
      <c r="D22" s="185"/>
      <c r="E22" s="185"/>
      <c r="F22" s="185"/>
      <c r="G22" s="184"/>
      <c r="H22" s="185"/>
      <c r="I22" s="184"/>
      <c r="J22" s="190">
        <f>J23</f>
        <v>306.2</v>
      </c>
      <c r="K22" s="243">
        <f t="shared" si="0"/>
        <v>306.2</v>
      </c>
      <c r="L22" s="190">
        <f>L23</f>
        <v>306</v>
      </c>
    </row>
    <row r="23" spans="1:12" ht="36" customHeight="1">
      <c r="A23" s="241" t="s">
        <v>200</v>
      </c>
      <c r="B23" s="191" t="s">
        <v>186</v>
      </c>
      <c r="C23" s="184">
        <v>871</v>
      </c>
      <c r="D23" s="185" t="s">
        <v>14</v>
      </c>
      <c r="E23" s="185" t="s">
        <v>36</v>
      </c>
      <c r="F23" s="185" t="s">
        <v>15</v>
      </c>
      <c r="G23" s="184">
        <v>1</v>
      </c>
      <c r="H23" s="185"/>
      <c r="I23" s="184"/>
      <c r="J23" s="190">
        <f>J24+J26+J28</f>
        <v>306.2</v>
      </c>
      <c r="K23" s="243">
        <f t="shared" si="0"/>
        <v>306.2</v>
      </c>
      <c r="L23" s="190">
        <f>L24+L26+L28</f>
        <v>306</v>
      </c>
    </row>
    <row r="24" spans="1:12" ht="34.5" customHeight="1">
      <c r="A24" s="241"/>
      <c r="B24" s="81" t="s">
        <v>103</v>
      </c>
      <c r="C24" s="77">
        <v>871</v>
      </c>
      <c r="D24" s="76" t="s">
        <v>14</v>
      </c>
      <c r="E24" s="76" t="s">
        <v>36</v>
      </c>
      <c r="F24" s="76" t="s">
        <v>15</v>
      </c>
      <c r="G24" s="77">
        <v>1</v>
      </c>
      <c r="H24" s="76" t="s">
        <v>104</v>
      </c>
      <c r="I24" s="77"/>
      <c r="J24" s="188">
        <f>J25</f>
        <v>8.8000000000000007</v>
      </c>
      <c r="K24" s="250">
        <f t="shared" si="0"/>
        <v>8.8000000000000007</v>
      </c>
      <c r="L24" s="188">
        <f>L25</f>
        <v>8.8000000000000007</v>
      </c>
    </row>
    <row r="25" spans="1:12" ht="40.5" customHeight="1">
      <c r="A25" s="241"/>
      <c r="B25" s="81" t="s">
        <v>274</v>
      </c>
      <c r="C25" s="77">
        <v>871</v>
      </c>
      <c r="D25" s="76" t="s">
        <v>14</v>
      </c>
      <c r="E25" s="76" t="s">
        <v>36</v>
      </c>
      <c r="F25" s="76" t="s">
        <v>15</v>
      </c>
      <c r="G25" s="77">
        <v>1</v>
      </c>
      <c r="H25" s="76" t="s">
        <v>104</v>
      </c>
      <c r="I25" s="77">
        <v>240</v>
      </c>
      <c r="J25" s="188">
        <f>'Приложение 7'!I92</f>
        <v>8.8000000000000007</v>
      </c>
      <c r="K25" s="250">
        <f t="shared" si="0"/>
        <v>8.8000000000000007</v>
      </c>
      <c r="L25" s="188">
        <f>'Приложение 7'!K92</f>
        <v>8.8000000000000007</v>
      </c>
    </row>
    <row r="26" spans="1:12" ht="15" customHeight="1">
      <c r="A26" s="241"/>
      <c r="B26" s="81" t="s">
        <v>101</v>
      </c>
      <c r="C26" s="77">
        <v>871</v>
      </c>
      <c r="D26" s="76" t="s">
        <v>14</v>
      </c>
      <c r="E26" s="76" t="s">
        <v>36</v>
      </c>
      <c r="F26" s="76" t="s">
        <v>15</v>
      </c>
      <c r="G26" s="77">
        <v>1</v>
      </c>
      <c r="H26" s="76" t="s">
        <v>106</v>
      </c>
      <c r="I26" s="77"/>
      <c r="J26" s="188">
        <f>J27</f>
        <v>117.7</v>
      </c>
      <c r="K26" s="250">
        <f t="shared" si="0"/>
        <v>117.7</v>
      </c>
      <c r="L26" s="188">
        <f>L27</f>
        <v>117.6</v>
      </c>
    </row>
    <row r="27" spans="1:12" ht="38.25" customHeight="1">
      <c r="A27" s="241"/>
      <c r="B27" s="81" t="s">
        <v>274</v>
      </c>
      <c r="C27" s="77">
        <v>871</v>
      </c>
      <c r="D27" s="76" t="s">
        <v>14</v>
      </c>
      <c r="E27" s="76" t="s">
        <v>36</v>
      </c>
      <c r="F27" s="76" t="s">
        <v>15</v>
      </c>
      <c r="G27" s="77">
        <v>1</v>
      </c>
      <c r="H27" s="76" t="s">
        <v>106</v>
      </c>
      <c r="I27" s="77">
        <v>240</v>
      </c>
      <c r="J27" s="188">
        <f>'Приложение 7'!I94</f>
        <v>117.7</v>
      </c>
      <c r="K27" s="250">
        <f t="shared" si="0"/>
        <v>117.7</v>
      </c>
      <c r="L27" s="188">
        <f>'Приложение 7'!K94</f>
        <v>117.6</v>
      </c>
    </row>
    <row r="28" spans="1:12" ht="15" customHeight="1">
      <c r="A28" s="241"/>
      <c r="B28" s="81" t="s">
        <v>107</v>
      </c>
      <c r="C28" s="77">
        <v>871</v>
      </c>
      <c r="D28" s="76" t="s">
        <v>14</v>
      </c>
      <c r="E28" s="76" t="s">
        <v>36</v>
      </c>
      <c r="F28" s="76" t="s">
        <v>15</v>
      </c>
      <c r="G28" s="77">
        <v>1</v>
      </c>
      <c r="H28" s="76" t="s">
        <v>176</v>
      </c>
      <c r="I28" s="77"/>
      <c r="J28" s="188">
        <f>J29</f>
        <v>179.7</v>
      </c>
      <c r="K28" s="250">
        <f t="shared" si="0"/>
        <v>179.7</v>
      </c>
      <c r="L28" s="188">
        <f>L29</f>
        <v>179.6</v>
      </c>
    </row>
    <row r="29" spans="1:12" ht="33" customHeight="1">
      <c r="A29" s="241"/>
      <c r="B29" s="81" t="s">
        <v>274</v>
      </c>
      <c r="C29" s="77">
        <v>871</v>
      </c>
      <c r="D29" s="76" t="s">
        <v>14</v>
      </c>
      <c r="E29" s="76" t="s">
        <v>36</v>
      </c>
      <c r="F29" s="76" t="s">
        <v>15</v>
      </c>
      <c r="G29" s="77">
        <v>1</v>
      </c>
      <c r="H29" s="76" t="s">
        <v>176</v>
      </c>
      <c r="I29" s="77">
        <v>240</v>
      </c>
      <c r="J29" s="188">
        <f>'Приложение 7'!I96</f>
        <v>179.7</v>
      </c>
      <c r="K29" s="250">
        <f t="shared" si="0"/>
        <v>179.7</v>
      </c>
      <c r="L29" s="188">
        <f>'Приложение 7'!K96</f>
        <v>179.6</v>
      </c>
    </row>
    <row r="30" spans="1:12" ht="39" customHeight="1">
      <c r="A30" s="241">
        <v>3</v>
      </c>
      <c r="B30" s="189" t="s">
        <v>118</v>
      </c>
      <c r="C30" s="184">
        <v>871</v>
      </c>
      <c r="D30" s="185"/>
      <c r="E30" s="185"/>
      <c r="F30" s="185"/>
      <c r="G30" s="184"/>
      <c r="H30" s="185"/>
      <c r="I30" s="184"/>
      <c r="J30" s="190">
        <f>J31+J44+J49+J66</f>
        <v>74753.900000000009</v>
      </c>
      <c r="K30" s="243">
        <f t="shared" si="0"/>
        <v>74753.900000000009</v>
      </c>
      <c r="L30" s="190">
        <f>L31+L44+L49+L66</f>
        <v>65954.8</v>
      </c>
    </row>
    <row r="31" spans="1:12" ht="82.5" customHeight="1">
      <c r="A31" s="241" t="s">
        <v>190</v>
      </c>
      <c r="B31" s="191" t="s">
        <v>229</v>
      </c>
      <c r="C31" s="184">
        <v>871</v>
      </c>
      <c r="D31" s="185" t="s">
        <v>17</v>
      </c>
      <c r="E31" s="185" t="s">
        <v>36</v>
      </c>
      <c r="F31" s="185" t="s">
        <v>14</v>
      </c>
      <c r="G31" s="184">
        <v>1</v>
      </c>
      <c r="H31" s="185"/>
      <c r="I31" s="184"/>
      <c r="J31" s="190">
        <f>J32+J34+J36+J38+J42+J40</f>
        <v>35073.599999999999</v>
      </c>
      <c r="K31" s="243">
        <f t="shared" si="0"/>
        <v>35073.599999999999</v>
      </c>
      <c r="L31" s="190">
        <f>L32+L34+L36+L38+L42+L40</f>
        <v>31008.100000000002</v>
      </c>
    </row>
    <row r="32" spans="1:12" ht="15" customHeight="1">
      <c r="A32" s="241"/>
      <c r="B32" s="81" t="s">
        <v>108</v>
      </c>
      <c r="C32" s="77">
        <v>871</v>
      </c>
      <c r="D32" s="76" t="s">
        <v>17</v>
      </c>
      <c r="E32" s="76" t="s">
        <v>36</v>
      </c>
      <c r="F32" s="76" t="s">
        <v>14</v>
      </c>
      <c r="G32" s="77">
        <v>1</v>
      </c>
      <c r="H32" s="76" t="s">
        <v>109</v>
      </c>
      <c r="I32" s="77"/>
      <c r="J32" s="188">
        <f>J33</f>
        <v>8000</v>
      </c>
      <c r="K32" s="250">
        <f t="shared" si="0"/>
        <v>8000</v>
      </c>
      <c r="L32" s="188">
        <f>L33</f>
        <v>7085.2</v>
      </c>
    </row>
    <row r="33" spans="1:12" ht="41.25" customHeight="1">
      <c r="A33" s="241"/>
      <c r="B33" s="81" t="s">
        <v>274</v>
      </c>
      <c r="C33" s="77">
        <v>871</v>
      </c>
      <c r="D33" s="76" t="s">
        <v>17</v>
      </c>
      <c r="E33" s="76" t="s">
        <v>36</v>
      </c>
      <c r="F33" s="76" t="s">
        <v>14</v>
      </c>
      <c r="G33" s="77">
        <v>1</v>
      </c>
      <c r="H33" s="76" t="s">
        <v>109</v>
      </c>
      <c r="I33" s="77">
        <v>240</v>
      </c>
      <c r="J33" s="188">
        <f>'Приложение 7'!I106</f>
        <v>8000</v>
      </c>
      <c r="K33" s="250">
        <f t="shared" si="0"/>
        <v>8000</v>
      </c>
      <c r="L33" s="188">
        <f>'Приложение 7'!K106</f>
        <v>7085.2</v>
      </c>
    </row>
    <row r="34" spans="1:12" ht="15" customHeight="1">
      <c r="A34" s="241"/>
      <c r="B34" s="81" t="s">
        <v>110</v>
      </c>
      <c r="C34" s="77">
        <v>871</v>
      </c>
      <c r="D34" s="76" t="s">
        <v>17</v>
      </c>
      <c r="E34" s="76" t="s">
        <v>36</v>
      </c>
      <c r="F34" s="76" t="s">
        <v>14</v>
      </c>
      <c r="G34" s="77">
        <v>1</v>
      </c>
      <c r="H34" s="76" t="s">
        <v>111</v>
      </c>
      <c r="I34" s="77"/>
      <c r="J34" s="188">
        <f>J35</f>
        <v>16262.2</v>
      </c>
      <c r="K34" s="250">
        <f t="shared" si="0"/>
        <v>16262.2</v>
      </c>
      <c r="L34" s="188">
        <f>L35</f>
        <v>14669.2</v>
      </c>
    </row>
    <row r="35" spans="1:12" ht="39" customHeight="1">
      <c r="A35" s="241"/>
      <c r="B35" s="81" t="s">
        <v>274</v>
      </c>
      <c r="C35" s="77">
        <v>871</v>
      </c>
      <c r="D35" s="76" t="s">
        <v>17</v>
      </c>
      <c r="E35" s="76" t="s">
        <v>36</v>
      </c>
      <c r="F35" s="76" t="s">
        <v>14</v>
      </c>
      <c r="G35" s="77">
        <v>1</v>
      </c>
      <c r="H35" s="76" t="s">
        <v>111</v>
      </c>
      <c r="I35" s="77">
        <v>240</v>
      </c>
      <c r="J35" s="188">
        <f>'Приложение 7'!I108</f>
        <v>16262.2</v>
      </c>
      <c r="K35" s="250">
        <f t="shared" si="0"/>
        <v>16262.2</v>
      </c>
      <c r="L35" s="188">
        <f>'Приложение 7'!K108</f>
        <v>14669.2</v>
      </c>
    </row>
    <row r="36" spans="1:12" ht="15" customHeight="1">
      <c r="A36" s="241"/>
      <c r="B36" s="81" t="s">
        <v>112</v>
      </c>
      <c r="C36" s="77">
        <v>871</v>
      </c>
      <c r="D36" s="76" t="s">
        <v>17</v>
      </c>
      <c r="E36" s="76" t="s">
        <v>36</v>
      </c>
      <c r="F36" s="76" t="s">
        <v>14</v>
      </c>
      <c r="G36" s="77">
        <v>1</v>
      </c>
      <c r="H36" s="76" t="s">
        <v>113</v>
      </c>
      <c r="I36" s="77"/>
      <c r="J36" s="188">
        <f>J37</f>
        <v>4344.8</v>
      </c>
      <c r="K36" s="250">
        <f t="shared" si="0"/>
        <v>4344.8</v>
      </c>
      <c r="L36" s="188">
        <f>L37</f>
        <v>3885.6</v>
      </c>
    </row>
    <row r="37" spans="1:12" ht="34.5" customHeight="1">
      <c r="A37" s="241"/>
      <c r="B37" s="81" t="s">
        <v>274</v>
      </c>
      <c r="C37" s="77">
        <v>871</v>
      </c>
      <c r="D37" s="76" t="s">
        <v>17</v>
      </c>
      <c r="E37" s="76" t="s">
        <v>36</v>
      </c>
      <c r="F37" s="76" t="s">
        <v>14</v>
      </c>
      <c r="G37" s="77">
        <v>1</v>
      </c>
      <c r="H37" s="76" t="s">
        <v>113</v>
      </c>
      <c r="I37" s="77">
        <v>240</v>
      </c>
      <c r="J37" s="188">
        <f>'Приложение 7'!I110</f>
        <v>4344.8</v>
      </c>
      <c r="K37" s="250">
        <f t="shared" si="0"/>
        <v>4344.8</v>
      </c>
      <c r="L37" s="188">
        <f>'Приложение 7'!K110</f>
        <v>3885.6</v>
      </c>
    </row>
    <row r="38" spans="1:12" ht="34.5" customHeight="1">
      <c r="A38" s="241"/>
      <c r="B38" s="81" t="s">
        <v>209</v>
      </c>
      <c r="C38" s="77">
        <v>871</v>
      </c>
      <c r="D38" s="76" t="s">
        <v>17</v>
      </c>
      <c r="E38" s="76" t="s">
        <v>36</v>
      </c>
      <c r="F38" s="76" t="s">
        <v>14</v>
      </c>
      <c r="G38" s="77">
        <v>1</v>
      </c>
      <c r="H38" s="76" t="s">
        <v>114</v>
      </c>
      <c r="I38" s="77"/>
      <c r="J38" s="188">
        <f>J39</f>
        <v>563.6</v>
      </c>
      <c r="K38" s="250">
        <f t="shared" si="0"/>
        <v>563.6</v>
      </c>
      <c r="L38" s="188">
        <f>L39</f>
        <v>563.4</v>
      </c>
    </row>
    <row r="39" spans="1:12" ht="38.25" customHeight="1">
      <c r="A39" s="241"/>
      <c r="B39" s="81" t="s">
        <v>274</v>
      </c>
      <c r="C39" s="77">
        <v>871</v>
      </c>
      <c r="D39" s="76" t="s">
        <v>17</v>
      </c>
      <c r="E39" s="76" t="s">
        <v>36</v>
      </c>
      <c r="F39" s="76" t="s">
        <v>14</v>
      </c>
      <c r="G39" s="77">
        <v>1</v>
      </c>
      <c r="H39" s="76" t="s">
        <v>114</v>
      </c>
      <c r="I39" s="77">
        <v>240</v>
      </c>
      <c r="J39" s="188">
        <f>'Приложение 7'!I112</f>
        <v>563.6</v>
      </c>
      <c r="K39" s="250">
        <f t="shared" si="0"/>
        <v>563.6</v>
      </c>
      <c r="L39" s="188">
        <f>'Приложение 7'!K112</f>
        <v>563.4</v>
      </c>
    </row>
    <row r="40" spans="1:12" ht="15" customHeight="1">
      <c r="A40" s="241"/>
      <c r="B40" s="81" t="s">
        <v>270</v>
      </c>
      <c r="C40" s="77">
        <v>871</v>
      </c>
      <c r="D40" s="76" t="s">
        <v>17</v>
      </c>
      <c r="E40" s="76" t="s">
        <v>36</v>
      </c>
      <c r="F40" s="76" t="s">
        <v>14</v>
      </c>
      <c r="G40" s="77">
        <v>1</v>
      </c>
      <c r="H40" s="76" t="s">
        <v>115</v>
      </c>
      <c r="I40" s="77"/>
      <c r="J40" s="188">
        <f>J41</f>
        <v>4000</v>
      </c>
      <c r="K40" s="250">
        <f t="shared" si="0"/>
        <v>4000</v>
      </c>
      <c r="L40" s="188">
        <f>L41</f>
        <v>2901.7</v>
      </c>
    </row>
    <row r="41" spans="1:12" ht="36.75" customHeight="1">
      <c r="A41" s="241"/>
      <c r="B41" s="81" t="s">
        <v>274</v>
      </c>
      <c r="C41" s="77">
        <v>871</v>
      </c>
      <c r="D41" s="76" t="s">
        <v>17</v>
      </c>
      <c r="E41" s="76" t="s">
        <v>36</v>
      </c>
      <c r="F41" s="76" t="s">
        <v>14</v>
      </c>
      <c r="G41" s="77">
        <v>1</v>
      </c>
      <c r="H41" s="76" t="s">
        <v>115</v>
      </c>
      <c r="I41" s="77">
        <v>240</v>
      </c>
      <c r="J41" s="188">
        <f>'Приложение 7'!I114</f>
        <v>4000</v>
      </c>
      <c r="K41" s="250">
        <f t="shared" si="0"/>
        <v>4000</v>
      </c>
      <c r="L41" s="188">
        <f>'Приложение 7'!K114</f>
        <v>2901.7</v>
      </c>
    </row>
    <row r="42" spans="1:12" ht="36.75" customHeight="1">
      <c r="A42" s="241"/>
      <c r="B42" s="81" t="s">
        <v>178</v>
      </c>
      <c r="C42" s="77">
        <v>871</v>
      </c>
      <c r="D42" s="76" t="s">
        <v>17</v>
      </c>
      <c r="E42" s="76" t="s">
        <v>36</v>
      </c>
      <c r="F42" s="76" t="s">
        <v>14</v>
      </c>
      <c r="G42" s="77">
        <v>1</v>
      </c>
      <c r="H42" s="76" t="s">
        <v>177</v>
      </c>
      <c r="I42" s="77"/>
      <c r="J42" s="188">
        <f>J43</f>
        <v>1903</v>
      </c>
      <c r="K42" s="250">
        <f t="shared" si="0"/>
        <v>1903</v>
      </c>
      <c r="L42" s="188">
        <f>L43</f>
        <v>1903</v>
      </c>
    </row>
    <row r="43" spans="1:12" ht="37.5" customHeight="1">
      <c r="A43" s="241"/>
      <c r="B43" s="81" t="s">
        <v>274</v>
      </c>
      <c r="C43" s="77">
        <v>871</v>
      </c>
      <c r="D43" s="76" t="s">
        <v>17</v>
      </c>
      <c r="E43" s="76" t="s">
        <v>36</v>
      </c>
      <c r="F43" s="76" t="s">
        <v>14</v>
      </c>
      <c r="G43" s="77">
        <v>1</v>
      </c>
      <c r="H43" s="76" t="s">
        <v>177</v>
      </c>
      <c r="I43" s="77">
        <v>240</v>
      </c>
      <c r="J43" s="188">
        <f>'Приложение 7'!I116</f>
        <v>1903</v>
      </c>
      <c r="K43" s="250">
        <f t="shared" si="0"/>
        <v>1903</v>
      </c>
      <c r="L43" s="188">
        <f>'Приложение 7'!K116</f>
        <v>1903</v>
      </c>
    </row>
    <row r="44" spans="1:12" ht="36" customHeight="1">
      <c r="A44" s="241" t="s">
        <v>191</v>
      </c>
      <c r="B44" s="191" t="s">
        <v>187</v>
      </c>
      <c r="C44" s="185" t="s">
        <v>28</v>
      </c>
      <c r="D44" s="185" t="s">
        <v>18</v>
      </c>
      <c r="E44" s="185" t="s">
        <v>14</v>
      </c>
      <c r="F44" s="185" t="s">
        <v>14</v>
      </c>
      <c r="G44" s="184">
        <v>2</v>
      </c>
      <c r="H44" s="185"/>
      <c r="I44" s="184"/>
      <c r="J44" s="190">
        <f>J45+J47</f>
        <v>8203.7000000000007</v>
      </c>
      <c r="K44" s="243">
        <f t="shared" si="0"/>
        <v>8203.7000000000007</v>
      </c>
      <c r="L44" s="190">
        <f>L45+L47</f>
        <v>8203.7000000000007</v>
      </c>
    </row>
    <row r="45" spans="1:12" ht="32.25" customHeight="1">
      <c r="A45" s="241"/>
      <c r="B45" s="81" t="s">
        <v>131</v>
      </c>
      <c r="C45" s="76" t="s">
        <v>28</v>
      </c>
      <c r="D45" s="76" t="s">
        <v>18</v>
      </c>
      <c r="E45" s="76" t="s">
        <v>14</v>
      </c>
      <c r="F45" s="76" t="s">
        <v>14</v>
      </c>
      <c r="G45" s="77">
        <v>2</v>
      </c>
      <c r="H45" s="76" t="s">
        <v>130</v>
      </c>
      <c r="I45" s="77"/>
      <c r="J45" s="188">
        <f>J46</f>
        <v>4703.7</v>
      </c>
      <c r="K45" s="250">
        <f t="shared" si="0"/>
        <v>4703.7</v>
      </c>
      <c r="L45" s="188">
        <f>L46</f>
        <v>4703.7</v>
      </c>
    </row>
    <row r="46" spans="1:12" ht="34.5" customHeight="1">
      <c r="A46" s="241"/>
      <c r="B46" s="81" t="s">
        <v>274</v>
      </c>
      <c r="C46" s="76" t="s">
        <v>28</v>
      </c>
      <c r="D46" s="76" t="s">
        <v>18</v>
      </c>
      <c r="E46" s="76" t="s">
        <v>14</v>
      </c>
      <c r="F46" s="76" t="s">
        <v>14</v>
      </c>
      <c r="G46" s="77">
        <v>2</v>
      </c>
      <c r="H46" s="76" t="s">
        <v>130</v>
      </c>
      <c r="I46" s="77">
        <v>240</v>
      </c>
      <c r="J46" s="188">
        <f>'Приложение 7'!I148</f>
        <v>4703.7</v>
      </c>
      <c r="K46" s="250">
        <f t="shared" si="0"/>
        <v>4703.7</v>
      </c>
      <c r="L46" s="188">
        <f>'Приложение 7'!K148</f>
        <v>4703.7</v>
      </c>
    </row>
    <row r="47" spans="1:12" ht="33" customHeight="1">
      <c r="A47" s="241"/>
      <c r="B47" s="81" t="s">
        <v>135</v>
      </c>
      <c r="C47" s="76" t="s">
        <v>28</v>
      </c>
      <c r="D47" s="76" t="s">
        <v>18</v>
      </c>
      <c r="E47" s="76" t="s">
        <v>14</v>
      </c>
      <c r="F47" s="76" t="s">
        <v>14</v>
      </c>
      <c r="G47" s="77">
        <v>2</v>
      </c>
      <c r="H47" s="76" t="s">
        <v>129</v>
      </c>
      <c r="I47" s="77"/>
      <c r="J47" s="188">
        <f>J48</f>
        <v>3500</v>
      </c>
      <c r="K47" s="250">
        <f t="shared" si="0"/>
        <v>3500</v>
      </c>
      <c r="L47" s="188">
        <f>L48</f>
        <v>3500</v>
      </c>
    </row>
    <row r="48" spans="1:12" ht="36" customHeight="1">
      <c r="A48" s="241"/>
      <c r="B48" s="81" t="s">
        <v>274</v>
      </c>
      <c r="C48" s="76" t="s">
        <v>28</v>
      </c>
      <c r="D48" s="76" t="s">
        <v>18</v>
      </c>
      <c r="E48" s="76" t="s">
        <v>14</v>
      </c>
      <c r="F48" s="76" t="s">
        <v>14</v>
      </c>
      <c r="G48" s="77">
        <v>2</v>
      </c>
      <c r="H48" s="76" t="s">
        <v>129</v>
      </c>
      <c r="I48" s="77">
        <v>240</v>
      </c>
      <c r="J48" s="188">
        <f>'Приложение 7'!I150</f>
        <v>3500</v>
      </c>
      <c r="K48" s="250">
        <f t="shared" si="0"/>
        <v>3500</v>
      </c>
      <c r="L48" s="188">
        <f>'Приложение 7'!K150</f>
        <v>3500</v>
      </c>
    </row>
    <row r="49" spans="1:12" ht="54" customHeight="1">
      <c r="A49" s="244" t="s">
        <v>193</v>
      </c>
      <c r="B49" s="191" t="s">
        <v>188</v>
      </c>
      <c r="C49" s="185" t="s">
        <v>28</v>
      </c>
      <c r="D49" s="185" t="s">
        <v>18</v>
      </c>
      <c r="E49" s="185" t="s">
        <v>14</v>
      </c>
      <c r="F49" s="185" t="s">
        <v>14</v>
      </c>
      <c r="G49" s="184">
        <v>3</v>
      </c>
      <c r="H49" s="185"/>
      <c r="I49" s="184"/>
      <c r="J49" s="190">
        <f>J50+J52+J54+J56+J58+J60+J62+J64</f>
        <v>17949.5</v>
      </c>
      <c r="K49" s="243">
        <f t="shared" si="0"/>
        <v>17949.5</v>
      </c>
      <c r="L49" s="190">
        <f>L50+L52+L54+L56+L58+L60+L62+L64</f>
        <v>14346.8</v>
      </c>
    </row>
    <row r="50" spans="1:12" ht="15" customHeight="1">
      <c r="A50" s="241"/>
      <c r="B50" s="81" t="s">
        <v>112</v>
      </c>
      <c r="C50" s="76" t="s">
        <v>28</v>
      </c>
      <c r="D50" s="76" t="s">
        <v>18</v>
      </c>
      <c r="E50" s="76" t="s">
        <v>14</v>
      </c>
      <c r="F50" s="76" t="s">
        <v>14</v>
      </c>
      <c r="G50" s="77">
        <v>3</v>
      </c>
      <c r="H50" s="76" t="s">
        <v>113</v>
      </c>
      <c r="I50" s="77"/>
      <c r="J50" s="188">
        <f>J51</f>
        <v>8002</v>
      </c>
      <c r="K50" s="250">
        <f t="shared" si="0"/>
        <v>8002</v>
      </c>
      <c r="L50" s="188">
        <f>L51</f>
        <v>4633.3999999999996</v>
      </c>
    </row>
    <row r="51" spans="1:12" ht="37.5" customHeight="1">
      <c r="A51" s="241"/>
      <c r="B51" s="81" t="s">
        <v>274</v>
      </c>
      <c r="C51" s="76" t="s">
        <v>28</v>
      </c>
      <c r="D51" s="76" t="s">
        <v>18</v>
      </c>
      <c r="E51" s="76" t="s">
        <v>14</v>
      </c>
      <c r="F51" s="76" t="s">
        <v>14</v>
      </c>
      <c r="G51" s="77">
        <v>3</v>
      </c>
      <c r="H51" s="76" t="s">
        <v>113</v>
      </c>
      <c r="I51" s="77">
        <v>240</v>
      </c>
      <c r="J51" s="188">
        <f>'Приложение 7'!I153</f>
        <v>8002</v>
      </c>
      <c r="K51" s="250">
        <f t="shared" si="0"/>
        <v>8002</v>
      </c>
      <c r="L51" s="188">
        <f>'Приложение 7'!K153</f>
        <v>4633.3999999999996</v>
      </c>
    </row>
    <row r="52" spans="1:12" ht="15" customHeight="1">
      <c r="A52" s="241"/>
      <c r="B52" s="81" t="s">
        <v>133</v>
      </c>
      <c r="C52" s="76" t="s">
        <v>28</v>
      </c>
      <c r="D52" s="76" t="s">
        <v>18</v>
      </c>
      <c r="E52" s="76" t="s">
        <v>14</v>
      </c>
      <c r="F52" s="76" t="s">
        <v>14</v>
      </c>
      <c r="G52" s="77">
        <v>3</v>
      </c>
      <c r="H52" s="76" t="s">
        <v>134</v>
      </c>
      <c r="I52" s="77"/>
      <c r="J52" s="188">
        <f>J53</f>
        <v>1697.7</v>
      </c>
      <c r="K52" s="250">
        <f t="shared" si="0"/>
        <v>1697.7</v>
      </c>
      <c r="L52" s="188">
        <f>L53</f>
        <v>1598</v>
      </c>
    </row>
    <row r="53" spans="1:12" ht="36.75" customHeight="1">
      <c r="A53" s="241"/>
      <c r="B53" s="81" t="s">
        <v>274</v>
      </c>
      <c r="C53" s="76" t="s">
        <v>28</v>
      </c>
      <c r="D53" s="76" t="s">
        <v>18</v>
      </c>
      <c r="E53" s="76" t="s">
        <v>14</v>
      </c>
      <c r="F53" s="76" t="s">
        <v>14</v>
      </c>
      <c r="G53" s="77">
        <v>3</v>
      </c>
      <c r="H53" s="76" t="s">
        <v>134</v>
      </c>
      <c r="I53" s="77">
        <v>240</v>
      </c>
      <c r="J53" s="188">
        <f>'Приложение 7'!I155</f>
        <v>1697.7</v>
      </c>
      <c r="K53" s="250">
        <f t="shared" si="0"/>
        <v>1697.7</v>
      </c>
      <c r="L53" s="188">
        <f>'Приложение 7'!K155</f>
        <v>1598</v>
      </c>
    </row>
    <row r="54" spans="1:12" ht="15" customHeight="1">
      <c r="A54" s="241"/>
      <c r="B54" s="81" t="s">
        <v>136</v>
      </c>
      <c r="C54" s="76" t="s">
        <v>28</v>
      </c>
      <c r="D54" s="76" t="s">
        <v>18</v>
      </c>
      <c r="E54" s="76" t="s">
        <v>14</v>
      </c>
      <c r="F54" s="76" t="s">
        <v>14</v>
      </c>
      <c r="G54" s="77">
        <v>3</v>
      </c>
      <c r="H54" s="77">
        <v>2922</v>
      </c>
      <c r="I54" s="77"/>
      <c r="J54" s="188">
        <f>J55</f>
        <v>829.1</v>
      </c>
      <c r="K54" s="250">
        <f t="shared" si="0"/>
        <v>829.1</v>
      </c>
      <c r="L54" s="188">
        <f>L55</f>
        <v>829</v>
      </c>
    </row>
    <row r="55" spans="1:12" ht="36.75" customHeight="1">
      <c r="A55" s="241"/>
      <c r="B55" s="81" t="s">
        <v>274</v>
      </c>
      <c r="C55" s="76" t="s">
        <v>28</v>
      </c>
      <c r="D55" s="76" t="s">
        <v>18</v>
      </c>
      <c r="E55" s="76" t="s">
        <v>14</v>
      </c>
      <c r="F55" s="76" t="s">
        <v>14</v>
      </c>
      <c r="G55" s="77">
        <v>3</v>
      </c>
      <c r="H55" s="77">
        <v>2922</v>
      </c>
      <c r="I55" s="77">
        <v>240</v>
      </c>
      <c r="J55" s="188">
        <f>'Приложение 7'!I157</f>
        <v>829.1</v>
      </c>
      <c r="K55" s="250">
        <f t="shared" si="0"/>
        <v>829.1</v>
      </c>
      <c r="L55" s="188">
        <f>'Приложение 7'!K157</f>
        <v>829</v>
      </c>
    </row>
    <row r="56" spans="1:12" ht="15" customHeight="1">
      <c r="A56" s="241"/>
      <c r="B56" s="81" t="s">
        <v>138</v>
      </c>
      <c r="C56" s="76" t="s">
        <v>28</v>
      </c>
      <c r="D56" s="76" t="s">
        <v>18</v>
      </c>
      <c r="E56" s="76" t="s">
        <v>14</v>
      </c>
      <c r="F56" s="76" t="s">
        <v>14</v>
      </c>
      <c r="G56" s="77">
        <v>3</v>
      </c>
      <c r="H56" s="76" t="s">
        <v>139</v>
      </c>
      <c r="I56" s="77"/>
      <c r="J56" s="188">
        <f>J57</f>
        <v>586</v>
      </c>
      <c r="K56" s="250">
        <f t="shared" si="0"/>
        <v>586</v>
      </c>
      <c r="L56" s="188">
        <f>L57</f>
        <v>585.9</v>
      </c>
    </row>
    <row r="57" spans="1:12" ht="36.75" customHeight="1">
      <c r="A57" s="241"/>
      <c r="B57" s="81" t="s">
        <v>274</v>
      </c>
      <c r="C57" s="76" t="s">
        <v>28</v>
      </c>
      <c r="D57" s="76" t="s">
        <v>18</v>
      </c>
      <c r="E57" s="76" t="s">
        <v>14</v>
      </c>
      <c r="F57" s="76" t="s">
        <v>14</v>
      </c>
      <c r="G57" s="77">
        <v>3</v>
      </c>
      <c r="H57" s="76" t="s">
        <v>139</v>
      </c>
      <c r="I57" s="77">
        <v>240</v>
      </c>
      <c r="J57" s="188">
        <f>'Приложение 7'!I159</f>
        <v>586</v>
      </c>
      <c r="K57" s="250">
        <f t="shared" si="0"/>
        <v>586</v>
      </c>
      <c r="L57" s="188">
        <f>'Приложение 7'!K159</f>
        <v>585.9</v>
      </c>
    </row>
    <row r="58" spans="1:12" ht="15" customHeight="1">
      <c r="A58" s="241"/>
      <c r="B58" s="81" t="s">
        <v>137</v>
      </c>
      <c r="C58" s="76" t="s">
        <v>28</v>
      </c>
      <c r="D58" s="76" t="s">
        <v>18</v>
      </c>
      <c r="E58" s="76" t="s">
        <v>14</v>
      </c>
      <c r="F58" s="76" t="s">
        <v>14</v>
      </c>
      <c r="G58" s="77">
        <v>3</v>
      </c>
      <c r="H58" s="77">
        <v>2949</v>
      </c>
      <c r="I58" s="77"/>
      <c r="J58" s="188">
        <f>J59</f>
        <v>3661.1</v>
      </c>
      <c r="K58" s="250">
        <f t="shared" si="0"/>
        <v>3661.1</v>
      </c>
      <c r="L58" s="188">
        <f>L59</f>
        <v>3649.5</v>
      </c>
    </row>
    <row r="59" spans="1:12" ht="36.75" customHeight="1">
      <c r="A59" s="241"/>
      <c r="B59" s="81" t="s">
        <v>274</v>
      </c>
      <c r="C59" s="76" t="s">
        <v>28</v>
      </c>
      <c r="D59" s="76" t="s">
        <v>18</v>
      </c>
      <c r="E59" s="76" t="s">
        <v>14</v>
      </c>
      <c r="F59" s="76" t="s">
        <v>14</v>
      </c>
      <c r="G59" s="77">
        <v>3</v>
      </c>
      <c r="H59" s="77">
        <v>2949</v>
      </c>
      <c r="I59" s="77">
        <v>240</v>
      </c>
      <c r="J59" s="188">
        <f>'Приложение 7'!I161</f>
        <v>3661.1</v>
      </c>
      <c r="K59" s="250">
        <f t="shared" si="0"/>
        <v>3661.1</v>
      </c>
      <c r="L59" s="188">
        <f>'Приложение 7'!K161</f>
        <v>3649.5</v>
      </c>
    </row>
    <row r="60" spans="1:12" ht="32.25" customHeight="1">
      <c r="A60" s="241"/>
      <c r="B60" s="81" t="s">
        <v>179</v>
      </c>
      <c r="C60" s="76" t="s">
        <v>28</v>
      </c>
      <c r="D60" s="76" t="s">
        <v>18</v>
      </c>
      <c r="E60" s="76" t="s">
        <v>14</v>
      </c>
      <c r="F60" s="76" t="s">
        <v>14</v>
      </c>
      <c r="G60" s="77">
        <v>3</v>
      </c>
      <c r="H60" s="76" t="s">
        <v>180</v>
      </c>
      <c r="I60" s="77"/>
      <c r="J60" s="188">
        <f>J61</f>
        <v>2293.6</v>
      </c>
      <c r="K60" s="250">
        <f t="shared" si="0"/>
        <v>2293.6</v>
      </c>
      <c r="L60" s="188">
        <f>L61</f>
        <v>2171.1</v>
      </c>
    </row>
    <row r="61" spans="1:12" ht="36" customHeight="1">
      <c r="A61" s="241"/>
      <c r="B61" s="81" t="s">
        <v>274</v>
      </c>
      <c r="C61" s="76" t="s">
        <v>28</v>
      </c>
      <c r="D61" s="76" t="s">
        <v>18</v>
      </c>
      <c r="E61" s="76" t="s">
        <v>14</v>
      </c>
      <c r="F61" s="76" t="s">
        <v>14</v>
      </c>
      <c r="G61" s="77">
        <v>3</v>
      </c>
      <c r="H61" s="76" t="s">
        <v>180</v>
      </c>
      <c r="I61" s="77">
        <v>240</v>
      </c>
      <c r="J61" s="188">
        <f>'Приложение 7'!I163</f>
        <v>2293.6</v>
      </c>
      <c r="K61" s="250">
        <f t="shared" si="0"/>
        <v>2293.6</v>
      </c>
      <c r="L61" s="188">
        <f>'Приложение 7'!K163</f>
        <v>2171.1</v>
      </c>
    </row>
    <row r="62" spans="1:12" ht="15.75">
      <c r="A62" s="245"/>
      <c r="B62" s="81" t="s">
        <v>244</v>
      </c>
      <c r="C62" s="76" t="s">
        <v>28</v>
      </c>
      <c r="D62" s="76" t="s">
        <v>18</v>
      </c>
      <c r="E62" s="76" t="s">
        <v>14</v>
      </c>
      <c r="F62" s="76" t="s">
        <v>14</v>
      </c>
      <c r="G62" s="77">
        <v>3</v>
      </c>
      <c r="H62" s="76" t="s">
        <v>245</v>
      </c>
      <c r="I62" s="77"/>
      <c r="J62" s="188">
        <f>J63</f>
        <v>312</v>
      </c>
      <c r="K62" s="250">
        <f t="shared" si="0"/>
        <v>312</v>
      </c>
      <c r="L62" s="188">
        <f>L63</f>
        <v>312</v>
      </c>
    </row>
    <row r="63" spans="1:12" ht="37.5" customHeight="1">
      <c r="A63" s="245"/>
      <c r="B63" s="81" t="s">
        <v>274</v>
      </c>
      <c r="C63" s="76" t="s">
        <v>28</v>
      </c>
      <c r="D63" s="76" t="s">
        <v>18</v>
      </c>
      <c r="E63" s="76" t="s">
        <v>14</v>
      </c>
      <c r="F63" s="76" t="s">
        <v>14</v>
      </c>
      <c r="G63" s="77">
        <v>3</v>
      </c>
      <c r="H63" s="76" t="s">
        <v>245</v>
      </c>
      <c r="I63" s="77">
        <v>240</v>
      </c>
      <c r="J63" s="188">
        <f>'Приложение 7'!I165</f>
        <v>312</v>
      </c>
      <c r="K63" s="250">
        <f t="shared" si="0"/>
        <v>312</v>
      </c>
      <c r="L63" s="188">
        <f>'Приложение 7'!K165</f>
        <v>312</v>
      </c>
    </row>
    <row r="64" spans="1:12" ht="15" customHeight="1">
      <c r="A64" s="241"/>
      <c r="B64" s="81" t="s">
        <v>216</v>
      </c>
      <c r="C64" s="76" t="s">
        <v>28</v>
      </c>
      <c r="D64" s="76" t="s">
        <v>18</v>
      </c>
      <c r="E64" s="76" t="s">
        <v>14</v>
      </c>
      <c r="F64" s="76" t="s">
        <v>14</v>
      </c>
      <c r="G64" s="77">
        <v>3</v>
      </c>
      <c r="H64" s="76" t="s">
        <v>217</v>
      </c>
      <c r="I64" s="77"/>
      <c r="J64" s="188">
        <f>J65</f>
        <v>568</v>
      </c>
      <c r="K64" s="250">
        <f t="shared" si="0"/>
        <v>568</v>
      </c>
      <c r="L64" s="188">
        <f>L65</f>
        <v>567.9</v>
      </c>
    </row>
    <row r="65" spans="1:12" ht="35.25" customHeight="1">
      <c r="A65" s="241"/>
      <c r="B65" s="81" t="s">
        <v>274</v>
      </c>
      <c r="C65" s="76" t="s">
        <v>28</v>
      </c>
      <c r="D65" s="76" t="s">
        <v>18</v>
      </c>
      <c r="E65" s="76" t="s">
        <v>14</v>
      </c>
      <c r="F65" s="76" t="s">
        <v>14</v>
      </c>
      <c r="G65" s="77">
        <v>3</v>
      </c>
      <c r="H65" s="76" t="s">
        <v>217</v>
      </c>
      <c r="I65" s="77">
        <v>240</v>
      </c>
      <c r="J65" s="188">
        <f>'Приложение 7'!I167</f>
        <v>568</v>
      </c>
      <c r="K65" s="250">
        <f t="shared" si="0"/>
        <v>568</v>
      </c>
      <c r="L65" s="188">
        <f>'Приложение 7'!K167</f>
        <v>567.9</v>
      </c>
    </row>
    <row r="66" spans="1:12" ht="41.25" customHeight="1">
      <c r="A66" s="241" t="s">
        <v>192</v>
      </c>
      <c r="B66" s="191" t="s">
        <v>189</v>
      </c>
      <c r="C66" s="185" t="s">
        <v>28</v>
      </c>
      <c r="D66" s="185" t="s">
        <v>18</v>
      </c>
      <c r="E66" s="185" t="s">
        <v>18</v>
      </c>
      <c r="F66" s="185" t="s">
        <v>14</v>
      </c>
      <c r="G66" s="184">
        <v>4</v>
      </c>
      <c r="H66" s="185"/>
      <c r="I66" s="184"/>
      <c r="J66" s="190">
        <f>J67</f>
        <v>13527.1</v>
      </c>
      <c r="K66" s="243">
        <f t="shared" si="0"/>
        <v>13527.1</v>
      </c>
      <c r="L66" s="190">
        <f>L67</f>
        <v>12396.2</v>
      </c>
    </row>
    <row r="67" spans="1:12" ht="39" customHeight="1">
      <c r="A67" s="241"/>
      <c r="B67" s="81" t="s">
        <v>141</v>
      </c>
      <c r="C67" s="76" t="s">
        <v>28</v>
      </c>
      <c r="D67" s="76" t="s">
        <v>18</v>
      </c>
      <c r="E67" s="76" t="s">
        <v>18</v>
      </c>
      <c r="F67" s="76" t="s">
        <v>14</v>
      </c>
      <c r="G67" s="77">
        <v>4</v>
      </c>
      <c r="H67" s="76" t="s">
        <v>142</v>
      </c>
      <c r="I67" s="77"/>
      <c r="J67" s="188">
        <f>J68+J69+J70</f>
        <v>13527.1</v>
      </c>
      <c r="K67" s="250">
        <f t="shared" si="0"/>
        <v>13527.1</v>
      </c>
      <c r="L67" s="188">
        <f>L68+L69+L70</f>
        <v>12396.2</v>
      </c>
    </row>
    <row r="68" spans="1:12" ht="21.75" customHeight="1">
      <c r="A68" s="241"/>
      <c r="B68" s="75" t="s">
        <v>232</v>
      </c>
      <c r="C68" s="76" t="s">
        <v>28</v>
      </c>
      <c r="D68" s="76" t="s">
        <v>18</v>
      </c>
      <c r="E68" s="76" t="s">
        <v>18</v>
      </c>
      <c r="F68" s="76" t="s">
        <v>14</v>
      </c>
      <c r="G68" s="77">
        <v>4</v>
      </c>
      <c r="H68" s="76" t="s">
        <v>142</v>
      </c>
      <c r="I68" s="77">
        <v>110</v>
      </c>
      <c r="J68" s="188">
        <f>'Приложение 7'!I175</f>
        <v>10882.2</v>
      </c>
      <c r="K68" s="250">
        <f t="shared" si="0"/>
        <v>10882.2</v>
      </c>
      <c r="L68" s="188">
        <f>'Приложение 7'!K175</f>
        <v>9751.7000000000007</v>
      </c>
    </row>
    <row r="69" spans="1:12" ht="36.75" customHeight="1">
      <c r="A69" s="241"/>
      <c r="B69" s="81" t="s">
        <v>274</v>
      </c>
      <c r="C69" s="76" t="s">
        <v>28</v>
      </c>
      <c r="D69" s="76" t="s">
        <v>18</v>
      </c>
      <c r="E69" s="76" t="s">
        <v>18</v>
      </c>
      <c r="F69" s="76" t="s">
        <v>14</v>
      </c>
      <c r="G69" s="77">
        <v>4</v>
      </c>
      <c r="H69" s="76" t="s">
        <v>142</v>
      </c>
      <c r="I69" s="77">
        <v>240</v>
      </c>
      <c r="J69" s="188">
        <f>'Приложение 7'!I176</f>
        <v>2611.9</v>
      </c>
      <c r="K69" s="250">
        <f t="shared" si="0"/>
        <v>2611.9</v>
      </c>
      <c r="L69" s="188">
        <f>'Приложение 7'!K176</f>
        <v>2611.5</v>
      </c>
    </row>
    <row r="70" spans="1:12" ht="24" customHeight="1">
      <c r="A70" s="241"/>
      <c r="B70" s="75" t="s">
        <v>234</v>
      </c>
      <c r="C70" s="76" t="s">
        <v>28</v>
      </c>
      <c r="D70" s="76" t="s">
        <v>18</v>
      </c>
      <c r="E70" s="76" t="s">
        <v>18</v>
      </c>
      <c r="F70" s="76" t="s">
        <v>14</v>
      </c>
      <c r="G70" s="77">
        <v>4</v>
      </c>
      <c r="H70" s="76" t="s">
        <v>142</v>
      </c>
      <c r="I70" s="77">
        <v>850</v>
      </c>
      <c r="J70" s="188">
        <f>'Приложение 7'!I177</f>
        <v>33</v>
      </c>
      <c r="K70" s="250">
        <f t="shared" si="0"/>
        <v>33</v>
      </c>
      <c r="L70" s="188">
        <f>'Приложение 7'!K177</f>
        <v>33</v>
      </c>
    </row>
    <row r="71" spans="1:12" ht="35.25" customHeight="1">
      <c r="A71" s="241">
        <v>4</v>
      </c>
      <c r="B71" s="191" t="s">
        <v>224</v>
      </c>
      <c r="C71" s="185" t="s">
        <v>28</v>
      </c>
      <c r="D71" s="185"/>
      <c r="E71" s="185"/>
      <c r="F71" s="185"/>
      <c r="G71" s="184"/>
      <c r="H71" s="185"/>
      <c r="I71" s="184"/>
      <c r="J71" s="190">
        <f>J72</f>
        <v>25</v>
      </c>
      <c r="K71" s="243">
        <f t="shared" si="0"/>
        <v>25</v>
      </c>
      <c r="L71" s="190">
        <f>L72</f>
        <v>17</v>
      </c>
    </row>
    <row r="72" spans="1:12" ht="15.75">
      <c r="A72" s="241"/>
      <c r="B72" s="81" t="s">
        <v>231</v>
      </c>
      <c r="C72" s="76" t="s">
        <v>28</v>
      </c>
      <c r="D72" s="76" t="s">
        <v>17</v>
      </c>
      <c r="E72" s="76" t="s">
        <v>64</v>
      </c>
      <c r="F72" s="76" t="s">
        <v>17</v>
      </c>
      <c r="G72" s="77">
        <v>0</v>
      </c>
      <c r="H72" s="76" t="s">
        <v>215</v>
      </c>
      <c r="I72" s="77"/>
      <c r="J72" s="188">
        <f>J73</f>
        <v>25</v>
      </c>
      <c r="K72" s="250">
        <f t="shared" si="0"/>
        <v>25</v>
      </c>
      <c r="L72" s="188">
        <f>L73</f>
        <v>17</v>
      </c>
    </row>
    <row r="73" spans="1:12" ht="50.25" customHeight="1">
      <c r="A73" s="241"/>
      <c r="B73" s="81" t="s">
        <v>256</v>
      </c>
      <c r="C73" s="76" t="s">
        <v>28</v>
      </c>
      <c r="D73" s="76" t="s">
        <v>17</v>
      </c>
      <c r="E73" s="76" t="s">
        <v>64</v>
      </c>
      <c r="F73" s="76" t="s">
        <v>17</v>
      </c>
      <c r="G73" s="77">
        <v>0</v>
      </c>
      <c r="H73" s="76" t="s">
        <v>215</v>
      </c>
      <c r="I73" s="77">
        <v>810</v>
      </c>
      <c r="J73" s="188">
        <f>'Приложение 7'!I120</f>
        <v>25</v>
      </c>
      <c r="K73" s="250">
        <f t="shared" si="0"/>
        <v>25</v>
      </c>
      <c r="L73" s="188">
        <f>'Приложение 7'!K120</f>
        <v>17</v>
      </c>
    </row>
    <row r="74" spans="1:12" ht="53.25" customHeight="1">
      <c r="A74" s="241">
        <v>5</v>
      </c>
      <c r="B74" s="191" t="s">
        <v>269</v>
      </c>
      <c r="C74" s="185" t="s">
        <v>28</v>
      </c>
      <c r="D74" s="185"/>
      <c r="E74" s="185"/>
      <c r="F74" s="185"/>
      <c r="G74" s="184"/>
      <c r="H74" s="185"/>
      <c r="I74" s="184"/>
      <c r="J74" s="190">
        <f>J75+J80+J83</f>
        <v>906.6</v>
      </c>
      <c r="K74" s="243">
        <f t="shared" si="0"/>
        <v>906.6</v>
      </c>
      <c r="L74" s="190">
        <f>L75+L80+L83</f>
        <v>725.6</v>
      </c>
    </row>
    <row r="75" spans="1:12" ht="37.5" customHeight="1">
      <c r="A75" s="241" t="s">
        <v>196</v>
      </c>
      <c r="B75" s="191" t="s">
        <v>197</v>
      </c>
      <c r="C75" s="185" t="s">
        <v>28</v>
      </c>
      <c r="D75" s="185" t="s">
        <v>18</v>
      </c>
      <c r="E75" s="185" t="s">
        <v>13</v>
      </c>
      <c r="F75" s="185" t="s">
        <v>18</v>
      </c>
      <c r="G75" s="184">
        <v>1</v>
      </c>
      <c r="H75" s="185"/>
      <c r="I75" s="184"/>
      <c r="J75" s="190">
        <f>J76+J78</f>
        <v>465.3</v>
      </c>
      <c r="K75" s="243">
        <f t="shared" si="0"/>
        <v>465.3</v>
      </c>
      <c r="L75" s="190">
        <f>L76+L78</f>
        <v>284.40000000000003</v>
      </c>
    </row>
    <row r="76" spans="1:12" ht="15" customHeight="1">
      <c r="A76" s="241"/>
      <c r="B76" s="81" t="s">
        <v>124</v>
      </c>
      <c r="C76" s="76" t="s">
        <v>28</v>
      </c>
      <c r="D76" s="76" t="s">
        <v>18</v>
      </c>
      <c r="E76" s="76" t="s">
        <v>13</v>
      </c>
      <c r="F76" s="76" t="s">
        <v>18</v>
      </c>
      <c r="G76" s="77">
        <v>1</v>
      </c>
      <c r="H76" s="76" t="s">
        <v>125</v>
      </c>
      <c r="I76" s="77"/>
      <c r="J76" s="188">
        <f>J77</f>
        <v>265.3</v>
      </c>
      <c r="K76" s="250">
        <f t="shared" ref="K76:K128" si="1">J76</f>
        <v>265.3</v>
      </c>
      <c r="L76" s="188">
        <f>L77</f>
        <v>265.3</v>
      </c>
    </row>
    <row r="77" spans="1:12" ht="35.25" customHeight="1">
      <c r="A77" s="241"/>
      <c r="B77" s="81" t="s">
        <v>274</v>
      </c>
      <c r="C77" s="76" t="s">
        <v>28</v>
      </c>
      <c r="D77" s="76" t="s">
        <v>18</v>
      </c>
      <c r="E77" s="76" t="s">
        <v>13</v>
      </c>
      <c r="F77" s="76" t="s">
        <v>18</v>
      </c>
      <c r="G77" s="77">
        <v>1</v>
      </c>
      <c r="H77" s="76" t="s">
        <v>125</v>
      </c>
      <c r="I77" s="77">
        <v>240</v>
      </c>
      <c r="J77" s="188">
        <f>'Приложение 7'!I126</f>
        <v>265.3</v>
      </c>
      <c r="K77" s="250">
        <f t="shared" si="1"/>
        <v>265.3</v>
      </c>
      <c r="L77" s="188">
        <f>'Приложение 7'!K126</f>
        <v>265.3</v>
      </c>
    </row>
    <row r="78" spans="1:12" ht="15" customHeight="1">
      <c r="A78" s="241"/>
      <c r="B78" s="81" t="s">
        <v>276</v>
      </c>
      <c r="C78" s="76" t="s">
        <v>28</v>
      </c>
      <c r="D78" s="76" t="s">
        <v>18</v>
      </c>
      <c r="E78" s="76" t="s">
        <v>13</v>
      </c>
      <c r="F78" s="76" t="s">
        <v>18</v>
      </c>
      <c r="G78" s="77">
        <v>1</v>
      </c>
      <c r="H78" s="76" t="s">
        <v>126</v>
      </c>
      <c r="I78" s="77"/>
      <c r="J78" s="188">
        <f>J79</f>
        <v>200</v>
      </c>
      <c r="K78" s="250">
        <f t="shared" si="1"/>
        <v>200</v>
      </c>
      <c r="L78" s="188">
        <f>L79</f>
        <v>19.100000000000001</v>
      </c>
    </row>
    <row r="79" spans="1:12" ht="32.25" customHeight="1">
      <c r="A79" s="241"/>
      <c r="B79" s="81" t="s">
        <v>274</v>
      </c>
      <c r="C79" s="76" t="s">
        <v>28</v>
      </c>
      <c r="D79" s="76" t="s">
        <v>18</v>
      </c>
      <c r="E79" s="76" t="s">
        <v>13</v>
      </c>
      <c r="F79" s="76" t="s">
        <v>18</v>
      </c>
      <c r="G79" s="77">
        <v>1</v>
      </c>
      <c r="H79" s="76" t="s">
        <v>126</v>
      </c>
      <c r="I79" s="77">
        <v>240</v>
      </c>
      <c r="J79" s="188">
        <f>'Приложение 7'!I128</f>
        <v>200</v>
      </c>
      <c r="K79" s="250">
        <f t="shared" si="1"/>
        <v>200</v>
      </c>
      <c r="L79" s="188">
        <f>'Приложение 7'!K128</f>
        <v>19.100000000000001</v>
      </c>
    </row>
    <row r="80" spans="1:12" ht="36.75" customHeight="1">
      <c r="A80" s="241" t="s">
        <v>198</v>
      </c>
      <c r="B80" s="191" t="s">
        <v>199</v>
      </c>
      <c r="C80" s="185" t="s">
        <v>28</v>
      </c>
      <c r="D80" s="185" t="s">
        <v>18</v>
      </c>
      <c r="E80" s="185" t="s">
        <v>13</v>
      </c>
      <c r="F80" s="185" t="s">
        <v>18</v>
      </c>
      <c r="G80" s="184">
        <v>2</v>
      </c>
      <c r="H80" s="185"/>
      <c r="I80" s="184"/>
      <c r="J80" s="190">
        <f>J81</f>
        <v>276.7</v>
      </c>
      <c r="K80" s="243">
        <f t="shared" si="1"/>
        <v>276.7</v>
      </c>
      <c r="L80" s="190">
        <f>L81</f>
        <v>276.7</v>
      </c>
    </row>
    <row r="81" spans="1:12" ht="15" customHeight="1">
      <c r="A81" s="241"/>
      <c r="B81" s="81" t="s">
        <v>124</v>
      </c>
      <c r="C81" s="76" t="s">
        <v>28</v>
      </c>
      <c r="D81" s="76" t="s">
        <v>18</v>
      </c>
      <c r="E81" s="76" t="s">
        <v>13</v>
      </c>
      <c r="F81" s="76" t="s">
        <v>18</v>
      </c>
      <c r="G81" s="77">
        <v>2</v>
      </c>
      <c r="H81" s="76" t="s">
        <v>125</v>
      </c>
      <c r="I81" s="77"/>
      <c r="J81" s="188">
        <f>J82</f>
        <v>276.7</v>
      </c>
      <c r="K81" s="250">
        <f t="shared" si="1"/>
        <v>276.7</v>
      </c>
      <c r="L81" s="188">
        <f>L82</f>
        <v>276.7</v>
      </c>
    </row>
    <row r="82" spans="1:12" ht="40.5" customHeight="1">
      <c r="A82" s="241"/>
      <c r="B82" s="81" t="s">
        <v>274</v>
      </c>
      <c r="C82" s="76" t="s">
        <v>28</v>
      </c>
      <c r="D82" s="76" t="s">
        <v>18</v>
      </c>
      <c r="E82" s="76" t="s">
        <v>13</v>
      </c>
      <c r="F82" s="76" t="s">
        <v>18</v>
      </c>
      <c r="G82" s="77">
        <v>2</v>
      </c>
      <c r="H82" s="76" t="s">
        <v>125</v>
      </c>
      <c r="I82" s="77">
        <v>240</v>
      </c>
      <c r="J82" s="188">
        <f>'Приложение 7'!I131</f>
        <v>276.7</v>
      </c>
      <c r="K82" s="250">
        <f t="shared" si="1"/>
        <v>276.7</v>
      </c>
      <c r="L82" s="188">
        <f>'Приложение 7'!K131</f>
        <v>276.7</v>
      </c>
    </row>
    <row r="83" spans="1:12" ht="58.5" customHeight="1">
      <c r="A83" s="246" t="s">
        <v>271</v>
      </c>
      <c r="B83" s="191" t="s">
        <v>272</v>
      </c>
      <c r="C83" s="184">
        <v>871</v>
      </c>
      <c r="D83" s="185" t="s">
        <v>18</v>
      </c>
      <c r="E83" s="185" t="s">
        <v>13</v>
      </c>
      <c r="F83" s="185" t="s">
        <v>18</v>
      </c>
      <c r="G83" s="184">
        <v>4</v>
      </c>
      <c r="H83" s="200"/>
      <c r="I83" s="247"/>
      <c r="J83" s="190">
        <f>J84</f>
        <v>164.6</v>
      </c>
      <c r="K83" s="243">
        <f t="shared" si="1"/>
        <v>164.6</v>
      </c>
      <c r="L83" s="190">
        <f>L84</f>
        <v>164.5</v>
      </c>
    </row>
    <row r="84" spans="1:12" ht="15" customHeight="1">
      <c r="A84" s="241"/>
      <c r="B84" s="81" t="s">
        <v>119</v>
      </c>
      <c r="C84" s="77">
        <v>871</v>
      </c>
      <c r="D84" s="76" t="s">
        <v>18</v>
      </c>
      <c r="E84" s="76" t="s">
        <v>13</v>
      </c>
      <c r="F84" s="76" t="s">
        <v>18</v>
      </c>
      <c r="G84" s="77">
        <v>4</v>
      </c>
      <c r="H84" s="211">
        <v>2955</v>
      </c>
      <c r="I84" s="212"/>
      <c r="J84" s="188">
        <f>J85</f>
        <v>164.6</v>
      </c>
      <c r="K84" s="250">
        <f t="shared" si="1"/>
        <v>164.6</v>
      </c>
      <c r="L84" s="188">
        <f>L85</f>
        <v>164.5</v>
      </c>
    </row>
    <row r="85" spans="1:12" ht="36" customHeight="1">
      <c r="A85" s="241"/>
      <c r="B85" s="81" t="s">
        <v>274</v>
      </c>
      <c r="C85" s="77">
        <v>871</v>
      </c>
      <c r="D85" s="76" t="s">
        <v>18</v>
      </c>
      <c r="E85" s="76" t="s">
        <v>13</v>
      </c>
      <c r="F85" s="76" t="s">
        <v>18</v>
      </c>
      <c r="G85" s="77">
        <v>4</v>
      </c>
      <c r="H85" s="211">
        <v>2955</v>
      </c>
      <c r="I85" s="212">
        <v>240</v>
      </c>
      <c r="J85" s="188">
        <f>'Приложение 7'!I134</f>
        <v>164.6</v>
      </c>
      <c r="K85" s="250">
        <f t="shared" si="1"/>
        <v>164.6</v>
      </c>
      <c r="L85" s="188">
        <f>'Приложение 7'!K134</f>
        <v>164.5</v>
      </c>
    </row>
    <row r="86" spans="1:12" ht="53.25" customHeight="1">
      <c r="A86" s="241">
        <v>6</v>
      </c>
      <c r="B86" s="191" t="s">
        <v>145</v>
      </c>
      <c r="C86" s="184">
        <v>871</v>
      </c>
      <c r="D86" s="185"/>
      <c r="E86" s="185"/>
      <c r="F86" s="185"/>
      <c r="G86" s="184"/>
      <c r="H86" s="185"/>
      <c r="I86" s="184"/>
      <c r="J86" s="186">
        <f>J87+J94+J99+J108</f>
        <v>7384</v>
      </c>
      <c r="K86" s="243">
        <f t="shared" si="1"/>
        <v>7384</v>
      </c>
      <c r="L86" s="186">
        <f>L87+L94+L99+L108</f>
        <v>6234.4</v>
      </c>
    </row>
    <row r="87" spans="1:12" ht="15.75">
      <c r="A87" s="241" t="s">
        <v>201</v>
      </c>
      <c r="B87" s="189" t="s">
        <v>203</v>
      </c>
      <c r="C87" s="184">
        <v>871</v>
      </c>
      <c r="D87" s="185" t="s">
        <v>22</v>
      </c>
      <c r="E87" s="185" t="s">
        <v>22</v>
      </c>
      <c r="F87" s="185" t="s">
        <v>127</v>
      </c>
      <c r="G87" s="184">
        <v>1</v>
      </c>
      <c r="H87" s="185"/>
      <c r="I87" s="184"/>
      <c r="J87" s="186">
        <f>J90+J88+J92</f>
        <v>248.4</v>
      </c>
      <c r="K87" s="243">
        <f t="shared" si="1"/>
        <v>248.4</v>
      </c>
      <c r="L87" s="186">
        <f>L90+L88+L92</f>
        <v>248.3</v>
      </c>
    </row>
    <row r="88" spans="1:12" ht="39.75" customHeight="1">
      <c r="A88" s="241"/>
      <c r="B88" s="75" t="s">
        <v>150</v>
      </c>
      <c r="C88" s="77">
        <v>871</v>
      </c>
      <c r="D88" s="76" t="s">
        <v>22</v>
      </c>
      <c r="E88" s="76" t="s">
        <v>22</v>
      </c>
      <c r="F88" s="76" t="s">
        <v>127</v>
      </c>
      <c r="G88" s="77">
        <v>1</v>
      </c>
      <c r="H88" s="76" t="s">
        <v>151</v>
      </c>
      <c r="I88" s="77"/>
      <c r="J88" s="187">
        <f>J89</f>
        <v>98.7</v>
      </c>
      <c r="K88" s="250">
        <f t="shared" si="1"/>
        <v>98.7</v>
      </c>
      <c r="L88" s="187">
        <f>L89</f>
        <v>98.6</v>
      </c>
    </row>
    <row r="89" spans="1:12" ht="54.75" customHeight="1">
      <c r="A89" s="241"/>
      <c r="B89" s="81" t="s">
        <v>256</v>
      </c>
      <c r="C89" s="77">
        <v>871</v>
      </c>
      <c r="D89" s="76" t="s">
        <v>22</v>
      </c>
      <c r="E89" s="76" t="s">
        <v>22</v>
      </c>
      <c r="F89" s="76" t="s">
        <v>127</v>
      </c>
      <c r="G89" s="77">
        <v>1</v>
      </c>
      <c r="H89" s="76" t="s">
        <v>151</v>
      </c>
      <c r="I89" s="77">
        <v>810</v>
      </c>
      <c r="J89" s="187">
        <f>'Приложение 7'!I188</f>
        <v>98.7</v>
      </c>
      <c r="K89" s="250">
        <f t="shared" si="1"/>
        <v>98.7</v>
      </c>
      <c r="L89" s="187">
        <f>'Приложение 7'!K188</f>
        <v>98.6</v>
      </c>
    </row>
    <row r="90" spans="1:12" ht="15" customHeight="1">
      <c r="A90" s="241"/>
      <c r="B90" s="75" t="s">
        <v>147</v>
      </c>
      <c r="C90" s="77">
        <v>871</v>
      </c>
      <c r="D90" s="76" t="s">
        <v>22</v>
      </c>
      <c r="E90" s="76" t="s">
        <v>22</v>
      </c>
      <c r="F90" s="76" t="s">
        <v>127</v>
      </c>
      <c r="G90" s="77">
        <v>1</v>
      </c>
      <c r="H90" s="76" t="s">
        <v>149</v>
      </c>
      <c r="I90" s="77"/>
      <c r="J90" s="187">
        <f>J91</f>
        <v>98.7</v>
      </c>
      <c r="K90" s="250">
        <f t="shared" si="1"/>
        <v>98.7</v>
      </c>
      <c r="L90" s="187">
        <f>L91</f>
        <v>98.7</v>
      </c>
    </row>
    <row r="91" spans="1:12" ht="36" customHeight="1">
      <c r="A91" s="241"/>
      <c r="B91" s="81" t="s">
        <v>274</v>
      </c>
      <c r="C91" s="77">
        <v>871</v>
      </c>
      <c r="D91" s="76" t="s">
        <v>22</v>
      </c>
      <c r="E91" s="76" t="s">
        <v>22</v>
      </c>
      <c r="F91" s="76" t="s">
        <v>127</v>
      </c>
      <c r="G91" s="77">
        <v>1</v>
      </c>
      <c r="H91" s="76" t="s">
        <v>149</v>
      </c>
      <c r="I91" s="77">
        <v>240</v>
      </c>
      <c r="J91" s="187">
        <f>'Приложение 7'!I190</f>
        <v>98.7</v>
      </c>
      <c r="K91" s="250">
        <f t="shared" si="1"/>
        <v>98.7</v>
      </c>
      <c r="L91" s="187">
        <f>'Приложение 7'!K190</f>
        <v>98.7</v>
      </c>
    </row>
    <row r="92" spans="1:12" ht="34.5" customHeight="1">
      <c r="A92" s="241"/>
      <c r="B92" s="75" t="s">
        <v>152</v>
      </c>
      <c r="C92" s="77">
        <v>871</v>
      </c>
      <c r="D92" s="76" t="s">
        <v>22</v>
      </c>
      <c r="E92" s="76" t="s">
        <v>22</v>
      </c>
      <c r="F92" s="76" t="s">
        <v>127</v>
      </c>
      <c r="G92" s="77">
        <v>1</v>
      </c>
      <c r="H92" s="76" t="s">
        <v>183</v>
      </c>
      <c r="I92" s="77"/>
      <c r="J92" s="187">
        <f>J93</f>
        <v>51</v>
      </c>
      <c r="K92" s="250">
        <f t="shared" si="1"/>
        <v>51</v>
      </c>
      <c r="L92" s="187">
        <f>L93</f>
        <v>51</v>
      </c>
    </row>
    <row r="93" spans="1:12" ht="29.25" customHeight="1">
      <c r="A93" s="241"/>
      <c r="B93" s="81" t="s">
        <v>274</v>
      </c>
      <c r="C93" s="77">
        <v>871</v>
      </c>
      <c r="D93" s="76" t="s">
        <v>22</v>
      </c>
      <c r="E93" s="76" t="s">
        <v>22</v>
      </c>
      <c r="F93" s="76" t="s">
        <v>127</v>
      </c>
      <c r="G93" s="77">
        <v>1</v>
      </c>
      <c r="H93" s="76" t="s">
        <v>183</v>
      </c>
      <c r="I93" s="77">
        <v>240</v>
      </c>
      <c r="J93" s="187">
        <f>'Приложение 7'!I192</f>
        <v>51</v>
      </c>
      <c r="K93" s="250">
        <f t="shared" si="1"/>
        <v>51</v>
      </c>
      <c r="L93" s="187">
        <f>'Приложение 7'!K192</f>
        <v>51</v>
      </c>
    </row>
    <row r="94" spans="1:12" ht="37.5" customHeight="1">
      <c r="A94" s="241" t="s">
        <v>202</v>
      </c>
      <c r="B94" s="191" t="s">
        <v>204</v>
      </c>
      <c r="C94" s="185" t="s">
        <v>28</v>
      </c>
      <c r="D94" s="185" t="s">
        <v>23</v>
      </c>
      <c r="E94" s="185" t="s">
        <v>13</v>
      </c>
      <c r="F94" s="185" t="s">
        <v>127</v>
      </c>
      <c r="G94" s="184">
        <v>2</v>
      </c>
      <c r="H94" s="185"/>
      <c r="I94" s="184"/>
      <c r="J94" s="186">
        <f>J95</f>
        <v>1996</v>
      </c>
      <c r="K94" s="243">
        <f t="shared" si="1"/>
        <v>1996</v>
      </c>
      <c r="L94" s="186">
        <f>L95</f>
        <v>1986.6000000000001</v>
      </c>
    </row>
    <row r="95" spans="1:12" ht="39" customHeight="1">
      <c r="A95" s="241"/>
      <c r="B95" s="81" t="s">
        <v>141</v>
      </c>
      <c r="C95" s="76" t="s">
        <v>28</v>
      </c>
      <c r="D95" s="76" t="s">
        <v>23</v>
      </c>
      <c r="E95" s="76" t="s">
        <v>13</v>
      </c>
      <c r="F95" s="76" t="s">
        <v>127</v>
      </c>
      <c r="G95" s="77">
        <v>2</v>
      </c>
      <c r="H95" s="76" t="s">
        <v>142</v>
      </c>
      <c r="I95" s="77"/>
      <c r="J95" s="187">
        <f>J96+J97+J98</f>
        <v>1996</v>
      </c>
      <c r="K95" s="250">
        <f t="shared" si="1"/>
        <v>1996</v>
      </c>
      <c r="L95" s="187">
        <f>L96+L97+L98</f>
        <v>1986.6000000000001</v>
      </c>
    </row>
    <row r="96" spans="1:12" ht="18" customHeight="1">
      <c r="A96" s="241"/>
      <c r="B96" s="75" t="s">
        <v>232</v>
      </c>
      <c r="C96" s="76" t="s">
        <v>28</v>
      </c>
      <c r="D96" s="76" t="s">
        <v>23</v>
      </c>
      <c r="E96" s="76" t="s">
        <v>13</v>
      </c>
      <c r="F96" s="76" t="s">
        <v>127</v>
      </c>
      <c r="G96" s="77">
        <v>2</v>
      </c>
      <c r="H96" s="76" t="s">
        <v>142</v>
      </c>
      <c r="I96" s="77">
        <v>110</v>
      </c>
      <c r="J96" s="187">
        <f>'Приложение 7'!I204</f>
        <v>1121.3</v>
      </c>
      <c r="K96" s="250">
        <f t="shared" si="1"/>
        <v>1121.3</v>
      </c>
      <c r="L96" s="187">
        <f>'Приложение 7'!K204</f>
        <v>1112.2</v>
      </c>
    </row>
    <row r="97" spans="1:12" ht="29.25" customHeight="1">
      <c r="A97" s="241"/>
      <c r="B97" s="81" t="s">
        <v>274</v>
      </c>
      <c r="C97" s="76" t="s">
        <v>28</v>
      </c>
      <c r="D97" s="76" t="s">
        <v>23</v>
      </c>
      <c r="E97" s="76" t="s">
        <v>13</v>
      </c>
      <c r="F97" s="76" t="s">
        <v>127</v>
      </c>
      <c r="G97" s="77">
        <v>2</v>
      </c>
      <c r="H97" s="76" t="s">
        <v>142</v>
      </c>
      <c r="I97" s="77">
        <v>240</v>
      </c>
      <c r="J97" s="187">
        <f>'Приложение 7'!I205</f>
        <v>864.2</v>
      </c>
      <c r="K97" s="250">
        <f t="shared" si="1"/>
        <v>864.2</v>
      </c>
      <c r="L97" s="187">
        <f>'Приложение 7'!K205</f>
        <v>864</v>
      </c>
    </row>
    <row r="98" spans="1:12" ht="15" customHeight="1">
      <c r="A98" s="241"/>
      <c r="B98" s="75" t="s">
        <v>234</v>
      </c>
      <c r="C98" s="76" t="s">
        <v>28</v>
      </c>
      <c r="D98" s="76" t="s">
        <v>23</v>
      </c>
      <c r="E98" s="76" t="s">
        <v>13</v>
      </c>
      <c r="F98" s="76" t="s">
        <v>127</v>
      </c>
      <c r="G98" s="77">
        <v>2</v>
      </c>
      <c r="H98" s="76" t="s">
        <v>142</v>
      </c>
      <c r="I98" s="77">
        <v>850</v>
      </c>
      <c r="J98" s="187">
        <f>'Приложение 7'!I206</f>
        <v>10.5</v>
      </c>
      <c r="K98" s="250">
        <f t="shared" si="1"/>
        <v>10.5</v>
      </c>
      <c r="L98" s="187">
        <f>'Приложение 7'!K206</f>
        <v>10.4</v>
      </c>
    </row>
    <row r="99" spans="1:12" ht="28.5" customHeight="1">
      <c r="A99" s="241" t="s">
        <v>207</v>
      </c>
      <c r="B99" s="191" t="s">
        <v>205</v>
      </c>
      <c r="C99" s="184">
        <v>871</v>
      </c>
      <c r="D99" s="185" t="s">
        <v>23</v>
      </c>
      <c r="E99" s="185" t="s">
        <v>17</v>
      </c>
      <c r="F99" s="185" t="s">
        <v>127</v>
      </c>
      <c r="G99" s="184">
        <v>3</v>
      </c>
      <c r="H99" s="185"/>
      <c r="I99" s="184"/>
      <c r="J99" s="190">
        <f>J104+J100+J102+J106</f>
        <v>2067.7000000000003</v>
      </c>
      <c r="K99" s="243">
        <f t="shared" si="1"/>
        <v>2067.7000000000003</v>
      </c>
      <c r="L99" s="190">
        <f>L104+L100+L102+L106</f>
        <v>1834.5</v>
      </c>
    </row>
    <row r="100" spans="1:12" ht="15" customHeight="1">
      <c r="A100" s="241"/>
      <c r="B100" s="81" t="s">
        <v>157</v>
      </c>
      <c r="C100" s="77">
        <v>871</v>
      </c>
      <c r="D100" s="76" t="s">
        <v>23</v>
      </c>
      <c r="E100" s="76" t="s">
        <v>17</v>
      </c>
      <c r="F100" s="76" t="s">
        <v>127</v>
      </c>
      <c r="G100" s="77">
        <v>3</v>
      </c>
      <c r="H100" s="76" t="s">
        <v>158</v>
      </c>
      <c r="I100" s="77"/>
      <c r="J100" s="188">
        <f>J101</f>
        <v>120</v>
      </c>
      <c r="K100" s="250">
        <f t="shared" si="1"/>
        <v>120</v>
      </c>
      <c r="L100" s="188">
        <f>L101</f>
        <v>120</v>
      </c>
    </row>
    <row r="101" spans="1:12" ht="35.25" customHeight="1">
      <c r="A101" s="241"/>
      <c r="B101" s="81" t="s">
        <v>274</v>
      </c>
      <c r="C101" s="77">
        <v>871</v>
      </c>
      <c r="D101" s="76" t="s">
        <v>23</v>
      </c>
      <c r="E101" s="76" t="s">
        <v>17</v>
      </c>
      <c r="F101" s="76" t="s">
        <v>127</v>
      </c>
      <c r="G101" s="77">
        <v>3</v>
      </c>
      <c r="H101" s="76" t="s">
        <v>158</v>
      </c>
      <c r="I101" s="77">
        <v>240</v>
      </c>
      <c r="J101" s="188">
        <f>'Приложение 7'!I215</f>
        <v>120</v>
      </c>
      <c r="K101" s="250">
        <f t="shared" si="1"/>
        <v>120</v>
      </c>
      <c r="L101" s="188">
        <f>'Приложение 7'!K215</f>
        <v>120</v>
      </c>
    </row>
    <row r="102" spans="1:12" ht="15.75" customHeight="1">
      <c r="A102" s="241"/>
      <c r="B102" s="81" t="s">
        <v>159</v>
      </c>
      <c r="C102" s="77">
        <v>871</v>
      </c>
      <c r="D102" s="76" t="s">
        <v>23</v>
      </c>
      <c r="E102" s="76" t="s">
        <v>17</v>
      </c>
      <c r="F102" s="76" t="s">
        <v>127</v>
      </c>
      <c r="G102" s="77">
        <v>3</v>
      </c>
      <c r="H102" s="76" t="s">
        <v>160</v>
      </c>
      <c r="I102" s="77"/>
      <c r="J102" s="188">
        <f>J103</f>
        <v>198.4</v>
      </c>
      <c r="K102" s="250">
        <f t="shared" si="1"/>
        <v>198.4</v>
      </c>
      <c r="L102" s="188">
        <f>L103</f>
        <v>198.3</v>
      </c>
    </row>
    <row r="103" spans="1:12" ht="36" customHeight="1">
      <c r="A103" s="241"/>
      <c r="B103" s="81" t="s">
        <v>274</v>
      </c>
      <c r="C103" s="77">
        <v>871</v>
      </c>
      <c r="D103" s="76" t="s">
        <v>23</v>
      </c>
      <c r="E103" s="76" t="s">
        <v>17</v>
      </c>
      <c r="F103" s="76" t="s">
        <v>127</v>
      </c>
      <c r="G103" s="77">
        <v>3</v>
      </c>
      <c r="H103" s="76" t="s">
        <v>160</v>
      </c>
      <c r="I103" s="77">
        <v>240</v>
      </c>
      <c r="J103" s="188">
        <f>'Приложение 7'!I217</f>
        <v>198.4</v>
      </c>
      <c r="K103" s="250">
        <f t="shared" si="1"/>
        <v>198.4</v>
      </c>
      <c r="L103" s="188">
        <f>'Приложение 7'!K217</f>
        <v>198.3</v>
      </c>
    </row>
    <row r="104" spans="1:12" ht="18.75" customHeight="1">
      <c r="A104" s="241"/>
      <c r="B104" s="81" t="s">
        <v>147</v>
      </c>
      <c r="C104" s="77">
        <v>871</v>
      </c>
      <c r="D104" s="76" t="s">
        <v>23</v>
      </c>
      <c r="E104" s="76" t="s">
        <v>17</v>
      </c>
      <c r="F104" s="76" t="s">
        <v>127</v>
      </c>
      <c r="G104" s="77">
        <v>3</v>
      </c>
      <c r="H104" s="76" t="s">
        <v>149</v>
      </c>
      <c r="I104" s="77"/>
      <c r="J104" s="188">
        <f>J105</f>
        <v>1514.9</v>
      </c>
      <c r="K104" s="250">
        <f t="shared" si="1"/>
        <v>1514.9</v>
      </c>
      <c r="L104" s="188">
        <f>L105</f>
        <v>1514.7</v>
      </c>
    </row>
    <row r="105" spans="1:12" ht="36" customHeight="1">
      <c r="A105" s="241"/>
      <c r="B105" s="81" t="s">
        <v>274</v>
      </c>
      <c r="C105" s="77">
        <v>871</v>
      </c>
      <c r="D105" s="76" t="s">
        <v>23</v>
      </c>
      <c r="E105" s="76" t="s">
        <v>17</v>
      </c>
      <c r="F105" s="76" t="s">
        <v>127</v>
      </c>
      <c r="G105" s="77">
        <v>3</v>
      </c>
      <c r="H105" s="76" t="s">
        <v>149</v>
      </c>
      <c r="I105" s="77">
        <v>240</v>
      </c>
      <c r="J105" s="188">
        <f>'Приложение 7'!I219</f>
        <v>1514.9</v>
      </c>
      <c r="K105" s="250">
        <f t="shared" si="1"/>
        <v>1514.9</v>
      </c>
      <c r="L105" s="188">
        <f>'Приложение 7'!K219</f>
        <v>1514.7</v>
      </c>
    </row>
    <row r="106" spans="1:12" ht="15" customHeight="1">
      <c r="A106" s="241"/>
      <c r="B106" s="81" t="s">
        <v>138</v>
      </c>
      <c r="C106" s="77">
        <v>871</v>
      </c>
      <c r="D106" s="76" t="s">
        <v>23</v>
      </c>
      <c r="E106" s="76" t="s">
        <v>17</v>
      </c>
      <c r="F106" s="76" t="s">
        <v>127</v>
      </c>
      <c r="G106" s="77">
        <v>3</v>
      </c>
      <c r="H106" s="76" t="s">
        <v>139</v>
      </c>
      <c r="I106" s="77"/>
      <c r="J106" s="188">
        <f>J107</f>
        <v>234.4</v>
      </c>
      <c r="K106" s="250">
        <f t="shared" si="1"/>
        <v>234.4</v>
      </c>
      <c r="L106" s="188">
        <f>L107</f>
        <v>1.5</v>
      </c>
    </row>
    <row r="107" spans="1:12" ht="30.75" customHeight="1">
      <c r="A107" s="241"/>
      <c r="B107" s="81" t="s">
        <v>274</v>
      </c>
      <c r="C107" s="77">
        <v>871</v>
      </c>
      <c r="D107" s="76" t="s">
        <v>23</v>
      </c>
      <c r="E107" s="76" t="s">
        <v>17</v>
      </c>
      <c r="F107" s="76" t="s">
        <v>127</v>
      </c>
      <c r="G107" s="77">
        <v>3</v>
      </c>
      <c r="H107" s="76" t="s">
        <v>139</v>
      </c>
      <c r="I107" s="77">
        <v>240</v>
      </c>
      <c r="J107" s="188">
        <f>'Приложение 7'!I221</f>
        <v>234.4</v>
      </c>
      <c r="K107" s="250">
        <f t="shared" si="1"/>
        <v>234.4</v>
      </c>
      <c r="L107" s="188">
        <f>'Приложение 7'!K221</f>
        <v>1.5</v>
      </c>
    </row>
    <row r="108" spans="1:12" ht="69" customHeight="1">
      <c r="A108" s="241" t="s">
        <v>208</v>
      </c>
      <c r="B108" s="191" t="s">
        <v>206</v>
      </c>
      <c r="C108" s="184">
        <v>871</v>
      </c>
      <c r="D108" s="185" t="s">
        <v>53</v>
      </c>
      <c r="E108" s="185" t="s">
        <v>18</v>
      </c>
      <c r="F108" s="185" t="s">
        <v>127</v>
      </c>
      <c r="G108" s="184">
        <v>4</v>
      </c>
      <c r="H108" s="185"/>
      <c r="I108" s="184"/>
      <c r="J108" s="190">
        <f>J109+J111+J113</f>
        <v>3071.9</v>
      </c>
      <c r="K108" s="243">
        <f t="shared" si="1"/>
        <v>3071.9</v>
      </c>
      <c r="L108" s="190">
        <f>L109+L111+L113</f>
        <v>2165</v>
      </c>
    </row>
    <row r="109" spans="1:12" ht="20.25" customHeight="1">
      <c r="A109" s="241"/>
      <c r="B109" s="81" t="s">
        <v>168</v>
      </c>
      <c r="C109" s="77">
        <v>871</v>
      </c>
      <c r="D109" s="76" t="s">
        <v>53</v>
      </c>
      <c r="E109" s="76" t="s">
        <v>18</v>
      </c>
      <c r="F109" s="76" t="s">
        <v>127</v>
      </c>
      <c r="G109" s="77">
        <v>4</v>
      </c>
      <c r="H109" s="76" t="s">
        <v>167</v>
      </c>
      <c r="I109" s="77"/>
      <c r="J109" s="188">
        <f>J110</f>
        <v>271.89999999999998</v>
      </c>
      <c r="K109" s="250">
        <f t="shared" si="1"/>
        <v>271.89999999999998</v>
      </c>
      <c r="L109" s="188">
        <f>L110</f>
        <v>271.89999999999998</v>
      </c>
    </row>
    <row r="110" spans="1:12" ht="29.25" customHeight="1">
      <c r="A110" s="241"/>
      <c r="B110" s="81" t="s">
        <v>274</v>
      </c>
      <c r="C110" s="77">
        <v>871</v>
      </c>
      <c r="D110" s="76" t="s">
        <v>53</v>
      </c>
      <c r="E110" s="76" t="s">
        <v>18</v>
      </c>
      <c r="F110" s="76" t="s">
        <v>127</v>
      </c>
      <c r="G110" s="77">
        <v>4</v>
      </c>
      <c r="H110" s="76" t="s">
        <v>167</v>
      </c>
      <c r="I110" s="77">
        <v>240</v>
      </c>
      <c r="J110" s="188">
        <f>'Приложение 7'!I237</f>
        <v>271.89999999999998</v>
      </c>
      <c r="K110" s="250">
        <f t="shared" si="1"/>
        <v>271.89999999999998</v>
      </c>
      <c r="L110" s="188">
        <f>'Приложение 7'!K237</f>
        <v>271.89999999999998</v>
      </c>
    </row>
    <row r="111" spans="1:12" ht="15" customHeight="1">
      <c r="A111" s="241"/>
      <c r="B111" s="81" t="s">
        <v>138</v>
      </c>
      <c r="C111" s="77">
        <v>871</v>
      </c>
      <c r="D111" s="76" t="s">
        <v>53</v>
      </c>
      <c r="E111" s="76" t="s">
        <v>18</v>
      </c>
      <c r="F111" s="76" t="s">
        <v>127</v>
      </c>
      <c r="G111" s="77">
        <v>4</v>
      </c>
      <c r="H111" s="76" t="s">
        <v>139</v>
      </c>
      <c r="I111" s="77"/>
      <c r="J111" s="188">
        <f>J112</f>
        <v>1300</v>
      </c>
      <c r="K111" s="250">
        <f t="shared" si="1"/>
        <v>1300</v>
      </c>
      <c r="L111" s="188">
        <f>L112</f>
        <v>393.1</v>
      </c>
    </row>
    <row r="112" spans="1:12" ht="38.25" customHeight="1">
      <c r="A112" s="241"/>
      <c r="B112" s="81" t="s">
        <v>274</v>
      </c>
      <c r="C112" s="77">
        <v>871</v>
      </c>
      <c r="D112" s="76" t="s">
        <v>53</v>
      </c>
      <c r="E112" s="76" t="s">
        <v>18</v>
      </c>
      <c r="F112" s="76" t="s">
        <v>127</v>
      </c>
      <c r="G112" s="77">
        <v>4</v>
      </c>
      <c r="H112" s="76" t="s">
        <v>139</v>
      </c>
      <c r="I112" s="77">
        <v>240</v>
      </c>
      <c r="J112" s="188">
        <f>'Приложение 7'!I239</f>
        <v>1300</v>
      </c>
      <c r="K112" s="250">
        <f t="shared" si="1"/>
        <v>1300</v>
      </c>
      <c r="L112" s="188">
        <f>'Приложение 7'!K239</f>
        <v>393.1</v>
      </c>
    </row>
    <row r="113" spans="1:12" ht="21.75" customHeight="1">
      <c r="A113" s="241"/>
      <c r="B113" s="81" t="s">
        <v>169</v>
      </c>
      <c r="C113" s="77">
        <v>871</v>
      </c>
      <c r="D113" s="76" t="s">
        <v>53</v>
      </c>
      <c r="E113" s="76" t="s">
        <v>18</v>
      </c>
      <c r="F113" s="76" t="s">
        <v>127</v>
      </c>
      <c r="G113" s="77">
        <v>4</v>
      </c>
      <c r="H113" s="76" t="s">
        <v>170</v>
      </c>
      <c r="I113" s="77"/>
      <c r="J113" s="188">
        <f>J114</f>
        <v>1500</v>
      </c>
      <c r="K113" s="250">
        <f t="shared" si="1"/>
        <v>1500</v>
      </c>
      <c r="L113" s="188">
        <f>L114</f>
        <v>1500</v>
      </c>
    </row>
    <row r="114" spans="1:12" ht="34.5" customHeight="1">
      <c r="A114" s="248"/>
      <c r="B114" s="195" t="s">
        <v>274</v>
      </c>
      <c r="C114" s="197">
        <v>871</v>
      </c>
      <c r="D114" s="196" t="s">
        <v>53</v>
      </c>
      <c r="E114" s="196" t="s">
        <v>18</v>
      </c>
      <c r="F114" s="196" t="s">
        <v>127</v>
      </c>
      <c r="G114" s="197">
        <v>4</v>
      </c>
      <c r="H114" s="196" t="s">
        <v>170</v>
      </c>
      <c r="I114" s="197">
        <v>240</v>
      </c>
      <c r="J114" s="198">
        <f>'Приложение 7'!I241</f>
        <v>1500</v>
      </c>
      <c r="K114" s="250">
        <f t="shared" si="1"/>
        <v>1500</v>
      </c>
      <c r="L114" s="198">
        <f>'Приложение 7'!K241</f>
        <v>1500</v>
      </c>
    </row>
    <row r="115" spans="1:12" ht="70.5" customHeight="1">
      <c r="A115" s="241">
        <v>7</v>
      </c>
      <c r="B115" s="189" t="s">
        <v>262</v>
      </c>
      <c r="C115" s="184">
        <v>871</v>
      </c>
      <c r="D115" s="184" t="s">
        <v>13</v>
      </c>
      <c r="E115" s="184">
        <v>13</v>
      </c>
      <c r="F115" s="185" t="s">
        <v>22</v>
      </c>
      <c r="G115" s="184"/>
      <c r="H115" s="185"/>
      <c r="I115" s="184"/>
      <c r="J115" s="190">
        <f>J116+J119</f>
        <v>1084.8</v>
      </c>
      <c r="K115" s="243">
        <f t="shared" si="1"/>
        <v>1084.8</v>
      </c>
      <c r="L115" s="190">
        <f>L116+L119</f>
        <v>1056.5</v>
      </c>
    </row>
    <row r="116" spans="1:12" ht="53.25" customHeight="1">
      <c r="A116" s="241"/>
      <c r="B116" s="189" t="s">
        <v>249</v>
      </c>
      <c r="C116" s="184">
        <v>871</v>
      </c>
      <c r="D116" s="184" t="s">
        <v>13</v>
      </c>
      <c r="E116" s="184">
        <v>13</v>
      </c>
      <c r="F116" s="185" t="s">
        <v>22</v>
      </c>
      <c r="G116" s="184">
        <v>1</v>
      </c>
      <c r="H116" s="185"/>
      <c r="I116" s="184"/>
      <c r="J116" s="190">
        <f>J117</f>
        <v>1076.7</v>
      </c>
      <c r="K116" s="243">
        <f t="shared" si="1"/>
        <v>1076.7</v>
      </c>
      <c r="L116" s="190">
        <f>L117</f>
        <v>1048.5</v>
      </c>
    </row>
    <row r="117" spans="1:12" ht="52.5" customHeight="1">
      <c r="A117" s="241"/>
      <c r="B117" s="81" t="s">
        <v>250</v>
      </c>
      <c r="C117" s="77">
        <v>871</v>
      </c>
      <c r="D117" s="76" t="s">
        <v>13</v>
      </c>
      <c r="E117" s="76" t="s">
        <v>248</v>
      </c>
      <c r="F117" s="76" t="s">
        <v>22</v>
      </c>
      <c r="G117" s="76" t="s">
        <v>251</v>
      </c>
      <c r="H117" s="76" t="s">
        <v>252</v>
      </c>
      <c r="I117" s="76"/>
      <c r="J117" s="188">
        <f>J118</f>
        <v>1076.7</v>
      </c>
      <c r="K117" s="250">
        <f t="shared" si="1"/>
        <v>1076.7</v>
      </c>
      <c r="L117" s="188">
        <f>L118</f>
        <v>1048.5</v>
      </c>
    </row>
    <row r="118" spans="1:12" ht="35.25" customHeight="1">
      <c r="A118" s="241"/>
      <c r="B118" s="81" t="s">
        <v>274</v>
      </c>
      <c r="C118" s="77">
        <v>871</v>
      </c>
      <c r="D118" s="76" t="s">
        <v>13</v>
      </c>
      <c r="E118" s="76" t="s">
        <v>248</v>
      </c>
      <c r="F118" s="76" t="s">
        <v>22</v>
      </c>
      <c r="G118" s="76" t="s">
        <v>251</v>
      </c>
      <c r="H118" s="76" t="s">
        <v>252</v>
      </c>
      <c r="I118" s="76" t="s">
        <v>253</v>
      </c>
      <c r="J118" s="188">
        <f>'Приложение 7'!I62</f>
        <v>1076.7</v>
      </c>
      <c r="K118" s="250">
        <f t="shared" si="1"/>
        <v>1076.7</v>
      </c>
      <c r="L118" s="188">
        <f>'Приложение 7'!K62</f>
        <v>1048.5</v>
      </c>
    </row>
    <row r="119" spans="1:12" ht="41.25" customHeight="1">
      <c r="A119" s="241"/>
      <c r="B119" s="189" t="s">
        <v>259</v>
      </c>
      <c r="C119" s="184">
        <v>871</v>
      </c>
      <c r="D119" s="185" t="s">
        <v>23</v>
      </c>
      <c r="E119" s="185" t="s">
        <v>13</v>
      </c>
      <c r="F119" s="185" t="s">
        <v>22</v>
      </c>
      <c r="G119" s="184">
        <v>3</v>
      </c>
      <c r="H119" s="185"/>
      <c r="I119" s="184"/>
      <c r="J119" s="190">
        <f>J120</f>
        <v>8.1</v>
      </c>
      <c r="K119" s="243">
        <f t="shared" si="1"/>
        <v>8.1</v>
      </c>
      <c r="L119" s="190">
        <f>L120</f>
        <v>8</v>
      </c>
    </row>
    <row r="120" spans="1:12" ht="54.75" customHeight="1">
      <c r="A120" s="241"/>
      <c r="B120" s="81" t="s">
        <v>250</v>
      </c>
      <c r="C120" s="77">
        <v>871</v>
      </c>
      <c r="D120" s="76" t="s">
        <v>23</v>
      </c>
      <c r="E120" s="76" t="s">
        <v>13</v>
      </c>
      <c r="F120" s="76" t="s">
        <v>22</v>
      </c>
      <c r="G120" s="76" t="s">
        <v>258</v>
      </c>
      <c r="H120" s="76" t="s">
        <v>252</v>
      </c>
      <c r="I120" s="76"/>
      <c r="J120" s="188">
        <f>J121</f>
        <v>8.1</v>
      </c>
      <c r="K120" s="250">
        <f t="shared" si="1"/>
        <v>8.1</v>
      </c>
      <c r="L120" s="188">
        <f>L121</f>
        <v>8</v>
      </c>
    </row>
    <row r="121" spans="1:12" ht="36.75" customHeight="1">
      <c r="A121" s="241"/>
      <c r="B121" s="81" t="s">
        <v>274</v>
      </c>
      <c r="C121" s="77">
        <v>871</v>
      </c>
      <c r="D121" s="76" t="s">
        <v>23</v>
      </c>
      <c r="E121" s="76" t="s">
        <v>13</v>
      </c>
      <c r="F121" s="76" t="s">
        <v>22</v>
      </c>
      <c r="G121" s="76" t="s">
        <v>258</v>
      </c>
      <c r="H121" s="76" t="s">
        <v>252</v>
      </c>
      <c r="I121" s="76" t="s">
        <v>253</v>
      </c>
      <c r="J121" s="188">
        <f>'Приложение 7'!I210</f>
        <v>8.1</v>
      </c>
      <c r="K121" s="250">
        <f t="shared" si="1"/>
        <v>8.1</v>
      </c>
      <c r="L121" s="188">
        <f>'Приложение 7'!K210</f>
        <v>8</v>
      </c>
    </row>
    <row r="122" spans="1:12" ht="53.25" customHeight="1">
      <c r="A122" s="241">
        <v>8</v>
      </c>
      <c r="B122" s="189" t="s">
        <v>263</v>
      </c>
      <c r="C122" s="184">
        <v>871</v>
      </c>
      <c r="D122" s="184" t="s">
        <v>13</v>
      </c>
      <c r="E122" s="184">
        <v>13</v>
      </c>
      <c r="F122" s="185" t="s">
        <v>23</v>
      </c>
      <c r="G122" s="184"/>
      <c r="H122" s="185"/>
      <c r="I122" s="184"/>
      <c r="J122" s="190">
        <f t="shared" ref="J122:L124" si="2">J123</f>
        <v>18</v>
      </c>
      <c r="K122" s="243">
        <f t="shared" si="1"/>
        <v>18</v>
      </c>
      <c r="L122" s="190">
        <f t="shared" si="2"/>
        <v>18</v>
      </c>
    </row>
    <row r="123" spans="1:12" ht="55.5" customHeight="1">
      <c r="A123" s="241"/>
      <c r="B123" s="189" t="s">
        <v>264</v>
      </c>
      <c r="C123" s="184">
        <v>871</v>
      </c>
      <c r="D123" s="184" t="s">
        <v>13</v>
      </c>
      <c r="E123" s="184">
        <v>13</v>
      </c>
      <c r="F123" s="185" t="s">
        <v>23</v>
      </c>
      <c r="G123" s="184">
        <v>0</v>
      </c>
      <c r="H123" s="185"/>
      <c r="I123" s="184"/>
      <c r="J123" s="190">
        <f t="shared" si="2"/>
        <v>18</v>
      </c>
      <c r="K123" s="243">
        <f t="shared" si="1"/>
        <v>18</v>
      </c>
      <c r="L123" s="190">
        <f t="shared" si="2"/>
        <v>18</v>
      </c>
    </row>
    <row r="124" spans="1:12" ht="48.75" customHeight="1">
      <c r="A124" s="241"/>
      <c r="B124" s="81" t="s">
        <v>255</v>
      </c>
      <c r="C124" s="77">
        <v>871</v>
      </c>
      <c r="D124" s="76" t="s">
        <v>13</v>
      </c>
      <c r="E124" s="76" t="s">
        <v>248</v>
      </c>
      <c r="F124" s="76" t="s">
        <v>23</v>
      </c>
      <c r="G124" s="76" t="s">
        <v>254</v>
      </c>
      <c r="H124" s="76" t="s">
        <v>257</v>
      </c>
      <c r="I124" s="76"/>
      <c r="J124" s="188">
        <f t="shared" si="2"/>
        <v>18</v>
      </c>
      <c r="K124" s="250">
        <f t="shared" si="1"/>
        <v>18</v>
      </c>
      <c r="L124" s="188">
        <f t="shared" si="2"/>
        <v>18</v>
      </c>
    </row>
    <row r="125" spans="1:12" ht="36.75" customHeight="1">
      <c r="A125" s="241"/>
      <c r="B125" s="81" t="s">
        <v>274</v>
      </c>
      <c r="C125" s="77">
        <v>871</v>
      </c>
      <c r="D125" s="76" t="s">
        <v>13</v>
      </c>
      <c r="E125" s="76" t="s">
        <v>248</v>
      </c>
      <c r="F125" s="76" t="s">
        <v>23</v>
      </c>
      <c r="G125" s="76" t="s">
        <v>254</v>
      </c>
      <c r="H125" s="76" t="s">
        <v>257</v>
      </c>
      <c r="I125" s="76" t="s">
        <v>253</v>
      </c>
      <c r="J125" s="188">
        <f>'Приложение 7'!I66</f>
        <v>18</v>
      </c>
      <c r="K125" s="250">
        <f t="shared" si="1"/>
        <v>18</v>
      </c>
      <c r="L125" s="188">
        <f>'Приложение 7'!K66</f>
        <v>18</v>
      </c>
    </row>
    <row r="126" spans="1:12" ht="65.25" customHeight="1">
      <c r="A126" s="241">
        <v>9</v>
      </c>
      <c r="B126" s="189" t="s">
        <v>260</v>
      </c>
      <c r="C126" s="184">
        <v>871</v>
      </c>
      <c r="D126" s="184" t="s">
        <v>13</v>
      </c>
      <c r="E126" s="184">
        <v>13</v>
      </c>
      <c r="F126" s="185" t="s">
        <v>36</v>
      </c>
      <c r="G126" s="184"/>
      <c r="H126" s="185"/>
      <c r="I126" s="184"/>
      <c r="J126" s="190">
        <f>J127</f>
        <v>21684</v>
      </c>
      <c r="K126" s="243">
        <f t="shared" si="1"/>
        <v>21684</v>
      </c>
      <c r="L126" s="190">
        <f>L127</f>
        <v>0</v>
      </c>
    </row>
    <row r="127" spans="1:12" ht="15" customHeight="1">
      <c r="A127" s="241"/>
      <c r="B127" s="81" t="s">
        <v>265</v>
      </c>
      <c r="C127" s="77">
        <v>871</v>
      </c>
      <c r="D127" s="76" t="s">
        <v>13</v>
      </c>
      <c r="E127" s="76" t="s">
        <v>248</v>
      </c>
      <c r="F127" s="76" t="s">
        <v>36</v>
      </c>
      <c r="G127" s="76" t="s">
        <v>254</v>
      </c>
      <c r="H127" s="76" t="s">
        <v>261</v>
      </c>
      <c r="I127" s="76"/>
      <c r="J127" s="188">
        <f>J128</f>
        <v>21684</v>
      </c>
      <c r="K127" s="250">
        <f t="shared" si="1"/>
        <v>21684</v>
      </c>
      <c r="L127" s="188">
        <f>L128</f>
        <v>0</v>
      </c>
    </row>
    <row r="128" spans="1:12" ht="37.5" customHeight="1" thickBot="1">
      <c r="A128" s="248"/>
      <c r="B128" s="195" t="s">
        <v>274</v>
      </c>
      <c r="C128" s="197">
        <v>871</v>
      </c>
      <c r="D128" s="196" t="s">
        <v>13</v>
      </c>
      <c r="E128" s="196" t="s">
        <v>248</v>
      </c>
      <c r="F128" s="196" t="s">
        <v>36</v>
      </c>
      <c r="G128" s="196" t="s">
        <v>254</v>
      </c>
      <c r="H128" s="196" t="s">
        <v>261</v>
      </c>
      <c r="I128" s="196" t="s">
        <v>253</v>
      </c>
      <c r="J128" s="198">
        <f>'Приложение 7'!I69</f>
        <v>21684</v>
      </c>
      <c r="K128" s="250">
        <f t="shared" si="1"/>
        <v>21684</v>
      </c>
      <c r="L128" s="198">
        <f>'Приложение 7'!K69</f>
        <v>0</v>
      </c>
    </row>
    <row r="129" spans="1:12" ht="15" customHeight="1" thickBot="1">
      <c r="A129" s="326" t="s">
        <v>175</v>
      </c>
      <c r="B129" s="327"/>
      <c r="C129" s="327"/>
      <c r="D129" s="327"/>
      <c r="E129" s="327"/>
      <c r="F129" s="327"/>
      <c r="G129" s="327"/>
      <c r="H129" s="327"/>
      <c r="I129" s="328"/>
      <c r="J129" s="249">
        <f>J11+J22+J30+J71+J74+J86+J115+J122+J126</f>
        <v>107261.20000000001</v>
      </c>
      <c r="K129" s="249">
        <f>J129</f>
        <v>107261.20000000001</v>
      </c>
      <c r="L129" s="249">
        <f>L11+L22+L30+L71+L74+L86+L115+L122+L126</f>
        <v>75410.600000000006</v>
      </c>
    </row>
    <row r="130" spans="1:12" ht="15">
      <c r="A130" s="46"/>
      <c r="B130" s="6"/>
      <c r="C130" s="6"/>
      <c r="D130" s="42"/>
      <c r="E130" s="6"/>
      <c r="F130" s="6"/>
      <c r="G130" s="6"/>
      <c r="H130" s="5"/>
      <c r="J130" s="4">
        <f>J129-'Приложение 7'!I275</f>
        <v>0</v>
      </c>
      <c r="K130" s="4"/>
    </row>
    <row r="131" spans="1:12" ht="15">
      <c r="A131" s="46"/>
      <c r="B131" s="6"/>
      <c r="C131" s="6"/>
      <c r="D131" s="42"/>
      <c r="E131" s="6"/>
      <c r="F131" s="6"/>
      <c r="G131" s="6"/>
      <c r="H131" s="5"/>
    </row>
    <row r="132" spans="1:12" ht="15">
      <c r="A132" s="46"/>
      <c r="B132" s="6"/>
      <c r="C132" s="6"/>
      <c r="D132" s="42"/>
      <c r="E132" s="6"/>
      <c r="F132" s="6"/>
      <c r="G132" s="6"/>
      <c r="H132" s="5"/>
    </row>
    <row r="133" spans="1:12" ht="15">
      <c r="A133" s="46"/>
      <c r="B133" s="6"/>
      <c r="C133" s="6"/>
      <c r="D133" s="42"/>
      <c r="E133" s="6"/>
      <c r="F133" s="6"/>
      <c r="G133" s="6"/>
      <c r="H133" s="5"/>
    </row>
    <row r="134" spans="1:12" ht="15">
      <c r="A134" s="46"/>
      <c r="B134" s="6"/>
      <c r="C134" s="6"/>
      <c r="D134" s="42"/>
      <c r="E134" s="6"/>
      <c r="F134" s="6"/>
      <c r="G134" s="6"/>
      <c r="H134" s="5"/>
    </row>
    <row r="135" spans="1:12" ht="15">
      <c r="A135" s="46"/>
      <c r="B135" s="6"/>
      <c r="C135" s="6"/>
      <c r="D135" s="42"/>
      <c r="E135" s="6"/>
      <c r="F135" s="6"/>
      <c r="G135" s="6"/>
      <c r="H135" s="5"/>
    </row>
    <row r="136" spans="1:12" ht="15">
      <c r="A136" s="46"/>
      <c r="B136" s="6"/>
      <c r="C136" s="6"/>
      <c r="D136" s="42"/>
      <c r="E136" s="6"/>
      <c r="F136" s="6"/>
      <c r="G136" s="6"/>
      <c r="H136" s="5"/>
    </row>
    <row r="137" spans="1:12" ht="15">
      <c r="A137" s="46"/>
      <c r="B137" s="6"/>
      <c r="C137" s="6"/>
      <c r="D137" s="42"/>
      <c r="E137" s="6"/>
      <c r="F137" s="6"/>
      <c r="G137" s="6"/>
      <c r="H137" s="5"/>
    </row>
    <row r="138" spans="1:12" ht="15">
      <c r="A138" s="46"/>
      <c r="B138" s="6"/>
      <c r="C138" s="6"/>
      <c r="D138" s="42"/>
      <c r="E138" s="6"/>
      <c r="F138" s="6"/>
      <c r="G138" s="6"/>
      <c r="H138" s="5"/>
    </row>
    <row r="139" spans="1:12" ht="15">
      <c r="A139" s="46"/>
      <c r="B139" s="6"/>
      <c r="C139" s="6"/>
      <c r="D139" s="42"/>
      <c r="E139" s="6"/>
      <c r="F139" s="6"/>
      <c r="G139" s="6"/>
      <c r="H139" s="5"/>
    </row>
    <row r="140" spans="1:12" ht="15">
      <c r="A140" s="46"/>
      <c r="B140" s="6"/>
      <c r="C140" s="6"/>
      <c r="D140" s="42"/>
      <c r="E140" s="6"/>
      <c r="F140" s="6"/>
      <c r="G140" s="6"/>
      <c r="H140" s="5"/>
    </row>
    <row r="141" spans="1:12" ht="15">
      <c r="A141" s="46"/>
      <c r="B141" s="6"/>
      <c r="C141" s="6"/>
      <c r="D141" s="42"/>
      <c r="E141" s="6"/>
      <c r="F141" s="6"/>
      <c r="G141" s="6"/>
      <c r="H141" s="5"/>
    </row>
    <row r="142" spans="1:12" ht="15">
      <c r="A142" s="46"/>
      <c r="B142" s="6"/>
      <c r="C142" s="6"/>
      <c r="D142" s="42"/>
      <c r="E142" s="6"/>
      <c r="F142" s="6"/>
      <c r="G142" s="6"/>
      <c r="H142" s="5"/>
    </row>
    <row r="143" spans="1:12" ht="15">
      <c r="A143" s="46"/>
      <c r="B143" s="6"/>
      <c r="C143" s="6"/>
      <c r="D143" s="42"/>
      <c r="E143" s="6"/>
      <c r="F143" s="6"/>
      <c r="G143" s="6"/>
      <c r="H143" s="5"/>
    </row>
    <row r="144" spans="1:12" ht="15">
      <c r="A144" s="46"/>
      <c r="B144" s="6"/>
      <c r="C144" s="6"/>
      <c r="D144" s="42"/>
      <c r="E144" s="6"/>
      <c r="F144" s="6"/>
      <c r="G144" s="6"/>
      <c r="H144" s="5"/>
    </row>
    <row r="145" spans="1:8" ht="15">
      <c r="A145" s="46"/>
      <c r="B145" s="6"/>
      <c r="C145" s="6"/>
      <c r="D145" s="42"/>
      <c r="E145" s="6"/>
      <c r="F145" s="6"/>
      <c r="G145" s="6"/>
      <c r="H145" s="5"/>
    </row>
    <row r="146" spans="1:8" ht="15">
      <c r="A146" s="46"/>
      <c r="B146" s="6"/>
      <c r="C146" s="6"/>
      <c r="D146" s="42"/>
      <c r="E146" s="6"/>
      <c r="F146" s="6"/>
      <c r="G146" s="6"/>
      <c r="H146" s="5"/>
    </row>
    <row r="147" spans="1:8" ht="15">
      <c r="A147" s="46"/>
      <c r="B147" s="6"/>
      <c r="C147" s="6"/>
      <c r="D147" s="42"/>
      <c r="E147" s="6"/>
      <c r="F147" s="6"/>
      <c r="G147" s="6"/>
      <c r="H147" s="5"/>
    </row>
    <row r="148" spans="1:8" ht="15">
      <c r="A148" s="46"/>
      <c r="B148" s="6"/>
      <c r="C148" s="6"/>
      <c r="D148" s="42"/>
      <c r="E148" s="6"/>
      <c r="F148" s="6"/>
      <c r="G148" s="6"/>
      <c r="H148" s="5"/>
    </row>
    <row r="149" spans="1:8" ht="15">
      <c r="A149" s="46"/>
      <c r="B149" s="6"/>
      <c r="C149" s="6"/>
      <c r="D149" s="42"/>
      <c r="E149" s="6"/>
      <c r="F149" s="6"/>
      <c r="G149" s="6"/>
      <c r="H149" s="5"/>
    </row>
    <row r="150" spans="1:8" ht="15">
      <c r="A150" s="46"/>
      <c r="B150" s="6"/>
      <c r="C150" s="6"/>
      <c r="D150" s="42"/>
      <c r="E150" s="6"/>
      <c r="F150" s="6"/>
      <c r="G150" s="6"/>
      <c r="H150" s="5"/>
    </row>
    <row r="151" spans="1:8" ht="15">
      <c r="A151" s="46"/>
      <c r="B151" s="6"/>
      <c r="C151" s="6"/>
      <c r="D151" s="42"/>
      <c r="E151" s="6"/>
      <c r="F151" s="6"/>
      <c r="G151" s="6"/>
      <c r="H151" s="5"/>
    </row>
    <row r="152" spans="1:8" ht="15">
      <c r="A152" s="46"/>
      <c r="B152" s="6"/>
      <c r="C152" s="6"/>
      <c r="D152" s="42"/>
      <c r="E152" s="6"/>
      <c r="F152" s="6"/>
      <c r="G152" s="6"/>
      <c r="H152" s="5"/>
    </row>
    <row r="153" spans="1:8" ht="15">
      <c r="A153" s="46"/>
      <c r="B153" s="6"/>
      <c r="C153" s="6"/>
      <c r="D153" s="42"/>
      <c r="E153" s="6"/>
      <c r="F153" s="6"/>
      <c r="G153" s="6"/>
      <c r="H153" s="5"/>
    </row>
    <row r="154" spans="1:8" ht="15">
      <c r="A154" s="46"/>
      <c r="B154" s="6"/>
      <c r="C154" s="6"/>
      <c r="D154" s="42"/>
      <c r="E154" s="6"/>
      <c r="F154" s="6"/>
      <c r="G154" s="6"/>
      <c r="H154" s="5"/>
    </row>
    <row r="155" spans="1:8" ht="15">
      <c r="A155" s="46"/>
      <c r="B155" s="6"/>
      <c r="C155" s="6"/>
      <c r="D155" s="42"/>
      <c r="E155" s="6"/>
      <c r="F155" s="6"/>
      <c r="G155" s="6"/>
      <c r="H155" s="5"/>
    </row>
    <row r="156" spans="1:8" ht="15">
      <c r="A156" s="46"/>
      <c r="B156" s="6"/>
      <c r="C156" s="6"/>
      <c r="D156" s="42"/>
      <c r="E156" s="6"/>
      <c r="F156" s="6"/>
      <c r="G156" s="6"/>
      <c r="H156" s="5"/>
    </row>
    <row r="157" spans="1:8" ht="15">
      <c r="A157" s="46"/>
      <c r="B157" s="6"/>
      <c r="C157" s="6"/>
      <c r="D157" s="42"/>
      <c r="E157" s="6"/>
      <c r="F157" s="6"/>
      <c r="G157" s="6"/>
      <c r="H157" s="5"/>
    </row>
    <row r="158" spans="1:8" ht="15">
      <c r="A158" s="46"/>
      <c r="B158" s="6"/>
      <c r="C158" s="6"/>
      <c r="D158" s="42"/>
      <c r="E158" s="6"/>
      <c r="F158" s="6"/>
      <c r="G158" s="6"/>
      <c r="H158" s="5"/>
    </row>
    <row r="159" spans="1:8" ht="15">
      <c r="A159" s="46"/>
      <c r="B159" s="6"/>
      <c r="C159" s="6"/>
      <c r="D159" s="42"/>
      <c r="E159" s="6"/>
      <c r="F159" s="6"/>
      <c r="G159" s="6"/>
      <c r="H159" s="5"/>
    </row>
    <row r="160" spans="1:8" ht="15">
      <c r="A160" s="46"/>
      <c r="B160" s="6"/>
      <c r="C160" s="6"/>
      <c r="D160" s="42"/>
      <c r="E160" s="6"/>
      <c r="F160" s="6"/>
      <c r="G160" s="6"/>
      <c r="H160" s="5"/>
    </row>
    <row r="161" spans="1:8" ht="15">
      <c r="A161" s="46"/>
      <c r="B161" s="6"/>
      <c r="C161" s="6"/>
      <c r="D161" s="42"/>
      <c r="E161" s="6"/>
      <c r="F161" s="6"/>
      <c r="G161" s="6"/>
      <c r="H161" s="5"/>
    </row>
    <row r="162" spans="1:8" ht="15">
      <c r="A162" s="46"/>
      <c r="B162" s="6"/>
      <c r="C162" s="6"/>
      <c r="D162" s="42"/>
      <c r="E162" s="6"/>
      <c r="F162" s="6"/>
      <c r="G162" s="6"/>
      <c r="H162" s="5"/>
    </row>
    <row r="163" spans="1:8" ht="15">
      <c r="A163" s="46"/>
      <c r="B163" s="6"/>
      <c r="C163" s="6"/>
      <c r="D163" s="42"/>
      <c r="E163" s="6"/>
      <c r="F163" s="6"/>
      <c r="G163" s="6"/>
      <c r="H163" s="5"/>
    </row>
    <row r="164" spans="1:8" ht="15">
      <c r="A164" s="46"/>
      <c r="B164" s="6"/>
      <c r="C164" s="6"/>
      <c r="D164" s="42"/>
      <c r="E164" s="6"/>
      <c r="F164" s="6"/>
      <c r="G164" s="6"/>
      <c r="H164" s="5"/>
    </row>
    <row r="165" spans="1:8" ht="15">
      <c r="A165" s="46"/>
      <c r="B165" s="6"/>
      <c r="C165" s="6"/>
      <c r="D165" s="42"/>
      <c r="E165" s="6"/>
      <c r="F165" s="6"/>
      <c r="G165" s="6"/>
      <c r="H165" s="5"/>
    </row>
    <row r="166" spans="1:8" ht="15">
      <c r="A166" s="46"/>
      <c r="B166" s="6"/>
      <c r="C166" s="6"/>
      <c r="D166" s="42"/>
      <c r="E166" s="6"/>
      <c r="F166" s="6"/>
      <c r="G166" s="6"/>
      <c r="H166" s="5"/>
    </row>
    <row r="167" spans="1:8" ht="15">
      <c r="A167" s="46"/>
      <c r="B167" s="6"/>
      <c r="C167" s="6"/>
      <c r="D167" s="42"/>
      <c r="E167" s="6"/>
      <c r="F167" s="6"/>
      <c r="G167" s="6"/>
      <c r="H167" s="5"/>
    </row>
    <row r="168" spans="1:8" ht="15">
      <c r="A168" s="46"/>
      <c r="B168" s="6"/>
      <c r="C168" s="6"/>
      <c r="D168" s="42"/>
      <c r="E168" s="6"/>
      <c r="F168" s="6"/>
      <c r="G168" s="6"/>
      <c r="H168" s="5"/>
    </row>
    <row r="169" spans="1:8" ht="15">
      <c r="A169" s="46"/>
      <c r="B169" s="6"/>
      <c r="C169" s="6"/>
      <c r="D169" s="42"/>
      <c r="E169" s="6"/>
      <c r="F169" s="6"/>
      <c r="G169" s="6"/>
      <c r="H169" s="5"/>
    </row>
    <row r="170" spans="1:8" ht="15">
      <c r="A170" s="46"/>
      <c r="B170" s="6"/>
      <c r="C170" s="6"/>
      <c r="D170" s="42"/>
      <c r="E170" s="6"/>
      <c r="F170" s="6"/>
      <c r="G170" s="6"/>
      <c r="H170" s="5"/>
    </row>
    <row r="171" spans="1:8" ht="15">
      <c r="A171" s="46"/>
      <c r="B171" s="6"/>
      <c r="C171" s="6"/>
      <c r="D171" s="42"/>
      <c r="E171" s="6"/>
      <c r="F171" s="6"/>
      <c r="G171" s="6"/>
      <c r="H171" s="5"/>
    </row>
    <row r="172" spans="1:8" ht="15">
      <c r="A172" s="46"/>
      <c r="B172" s="6"/>
      <c r="C172" s="6"/>
      <c r="D172" s="42"/>
      <c r="E172" s="6"/>
      <c r="F172" s="6"/>
      <c r="G172" s="6"/>
      <c r="H172" s="5"/>
    </row>
    <row r="173" spans="1:8" ht="15">
      <c r="A173" s="46"/>
      <c r="B173" s="6"/>
      <c r="C173" s="6"/>
      <c r="D173" s="42"/>
      <c r="E173" s="6"/>
      <c r="F173" s="6"/>
      <c r="G173" s="6"/>
      <c r="H173" s="5"/>
    </row>
    <row r="174" spans="1:8" ht="15">
      <c r="A174" s="46"/>
      <c r="B174" s="6"/>
      <c r="C174" s="6"/>
      <c r="D174" s="42"/>
      <c r="E174" s="6"/>
      <c r="F174" s="6"/>
      <c r="G174" s="6"/>
      <c r="H174" s="5"/>
    </row>
    <row r="175" spans="1:8" ht="15">
      <c r="A175" s="46"/>
      <c r="B175" s="6"/>
      <c r="C175" s="6"/>
      <c r="D175" s="42"/>
      <c r="E175" s="6"/>
      <c r="F175" s="6"/>
      <c r="G175" s="6"/>
      <c r="H175" s="5"/>
    </row>
    <row r="176" spans="1:8" ht="15">
      <c r="A176" s="46"/>
      <c r="B176" s="6"/>
      <c r="C176" s="6"/>
      <c r="D176" s="42"/>
      <c r="E176" s="6"/>
      <c r="F176" s="6"/>
      <c r="G176" s="6"/>
      <c r="H176" s="5"/>
    </row>
    <row r="177" spans="1:8" ht="15">
      <c r="A177" s="46"/>
      <c r="B177" s="6"/>
      <c r="C177" s="6"/>
      <c r="D177" s="42"/>
      <c r="E177" s="6"/>
      <c r="F177" s="6"/>
      <c r="G177" s="6"/>
      <c r="H177" s="5"/>
    </row>
    <row r="178" spans="1:8" ht="15">
      <c r="A178" s="46"/>
      <c r="B178" s="6"/>
      <c r="C178" s="6"/>
      <c r="D178" s="42"/>
      <c r="E178" s="6"/>
      <c r="F178" s="6"/>
      <c r="G178" s="6"/>
      <c r="H178" s="5"/>
    </row>
    <row r="179" spans="1:8" ht="15">
      <c r="A179" s="46"/>
      <c r="B179" s="6"/>
      <c r="C179" s="6"/>
      <c r="D179" s="42"/>
      <c r="E179" s="6"/>
      <c r="F179" s="6"/>
      <c r="G179" s="6"/>
      <c r="H179" s="5"/>
    </row>
    <row r="180" spans="1:8" ht="15">
      <c r="A180" s="46"/>
      <c r="B180" s="6"/>
      <c r="C180" s="6"/>
      <c r="D180" s="42"/>
      <c r="E180" s="6"/>
      <c r="F180" s="6"/>
      <c r="G180" s="6"/>
      <c r="H180" s="5"/>
    </row>
    <row r="181" spans="1:8" ht="15">
      <c r="A181" s="46"/>
      <c r="B181" s="6"/>
      <c r="C181" s="6"/>
      <c r="D181" s="42"/>
      <c r="E181" s="6"/>
      <c r="F181" s="6"/>
      <c r="G181" s="6"/>
      <c r="H181" s="5"/>
    </row>
    <row r="182" spans="1:8" ht="15">
      <c r="A182" s="46"/>
      <c r="B182" s="6"/>
      <c r="C182" s="6"/>
      <c r="D182" s="42"/>
      <c r="E182" s="6"/>
      <c r="F182" s="6"/>
      <c r="G182" s="6"/>
      <c r="H182" s="5"/>
    </row>
    <row r="183" spans="1:8" ht="15">
      <c r="A183" s="46"/>
      <c r="B183" s="6"/>
      <c r="C183" s="6"/>
      <c r="D183" s="42"/>
      <c r="E183" s="6"/>
      <c r="F183" s="6"/>
      <c r="G183" s="6"/>
      <c r="H183" s="5"/>
    </row>
    <row r="184" spans="1:8" ht="15">
      <c r="A184" s="46"/>
      <c r="B184" s="6"/>
      <c r="C184" s="6"/>
      <c r="D184" s="42"/>
      <c r="E184" s="6"/>
      <c r="F184" s="6"/>
      <c r="G184" s="6"/>
      <c r="H184" s="5"/>
    </row>
    <row r="185" spans="1:8" ht="15">
      <c r="A185" s="46"/>
      <c r="B185" s="6"/>
      <c r="C185" s="6"/>
      <c r="D185" s="42"/>
      <c r="E185" s="6"/>
      <c r="F185" s="6"/>
      <c r="G185" s="6"/>
      <c r="H185" s="5"/>
    </row>
    <row r="186" spans="1:8" ht="15">
      <c r="A186" s="46"/>
      <c r="B186" s="6"/>
      <c r="C186" s="6"/>
      <c r="D186" s="42"/>
      <c r="E186" s="6"/>
      <c r="F186" s="6"/>
      <c r="G186" s="6"/>
      <c r="H186" s="5"/>
    </row>
    <row r="187" spans="1:8" ht="15">
      <c r="A187" s="46"/>
      <c r="B187" s="6"/>
      <c r="C187" s="6"/>
      <c r="D187" s="42"/>
      <c r="E187" s="6"/>
      <c r="F187" s="6"/>
      <c r="G187" s="6"/>
      <c r="H187" s="5"/>
    </row>
    <row r="188" spans="1:8" ht="15">
      <c r="A188" s="46"/>
      <c r="B188" s="6"/>
      <c r="C188" s="6"/>
      <c r="D188" s="42"/>
      <c r="E188" s="6"/>
      <c r="F188" s="6"/>
      <c r="G188" s="6"/>
      <c r="H188" s="5"/>
    </row>
    <row r="189" spans="1:8" ht="15">
      <c r="A189" s="46"/>
      <c r="B189" s="6"/>
      <c r="C189" s="6"/>
      <c r="D189" s="42"/>
      <c r="E189" s="6"/>
      <c r="F189" s="6"/>
      <c r="G189" s="6"/>
      <c r="H189" s="5"/>
    </row>
    <row r="190" spans="1:8" ht="15">
      <c r="A190" s="46"/>
      <c r="B190" s="6"/>
      <c r="C190" s="6"/>
      <c r="D190" s="42"/>
      <c r="E190" s="6"/>
      <c r="F190" s="6"/>
      <c r="G190" s="6"/>
      <c r="H190" s="5"/>
    </row>
    <row r="191" spans="1:8" ht="15">
      <c r="A191" s="46"/>
      <c r="B191" s="6"/>
      <c r="C191" s="6"/>
      <c r="D191" s="42"/>
      <c r="E191" s="6"/>
      <c r="F191" s="6"/>
      <c r="G191" s="6"/>
      <c r="H191" s="5"/>
    </row>
    <row r="192" spans="1:8" ht="15">
      <c r="A192" s="46"/>
      <c r="B192" s="6"/>
      <c r="C192" s="6"/>
      <c r="D192" s="42"/>
      <c r="E192" s="6"/>
      <c r="F192" s="6"/>
      <c r="G192" s="6"/>
      <c r="H192" s="5"/>
    </row>
    <row r="193" spans="1:8" ht="15">
      <c r="A193" s="46"/>
      <c r="B193" s="6"/>
      <c r="C193" s="6"/>
      <c r="D193" s="42"/>
      <c r="E193" s="6"/>
      <c r="F193" s="6"/>
      <c r="G193" s="6"/>
      <c r="H193" s="5"/>
    </row>
    <row r="194" spans="1:8" ht="15">
      <c r="A194" s="46"/>
      <c r="B194" s="6"/>
      <c r="C194" s="6"/>
      <c r="D194" s="42"/>
      <c r="E194" s="6"/>
      <c r="F194" s="6"/>
      <c r="G194" s="6"/>
      <c r="H194" s="5"/>
    </row>
    <row r="195" spans="1:8" ht="15">
      <c r="A195" s="46"/>
      <c r="B195" s="6"/>
      <c r="C195" s="6"/>
      <c r="D195" s="42"/>
      <c r="E195" s="6"/>
      <c r="F195" s="6"/>
      <c r="G195" s="6"/>
      <c r="H195" s="5"/>
    </row>
    <row r="196" spans="1:8" ht="15">
      <c r="A196" s="46"/>
      <c r="B196" s="6"/>
      <c r="C196" s="6"/>
      <c r="D196" s="42"/>
      <c r="E196" s="6"/>
      <c r="F196" s="6"/>
      <c r="G196" s="6"/>
      <c r="H196" s="5"/>
    </row>
    <row r="197" spans="1:8" ht="15">
      <c r="A197" s="46"/>
      <c r="B197" s="6"/>
      <c r="C197" s="6"/>
      <c r="D197" s="42"/>
      <c r="E197" s="6"/>
      <c r="F197" s="6"/>
      <c r="G197" s="6"/>
      <c r="H197" s="5"/>
    </row>
    <row r="198" spans="1:8" ht="15">
      <c r="A198" s="46"/>
      <c r="B198" s="6"/>
      <c r="C198" s="6"/>
      <c r="D198" s="42"/>
      <c r="E198" s="6"/>
      <c r="F198" s="6"/>
      <c r="G198" s="6"/>
      <c r="H198" s="5"/>
    </row>
    <row r="199" spans="1:8" ht="15">
      <c r="A199" s="46"/>
      <c r="B199" s="6"/>
      <c r="C199" s="6"/>
      <c r="D199" s="42"/>
      <c r="E199" s="6"/>
      <c r="F199" s="6"/>
      <c r="G199" s="6"/>
      <c r="H199" s="5"/>
    </row>
    <row r="200" spans="1:8" ht="15">
      <c r="A200" s="46"/>
      <c r="B200" s="6"/>
      <c r="C200" s="6"/>
      <c r="D200" s="42"/>
      <c r="E200" s="6"/>
      <c r="F200" s="6"/>
      <c r="G200" s="6"/>
      <c r="H200" s="5"/>
    </row>
    <row r="201" spans="1:8" ht="15">
      <c r="A201" s="46"/>
      <c r="B201" s="6"/>
      <c r="C201" s="6"/>
      <c r="D201" s="42"/>
      <c r="E201" s="6"/>
      <c r="F201" s="6"/>
      <c r="G201" s="6"/>
      <c r="H201" s="5"/>
    </row>
    <row r="202" spans="1:8" ht="15">
      <c r="A202" s="46"/>
      <c r="B202" s="6"/>
      <c r="C202" s="6"/>
      <c r="D202" s="42"/>
      <c r="E202" s="6"/>
      <c r="F202" s="6"/>
      <c r="G202" s="6"/>
      <c r="H202" s="5"/>
    </row>
    <row r="203" spans="1:8" ht="15">
      <c r="A203" s="46"/>
      <c r="B203" s="6"/>
      <c r="C203" s="6"/>
      <c r="D203" s="42"/>
      <c r="E203" s="6"/>
      <c r="F203" s="6"/>
      <c r="G203" s="6"/>
      <c r="H203" s="5"/>
    </row>
    <row r="204" spans="1:8" ht="15">
      <c r="A204" s="46"/>
      <c r="B204" s="6"/>
      <c r="C204" s="6"/>
      <c r="D204" s="42"/>
      <c r="E204" s="6"/>
      <c r="F204" s="6"/>
      <c r="G204" s="6"/>
      <c r="H204" s="5"/>
    </row>
    <row r="205" spans="1:8" ht="15">
      <c r="A205" s="46"/>
      <c r="B205" s="6"/>
      <c r="C205" s="6"/>
      <c r="D205" s="42"/>
      <c r="E205" s="6"/>
      <c r="F205" s="6"/>
      <c r="G205" s="6"/>
      <c r="H205" s="5"/>
    </row>
    <row r="206" spans="1:8" ht="15">
      <c r="A206" s="46"/>
      <c r="B206" s="6"/>
      <c r="C206" s="6"/>
      <c r="D206" s="42"/>
      <c r="E206" s="6"/>
      <c r="F206" s="6"/>
      <c r="G206" s="6"/>
      <c r="H206" s="5"/>
    </row>
    <row r="207" spans="1:8" ht="15">
      <c r="A207" s="46"/>
      <c r="B207" s="6"/>
      <c r="C207" s="6"/>
      <c r="D207" s="42"/>
      <c r="E207" s="6"/>
      <c r="F207" s="6"/>
      <c r="G207" s="6"/>
      <c r="H207" s="5"/>
    </row>
    <row r="208" spans="1:8" ht="15">
      <c r="A208" s="46"/>
      <c r="B208" s="6"/>
      <c r="C208" s="6"/>
      <c r="D208" s="42"/>
      <c r="E208" s="6"/>
      <c r="F208" s="6"/>
      <c r="G208" s="6"/>
      <c r="H208" s="5"/>
    </row>
    <row r="209" spans="1:8" ht="15">
      <c r="A209" s="46"/>
      <c r="B209" s="6"/>
      <c r="C209" s="6"/>
      <c r="D209" s="42"/>
      <c r="E209" s="6"/>
      <c r="F209" s="6"/>
      <c r="G209" s="6"/>
      <c r="H209" s="5"/>
    </row>
    <row r="210" spans="1:8" ht="15">
      <c r="A210" s="46"/>
      <c r="B210" s="6"/>
      <c r="C210" s="6"/>
      <c r="D210" s="42"/>
      <c r="E210" s="6"/>
      <c r="F210" s="6"/>
      <c r="G210" s="6"/>
      <c r="H210" s="5"/>
    </row>
    <row r="211" spans="1:8" ht="15">
      <c r="A211" s="46"/>
      <c r="B211" s="6"/>
      <c r="C211" s="6"/>
      <c r="D211" s="42"/>
      <c r="E211" s="6"/>
      <c r="F211" s="6"/>
      <c r="G211" s="6"/>
      <c r="H211" s="5"/>
    </row>
    <row r="212" spans="1:8" ht="15">
      <c r="A212" s="46"/>
      <c r="B212" s="6"/>
      <c r="C212" s="6"/>
      <c r="D212" s="42"/>
      <c r="E212" s="6"/>
      <c r="F212" s="6"/>
      <c r="G212" s="6"/>
      <c r="H212" s="5"/>
    </row>
    <row r="213" spans="1:8" ht="15">
      <c r="A213" s="46"/>
      <c r="B213" s="6"/>
      <c r="C213" s="6"/>
      <c r="D213" s="42"/>
      <c r="E213" s="6"/>
      <c r="F213" s="6"/>
      <c r="G213" s="6"/>
      <c r="H213" s="5"/>
    </row>
    <row r="214" spans="1:8" ht="15">
      <c r="A214" s="46"/>
      <c r="B214" s="6"/>
      <c r="C214" s="6"/>
      <c r="D214" s="42"/>
      <c r="E214" s="6"/>
      <c r="F214" s="6"/>
      <c r="G214" s="6"/>
      <c r="H214" s="5"/>
    </row>
    <row r="215" spans="1:8" ht="15">
      <c r="A215" s="46"/>
      <c r="B215" s="6"/>
      <c r="C215" s="6"/>
      <c r="D215" s="42"/>
      <c r="E215" s="6"/>
      <c r="F215" s="6"/>
      <c r="G215" s="6"/>
      <c r="H215" s="5"/>
    </row>
  </sheetData>
  <mergeCells count="3">
    <mergeCell ref="F10:H10"/>
    <mergeCell ref="A129:I129"/>
    <mergeCell ref="A8:L8"/>
  </mergeCells>
  <pageMargins left="0.39370078740157483" right="0.27559055118110237" top="0.59055118110236227" bottom="0.59055118110236227" header="0.31496062992125984" footer="0.31496062992125984"/>
  <pageSetup paperSize="9" scale="79" fitToHeight="10" orientation="portrait" r:id="rId1"/>
  <rowBreaks count="5" manualBreakCount="5">
    <brk id="21" max="16383" man="1"/>
    <brk id="43" max="16383" man="1"/>
    <brk id="67" max="16383" man="1"/>
    <brk id="91" max="16383" man="1"/>
    <brk id="116"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showGridLines="0" view="pageBreakPreview" zoomScaleSheetLayoutView="100" workbookViewId="0">
      <selection activeCell="K7" sqref="K7"/>
    </sheetView>
  </sheetViews>
  <sheetFormatPr defaultRowHeight="12.75"/>
  <cols>
    <col min="1" max="1" width="4" style="57" customWidth="1"/>
    <col min="2" max="2" width="49" style="57" customWidth="1"/>
    <col min="3" max="3" width="4.42578125" style="57" customWidth="1"/>
    <col min="4" max="4" width="4.5703125" style="57" customWidth="1"/>
    <col min="5" max="6" width="3.5703125" style="57" customWidth="1"/>
    <col min="7" max="7" width="6.7109375" style="57" customWidth="1"/>
    <col min="8" max="8" width="5.42578125" style="57" customWidth="1"/>
    <col min="9" max="9" width="18" style="57" customWidth="1"/>
    <col min="10" max="10" width="12.85546875" style="57" hidden="1" customWidth="1"/>
    <col min="11" max="11" width="12.7109375" style="57" customWidth="1"/>
    <col min="12" max="12" width="15.140625" style="57" customWidth="1"/>
    <col min="13" max="13" width="13.42578125" style="57" customWidth="1"/>
    <col min="14" max="14" width="11.85546875" style="57" customWidth="1"/>
    <col min="15" max="15" width="13" style="57" customWidth="1"/>
    <col min="16" max="16" width="9.42578125" style="57" customWidth="1"/>
    <col min="17" max="17" width="2.42578125" style="57" customWidth="1"/>
    <col min="18" max="246" width="9.140625" style="57" customWidth="1"/>
    <col min="247" max="16384" width="9.140625" style="57"/>
  </cols>
  <sheetData>
    <row r="1" spans="1:18" ht="15">
      <c r="H1" s="58"/>
      <c r="K1" s="99" t="s">
        <v>634</v>
      </c>
    </row>
    <row r="2" spans="1:18">
      <c r="K2" s="99" t="s">
        <v>407</v>
      </c>
    </row>
    <row r="3" spans="1:18">
      <c r="K3" s="99" t="s">
        <v>408</v>
      </c>
    </row>
    <row r="4" spans="1:18" ht="15">
      <c r="A4" s="59"/>
      <c r="B4" s="59"/>
      <c r="C4" s="59"/>
      <c r="D4" s="59"/>
      <c r="E4" s="59"/>
      <c r="F4" s="59"/>
      <c r="G4" s="59"/>
      <c r="H4" s="59"/>
      <c r="K4" s="99" t="s">
        <v>409</v>
      </c>
      <c r="L4" s="60"/>
      <c r="M4" s="60"/>
      <c r="N4" s="60"/>
      <c r="O4" s="60"/>
      <c r="P4" s="60"/>
      <c r="Q4" s="60"/>
    </row>
    <row r="5" spans="1:18" ht="15">
      <c r="A5" s="59"/>
      <c r="B5" s="59"/>
      <c r="C5" s="59"/>
      <c r="D5" s="59"/>
      <c r="E5" s="59"/>
      <c r="F5" s="59"/>
      <c r="G5" s="59"/>
      <c r="H5" s="59"/>
      <c r="K5" s="99" t="s">
        <v>410</v>
      </c>
      <c r="L5" s="60"/>
      <c r="M5" s="60"/>
      <c r="N5" s="60"/>
      <c r="O5" s="60"/>
      <c r="P5" s="60"/>
      <c r="Q5" s="60"/>
    </row>
    <row r="6" spans="1:18" ht="15">
      <c r="A6" s="59"/>
      <c r="B6" s="59"/>
      <c r="C6" s="59"/>
      <c r="D6" s="59"/>
      <c r="E6" s="59"/>
      <c r="F6" s="59"/>
      <c r="G6" s="59"/>
      <c r="H6" s="59"/>
      <c r="K6" s="99" t="str">
        <f>'Приложение 1'!D6</f>
        <v>от "29" мая  2016 г. №29-121</v>
      </c>
      <c r="L6" s="60"/>
      <c r="M6" s="60"/>
      <c r="N6" s="60"/>
      <c r="O6" s="60"/>
      <c r="P6" s="60"/>
      <c r="Q6" s="60"/>
    </row>
    <row r="7" spans="1:18" ht="15">
      <c r="A7" s="59"/>
      <c r="B7" s="59"/>
      <c r="C7" s="59"/>
      <c r="D7" s="59"/>
      <c r="E7" s="59"/>
      <c r="F7" s="59"/>
      <c r="G7" s="59"/>
      <c r="H7" s="59"/>
      <c r="I7" s="8"/>
      <c r="J7" s="8"/>
      <c r="K7" s="60"/>
      <c r="L7" s="60"/>
      <c r="M7" s="60"/>
      <c r="N7" s="60"/>
      <c r="O7" s="60"/>
      <c r="P7" s="60"/>
      <c r="Q7" s="60"/>
    </row>
    <row r="8" spans="1:18" ht="136.5" customHeight="1">
      <c r="A8" s="330" t="s">
        <v>479</v>
      </c>
      <c r="B8" s="330"/>
      <c r="C8" s="330"/>
      <c r="D8" s="330"/>
      <c r="E8" s="330"/>
      <c r="F8" s="330"/>
      <c r="G8" s="330"/>
      <c r="H8" s="330"/>
      <c r="I8" s="330"/>
      <c r="J8" s="330"/>
      <c r="K8" s="330"/>
      <c r="L8" s="60"/>
      <c r="M8" s="60"/>
      <c r="N8" s="60"/>
      <c r="O8" s="60"/>
      <c r="P8" s="60"/>
      <c r="Q8" s="60"/>
    </row>
    <row r="9" spans="1:18" ht="18.75">
      <c r="A9" s="61"/>
      <c r="B9" s="62"/>
      <c r="C9" s="62"/>
      <c r="D9" s="62"/>
      <c r="E9" s="62"/>
      <c r="F9" s="62"/>
      <c r="G9" s="62"/>
      <c r="K9" s="255" t="s">
        <v>285</v>
      </c>
      <c r="L9" s="60"/>
      <c r="M9" s="60"/>
      <c r="N9" s="60"/>
      <c r="O9" s="60"/>
      <c r="P9" s="60"/>
      <c r="Q9" s="60"/>
    </row>
    <row r="10" spans="1:18" ht="203.25" customHeight="1">
      <c r="A10" s="252" t="s">
        <v>286</v>
      </c>
      <c r="B10" s="253" t="s">
        <v>5</v>
      </c>
      <c r="C10" s="63" t="s">
        <v>6</v>
      </c>
      <c r="D10" s="64" t="s">
        <v>27</v>
      </c>
      <c r="E10" s="318" t="s">
        <v>7</v>
      </c>
      <c r="F10" s="318"/>
      <c r="G10" s="318"/>
      <c r="H10" s="64" t="s">
        <v>8</v>
      </c>
      <c r="I10" s="176" t="s">
        <v>475</v>
      </c>
      <c r="J10" s="176" t="s">
        <v>463</v>
      </c>
      <c r="K10" s="176" t="s">
        <v>424</v>
      </c>
      <c r="L10" s="65"/>
      <c r="M10" s="65"/>
      <c r="N10" s="65"/>
      <c r="O10" s="65"/>
      <c r="P10" s="65"/>
      <c r="Q10" s="66"/>
      <c r="R10" s="67"/>
    </row>
    <row r="11" spans="1:18" ht="81.75" customHeight="1">
      <c r="A11" s="68">
        <v>1</v>
      </c>
      <c r="B11" s="254" t="s">
        <v>287</v>
      </c>
      <c r="C11" s="69" t="s">
        <v>288</v>
      </c>
      <c r="D11" s="69" t="s">
        <v>288</v>
      </c>
      <c r="E11" s="70" t="s">
        <v>288</v>
      </c>
      <c r="F11" s="68" t="s">
        <v>288</v>
      </c>
      <c r="G11" s="71" t="s">
        <v>288</v>
      </c>
      <c r="H11" s="72" t="s">
        <v>288</v>
      </c>
      <c r="I11" s="73">
        <f t="shared" ref="I11:K15" si="0">I12</f>
        <v>444.9</v>
      </c>
      <c r="J11" s="73">
        <f>I11</f>
        <v>444.9</v>
      </c>
      <c r="K11" s="73">
        <f t="shared" si="0"/>
        <v>444.9</v>
      </c>
      <c r="L11" s="60"/>
      <c r="M11" s="60"/>
      <c r="N11" s="60"/>
      <c r="O11" s="60"/>
      <c r="P11" s="60"/>
      <c r="Q11" s="60"/>
    </row>
    <row r="12" spans="1:18" s="80" customFormat="1" ht="15.75" customHeight="1">
      <c r="A12" s="74" t="s">
        <v>288</v>
      </c>
      <c r="B12" s="75" t="s">
        <v>57</v>
      </c>
      <c r="C12" s="76" t="s">
        <v>52</v>
      </c>
      <c r="D12" s="76" t="s">
        <v>14</v>
      </c>
      <c r="E12" s="76"/>
      <c r="F12" s="76"/>
      <c r="G12" s="76"/>
      <c r="H12" s="77"/>
      <c r="I12" s="78">
        <f t="shared" si="0"/>
        <v>444.9</v>
      </c>
      <c r="J12" s="78">
        <f t="shared" ref="J12:J23" si="1">I12</f>
        <v>444.9</v>
      </c>
      <c r="K12" s="78">
        <f t="shared" si="0"/>
        <v>444.9</v>
      </c>
      <c r="L12" s="79"/>
      <c r="M12" s="79"/>
      <c r="N12" s="79"/>
      <c r="O12" s="79"/>
      <c r="P12" s="79"/>
      <c r="Q12" s="79"/>
    </row>
    <row r="13" spans="1:18" ht="35.25" customHeight="1">
      <c r="A13" s="74" t="s">
        <v>288</v>
      </c>
      <c r="B13" s="81" t="s">
        <v>162</v>
      </c>
      <c r="C13" s="76" t="s">
        <v>52</v>
      </c>
      <c r="D13" s="76" t="s">
        <v>14</v>
      </c>
      <c r="E13" s="76" t="s">
        <v>161</v>
      </c>
      <c r="F13" s="77"/>
      <c r="G13" s="76"/>
      <c r="H13" s="77"/>
      <c r="I13" s="78">
        <f t="shared" si="0"/>
        <v>444.9</v>
      </c>
      <c r="J13" s="78">
        <f t="shared" si="1"/>
        <v>444.9</v>
      </c>
      <c r="K13" s="78">
        <f t="shared" si="0"/>
        <v>444.9</v>
      </c>
      <c r="L13" s="60"/>
      <c r="M13" s="60"/>
      <c r="N13" s="60"/>
      <c r="O13" s="60"/>
      <c r="P13" s="60"/>
      <c r="Q13" s="60"/>
    </row>
    <row r="14" spans="1:18" ht="30.75" customHeight="1">
      <c r="A14" s="74" t="s">
        <v>288</v>
      </c>
      <c r="B14" s="81" t="s">
        <v>163</v>
      </c>
      <c r="C14" s="76" t="s">
        <v>52</v>
      </c>
      <c r="D14" s="76" t="s">
        <v>14</v>
      </c>
      <c r="E14" s="76" t="s">
        <v>161</v>
      </c>
      <c r="F14" s="77">
        <v>3</v>
      </c>
      <c r="G14" s="76"/>
      <c r="H14" s="77"/>
      <c r="I14" s="78">
        <f t="shared" si="0"/>
        <v>444.9</v>
      </c>
      <c r="J14" s="78">
        <f t="shared" si="1"/>
        <v>444.9</v>
      </c>
      <c r="K14" s="78">
        <f t="shared" si="0"/>
        <v>444.9</v>
      </c>
      <c r="L14" s="60"/>
      <c r="M14" s="60"/>
      <c r="N14" s="60"/>
      <c r="O14" s="60"/>
      <c r="P14" s="60"/>
      <c r="Q14" s="60"/>
    </row>
    <row r="15" spans="1:18" ht="49.5" customHeight="1">
      <c r="A15" s="74" t="s">
        <v>288</v>
      </c>
      <c r="B15" s="81" t="s">
        <v>165</v>
      </c>
      <c r="C15" s="76" t="s">
        <v>52</v>
      </c>
      <c r="D15" s="76" t="s">
        <v>14</v>
      </c>
      <c r="E15" s="76" t="s">
        <v>161</v>
      </c>
      <c r="F15" s="77">
        <v>3</v>
      </c>
      <c r="G15" s="76" t="s">
        <v>164</v>
      </c>
      <c r="H15" s="77"/>
      <c r="I15" s="78">
        <f t="shared" si="0"/>
        <v>444.9</v>
      </c>
      <c r="J15" s="78">
        <f t="shared" si="1"/>
        <v>444.9</v>
      </c>
      <c r="K15" s="78">
        <f t="shared" si="0"/>
        <v>444.9</v>
      </c>
      <c r="L15" s="60"/>
      <c r="M15" s="60"/>
      <c r="N15" s="60"/>
      <c r="O15" s="60"/>
      <c r="P15" s="60"/>
      <c r="Q15" s="60"/>
    </row>
    <row r="16" spans="1:18" ht="46.5" customHeight="1">
      <c r="A16" s="74" t="s">
        <v>288</v>
      </c>
      <c r="B16" s="81" t="s">
        <v>274</v>
      </c>
      <c r="C16" s="76" t="s">
        <v>52</v>
      </c>
      <c r="D16" s="76" t="s">
        <v>14</v>
      </c>
      <c r="E16" s="76" t="s">
        <v>161</v>
      </c>
      <c r="F16" s="77">
        <v>3</v>
      </c>
      <c r="G16" s="76" t="s">
        <v>164</v>
      </c>
      <c r="H16" s="77">
        <v>240</v>
      </c>
      <c r="I16" s="78">
        <f>'Приложение 7'!I227</f>
        <v>444.9</v>
      </c>
      <c r="J16" s="78">
        <f t="shared" si="1"/>
        <v>444.9</v>
      </c>
      <c r="K16" s="78">
        <f>'Приложение 7'!K227</f>
        <v>444.9</v>
      </c>
      <c r="L16" s="60"/>
      <c r="M16" s="60"/>
      <c r="N16" s="60"/>
      <c r="O16" s="60"/>
      <c r="P16" s="60"/>
      <c r="Q16" s="60"/>
    </row>
    <row r="17" spans="1:17" ht="79.5" customHeight="1">
      <c r="A17" s="68">
        <v>2</v>
      </c>
      <c r="B17" s="254" t="s">
        <v>289</v>
      </c>
      <c r="C17" s="69" t="s">
        <v>288</v>
      </c>
      <c r="D17" s="69" t="s">
        <v>288</v>
      </c>
      <c r="E17" s="70" t="s">
        <v>288</v>
      </c>
      <c r="F17" s="68" t="s">
        <v>288</v>
      </c>
      <c r="G17" s="71" t="s">
        <v>288</v>
      </c>
      <c r="H17" s="72" t="s">
        <v>288</v>
      </c>
      <c r="I17" s="73">
        <f t="shared" ref="I17:K21" si="2">I18</f>
        <v>45</v>
      </c>
      <c r="J17" s="73">
        <f t="shared" si="1"/>
        <v>45</v>
      </c>
      <c r="K17" s="73">
        <f t="shared" si="2"/>
        <v>45</v>
      </c>
      <c r="L17" s="60"/>
      <c r="M17" s="60"/>
      <c r="N17" s="60"/>
      <c r="O17" s="60"/>
      <c r="P17" s="60"/>
      <c r="Q17" s="60"/>
    </row>
    <row r="18" spans="1:17" ht="15.75">
      <c r="A18" s="74" t="s">
        <v>288</v>
      </c>
      <c r="B18" s="75" t="s">
        <v>57</v>
      </c>
      <c r="C18" s="74">
        <v>10</v>
      </c>
      <c r="D18" s="74">
        <v>3</v>
      </c>
      <c r="E18" s="82"/>
      <c r="F18" s="83"/>
      <c r="G18" s="84"/>
      <c r="H18" s="85" t="s">
        <v>288</v>
      </c>
      <c r="I18" s="78">
        <f t="shared" si="2"/>
        <v>45</v>
      </c>
      <c r="J18" s="78">
        <f t="shared" si="1"/>
        <v>45</v>
      </c>
      <c r="K18" s="78">
        <f t="shared" si="2"/>
        <v>45</v>
      </c>
      <c r="L18" s="60"/>
      <c r="M18" s="60"/>
      <c r="N18" s="60"/>
      <c r="O18" s="60"/>
      <c r="P18" s="60"/>
      <c r="Q18" s="60"/>
    </row>
    <row r="19" spans="1:17" ht="15.75">
      <c r="A19" s="69"/>
      <c r="B19" s="81" t="s">
        <v>96</v>
      </c>
      <c r="C19" s="76" t="s">
        <v>52</v>
      </c>
      <c r="D19" s="76" t="s">
        <v>14</v>
      </c>
      <c r="E19" s="76" t="s">
        <v>66</v>
      </c>
      <c r="F19" s="77"/>
      <c r="G19" s="86"/>
      <c r="H19" s="77"/>
      <c r="I19" s="78">
        <f t="shared" si="2"/>
        <v>45</v>
      </c>
      <c r="J19" s="78">
        <f t="shared" si="1"/>
        <v>45</v>
      </c>
      <c r="K19" s="78">
        <f t="shared" si="2"/>
        <v>45</v>
      </c>
      <c r="L19" s="60"/>
      <c r="M19" s="60"/>
      <c r="N19" s="60"/>
      <c r="O19" s="60"/>
      <c r="P19" s="60"/>
      <c r="Q19" s="60"/>
    </row>
    <row r="20" spans="1:17" ht="15.75">
      <c r="A20" s="74" t="s">
        <v>288</v>
      </c>
      <c r="B20" s="81" t="s">
        <v>97</v>
      </c>
      <c r="C20" s="76" t="s">
        <v>52</v>
      </c>
      <c r="D20" s="76" t="s">
        <v>14</v>
      </c>
      <c r="E20" s="76" t="s">
        <v>66</v>
      </c>
      <c r="F20" s="77">
        <v>9</v>
      </c>
      <c r="G20" s="86"/>
      <c r="H20" s="77"/>
      <c r="I20" s="78">
        <f t="shared" si="2"/>
        <v>45</v>
      </c>
      <c r="J20" s="78">
        <f t="shared" si="1"/>
        <v>45</v>
      </c>
      <c r="K20" s="78">
        <f t="shared" si="2"/>
        <v>45</v>
      </c>
      <c r="L20" s="60"/>
      <c r="M20" s="60"/>
      <c r="N20" s="60"/>
      <c r="O20" s="60"/>
      <c r="P20" s="60"/>
      <c r="Q20" s="60"/>
    </row>
    <row r="21" spans="1:17" ht="15.75">
      <c r="A21" s="74" t="s">
        <v>288</v>
      </c>
      <c r="B21" s="81" t="s">
        <v>181</v>
      </c>
      <c r="C21" s="76" t="s">
        <v>52</v>
      </c>
      <c r="D21" s="76" t="s">
        <v>14</v>
      </c>
      <c r="E21" s="76" t="s">
        <v>66</v>
      </c>
      <c r="F21" s="77">
        <v>9</v>
      </c>
      <c r="G21" s="86" t="s">
        <v>182</v>
      </c>
      <c r="H21" s="77"/>
      <c r="I21" s="78">
        <f t="shared" si="2"/>
        <v>45</v>
      </c>
      <c r="J21" s="78">
        <f t="shared" si="1"/>
        <v>45</v>
      </c>
      <c r="K21" s="78">
        <f t="shared" si="2"/>
        <v>45</v>
      </c>
      <c r="L21" s="60"/>
      <c r="M21" s="60"/>
      <c r="N21" s="60"/>
      <c r="O21" s="60"/>
      <c r="P21" s="60"/>
      <c r="Q21" s="60"/>
    </row>
    <row r="22" spans="1:17" ht="31.5">
      <c r="A22" s="74" t="s">
        <v>288</v>
      </c>
      <c r="B22" s="81" t="s">
        <v>238</v>
      </c>
      <c r="C22" s="76" t="s">
        <v>52</v>
      </c>
      <c r="D22" s="76" t="s">
        <v>14</v>
      </c>
      <c r="E22" s="76" t="s">
        <v>66</v>
      </c>
      <c r="F22" s="77">
        <v>9</v>
      </c>
      <c r="G22" s="86" t="s">
        <v>182</v>
      </c>
      <c r="H22" s="77">
        <v>310</v>
      </c>
      <c r="I22" s="78">
        <f>'Приложение 7'!I231</f>
        <v>45</v>
      </c>
      <c r="J22" s="78">
        <f t="shared" si="1"/>
        <v>45</v>
      </c>
      <c r="K22" s="78">
        <f>'Приложение 7'!K231</f>
        <v>45</v>
      </c>
      <c r="L22" s="60"/>
      <c r="M22" s="60"/>
      <c r="N22" s="60"/>
      <c r="O22" s="60"/>
      <c r="P22" s="60"/>
      <c r="Q22" s="60"/>
    </row>
    <row r="23" spans="1:17" ht="15.75">
      <c r="A23" s="69" t="s">
        <v>288</v>
      </c>
      <c r="B23" s="87" t="s">
        <v>290</v>
      </c>
      <c r="C23" s="69" t="s">
        <v>288</v>
      </c>
      <c r="D23" s="69" t="s">
        <v>288</v>
      </c>
      <c r="E23" s="69" t="s">
        <v>288</v>
      </c>
      <c r="F23" s="68" t="s">
        <v>288</v>
      </c>
      <c r="G23" s="88" t="s">
        <v>288</v>
      </c>
      <c r="H23" s="72" t="s">
        <v>288</v>
      </c>
      <c r="I23" s="73">
        <f>I11+I17</f>
        <v>489.9</v>
      </c>
      <c r="J23" s="73">
        <f t="shared" si="1"/>
        <v>489.9</v>
      </c>
      <c r="K23" s="73">
        <f>K11+K17</f>
        <v>489.9</v>
      </c>
      <c r="L23" s="60"/>
      <c r="M23" s="60"/>
      <c r="N23" s="60"/>
      <c r="O23" s="60"/>
      <c r="P23" s="60"/>
      <c r="Q23" s="60"/>
    </row>
    <row r="24" spans="1:17">
      <c r="A24" s="60"/>
      <c r="B24" s="60"/>
      <c r="C24" s="60"/>
      <c r="D24" s="60"/>
      <c r="E24" s="60"/>
      <c r="F24" s="60"/>
      <c r="G24" s="60"/>
      <c r="H24" s="60"/>
      <c r="I24" s="60"/>
      <c r="J24" s="60"/>
      <c r="K24" s="60"/>
      <c r="L24" s="60"/>
      <c r="M24" s="60"/>
      <c r="N24" s="60"/>
      <c r="O24" s="60"/>
      <c r="P24" s="60"/>
      <c r="Q24" s="60"/>
    </row>
    <row r="25" spans="1:17">
      <c r="A25" s="60"/>
      <c r="B25" s="60"/>
      <c r="C25" s="60"/>
      <c r="D25" s="60"/>
      <c r="E25" s="60"/>
      <c r="F25" s="60"/>
      <c r="G25" s="60"/>
      <c r="H25" s="60"/>
      <c r="I25" s="60"/>
      <c r="J25" s="60"/>
      <c r="K25" s="60"/>
      <c r="L25" s="60"/>
      <c r="M25" s="60"/>
      <c r="N25" s="60"/>
      <c r="O25" s="60"/>
      <c r="P25" s="60"/>
      <c r="Q25" s="60"/>
    </row>
    <row r="26" spans="1:17" ht="15.75">
      <c r="A26" s="89"/>
      <c r="B26" s="60"/>
      <c r="C26" s="60"/>
      <c r="D26" s="60"/>
      <c r="E26" s="60"/>
      <c r="F26" s="60"/>
      <c r="G26" s="60"/>
      <c r="H26" s="60"/>
      <c r="I26" s="90"/>
      <c r="J26" s="90"/>
      <c r="K26" s="60"/>
      <c r="L26" s="60"/>
      <c r="M26" s="60"/>
      <c r="N26" s="60"/>
      <c r="O26" s="60"/>
      <c r="P26" s="60"/>
      <c r="Q26" s="60"/>
    </row>
  </sheetData>
  <mergeCells count="2">
    <mergeCell ref="E10:G10"/>
    <mergeCell ref="A8:K8"/>
  </mergeCells>
  <pageMargins left="0.78740157480314965" right="0.39370078740157483" top="0.39370078740157483" bottom="0.39370078740157483" header="0.19685039370078741" footer="0.19685039370078741"/>
  <pageSetup scale="83" fitToHeight="0" orientation="portrait"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11</vt:i4>
      </vt:variant>
    </vt:vector>
  </HeadingPairs>
  <TitlesOfParts>
    <vt:vector size="23"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8</vt:lpstr>
      <vt:lpstr>Приложение 9</vt:lpstr>
      <vt:lpstr>Приложение 10</vt:lpstr>
      <vt:lpstr>Приложение 11</vt:lpstr>
      <vt:lpstr>Приложение 13</vt:lpstr>
      <vt:lpstr>'Приложение 5'!Заголовки_для_печати</vt:lpstr>
      <vt:lpstr>'Приложение 9'!Заголовки_для_печати</vt:lpstr>
      <vt:lpstr>'Приложение 1'!Область_печати</vt:lpstr>
      <vt:lpstr>'Приложение 10'!Область_печати</vt:lpstr>
      <vt:lpstr>'Приложение 11'!Область_печати</vt:lpstr>
      <vt:lpstr>'Приложение 13'!Область_печати</vt:lpstr>
      <vt:lpstr>'Приложение 2'!Область_печати</vt:lpstr>
      <vt:lpstr>'Приложение 3'!Область_печати</vt:lpstr>
      <vt:lpstr>'Приложение 6'!Область_печати</vt:lpstr>
      <vt:lpstr>'Приложение 7'!Область_печати</vt:lpstr>
      <vt:lpstr>'Приложение 9'!Область_печати</vt:lpstr>
    </vt:vector>
  </TitlesOfParts>
  <Company>asfr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gena</dc:creator>
  <cp:lastModifiedBy>Алёна Викторовна</cp:lastModifiedBy>
  <cp:lastPrinted>2016-05-11T12:43:20Z</cp:lastPrinted>
  <dcterms:created xsi:type="dcterms:W3CDTF">2002-06-04T10:05:56Z</dcterms:created>
  <dcterms:modified xsi:type="dcterms:W3CDTF">2022-02-03T08:53:39Z</dcterms:modified>
</cp:coreProperties>
</file>