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80" windowWidth="11625" windowHeight="6225" tabRatio="702" activeTab="0"/>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s>
  <externalReferences>
    <externalReference r:id="rId11"/>
    <externalReference r:id="rId12"/>
  </externalReferences>
  <definedNames>
    <definedName name="_xlnm._FilterDatabase" localSheetId="2" hidden="1">'Прил 3'!$A$17:$J$377</definedName>
    <definedName name="_xlnm.Print_Area" localSheetId="0">'Прил 1'!$A$1:$I$358</definedName>
    <definedName name="_xlnm.Print_Area" localSheetId="1">'Прил 2'!$A$1:$J$446</definedName>
    <definedName name="_xlnm.Print_Area" localSheetId="2">'Прил 3'!$A$1:$J$361</definedName>
    <definedName name="_xlnm.Print_Area" localSheetId="3">'Прил 4'!$A$1:$K$450</definedName>
    <definedName name="_xlnm.Print_Area" localSheetId="4">'Прил 5'!$A$1:$E$36</definedName>
    <definedName name="_xlnm.Print_Area" localSheetId="5">'Прил 6'!$A$1:$I$141</definedName>
    <definedName name="_xlnm.Print_Area" localSheetId="6">'Прил 7'!$A$1:$J$129</definedName>
    <definedName name="_xlnm.Print_Area" localSheetId="7">'Прил 8'!$A$1:$C$42</definedName>
  </definedNames>
  <calcPr fullCalcOnLoad="1"/>
</workbook>
</file>

<file path=xl/comments1.xml><?xml version="1.0" encoding="utf-8"?>
<comments xmlns="http://schemas.openxmlformats.org/spreadsheetml/2006/main">
  <authors>
    <author>2011</author>
  </authors>
  <commentList>
    <comment ref="D15" authorId="0">
      <text>
        <r>
          <rPr>
            <b/>
            <sz val="8"/>
            <rFont val="Tahoma"/>
            <family val="2"/>
          </rPr>
          <t>программа</t>
        </r>
      </text>
    </comment>
    <comment ref="E15" authorId="0">
      <text>
        <r>
          <rPr>
            <b/>
            <sz val="8"/>
            <rFont val="Tahoma"/>
            <family val="2"/>
          </rPr>
          <t>подпрограмма</t>
        </r>
      </text>
    </comment>
    <comment ref="G15" authorId="0">
      <text>
        <r>
          <rPr>
            <b/>
            <sz val="8"/>
            <rFont val="Tahoma"/>
            <family val="2"/>
          </rPr>
          <t>направление</t>
        </r>
        <r>
          <rPr>
            <sz val="8"/>
            <rFont val="Tahoma"/>
            <family val="2"/>
          </rPr>
          <t xml:space="preserve">
</t>
        </r>
      </text>
    </comment>
  </commentList>
</comments>
</file>

<file path=xl/comments2.xml><?xml version="1.0" encoding="utf-8"?>
<comments xmlns="http://schemas.openxmlformats.org/spreadsheetml/2006/main">
  <authors>
    <author>2011</author>
  </authors>
  <commentList>
    <comment ref="D15" authorId="0">
      <text>
        <r>
          <rPr>
            <b/>
            <sz val="8"/>
            <rFont val="Tahoma"/>
            <family val="2"/>
          </rPr>
          <t>программа</t>
        </r>
      </text>
    </comment>
    <comment ref="E15" authorId="0">
      <text>
        <r>
          <rPr>
            <b/>
            <sz val="8"/>
            <rFont val="Tahoma"/>
            <family val="2"/>
          </rPr>
          <t>подпрограмма</t>
        </r>
      </text>
    </comment>
    <comment ref="G15" authorId="0">
      <text>
        <r>
          <rPr>
            <b/>
            <sz val="8"/>
            <rFont val="Tahoma"/>
            <family val="2"/>
          </rPr>
          <t>направление</t>
        </r>
        <r>
          <rPr>
            <sz val="8"/>
            <rFont val="Tahoma"/>
            <family val="2"/>
          </rPr>
          <t xml:space="preserve">
</t>
        </r>
      </text>
    </comment>
  </commentList>
</comments>
</file>

<file path=xl/comments3.xml><?xml version="1.0" encoding="utf-8"?>
<comments xmlns="http://schemas.openxmlformats.org/spreadsheetml/2006/main">
  <authors>
    <author>2011</author>
  </authors>
  <commentList>
    <comment ref="E15" authorId="0">
      <text>
        <r>
          <rPr>
            <b/>
            <sz val="8"/>
            <rFont val="Tahoma"/>
            <family val="2"/>
          </rPr>
          <t>программа</t>
        </r>
      </text>
    </comment>
    <comment ref="F15" authorId="0">
      <text>
        <r>
          <rPr>
            <b/>
            <sz val="8"/>
            <rFont val="Tahoma"/>
            <family val="2"/>
          </rPr>
          <t>подпрограмма</t>
        </r>
      </text>
    </comment>
    <comment ref="H15" authorId="0">
      <text>
        <r>
          <rPr>
            <b/>
            <sz val="8"/>
            <rFont val="Tahoma"/>
            <family val="2"/>
          </rPr>
          <t>направление</t>
        </r>
        <r>
          <rPr>
            <sz val="8"/>
            <rFont val="Tahoma"/>
            <family val="2"/>
          </rPr>
          <t xml:space="preserve">
</t>
        </r>
      </text>
    </comment>
  </commentList>
</comments>
</file>

<file path=xl/comments4.xml><?xml version="1.0" encoding="utf-8"?>
<comments xmlns="http://schemas.openxmlformats.org/spreadsheetml/2006/main">
  <authors>
    <author>2011</author>
  </authors>
  <commentList>
    <comment ref="E15" authorId="0">
      <text>
        <r>
          <rPr>
            <b/>
            <sz val="8"/>
            <rFont val="Tahoma"/>
            <family val="2"/>
          </rPr>
          <t>программа</t>
        </r>
      </text>
    </comment>
    <comment ref="F15" authorId="0">
      <text>
        <r>
          <rPr>
            <b/>
            <sz val="8"/>
            <rFont val="Tahoma"/>
            <family val="2"/>
          </rPr>
          <t>подпрограмма</t>
        </r>
      </text>
    </comment>
    <comment ref="H15" authorId="0">
      <text>
        <r>
          <rPr>
            <b/>
            <sz val="8"/>
            <rFont val="Tahoma"/>
            <family val="2"/>
          </rPr>
          <t>направление</t>
        </r>
        <r>
          <rPr>
            <sz val="8"/>
            <rFont val="Tahoma"/>
            <family val="2"/>
          </rPr>
          <t xml:space="preserve">
</t>
        </r>
      </text>
    </comment>
  </commentList>
</comments>
</file>

<file path=xl/sharedStrings.xml><?xml version="1.0" encoding="utf-8"?>
<sst xmlns="http://schemas.openxmlformats.org/spreadsheetml/2006/main" count="10591" uniqueCount="434">
  <si>
    <t>Резервные фонды</t>
  </si>
  <si>
    <t>Резервные фонды местных администраций</t>
  </si>
  <si>
    <t>Мобилизационная и вневойсковая подготовка</t>
  </si>
  <si>
    <t>Благоустройство</t>
  </si>
  <si>
    <t>Наименование</t>
  </si>
  <si>
    <t>Раздел</t>
  </si>
  <si>
    <t>Целевая статья</t>
  </si>
  <si>
    <t>Вид расхода</t>
  </si>
  <si>
    <t xml:space="preserve">   </t>
  </si>
  <si>
    <t xml:space="preserve">  </t>
  </si>
  <si>
    <t xml:space="preserve">        </t>
  </si>
  <si>
    <t>ОБЩЕГОСУДАРСТВЕННЫЕ ВОПРОСЫ</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</si>
  <si>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</si>
  <si>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</si>
  <si>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</si>
  <si>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</si>
  <si>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</si>
  <si>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</si>
  <si>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НАЦИОНАЛЬНАЯ ОБОРОНА</t>
  </si>
  <si>
    <t>ЖИЛИЩНО-КОММУНАЛЬНОЕ ХОЗЯЙСТВО</t>
  </si>
  <si>
    <t>Жилищное хозяйство</t>
  </si>
  <si>
    <t>07</t>
  </si>
  <si>
    <t>08</t>
  </si>
  <si>
    <t>Культура</t>
  </si>
  <si>
    <t>Другие общегосударственные вопросы</t>
  </si>
  <si>
    <t>ГРБС</t>
  </si>
  <si>
    <t>Подраздел</t>
  </si>
  <si>
    <t>871</t>
  </si>
  <si>
    <t>Приложение 1</t>
  </si>
  <si>
    <t>Код классификации</t>
  </si>
  <si>
    <t>Всего</t>
  </si>
  <si>
    <t xml:space="preserve">Наименование </t>
  </si>
  <si>
    <t>ИСТОЧНИКИ ВНУТРЕННЕГО ФИНАНСИРОВАНИЯ ДЕФИЦИТОВ БЮДЖЕТОВ</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</si>
  <si>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</si>
  <si>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</si>
  <si>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</si>
  <si>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</si>
  <si>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</si>
  <si>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</si>
  <si>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Итого источников внутреннего финансирования</t>
  </si>
  <si>
    <t>000 01 02 00 00 10 0000 710</t>
  </si>
  <si>
    <t>Получение кредитов от кредитных организаций бюджетом поселений в валюте Российской Федерации</t>
  </si>
  <si>
    <t>погашение бюджетом  поселения кредитов от кредитных организаций в валюте Российской Федерации</t>
  </si>
  <si>
    <t>000 01 02 00 00 10 0000 810</t>
  </si>
  <si>
    <t>раздел</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</si>
  <si>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</si>
  <si>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</si>
  <si>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</si>
  <si>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</si>
  <si>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</si>
  <si>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</si>
  <si>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000 01 05 00 00 00 0000 500</t>
  </si>
  <si>
    <t>000 01 05 00 00 00 0000 000</t>
  </si>
  <si>
    <t>Изменение остатков  средств на счетах по учету средств бюджетов</t>
  </si>
  <si>
    <t>000 01 05 00 00 00 0000 600</t>
  </si>
  <si>
    <t>000 01 05 02 00 00 0000 600</t>
  </si>
  <si>
    <t>000 01 05 02 01 00 0000 510</t>
  </si>
  <si>
    <t>000 01 05 02 01 00 0000 610</t>
  </si>
  <si>
    <t>000 01 05 02 00 00 0000 500</t>
  </si>
  <si>
    <t>0 1</t>
  </si>
  <si>
    <t>0 2</t>
  </si>
  <si>
    <t>0 5</t>
  </si>
  <si>
    <t>0 8</t>
  </si>
  <si>
    <t>0 7</t>
  </si>
  <si>
    <t>09</t>
  </si>
  <si>
    <t>Приложение 5</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</si>
  <si>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</si>
  <si>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</si>
  <si>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НАЦИОНАЛЬНАЯ БЕЗОПАСНОСТЬ И ПРАВООХРАНИТЕЛЬНАЯ ДЕЯТЕЛЬНОСТЬ</t>
  </si>
  <si>
    <t>ОБРАЗОВАНИЕ</t>
  </si>
  <si>
    <t>0 3</t>
  </si>
  <si>
    <t>Приложение 3</t>
  </si>
  <si>
    <t>Профессиональная подготовка, переподготовка и повышение квалификации</t>
  </si>
  <si>
    <t>к решению Собрания депутатов МО р.п. Первомайский</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</si>
  <si>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</si>
  <si>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</si>
  <si>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0 4</t>
  </si>
  <si>
    <t>Собрание депутатов МО р.п. Первомайский Щекинского района</t>
  </si>
  <si>
    <t>Другие вопросы в области культуры, кинематографии</t>
  </si>
  <si>
    <t>Другие вопросы в области физической культуры и спорта</t>
  </si>
  <si>
    <t>Коммунальное хозяйство</t>
  </si>
  <si>
    <t>"О бюджете муниципального образования рабочий поселок  Первомайский</t>
  </si>
  <si>
    <t>10</t>
  </si>
  <si>
    <t>11</t>
  </si>
  <si>
    <t>000 01 00 00 00 00 0000 000</t>
  </si>
  <si>
    <t>тыс. рублей</t>
  </si>
  <si>
    <t>Межбюджетные трансферты</t>
  </si>
  <si>
    <t>КУЛЬТУРА И КИНЕМАТОГРАФИЯ</t>
  </si>
  <si>
    <t>СОЦИАЛЬНАЯ ПОЛИТИКА</t>
  </si>
  <si>
    <t>Социальное обеспечение населения</t>
  </si>
  <si>
    <t>ФИЗИЧЕСКАЯ КУЛЬТУРА И СПОРТ</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</si>
  <si>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</si>
  <si>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НАЦИОНАЛЬНАЯ ЭКОНОМИКА</t>
  </si>
  <si>
    <t>Дорожное хозяйство (дорожные фонды)</t>
  </si>
  <si>
    <t>Другие вопросы в области национальной экономики</t>
  </si>
  <si>
    <t>12</t>
  </si>
  <si>
    <t>872</t>
  </si>
  <si>
    <t>99</t>
  </si>
  <si>
    <t>Обеспечение функционирования Собрания депутатов</t>
  </si>
  <si>
    <t>Обеспечение деятельности Собрания депутатов поселений Щекинского района</t>
  </si>
  <si>
    <t>Обеспечение функционирования Администрации МО</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</si>
  <si>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</si>
  <si>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</si>
  <si>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</si>
  <si>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</si>
  <si>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0000</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</si>
  <si>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</si>
  <si>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</si>
  <si>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Расходы за счет переданных полномочий на осуществление муниципального жилищного контроля</t>
  </si>
  <si>
    <t>Содержание недвижимого имущества</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</si>
  <si>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</si>
  <si>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свободного муниципального жилья</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</si>
  <si>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</si>
  <si>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</si>
  <si>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</si>
  <si>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</si>
  <si>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Накопление материально-технических ресурсов для ликвидации ЧС</t>
  </si>
  <si>
    <t xml:space="preserve">Ремонт дорог </t>
  </si>
  <si>
    <t>Ремонт придомовой территории</t>
  </si>
  <si>
    <t>Ремонт тротуаров</t>
  </si>
  <si>
    <t>Ремонт муниципального жилого фонда и мест общего пользования</t>
  </si>
  <si>
    <t>06</t>
  </si>
  <si>
    <t>Содержание и ремонт уличного освещения на территории МО р.п. Первомайский</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</si>
  <si>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</si>
  <si>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</si>
  <si>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</si>
  <si>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Техническое обслуживание и ремонт уличного освещения</t>
  </si>
  <si>
    <t>Организация сбора и вывоза мусора</t>
  </si>
  <si>
    <t>Обустройство и ремонт контейнерных площадок</t>
  </si>
  <si>
    <t>Ремонт, приобретение и установка детских площадок</t>
  </si>
  <si>
    <t>Содержание мест массового отдыха</t>
  </si>
  <si>
    <t>Обеспечение деятельности МКУ "ПУЖиБ"</t>
  </si>
  <si>
    <t>Расходы на обеспечение деятельности (оказание услуг) муниципальных учреждений</t>
  </si>
  <si>
    <t>Повышение квалификации</t>
  </si>
  <si>
    <t>Проведение праздничных мероприятий</t>
  </si>
  <si>
    <t>Молодежная политика</t>
  </si>
  <si>
    <t>Оказание содействия в трудоустройстве несовершеннолетних граждан</t>
  </si>
  <si>
    <t>Обеспечение деятельности МКУК "ППБ"</t>
  </si>
  <si>
    <t>Организация досуга и массового отдыха</t>
  </si>
  <si>
    <t>Проведение конкурсов "Лучший двор", "Праздник двора"</t>
  </si>
  <si>
    <t>Приобретение и обслуживание новогодней елки</t>
  </si>
  <si>
    <t>96</t>
  </si>
  <si>
    <t>Социальная поддержка населения муниципального образования</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</si>
  <si>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</si>
  <si>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</si>
  <si>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</si>
  <si>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</si>
  <si>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Аренда спортивно-оздоровительного комплекса</t>
  </si>
  <si>
    <t xml:space="preserve">Межбюджетные трансферты </t>
  </si>
  <si>
    <t>Установка и обслуживание объектов дорожной инфраструктуры</t>
  </si>
  <si>
    <t xml:space="preserve">Мероприятия по озеленению территории </t>
  </si>
  <si>
    <t>Приобретение, установка и обслуживание малых архитектурных форм</t>
  </si>
  <si>
    <t>Содержание имущества и казны</t>
  </si>
  <si>
    <t>Подпрограмма "Содержание имущества и казны"</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</si>
  <si>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</si>
  <si>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</si>
  <si>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"Ремонт муниципального жилого фонда и мест общего пользования"</t>
  </si>
  <si>
    <t>Подпрограмма "Молодежная политика"</t>
  </si>
  <si>
    <t>Подпрограмма "Организация досуга и массового отдыха"</t>
  </si>
  <si>
    <t>Установка и разработка схемы дислокации дорожных знаков и дорожной разметки дорог общего пользования</t>
  </si>
  <si>
    <t>2017 год</t>
  </si>
  <si>
    <t>91</t>
  </si>
  <si>
    <t>Расходы на опубликование нормативных актов</t>
  </si>
  <si>
    <t>Аппарат администрации</t>
  </si>
  <si>
    <t>Приобретение, поставка и обслуживание светодиодных конструкций</t>
  </si>
  <si>
    <t>Мероприятия по ремонту в области благоустройства</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</si>
  <si>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</si>
  <si>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</si>
  <si>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</si>
  <si>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</si>
  <si>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Муниципальная программа "Развитие субъектов малого и среднего предпринимательства"</t>
  </si>
  <si>
    <t>2</t>
  </si>
  <si>
    <t>дох</t>
  </si>
  <si>
    <t>Взносы на капитальный ремонт общего имущества в многоквартирных домах по помещениям находящимся в собственности МО</t>
  </si>
  <si>
    <t>00</t>
  </si>
  <si>
    <t>прог</t>
  </si>
  <si>
    <t>Подпрограмма "Оценкам недвижимости, признание прав и регулирование отношений по муниципальной собственности"</t>
  </si>
  <si>
    <t>Приложение 9</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</si>
  <si>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</si>
  <si>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</si>
  <si>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</si>
  <si>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</si>
  <si>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</si>
  <si>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</si>
  <si>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Публичные нормативные социальные выплаты гражданам</t>
  </si>
  <si>
    <t>Щекинского района на 2016 год и плановый период 2017 и 2018 годов"</t>
  </si>
  <si>
    <t>00190</t>
  </si>
  <si>
    <t>00110</t>
  </si>
  <si>
    <t>Иные закупки товаров, работ и услуг для обеспечения государственных (муниципальных) нужд</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</si>
  <si>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</si>
  <si>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</si>
  <si>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</si>
  <si>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13</t>
  </si>
  <si>
    <t>1</t>
  </si>
  <si>
    <t>240</t>
  </si>
  <si>
    <t>Развитие общественных организаций  в муниципальном образовании рабочий поселок Первомайский Щекинского района</t>
  </si>
  <si>
    <t>Организация сотрудничества органов местного самоуправления с органами территориального общественного самоуправления</t>
  </si>
  <si>
    <t>0</t>
  </si>
  <si>
    <t>Приобретение жилых помещений</t>
  </si>
  <si>
    <t>Содержание автомобильных дорог и тротуаров</t>
  </si>
  <si>
    <t>Установка приборов учета</t>
  </si>
  <si>
    <t>Приобретение техники</t>
  </si>
  <si>
    <t>Развитие и поддержание информационной системы МКУ "ПУЖиБ"</t>
  </si>
  <si>
    <t>Развитие и поддержание информационной системы МКУК "ППБ"</t>
  </si>
  <si>
    <t>3</t>
  </si>
  <si>
    <t>Представительские расходы в рамках непрограммного направления деятельности "Собрания депутатов поселений Щекинского района"</t>
  </si>
  <si>
    <t>85050</t>
  </si>
  <si>
    <t>85060</t>
  </si>
  <si>
    <t>85070</t>
  </si>
  <si>
    <t>85100</t>
  </si>
  <si>
    <t>85110</t>
  </si>
  <si>
    <t>85360</t>
  </si>
  <si>
    <t>28810</t>
  </si>
  <si>
    <t>29060</t>
  </si>
  <si>
    <t>29270</t>
  </si>
  <si>
    <t>29290</t>
  </si>
  <si>
    <t>29070</t>
  </si>
  <si>
    <t>29050</t>
  </si>
  <si>
    <t>29010</t>
  </si>
  <si>
    <t>29800</t>
  </si>
  <si>
    <t>51180</t>
  </si>
  <si>
    <t>29080</t>
  </si>
  <si>
    <t>85090</t>
  </si>
  <si>
    <t>29100</t>
  </si>
  <si>
    <t>29110</t>
  </si>
  <si>
    <t>29120</t>
  </si>
  <si>
    <t>29130</t>
  </si>
  <si>
    <t>29330</t>
  </si>
  <si>
    <t>29590</t>
  </si>
  <si>
    <t>29910</t>
  </si>
  <si>
    <t>29420</t>
  </si>
  <si>
    <t>26670</t>
  </si>
  <si>
    <t>29190</t>
  </si>
  <si>
    <t>29200</t>
  </si>
  <si>
    <t>29210</t>
  </si>
  <si>
    <t>29370</t>
  </si>
  <si>
    <t>29620</t>
  </si>
  <si>
    <t>29710</t>
  </si>
  <si>
    <t>29760</t>
  </si>
  <si>
    <t>29900</t>
  </si>
  <si>
    <t>00590</t>
  </si>
  <si>
    <t>29440</t>
  </si>
  <si>
    <t>29240</t>
  </si>
  <si>
    <t>29260</t>
  </si>
  <si>
    <t>29630</t>
  </si>
  <si>
    <t>80100</t>
  </si>
  <si>
    <t>29020</t>
  </si>
  <si>
    <t>29250</t>
  </si>
  <si>
    <t>28900</t>
  </si>
  <si>
    <t>29230</t>
  </si>
  <si>
    <t>29570</t>
  </si>
  <si>
    <t>26250</t>
  </si>
  <si>
    <t>28860</t>
  </si>
  <si>
    <t>Расходы за счет переданных полномочий на подготовку, утверждение и выдача градостроительного плана земельного участка</t>
  </si>
  <si>
    <t>Расходы за счет переданных полномочий на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t>
  </si>
  <si>
    <t>Расходы за счет переданных полномочий на выдачу разрешений на ввод в эксплуатацию при осуществлении строительства, реконструкции и объектов капитального строительства, расположенных на территории муниципального образования</t>
  </si>
  <si>
    <t>Расходы за счет переданных полномочий на осуществление муниципального земельного контроля за исключением земель поселения</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</si>
  <si>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</si>
  <si>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Расходы за счет переданных полномочий на осуществление внешнего муниципального финансового контроля</t>
  </si>
  <si>
    <t>Совершенствование гражданской обороны (защиты) населения МО р.п. Первомайский</t>
  </si>
  <si>
    <t>Информирование населения по противопожарной тематике</t>
  </si>
  <si>
    <t>29320</t>
  </si>
  <si>
    <t>29560</t>
  </si>
  <si>
    <t>29540</t>
  </si>
  <si>
    <t>29530</t>
  </si>
  <si>
    <t>Обеспечение первичных мер пожарной безопасности</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</si>
  <si>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</si>
  <si>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29610</t>
  </si>
  <si>
    <t>Оснащение компьютерной техникой</t>
  </si>
  <si>
    <t>Обслуживание программ</t>
  </si>
  <si>
    <t>Сопровождение и обновление информационных систем</t>
  </si>
  <si>
    <t>Обеспечение доступа к сети Интернет</t>
  </si>
  <si>
    <t>Защита информации от несанкционированного доступа</t>
  </si>
  <si>
    <t>Подпрограмма "Обеспечение первичных мер пожарной безопасности"</t>
  </si>
  <si>
    <t>4</t>
  </si>
  <si>
    <t>Подпрограмма "Развитие и поддержание информационной системы Администрации МО р.п. Первомайский Щекинского района"</t>
  </si>
  <si>
    <t>Обеспечение функционирования официального портала МО р.п. Первомайский</t>
  </si>
  <si>
    <t>Накопление запасов материально-технических, продовольственных и медицинских средств в целях гражданской обороны</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</si>
  <si>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</si>
  <si>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Накопление запасов материально-технических средств для защиты населения от чрезвычайных ситуаций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</si>
  <si>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</si>
  <si>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</si>
  <si>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Обеспечение деятельности финансовых, налоговых и таможенных органов и органов финансового (финансово-бюджетного) надзора</t>
  </si>
  <si>
    <t>(тыс. рублей)</t>
  </si>
  <si>
    <t/>
  </si>
  <si>
    <t>Итого</t>
  </si>
  <si>
    <t>Щекинского района на 2017 год и плановый период 2018 и 2019 годов"</t>
  </si>
  <si>
    <t>Источники внутреннего финансирования дефицита бюджета муниципального образования рабочий поселок Первомайский Щекинского района на 2017 год</t>
  </si>
  <si>
    <t>Ведомственная структура расходов бюджета муниципального образования рабочий поселок Первомайский Щекинского района на 2017 год</t>
  </si>
  <si>
    <t>Информирование населения о деятельности органов местного самоуправления</t>
  </si>
  <si>
    <t>26910</t>
  </si>
  <si>
    <t>85040</t>
  </si>
  <si>
    <t>Ремонт, содержание и обслуживание памятника погибшим воинам</t>
  </si>
  <si>
    <t>Переселение граждан из аварийного жилищного фонда в муниципальном образовании рабочий поселок Первомайский Щекинского района</t>
  </si>
  <si>
    <t>Другие вопросы в области жилищное - коммунального хозяйства</t>
  </si>
  <si>
    <t>Внедрение энергосберегающих технологий</t>
  </si>
  <si>
    <t>Энергосбережение и повышение энергетической эффективности</t>
  </si>
  <si>
    <t>23380</t>
  </si>
  <si>
    <t>Ведение и корректировка энергетических паспортов учреждений</t>
  </si>
  <si>
    <t>Социальные выплаты гражданам, кроме публичных нормативных социальных выплат</t>
  </si>
  <si>
    <t>Оплата дополнительного отпуска работникам муниципальных библиотек (структурных подразделений)</t>
  </si>
  <si>
    <t>80130</t>
  </si>
  <si>
    <t>Выплата материнского капитала</t>
  </si>
  <si>
    <t>СРЕДСТВА МАССОВОЙ ИНФОРМАЦИИ</t>
  </si>
  <si>
    <t>Периодическая печать и издательства</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</si>
  <si>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</si>
  <si>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</si>
  <si>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</si>
  <si>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Мероприятия по профилактике ЧС природного и техногенного характера и безопасности населения на водных объектах</t>
  </si>
  <si>
    <t>29520</t>
  </si>
  <si>
    <t>Обеспечение пожарной безопасности</t>
  </si>
  <si>
    <t>00000</t>
  </si>
  <si>
    <t>Приложение 7</t>
  </si>
  <si>
    <t>ОМСУ</t>
  </si>
  <si>
    <t>14</t>
  </si>
  <si>
    <t>Другие вопросы в области национальной безопасности и правоохранительной деятельности</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</si>
  <si>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района"</t>
  </si>
  <si>
    <t>Приобретение и содержание опорного пункта правопорядка</t>
  </si>
  <si>
    <t>26680</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</si>
  <si>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2017 год</t>
  </si>
  <si>
    <t>Раз-дел</t>
  </si>
  <si>
    <t>Под-раз-дел</t>
  </si>
  <si>
    <t>Распределение бюджетных ассигнований бюджета муниципального образования рабочий поселок Первомайский Щекинского района и по целевым статьям (муниципальным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2017 год</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</si>
  <si>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</si>
  <si>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</si>
  <si>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</si>
  <si>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29220</t>
  </si>
  <si>
    <t>29490</t>
  </si>
  <si>
    <t>Подпрограмма "Обеспечение деятельности МКУ "ПУЖиБ""</t>
  </si>
  <si>
    <t>110</t>
  </si>
  <si>
    <t>850</t>
  </si>
  <si>
    <t>Подпрограмма "Обеспечение деятельности МКУК "ППБ""</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</si>
  <si>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</si>
  <si>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</si>
  <si>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</si>
  <si>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</si>
  <si>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</si>
  <si>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</si>
  <si>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</si>
  <si>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Муниципальная программа "Развитие общественных организаций в МО р.п.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</si>
  <si>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t>
  </si>
  <si>
    <t>Мероприятие "Внедрение энергосберегающих технологий"</t>
  </si>
  <si>
    <t>Мероприятие "Ведение и корректировка энергетических паспортов учреждений"</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</si>
  <si>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</si>
  <si>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t>
  </si>
  <si>
    <t>Муниципальная программа "Комплексная программа профилактики правонарушений в муниципальном образовании рабочий посёлок Первомайский Щёкинского район</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</si>
  <si>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</si>
  <si>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Муниципальная программа "Организация благоустройства территории МО р.п. Первомайский Щекинского района"</t>
  </si>
  <si>
    <t>Муниципальная программа "Развитие субъектов малого и среднего предпринимательства на территории МО р.п. Первомайский Щекинского района"</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</si>
  <si>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</si>
  <si>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Муниципальная программа "Развитие социально – культурной работы с населением в муниципальном образовании рабочий поселок Первомайский Щекинского района"</t>
  </si>
  <si>
    <t>Приложение 14</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</si>
  <si>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</si>
  <si>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</si>
  <si>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</si>
  <si>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Приложение 10</t>
  </si>
  <si>
    <t>от "29" декабря 2016 года №39-148</t>
  </si>
  <si>
    <t>№39-148 "О бюджете муниципального образования рабочий поселок Первомайский</t>
  </si>
  <si>
    <t>Обеспечение деятельности МАУК "ДК "ХИМИК"</t>
  </si>
  <si>
    <t>Проведение ремонта жилых помещений ветеранов ВОВ в МО р.п. Первомайский</t>
  </si>
  <si>
    <t xml:space="preserve">Текущий ремонт жилфонда </t>
  </si>
  <si>
    <t>29150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</si>
  <si>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</si>
  <si>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Подпрограмма "Проведение ремонта жилых помещений ветеранов ВОВ в МО р.п. Первомайский"</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</si>
  <si>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</si>
  <si>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"Обеспечение деятельности МАУК "ДК "ХИМИК"</t>
  </si>
  <si>
    <t>Субсидии автономным учреждениям</t>
  </si>
  <si>
    <t>"О внесении изменений в Решение Собрания депутатов от 29.12.2016 года</t>
  </si>
  <si>
    <t>Группа, подгруппа
видов расходов</t>
  </si>
  <si>
    <t>Группа, подгруппа видов расходов</t>
  </si>
  <si>
    <t>000 01 05 02 01 13 0000 510</t>
  </si>
  <si>
    <t>Увеличение прочих остатков денежных средств бюджетов городских поселений</t>
  </si>
  <si>
    <t>000 01 05 02 01 13 0000 610</t>
  </si>
  <si>
    <t>Уменьшение прочих остатков денежных средств бюджетов городских поселений</t>
  </si>
  <si>
    <t>Бюджетные инвестиции</t>
  </si>
  <si>
    <t>Муниципальная программа "Организация градостроительной деятельности на территории муниципального образования рабочий поселок Первомайский Щёкинского района"</t>
  </si>
  <si>
    <t>29680</t>
  </si>
  <si>
    <t>Подготовка и утверждение генерального плана МО р.п. Первомайский</t>
  </si>
  <si>
    <t>Внесение изменений в генеральный план МО р.п. Первомайский</t>
  </si>
  <si>
    <t>29690</t>
  </si>
  <si>
    <t>Разработка и утверждение нормативов градостроительного проектирования</t>
  </si>
  <si>
    <t>29700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</si>
  <si>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</si>
  <si>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</si>
  <si>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Организация и проведение мероприятий по благоустройству МО р.п. Первомайский в рамках программы «Формирование современной городской среды»</t>
  </si>
  <si>
    <t>Формирование современной городской среды</t>
  </si>
  <si>
    <t>R5550</t>
  </si>
  <si>
    <t>L5550</t>
  </si>
  <si>
    <t xml:space="preserve">(тыс. рублей) </t>
  </si>
  <si>
    <t>Источники формирования муниципального дорожного фонда</t>
  </si>
  <si>
    <t xml:space="preserve">Сумма                          на 2017 год </t>
  </si>
  <si>
    <t xml:space="preserve">Сумма                          на 2018 год </t>
  </si>
  <si>
    <t xml:space="preserve">Сумма                          на 2019 год </t>
  </si>
  <si>
    <t>Земельный налог</t>
  </si>
  <si>
    <t>6</t>
  </si>
  <si>
    <t>Модернизация и развитие автомобильных дорог в муниципальном образовании рабочий поселок Первомайский Щекинского района</t>
  </si>
  <si>
    <t>Субсидии на финансовое обеспечение дорожной деятельности в отношении автомобильных дорог общего пользования местного значения, а также капительный ремонт и ремонт дворовых территорий МКД, проездов к дворовым территориям МКД населенных пунктов за счет бюджетных ассигнований дорожного фонда Тульской области</t>
  </si>
  <si>
    <t>80790</t>
  </si>
  <si>
    <t>80120</t>
  </si>
  <si>
    <t>Оплата труда работникам муниципальных учреждений культурно-досугового типа</t>
  </si>
  <si>
    <t>320</t>
  </si>
  <si>
    <t>Объем бюджетных ассигнований муниципального дорожного фонда муниципального образования рабочий поселок Первомайский Щекинского района на 2017 год и на плановый период 2018 и 2019 годов</t>
  </si>
  <si>
    <t>Субсидии из бюджета Тульской области на финансирование дорожной деятельности в отношении автомобильных дорог общего пользования местного значения, а также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</si>
  <si>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Приложение 4</t>
  </si>
  <si>
    <t>Приложение 2</t>
  </si>
  <si>
    <t>2667К</t>
  </si>
  <si>
    <t xml:space="preserve">Взносы на капитальный ремонт общего имущества в многоквартирных домах по помещениям находящимся в собственности МО (оплата кредиторской задолженности) </t>
  </si>
  <si>
    <t>S0790</t>
  </si>
  <si>
    <t>Реализация государственной программы Тульской области "Модернизация и развитие автомобильных дорог общего пользования в Тульской области"</t>
  </si>
  <si>
    <t>Реализация государственной программы "Модернизация и развитие автомобильных дорог общего пользования в Тульской области"</t>
  </si>
  <si>
    <t>Налог на доходы физических лиц</t>
  </si>
  <si>
    <t>Приложение 8</t>
  </si>
  <si>
    <t>Приложение 11</t>
  </si>
  <si>
    <t>Распределение бюджетных ассигнований бюджета муниципального образования рабочий поселок Первомайский Щекинского района и по целевым статьям (муниципальным программам и непрограммным направлениям деятельности),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2018 и 2019 годов</t>
  </si>
  <si>
    <t>Группа, подгрупп-па видов расходов</t>
  </si>
  <si>
    <t>2018 год</t>
  </si>
  <si>
    <t>2019 год</t>
  </si>
  <si>
    <t>29470</t>
  </si>
  <si>
    <t>Приложение 6</t>
  </si>
  <si>
    <t>Ведомственная структура расходов бюджета муниципального образования рабочий поселок Первомайский Щекинского района на плановый период 2018 и 2019 годов</t>
  </si>
  <si>
    <t>Группа, под-группа видов расходов</t>
  </si>
  <si>
    <t>Иные непрограммные мероприятия в рамках непрограммных расходов</t>
  </si>
  <si>
    <t>9</t>
  </si>
  <si>
    <t>Обеспечение проведения выборов и референдумов</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</si>
  <si>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</si>
  <si>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</si>
  <si>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</si>
  <si>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Муниципальная программа "Улучшение жилищных условий граждан на территории МО р.п. Первомайский"</t>
  </si>
  <si>
    <t>Улучшение условий водоснабжения на территории МО р.п. Первомайский</t>
  </si>
  <si>
    <t>Ремонт инженерных сетей</t>
  </si>
  <si>
    <t>Расходы на обеспечение деятельности (оказание услуг) государственных учреждений</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</si>
  <si>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(муниципальных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2018 и 2019 годов</t>
  </si>
  <si>
    <t>Субсидии юридическим лицам (кроме некоммерческих организаций), индивидуальным предпринимателям, физическим лицам</t>
  </si>
  <si>
    <t>от "05" сентября 2017 года №49-185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</si>
</sst>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
    <numFmt numFmtId="171" formatCode="_-* #,##0.0_р_._-;\-* #,##0.0_р_._-;_-* &quot;-&quot;_р_._-;_-@_-"/>
    <numFmt numFmtId="172" formatCode="#,##0.0_р_.;[Red]\-#,##0.0_р_."/>
    <numFmt numFmtId="173" formatCode="#,##0.0_ ;[Red]\-#,##0.0\ "/>
    <numFmt numFmtId="174" formatCode="00"/>
    <numFmt numFmtId="175" formatCode="000\ 00\ 00"/>
    <numFmt numFmtId="176" formatCode="000"/>
    <numFmt numFmtId="177" formatCode="_-* #,##0.0_р_._-;\-* #,##0.0_р_._-;_-* &quot;-&quot;?_р_._-;_-@_-"/>
    <numFmt numFmtId="178" formatCode="0000"/>
    <numFmt numFmtId="179" formatCode="#,##0.0;[Red]\-#,##0.0;0.0"/>
  </numFmts>
  <fonts count="59">
    <font>
      <sz val="10"/>
      <name val="Arial"/>
      <family val="3"/>
    </font>
    <font>
      <sz val="10"/>
      <name val="Arial Cyr"/>
      <family val="0"/>
    </font>
    <font>
      <u val="single"/>
      <sz val="10"/>
      <color indexed="12"/>
      <name val="Arial"/>
      <family val="3"/>
    </font>
    <font>
      <u val="single"/>
      <sz val="10"/>
      <color indexed="20"/>
      <name val="Arial"/>
      <family val="3"/>
    </font>
    <font>
      <sz val="8"/>
      <name val="Arial"/>
      <family val="3"/>
    </font>
    <font>
      <sz val="8"/>
      <name val="Tahoma"/>
      <family val="2"/>
    </font>
    <font>
      <b/>
      <sz val="8"/>
      <name val="Tahoma"/>
      <family val="2"/>
    </font>
    <font>
      <sz val="10"/>
      <name val="Tahoma"/>
      <family val="2"/>
    </font>
    <font>
      <sz val="12"/>
      <name val="Tahoma"/>
      <family val="2"/>
    </font>
    <font>
      <sz val="12"/>
      <name val="Times New Roman"/>
      <family val="1"/>
    </font>
    <font>
      <sz val="10"/>
      <name val="Times New Roman"/>
      <family val="1"/>
    </font>
    <font>
      <sz val="11"/>
      <name val="Times New Roman"/>
      <family val="1"/>
    </font>
    <font>
      <b/>
      <sz val="11"/>
      <name val="Times New Roman"/>
      <family val="1"/>
    </font>
    <font>
      <b/>
      <sz val="12"/>
      <name val="Times New Roman"/>
      <family val="1"/>
    </font>
    <font>
      <b/>
      <sz val="14"/>
      <name val="Times New Roman"/>
      <family val="1"/>
    </font>
    <font>
      <i/>
      <sz val="11"/>
      <name val="Times New Roman"/>
      <family val="1"/>
    </font>
    <font>
      <i/>
      <sz val="10"/>
      <name val="Arial Cyr"/>
      <family val="0"/>
    </font>
    <font>
      <b/>
      <sz val="10"/>
      <name val="Arial Cyr"/>
      <family val="0"/>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9"/>
      <name val="Times New Roman"/>
      <family val="1"/>
    </font>
    <font>
      <sz val="11"/>
      <color indexed="9"/>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0"/>
      <name val="Times New Roman"/>
      <family val="1"/>
    </font>
    <font>
      <sz val="11"/>
      <color theme="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medium"/>
      <top>
        <color indexed="63"/>
      </top>
      <bottom style="thin"/>
    </border>
    <border>
      <left/>
      <right/>
      <top style="thin"/>
      <bottom/>
    </border>
    <border>
      <left>
        <color indexed="63"/>
      </left>
      <right>
        <color indexed="63"/>
      </right>
      <top>
        <color indexed="63"/>
      </top>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medium"/>
      <right>
        <color indexed="63"/>
      </right>
      <top>
        <color indexed="63"/>
      </top>
      <bottom style="medium"/>
    </border>
    <border>
      <left style="thin"/>
      <right>
        <color indexed="63"/>
      </right>
      <top style="thin"/>
      <bottom style="medium"/>
    </border>
    <border>
      <left style="medium"/>
      <right style="medium"/>
      <top>
        <color indexed="63"/>
      </top>
      <bottom style="medium"/>
    </border>
    <border>
      <left style="thin"/>
      <right>
        <color indexed="63"/>
      </right>
      <top>
        <color indexed="63"/>
      </top>
      <bottom style="thin"/>
    </border>
    <border>
      <left>
        <color indexed="63"/>
      </left>
      <right style="medium"/>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2" borderId="0" applyNumberFormat="0" applyBorder="0" applyAlignment="0" applyProtection="0"/>
  </cellStyleXfs>
  <cellXfs count="168">
    <xf numFmtId="0" fontId="0" fillId="0" borderId="0" xfId="0" applyAlignment="1">
      <alignment/>
    </xf>
    <xf numFmtId="0" fontId="7" fillId="0" borderId="0" xfId="0" applyFont="1" applyAlignment="1">
      <alignment/>
    </xf>
    <xf numFmtId="0" fontId="7" fillId="0" borderId="0" xfId="0" applyFont="1" applyFill="1" applyAlignment="1">
      <alignment/>
    </xf>
    <xf numFmtId="0" fontId="5" fillId="0" borderId="0" xfId="0" applyNumberFormat="1" applyFont="1" applyAlignment="1">
      <alignment horizontal="right"/>
    </xf>
    <xf numFmtId="0" fontId="8" fillId="0" borderId="0" xfId="0" applyFont="1" applyAlignment="1">
      <alignment/>
    </xf>
    <xf numFmtId="0" fontId="8" fillId="0" borderId="0" xfId="0" applyFont="1" applyFill="1" applyAlignment="1">
      <alignment/>
    </xf>
    <xf numFmtId="0" fontId="10" fillId="0" borderId="0" xfId="0" applyFont="1" applyAlignment="1">
      <alignment horizontal="right"/>
    </xf>
    <xf numFmtId="0" fontId="9" fillId="0" borderId="0" xfId="0" applyFont="1" applyAlignment="1">
      <alignment horizontal="right"/>
    </xf>
    <xf numFmtId="0" fontId="11" fillId="0" borderId="10" xfId="0" applyFont="1" applyFill="1" applyBorder="1" applyAlignment="1">
      <alignment horizontal="center" textRotation="90" wrapText="1"/>
    </xf>
    <xf numFmtId="49" fontId="11" fillId="0" borderId="10" xfId="0" applyNumberFormat="1" applyFont="1" applyFill="1" applyBorder="1" applyAlignment="1">
      <alignment horizontal="center" textRotation="90" wrapText="1"/>
    </xf>
    <xf numFmtId="169" fontId="11" fillId="0" borderId="10" xfId="0" applyNumberFormat="1" applyFont="1" applyFill="1" applyBorder="1" applyAlignment="1">
      <alignment horizontal="center" wrapText="1"/>
    </xf>
    <xf numFmtId="1" fontId="12" fillId="0" borderId="10" xfId="0" applyNumberFormat="1" applyFont="1" applyFill="1" applyBorder="1" applyAlignment="1">
      <alignment horizontal="justify" wrapText="1"/>
    </xf>
    <xf numFmtId="49" fontId="12" fillId="0" borderId="10" xfId="0" applyNumberFormat="1" applyFont="1" applyFill="1" applyBorder="1" applyAlignment="1">
      <alignment horizontal="center" wrapText="1"/>
    </xf>
    <xf numFmtId="1" fontId="12" fillId="0" borderId="10" xfId="0" applyNumberFormat="1" applyFont="1" applyFill="1" applyBorder="1" applyAlignment="1">
      <alignment horizontal="center" wrapText="1"/>
    </xf>
    <xf numFmtId="169" fontId="12" fillId="0" borderId="10" xfId="0" applyNumberFormat="1" applyFont="1" applyFill="1" applyBorder="1" applyAlignment="1">
      <alignment/>
    </xf>
    <xf numFmtId="1" fontId="11" fillId="0" borderId="10" xfId="0" applyNumberFormat="1" applyFont="1" applyFill="1" applyBorder="1" applyAlignment="1">
      <alignment horizontal="justify" wrapText="1"/>
    </xf>
    <xf numFmtId="49" fontId="11" fillId="0" borderId="10" xfId="0" applyNumberFormat="1" applyFont="1" applyFill="1" applyBorder="1" applyAlignment="1">
      <alignment horizontal="center" wrapText="1"/>
    </xf>
    <xf numFmtId="1" fontId="11" fillId="0" borderId="10" xfId="0" applyNumberFormat="1" applyFont="1" applyFill="1" applyBorder="1" applyAlignment="1">
      <alignment horizontal="center" wrapText="1"/>
    </xf>
    <xf numFmtId="169" fontId="11" fillId="0" borderId="10" xfId="0" applyNumberFormat="1" applyFont="1" applyFill="1" applyBorder="1" applyAlignment="1">
      <alignment/>
    </xf>
    <xf numFmtId="169" fontId="11" fillId="0" borderId="10" xfId="0" applyNumberFormat="1" applyFont="1" applyFill="1" applyBorder="1" applyAlignment="1">
      <alignment horizontal="right" wrapText="1"/>
    </xf>
    <xf numFmtId="1" fontId="11" fillId="33" borderId="10" xfId="0" applyNumberFormat="1" applyFont="1" applyFill="1" applyBorder="1" applyAlignment="1">
      <alignment horizontal="center" wrapText="1"/>
    </xf>
    <xf numFmtId="49" fontId="11" fillId="33" borderId="10" xfId="0" applyNumberFormat="1" applyFont="1" applyFill="1" applyBorder="1" applyAlignment="1">
      <alignment horizontal="center" wrapText="1"/>
    </xf>
    <xf numFmtId="0" fontId="11" fillId="0" borderId="10" xfId="53" applyNumberFormat="1" applyFont="1" applyFill="1" applyBorder="1" applyAlignment="1" applyProtection="1">
      <alignment horizontal="justify" wrapText="1"/>
      <protection hidden="1"/>
    </xf>
    <xf numFmtId="169" fontId="12" fillId="0" borderId="10" xfId="0" applyNumberFormat="1" applyFont="1" applyFill="1" applyBorder="1" applyAlignment="1">
      <alignment horizontal="right" wrapText="1"/>
    </xf>
    <xf numFmtId="0" fontId="12" fillId="0" borderId="10" xfId="53" applyNumberFormat="1" applyFont="1" applyFill="1" applyBorder="1" applyAlignment="1" applyProtection="1">
      <alignment horizontal="justify" wrapText="1"/>
      <protection hidden="1"/>
    </xf>
    <xf numFmtId="1" fontId="11" fillId="0" borderId="10" xfId="0" applyNumberFormat="1" applyFont="1" applyFill="1" applyBorder="1" applyAlignment="1">
      <alignment horizontal="left" wrapText="1"/>
    </xf>
    <xf numFmtId="0" fontId="11" fillId="0" borderId="0" xfId="0" applyFont="1" applyFill="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Alignment="1">
      <alignment horizontal="center"/>
    </xf>
    <xf numFmtId="0" fontId="11" fillId="0" borderId="0" xfId="0" applyFont="1" applyAlignment="1">
      <alignment horizontal="right"/>
    </xf>
    <xf numFmtId="0" fontId="11" fillId="0" borderId="10" xfId="0"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0" fontId="11" fillId="33" borderId="0" xfId="0" applyFont="1" applyFill="1" applyAlignment="1">
      <alignment/>
    </xf>
    <xf numFmtId="169" fontId="11" fillId="0" borderId="0" xfId="0" applyNumberFormat="1" applyFont="1" applyAlignment="1">
      <alignment/>
    </xf>
    <xf numFmtId="1" fontId="12" fillId="0" borderId="10" xfId="57" applyNumberFormat="1" applyFont="1" applyFill="1" applyBorder="1" applyAlignment="1">
      <alignment horizontal="justify" wrapText="1"/>
      <protection/>
    </xf>
    <xf numFmtId="0" fontId="11" fillId="0" borderId="10" xfId="0" applyFont="1" applyFill="1" applyBorder="1" applyAlignment="1">
      <alignment/>
    </xf>
    <xf numFmtId="0" fontId="11" fillId="0" borderId="0" xfId="0" applyFont="1" applyAlignment="1">
      <alignment horizontal="justify"/>
    </xf>
    <xf numFmtId="0" fontId="11" fillId="0" borderId="10" xfId="0" applyFont="1" applyBorder="1" applyAlignment="1">
      <alignment horizontal="center"/>
    </xf>
    <xf numFmtId="49" fontId="7" fillId="0" borderId="0" xfId="0" applyNumberFormat="1" applyFont="1" applyFill="1" applyAlignment="1">
      <alignment/>
    </xf>
    <xf numFmtId="49" fontId="8" fillId="0" borderId="0" xfId="0" applyNumberFormat="1" applyFont="1" applyFill="1" applyAlignment="1">
      <alignment/>
    </xf>
    <xf numFmtId="0" fontId="11" fillId="0" borderId="0" xfId="0" applyNumberFormat="1" applyFont="1" applyAlignment="1">
      <alignment/>
    </xf>
    <xf numFmtId="0" fontId="11" fillId="0" borderId="0" xfId="0" applyNumberFormat="1" applyFont="1" applyAlignment="1">
      <alignment horizontal="right"/>
    </xf>
    <xf numFmtId="0" fontId="11"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vertical="center" wrapText="1"/>
      <protection locked="0"/>
    </xf>
    <xf numFmtId="169" fontId="11" fillId="0" borderId="10" xfId="0" applyNumberFormat="1" applyFont="1" applyBorder="1" applyAlignment="1">
      <alignment/>
    </xf>
    <xf numFmtId="49" fontId="12" fillId="34" borderId="10" xfId="0" applyNumberFormat="1" applyFont="1" applyFill="1" applyBorder="1" applyAlignment="1">
      <alignment horizontal="center"/>
    </xf>
    <xf numFmtId="0" fontId="12" fillId="34" borderId="10" xfId="0" applyFont="1" applyFill="1" applyBorder="1" applyAlignment="1">
      <alignment horizontal="left" wrapText="1"/>
    </xf>
    <xf numFmtId="169" fontId="12" fillId="34" borderId="10" xfId="66" applyNumberFormat="1" applyFont="1" applyFill="1" applyBorder="1" applyAlignment="1">
      <alignment/>
    </xf>
    <xf numFmtId="0" fontId="11" fillId="0" borderId="10" xfId="0" applyFont="1" applyFill="1" applyBorder="1" applyAlignment="1" applyProtection="1">
      <alignment vertical="center" wrapText="1"/>
      <protection locked="0"/>
    </xf>
    <xf numFmtId="169" fontId="11" fillId="0" borderId="10" xfId="0" applyNumberFormat="1" applyFont="1" applyFill="1" applyBorder="1" applyAlignment="1" applyProtection="1">
      <alignment vertical="center" wrapText="1"/>
      <protection locked="0"/>
    </xf>
    <xf numFmtId="49" fontId="11" fillId="34" borderId="10" xfId="0" applyNumberFormat="1" applyFont="1" applyFill="1" applyBorder="1" applyAlignment="1">
      <alignment horizontal="center"/>
    </xf>
    <xf numFmtId="0" fontId="11" fillId="34" borderId="10" xfId="0" applyFont="1" applyFill="1" applyBorder="1" applyAlignment="1">
      <alignment horizontal="left" wrapText="1"/>
    </xf>
    <xf numFmtId="169" fontId="11" fillId="34" borderId="10" xfId="66" applyNumberFormat="1" applyFont="1" applyFill="1" applyBorder="1" applyAlignment="1">
      <alignment/>
    </xf>
    <xf numFmtId="0" fontId="15" fillId="34" borderId="10" xfId="0" applyFont="1" applyFill="1" applyBorder="1" applyAlignment="1">
      <alignment horizontal="left" wrapText="1"/>
    </xf>
    <xf numFmtId="169" fontId="15" fillId="34" borderId="10" xfId="66" applyNumberFormat="1" applyFont="1" applyFill="1" applyBorder="1" applyAlignment="1">
      <alignment/>
    </xf>
    <xf numFmtId="169" fontId="12" fillId="0" borderId="10" xfId="0" applyNumberFormat="1" applyFont="1" applyFill="1" applyBorder="1" applyAlignment="1" applyProtection="1">
      <alignment vertical="center" wrapText="1"/>
      <protection locked="0"/>
    </xf>
    <xf numFmtId="169" fontId="10" fillId="0" borderId="0" xfId="0" applyNumberFormat="1" applyFont="1" applyFill="1" applyAlignment="1">
      <alignment horizontal="right"/>
    </xf>
    <xf numFmtId="169" fontId="11" fillId="0" borderId="11" xfId="0" applyNumberFormat="1" applyFont="1" applyFill="1" applyBorder="1" applyAlignment="1">
      <alignment/>
    </xf>
    <xf numFmtId="169" fontId="11" fillId="0" borderId="12" xfId="0" applyNumberFormat="1" applyFont="1" applyFill="1" applyBorder="1" applyAlignment="1">
      <alignment/>
    </xf>
    <xf numFmtId="169" fontId="12" fillId="0" borderId="13" xfId="0" applyNumberFormat="1" applyFont="1" applyFill="1" applyBorder="1" applyAlignment="1">
      <alignment/>
    </xf>
    <xf numFmtId="169" fontId="11" fillId="0" borderId="0" xfId="0" applyNumberFormat="1" applyFont="1" applyFill="1" applyAlignment="1">
      <alignment/>
    </xf>
    <xf numFmtId="49" fontId="11" fillId="0" borderId="10" xfId="53" applyNumberFormat="1" applyFont="1" applyFill="1" applyBorder="1" applyAlignment="1" applyProtection="1">
      <alignment horizontal="justify" wrapText="1"/>
      <protection hidden="1"/>
    </xf>
    <xf numFmtId="0" fontId="12" fillId="0" borderId="10" xfId="0" applyFont="1" applyFill="1" applyBorder="1" applyAlignment="1">
      <alignment/>
    </xf>
    <xf numFmtId="49" fontId="12" fillId="0" borderId="10" xfId="53" applyNumberFormat="1" applyFont="1" applyFill="1" applyBorder="1" applyAlignment="1" applyProtection="1">
      <alignment horizontal="justify" wrapText="1"/>
      <protection hidden="1"/>
    </xf>
    <xf numFmtId="0" fontId="12" fillId="0" borderId="0" xfId="0" applyFont="1" applyAlignment="1">
      <alignment/>
    </xf>
    <xf numFmtId="0" fontId="11" fillId="0" borderId="0" xfId="0" applyFont="1" applyFill="1" applyAlignment="1">
      <alignment horizontal="center"/>
    </xf>
    <xf numFmtId="49" fontId="11" fillId="0" borderId="0" xfId="0" applyNumberFormat="1" applyFont="1" applyFill="1" applyAlignment="1">
      <alignment horizontal="center"/>
    </xf>
    <xf numFmtId="1" fontId="12" fillId="0" borderId="10" xfId="0" applyNumberFormat="1" applyFont="1" applyFill="1" applyBorder="1" applyAlignment="1">
      <alignment horizontal="left" vertical="center" wrapText="1"/>
    </xf>
    <xf numFmtId="1" fontId="12" fillId="0" borderId="10" xfId="56" applyNumberFormat="1" applyFont="1" applyFill="1" applyBorder="1" applyAlignment="1">
      <alignment horizontal="justify" wrapText="1"/>
      <protection/>
    </xf>
    <xf numFmtId="1" fontId="11" fillId="0" borderId="10" xfId="56" applyNumberFormat="1" applyFont="1" applyFill="1" applyBorder="1" applyAlignment="1">
      <alignment horizontal="justify" wrapText="1"/>
      <protection/>
    </xf>
    <xf numFmtId="0" fontId="11" fillId="0" borderId="10" xfId="53" applyNumberFormat="1" applyFont="1" applyFill="1" applyBorder="1" applyAlignment="1" applyProtection="1">
      <alignment horizontal="right" wrapText="1"/>
      <protection hidden="1"/>
    </xf>
    <xf numFmtId="0" fontId="12" fillId="0" borderId="10" xfId="0" applyFont="1" applyFill="1" applyBorder="1" applyAlignment="1">
      <alignment horizontal="justify" wrapText="1"/>
    </xf>
    <xf numFmtId="0" fontId="11" fillId="0" borderId="10" xfId="0" applyFont="1" applyFill="1" applyBorder="1" applyAlignment="1">
      <alignment horizontal="center"/>
    </xf>
    <xf numFmtId="0" fontId="11" fillId="0" borderId="14" xfId="0" applyFont="1" applyFill="1" applyBorder="1" applyAlignment="1">
      <alignment horizontal="justify"/>
    </xf>
    <xf numFmtId="0" fontId="11" fillId="0" borderId="14" xfId="0" applyFont="1" applyFill="1" applyBorder="1" applyAlignment="1">
      <alignment horizontal="center"/>
    </xf>
    <xf numFmtId="49" fontId="11" fillId="0" borderId="14" xfId="0" applyNumberFormat="1" applyFont="1" applyFill="1" applyBorder="1" applyAlignment="1">
      <alignment horizontal="center"/>
    </xf>
    <xf numFmtId="0" fontId="11" fillId="0" borderId="0" xfId="0" applyFont="1" applyFill="1" applyAlignment="1">
      <alignment horizontal="justify"/>
    </xf>
    <xf numFmtId="0" fontId="11" fillId="0" borderId="15" xfId="0" applyFont="1" applyFill="1" applyBorder="1" applyAlignment="1">
      <alignment horizontal="center"/>
    </xf>
    <xf numFmtId="169" fontId="11" fillId="0" borderId="16" xfId="0" applyNumberFormat="1" applyFont="1" applyFill="1" applyBorder="1" applyAlignment="1">
      <alignment/>
    </xf>
    <xf numFmtId="0" fontId="11" fillId="0" borderId="17" xfId="0" applyFont="1" applyFill="1" applyBorder="1" applyAlignment="1">
      <alignment horizontal="center"/>
    </xf>
    <xf numFmtId="0" fontId="11" fillId="0" borderId="18" xfId="0" applyFont="1" applyFill="1" applyBorder="1" applyAlignment="1">
      <alignment horizontal="center"/>
    </xf>
    <xf numFmtId="0" fontId="11" fillId="0" borderId="0" xfId="0" applyFont="1" applyFill="1" applyBorder="1" applyAlignment="1">
      <alignment horizontal="center"/>
    </xf>
    <xf numFmtId="49" fontId="11" fillId="0" borderId="10" xfId="0" applyNumberFormat="1" applyFont="1" applyFill="1" applyBorder="1" applyAlignment="1">
      <alignment horizontal="center"/>
    </xf>
    <xf numFmtId="0" fontId="11" fillId="0" borderId="19" xfId="53" applyNumberFormat="1" applyFont="1" applyFill="1" applyBorder="1" applyAlignment="1" applyProtection="1">
      <alignment horizontal="justify" wrapText="1"/>
      <protection hidden="1"/>
    </xf>
    <xf numFmtId="49" fontId="11" fillId="0" borderId="19" xfId="0" applyNumberFormat="1" applyFont="1" applyFill="1" applyBorder="1" applyAlignment="1">
      <alignment horizontal="center" wrapText="1"/>
    </xf>
    <xf numFmtId="169" fontId="11" fillId="0" borderId="19" xfId="0" applyNumberFormat="1" applyFont="1" applyFill="1" applyBorder="1" applyAlignment="1">
      <alignment horizontal="right" wrapText="1"/>
    </xf>
    <xf numFmtId="169" fontId="11" fillId="0" borderId="20" xfId="0" applyNumberFormat="1" applyFont="1" applyFill="1" applyBorder="1" applyAlignment="1">
      <alignment/>
    </xf>
    <xf numFmtId="0" fontId="12" fillId="0" borderId="10" xfId="0" applyFont="1" applyFill="1" applyBorder="1" applyAlignment="1">
      <alignment horizontal="justify"/>
    </xf>
    <xf numFmtId="2" fontId="9" fillId="0" borderId="0" xfId="53" applyNumberFormat="1" applyFont="1" applyFill="1" applyProtection="1">
      <alignment/>
      <protection hidden="1"/>
    </xf>
    <xf numFmtId="2" fontId="9" fillId="0" borderId="0" xfId="53" applyNumberFormat="1" applyFont="1" applyFill="1" applyAlignment="1" applyProtection="1">
      <alignment horizontal="center" vertical="center"/>
      <protection hidden="1"/>
    </xf>
    <xf numFmtId="0" fontId="9" fillId="0" borderId="0" xfId="53" applyFont="1" applyFill="1" applyAlignment="1" applyProtection="1">
      <alignment horizontal="center" vertical="center"/>
      <protection hidden="1"/>
    </xf>
    <xf numFmtId="0" fontId="9" fillId="0" borderId="0" xfId="53" applyFont="1" applyFill="1" applyProtection="1">
      <alignment/>
      <protection hidden="1"/>
    </xf>
    <xf numFmtId="2" fontId="9" fillId="0" borderId="10" xfId="53" applyNumberFormat="1" applyFont="1" applyFill="1" applyBorder="1" applyAlignment="1" applyProtection="1">
      <alignment horizontal="center" vertical="top" wrapText="1"/>
      <protection hidden="1"/>
    </xf>
    <xf numFmtId="0" fontId="9" fillId="0" borderId="10" xfId="53" applyNumberFormat="1" applyFont="1" applyFill="1" applyBorder="1" applyAlignment="1" applyProtection="1">
      <alignment horizontal="center" vertical="top" wrapText="1"/>
      <protection hidden="1"/>
    </xf>
    <xf numFmtId="7" fontId="9" fillId="0" borderId="10" xfId="53" applyNumberFormat="1" applyFont="1" applyFill="1" applyBorder="1" applyAlignment="1" applyProtection="1">
      <alignment horizontal="center" vertical="top" wrapText="1"/>
      <protection hidden="1"/>
    </xf>
    <xf numFmtId="0" fontId="9" fillId="0" borderId="21" xfId="53" applyNumberFormat="1" applyFont="1" applyFill="1" applyBorder="1" applyAlignment="1" applyProtection="1">
      <alignment horizontal="center" vertical="center" wrapText="1"/>
      <protection hidden="1"/>
    </xf>
    <xf numFmtId="176" fontId="9" fillId="0" borderId="21" xfId="53" applyNumberFormat="1" applyFont="1" applyFill="1" applyBorder="1" applyAlignment="1" applyProtection="1">
      <alignment horizontal="center" vertical="center" wrapText="1"/>
      <protection hidden="1"/>
    </xf>
    <xf numFmtId="174" fontId="9" fillId="0" borderId="21" xfId="53" applyNumberFormat="1" applyFont="1" applyFill="1" applyBorder="1" applyAlignment="1" applyProtection="1">
      <alignment horizontal="center" vertical="center" wrapText="1"/>
      <protection hidden="1"/>
    </xf>
    <xf numFmtId="179" fontId="9" fillId="0" borderId="21" xfId="53" applyNumberFormat="1" applyFont="1" applyFill="1" applyBorder="1" applyAlignment="1" applyProtection="1">
      <alignment vertical="center" wrapText="1"/>
      <protection hidden="1"/>
    </xf>
    <xf numFmtId="0" fontId="10" fillId="0" borderId="22" xfId="53" applyNumberFormat="1" applyFont="1" applyFill="1" applyBorder="1" applyAlignment="1" applyProtection="1">
      <alignment horizontal="right"/>
      <protection hidden="1"/>
    </xf>
    <xf numFmtId="0" fontId="9" fillId="0" borderId="0" xfId="53" applyNumberFormat="1" applyFont="1" applyFill="1" applyBorder="1" applyAlignment="1" applyProtection="1">
      <alignment horizontal="center" vertical="center" wrapText="1"/>
      <protection hidden="1"/>
    </xf>
    <xf numFmtId="176" fontId="9" fillId="0" borderId="0" xfId="53" applyNumberFormat="1" applyFont="1" applyFill="1" applyBorder="1" applyAlignment="1" applyProtection="1">
      <alignment horizontal="center" vertical="center" wrapText="1"/>
      <protection hidden="1"/>
    </xf>
    <xf numFmtId="174" fontId="9" fillId="0" borderId="0" xfId="53" applyNumberFormat="1" applyFont="1" applyFill="1" applyBorder="1" applyAlignment="1" applyProtection="1">
      <alignment horizontal="center" vertical="center" wrapText="1"/>
      <protection hidden="1"/>
    </xf>
    <xf numFmtId="179" fontId="9" fillId="0" borderId="0" xfId="53" applyNumberFormat="1" applyFont="1" applyFill="1" applyBorder="1" applyAlignment="1" applyProtection="1">
      <alignment vertical="center" wrapText="1"/>
      <protection hidden="1"/>
    </xf>
    <xf numFmtId="49" fontId="9" fillId="0" borderId="21" xfId="53" applyNumberFormat="1" applyFont="1" applyFill="1" applyBorder="1" applyAlignment="1" applyProtection="1">
      <alignment horizontal="center" vertical="center" wrapText="1"/>
      <protection hidden="1"/>
    </xf>
    <xf numFmtId="49" fontId="9" fillId="0" borderId="0" xfId="53" applyNumberFormat="1" applyFont="1" applyFill="1" applyBorder="1" applyAlignment="1" applyProtection="1">
      <alignment horizontal="center" vertical="center" wrapText="1"/>
      <protection hidden="1"/>
    </xf>
    <xf numFmtId="2" fontId="9" fillId="0" borderId="0" xfId="53" applyNumberFormat="1" applyFont="1" applyFill="1" applyAlignment="1" applyProtection="1">
      <alignment horizontal="center" vertical="center" wrapText="1"/>
      <protection hidden="1"/>
    </xf>
    <xf numFmtId="2" fontId="13" fillId="0" borderId="0" xfId="53" applyNumberFormat="1" applyFont="1" applyFill="1" applyAlignment="1" applyProtection="1">
      <alignment horizontal="center" vertical="center" wrapText="1"/>
      <protection hidden="1"/>
    </xf>
    <xf numFmtId="0" fontId="9" fillId="0" borderId="0" xfId="53" applyNumberFormat="1" applyFont="1" applyFill="1" applyAlignment="1" applyProtection="1">
      <alignment horizontal="center" vertical="center" wrapText="1"/>
      <protection hidden="1"/>
    </xf>
    <xf numFmtId="179" fontId="9" fillId="0" borderId="0" xfId="53" applyNumberFormat="1" applyFont="1" applyFill="1" applyAlignment="1" applyProtection="1">
      <alignment horizontal="right" vertical="center" wrapText="1"/>
      <protection hidden="1"/>
    </xf>
    <xf numFmtId="0" fontId="7" fillId="0" borderId="0" xfId="0" applyFont="1" applyBorder="1" applyAlignment="1">
      <alignment/>
    </xf>
    <xf numFmtId="2" fontId="9" fillId="0" borderId="21" xfId="53" applyNumberFormat="1" applyFont="1" applyFill="1" applyBorder="1" applyAlignment="1" applyProtection="1">
      <alignment horizontal="justify" vertical="center" wrapText="1"/>
      <protection hidden="1"/>
    </xf>
    <xf numFmtId="2" fontId="9" fillId="0" borderId="0" xfId="53" applyNumberFormat="1" applyFont="1" applyFill="1" applyBorder="1" applyAlignment="1" applyProtection="1">
      <alignment horizontal="justify" vertical="center" wrapText="1"/>
      <protection hidden="1"/>
    </xf>
    <xf numFmtId="2" fontId="9" fillId="0" borderId="0" xfId="53" applyNumberFormat="1" applyFont="1" applyFill="1" applyAlignment="1" applyProtection="1">
      <alignment horizontal="justify" vertical="center" wrapText="1"/>
      <protection hidden="1"/>
    </xf>
    <xf numFmtId="49" fontId="12" fillId="33" borderId="10" xfId="0" applyNumberFormat="1" applyFont="1" applyFill="1" applyBorder="1" applyAlignment="1">
      <alignment horizontal="center" wrapText="1"/>
    </xf>
    <xf numFmtId="1" fontId="12" fillId="33" borderId="10" xfId="0" applyNumberFormat="1" applyFont="1" applyFill="1" applyBorder="1" applyAlignment="1">
      <alignment horizontal="justify" wrapText="1"/>
    </xf>
    <xf numFmtId="1" fontId="56" fillId="33" borderId="10" xfId="0" applyNumberFormat="1" applyFont="1" applyFill="1" applyBorder="1" applyAlignment="1">
      <alignment horizontal="center" wrapText="1"/>
    </xf>
    <xf numFmtId="49" fontId="56" fillId="33" borderId="10" xfId="0" applyNumberFormat="1" applyFont="1" applyFill="1" applyBorder="1" applyAlignment="1">
      <alignment horizontal="center" wrapText="1"/>
    </xf>
    <xf numFmtId="1" fontId="12" fillId="33" borderId="10" xfId="0" applyNumberFormat="1" applyFont="1" applyFill="1" applyBorder="1" applyAlignment="1">
      <alignment horizontal="center" wrapText="1"/>
    </xf>
    <xf numFmtId="49" fontId="57" fillId="33" borderId="10" xfId="0" applyNumberFormat="1" applyFont="1" applyFill="1" applyBorder="1" applyAlignment="1">
      <alignment horizontal="center" wrapText="1"/>
    </xf>
    <xf numFmtId="0" fontId="12" fillId="33" borderId="10" xfId="53" applyNumberFormat="1" applyFont="1" applyFill="1" applyBorder="1" applyAlignment="1" applyProtection="1">
      <alignment horizontal="justify" wrapText="1"/>
      <protection hidden="1"/>
    </xf>
    <xf numFmtId="0" fontId="11" fillId="33" borderId="10" xfId="53" applyNumberFormat="1" applyFont="1" applyFill="1" applyBorder="1" applyAlignment="1" applyProtection="1">
      <alignment horizontal="justify" wrapText="1"/>
      <protection hidden="1"/>
    </xf>
    <xf numFmtId="0" fontId="1" fillId="0" borderId="0" xfId="55">
      <alignment/>
      <protection/>
    </xf>
    <xf numFmtId="0" fontId="9" fillId="0" borderId="0" xfId="55" applyFont="1" applyAlignment="1">
      <alignment/>
      <protection/>
    </xf>
    <xf numFmtId="0" fontId="17" fillId="0" borderId="0" xfId="55" applyFont="1">
      <alignment/>
      <protection/>
    </xf>
    <xf numFmtId="0" fontId="10" fillId="0" borderId="0" xfId="55" applyFont="1" applyAlignment="1">
      <alignment horizontal="center"/>
      <protection/>
    </xf>
    <xf numFmtId="0" fontId="18" fillId="0" borderId="10" xfId="55" applyFont="1" applyBorder="1" applyAlignment="1">
      <alignment/>
      <protection/>
    </xf>
    <xf numFmtId="0" fontId="13" fillId="0" borderId="10" xfId="55" applyFont="1" applyBorder="1" applyAlignment="1">
      <alignment horizontal="justify" vertical="center" wrapText="1"/>
      <protection/>
    </xf>
    <xf numFmtId="0" fontId="13" fillId="0" borderId="10" xfId="55" applyFont="1" applyBorder="1" applyAlignment="1">
      <alignment horizontal="center" vertical="center" wrapText="1"/>
      <protection/>
    </xf>
    <xf numFmtId="0" fontId="9" fillId="0" borderId="10" xfId="55" applyFont="1" applyBorder="1" applyAlignment="1">
      <alignment horizontal="center" vertical="center" wrapText="1"/>
      <protection/>
    </xf>
    <xf numFmtId="0" fontId="9" fillId="0" borderId="10" xfId="55" applyFont="1" applyBorder="1" applyAlignment="1">
      <alignment horizontal="justify" wrapText="1"/>
      <protection/>
    </xf>
    <xf numFmtId="169" fontId="9" fillId="0" borderId="10" xfId="55" applyNumberFormat="1" applyFont="1" applyBorder="1" applyAlignment="1">
      <alignment horizontal="right"/>
      <protection/>
    </xf>
    <xf numFmtId="0" fontId="18" fillId="0" borderId="10" xfId="55" applyFont="1" applyBorder="1">
      <alignment/>
      <protection/>
    </xf>
    <xf numFmtId="0" fontId="13" fillId="0" borderId="10" xfId="55" applyFont="1" applyBorder="1" applyAlignment="1">
      <alignment horizontal="justify"/>
      <protection/>
    </xf>
    <xf numFmtId="169" fontId="13" fillId="0" borderId="10" xfId="55" applyNumberFormat="1" applyFont="1" applyBorder="1" applyAlignment="1">
      <alignment horizontal="right"/>
      <protection/>
    </xf>
    <xf numFmtId="169" fontId="1" fillId="0" borderId="0" xfId="55" applyNumberFormat="1">
      <alignment/>
      <protection/>
    </xf>
    <xf numFmtId="1" fontId="57" fillId="0" borderId="10" xfId="0" applyNumberFormat="1" applyFont="1" applyFill="1" applyBorder="1" applyAlignment="1">
      <alignment horizontal="center" wrapText="1"/>
    </xf>
    <xf numFmtId="49" fontId="57" fillId="0" borderId="10" xfId="0" applyNumberFormat="1" applyFont="1" applyFill="1" applyBorder="1" applyAlignment="1">
      <alignment horizontal="center" wrapText="1"/>
    </xf>
    <xf numFmtId="2" fontId="9" fillId="0" borderId="0" xfId="53" applyNumberFormat="1" applyFont="1" applyFill="1" applyAlignment="1" applyProtection="1">
      <alignment horizontal="left" vertical="center" wrapText="1"/>
      <protection hidden="1"/>
    </xf>
    <xf numFmtId="0" fontId="9" fillId="0" borderId="0" xfId="53" applyNumberFormat="1" applyFont="1" applyFill="1" applyBorder="1" applyAlignment="1" applyProtection="1">
      <alignment horizontal="justify" wrapText="1"/>
      <protection hidden="1"/>
    </xf>
    <xf numFmtId="0" fontId="11" fillId="33" borderId="10" xfId="53" applyNumberFormat="1" applyFont="1" applyFill="1" applyBorder="1" applyAlignment="1" applyProtection="1">
      <alignment horizontal="left" wrapText="1"/>
      <protection hidden="1"/>
    </xf>
    <xf numFmtId="0" fontId="12" fillId="0" borderId="10" xfId="0" applyFont="1" applyFill="1" applyBorder="1" applyAlignment="1">
      <alignment/>
    </xf>
    <xf numFmtId="0" fontId="11" fillId="0" borderId="0" xfId="53" applyNumberFormat="1" applyFont="1" applyFill="1" applyBorder="1" applyAlignment="1" applyProtection="1">
      <alignment wrapText="1"/>
      <protection hidden="1"/>
    </xf>
    <xf numFmtId="168" fontId="11" fillId="0" borderId="0" xfId="0" applyNumberFormat="1" applyFont="1" applyAlignment="1">
      <alignment/>
    </xf>
    <xf numFmtId="0" fontId="11" fillId="0" borderId="23" xfId="0" applyFont="1" applyFill="1" applyBorder="1" applyAlignment="1">
      <alignment horizontal="center"/>
    </xf>
    <xf numFmtId="169" fontId="11" fillId="0" borderId="24" xfId="0" applyNumberFormat="1" applyFont="1" applyFill="1" applyBorder="1" applyAlignment="1">
      <alignment/>
    </xf>
    <xf numFmtId="169" fontId="11" fillId="0" borderId="25" xfId="0" applyNumberFormat="1" applyFont="1" applyFill="1" applyBorder="1" applyAlignment="1">
      <alignment/>
    </xf>
    <xf numFmtId="0" fontId="11" fillId="0" borderId="26" xfId="0" applyFont="1" applyFill="1" applyBorder="1" applyAlignment="1">
      <alignment horizontal="center"/>
    </xf>
    <xf numFmtId="169" fontId="11" fillId="0" borderId="27" xfId="0" applyNumberFormat="1" applyFont="1" applyFill="1" applyBorder="1" applyAlignment="1">
      <alignment/>
    </xf>
    <xf numFmtId="169" fontId="12" fillId="0" borderId="28" xfId="0" applyNumberFormat="1" applyFont="1" applyFill="1" applyBorder="1" applyAlignment="1">
      <alignment/>
    </xf>
    <xf numFmtId="4" fontId="11" fillId="0" borderId="0" xfId="0" applyNumberFormat="1" applyFont="1" applyFill="1" applyAlignment="1">
      <alignment/>
    </xf>
    <xf numFmtId="0" fontId="11" fillId="0" borderId="10" xfId="53" applyNumberFormat="1" applyFont="1" applyFill="1" applyBorder="1" applyAlignment="1" applyProtection="1">
      <alignment horizontal="left" wrapText="1"/>
      <protection hidden="1"/>
    </xf>
    <xf numFmtId="169" fontId="11" fillId="0" borderId="29" xfId="0" applyNumberFormat="1" applyFont="1" applyFill="1" applyBorder="1" applyAlignment="1">
      <alignment/>
    </xf>
    <xf numFmtId="0" fontId="14" fillId="0" borderId="0" xfId="0" applyFont="1" applyFill="1" applyAlignment="1">
      <alignment horizontal="center" vertical="center" wrapText="1"/>
    </xf>
    <xf numFmtId="49" fontId="11" fillId="0" borderId="10" xfId="0" applyNumberFormat="1" applyFont="1" applyFill="1" applyBorder="1" applyAlignment="1">
      <alignment horizontal="center" textRotation="90" wrapText="1"/>
    </xf>
    <xf numFmtId="0" fontId="11" fillId="0" borderId="0" xfId="53" applyNumberFormat="1" applyFont="1" applyFill="1" applyBorder="1" applyAlignment="1" applyProtection="1">
      <alignment horizontal="left" wrapText="1"/>
      <protection hidden="1"/>
    </xf>
    <xf numFmtId="49" fontId="11" fillId="0" borderId="10" xfId="0" applyNumberFormat="1" applyFont="1" applyFill="1" applyBorder="1" applyAlignment="1">
      <alignment horizontal="center"/>
    </xf>
    <xf numFmtId="0" fontId="11" fillId="0" borderId="10" xfId="0" applyFont="1" applyFill="1" applyBorder="1" applyAlignment="1">
      <alignment horizontal="center" vertical="center" wrapText="1"/>
    </xf>
    <xf numFmtId="169" fontId="11" fillId="0" borderId="10" xfId="0" applyNumberFormat="1" applyFont="1" applyFill="1" applyBorder="1" applyAlignment="1">
      <alignment horizontal="center" wrapText="1"/>
    </xf>
    <xf numFmtId="0" fontId="12" fillId="0" borderId="14" xfId="0" applyFont="1" applyFill="1" applyBorder="1" applyAlignment="1">
      <alignment horizontal="right"/>
    </xf>
    <xf numFmtId="0" fontId="12" fillId="0" borderId="30" xfId="0" applyFont="1" applyFill="1" applyBorder="1" applyAlignment="1">
      <alignment horizontal="right"/>
    </xf>
    <xf numFmtId="0" fontId="14" fillId="0" borderId="0" xfId="55" applyFont="1" applyBorder="1" applyAlignment="1">
      <alignment horizontal="center" wrapText="1"/>
      <protection/>
    </xf>
    <xf numFmtId="0" fontId="16" fillId="0" borderId="0" xfId="55" applyFont="1" applyAlignment="1">
      <alignment horizontal="center" wrapText="1"/>
      <protection/>
    </xf>
    <xf numFmtId="0" fontId="14" fillId="0" borderId="0" xfId="53" applyNumberFormat="1" applyFont="1" applyFill="1" applyAlignment="1" applyProtection="1">
      <alignment horizontal="center" wrapText="1"/>
      <protection hidden="1"/>
    </xf>
    <xf numFmtId="2" fontId="9" fillId="0" borderId="10" xfId="53" applyNumberFormat="1" applyFont="1" applyFill="1" applyBorder="1" applyAlignment="1" applyProtection="1">
      <alignment horizontal="center" vertical="top" wrapText="1"/>
      <protection hidden="1"/>
    </xf>
    <xf numFmtId="0" fontId="11" fillId="0" borderId="0" xfId="0" applyFont="1" applyAlignment="1">
      <alignment horizontal="right"/>
    </xf>
    <xf numFmtId="0" fontId="14" fillId="0" borderId="0" xfId="0" applyFont="1" applyFill="1" applyBorder="1" applyAlignment="1" applyProtection="1">
      <alignment horizontal="center" vertical="center" wrapText="1"/>
      <protection locked="0"/>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_Прил3" xfId="56"/>
    <cellStyle name="Обычный_Прил4"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70;&#1044;&#1046;&#1045;&#1058;%202017-2019\&#1055;&#1088;&#1086;&#1077;&#1082;&#1090;%20&#1073;&#1102;&#1076;&#1078;&#1077;&#1090;&#1072;\&#1055;&#1088;&#1080;&#1083;&#1086;&#1078;&#1077;&#1085;&#1080;&#1077;%201\&#1055;&#1088;&#1080;&#1083;&#1086;&#1078;&#1077;&#1085;&#1080;&#1103;%20&#1082;%20&#1056;&#1077;&#1096;&#1077;&#1085;&#1080;&#1103;%20&#1057;&#104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1;&#1070;&#1044;&#1046;&#1045;&#1058;%202017-2019\&#1059;&#1090;&#1086;&#1095;&#1085;&#1077;&#1085;&#1080;&#1077;%202\&#1055;&#1088;&#1080;&#1083;&#1086;&#1078;&#1077;&#1085;&#1080;&#1103;%20&#1082;%20&#1056;&#1077;&#1096;&#1077;&#1085;&#1080;&#1103;%20&#1057;&#1044;%2048-1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 val="Прил 9"/>
      <sheetName val="Прил 10"/>
      <sheetName val="Прил 11"/>
      <sheetName val="Прил 12"/>
      <sheetName val="Прил 13"/>
      <sheetName val="Прил 14"/>
      <sheetName val="Прил 15"/>
    </sheetNames>
    <sheetDataSet>
      <sheetData sheetId="0">
        <row r="5">
          <cell r="E5" t="str">
            <v>от  "29" декабря 2016 года  №39-148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 1"/>
      <sheetName val="Прил 2"/>
      <sheetName val="Прил 3"/>
      <sheetName val="Прил 4"/>
      <sheetName val="Прил 5"/>
      <sheetName val="Прил 6"/>
      <sheetName val="Прил 7"/>
      <sheetName val="Прил 8"/>
    </sheetNames>
    <sheetDataSet>
      <sheetData sheetId="3">
        <row r="24">
          <cell r="K24">
            <v>0</v>
          </cell>
        </row>
        <row r="73">
          <cell r="K73">
            <v>0</v>
          </cell>
        </row>
        <row r="75">
          <cell r="K75">
            <v>0</v>
          </cell>
        </row>
        <row r="77">
          <cell r="K77">
            <v>0</v>
          </cell>
        </row>
        <row r="80">
          <cell r="K80">
            <v>0</v>
          </cell>
        </row>
        <row r="85">
          <cell r="K85">
            <v>0</v>
          </cell>
        </row>
        <row r="88">
          <cell r="K88">
            <v>0</v>
          </cell>
        </row>
        <row r="91">
          <cell r="K91">
            <v>0</v>
          </cell>
        </row>
        <row r="94">
          <cell r="K94">
            <v>0</v>
          </cell>
        </row>
        <row r="96">
          <cell r="K96">
            <v>0</v>
          </cell>
        </row>
        <row r="100">
          <cell r="K100">
            <v>0</v>
          </cell>
        </row>
        <row r="104">
          <cell r="K104">
            <v>0</v>
          </cell>
        </row>
        <row r="108">
          <cell r="K108">
            <v>0</v>
          </cell>
        </row>
        <row r="115">
          <cell r="J115">
            <v>0</v>
          </cell>
          <cell r="K115">
            <v>0</v>
          </cell>
        </row>
        <row r="142">
          <cell r="K142">
            <v>0</v>
          </cell>
        </row>
        <row r="144">
          <cell r="K144">
            <v>0</v>
          </cell>
        </row>
        <row r="146">
          <cell r="K146">
            <v>0</v>
          </cell>
        </row>
        <row r="149">
          <cell r="K149">
            <v>0</v>
          </cell>
        </row>
        <row r="152">
          <cell r="K152">
            <v>0</v>
          </cell>
        </row>
        <row r="154">
          <cell r="K154">
            <v>0</v>
          </cell>
        </row>
        <row r="173">
          <cell r="J173">
            <v>0</v>
          </cell>
          <cell r="K173">
            <v>0</v>
          </cell>
        </row>
        <row r="178">
          <cell r="K178">
            <v>0</v>
          </cell>
        </row>
        <row r="193">
          <cell r="K193">
            <v>0</v>
          </cell>
        </row>
        <row r="197">
          <cell r="K197">
            <v>0</v>
          </cell>
        </row>
        <row r="199">
          <cell r="K199">
            <v>0</v>
          </cell>
        </row>
        <row r="201">
          <cell r="K201">
            <v>0</v>
          </cell>
        </row>
        <row r="203">
          <cell r="K203">
            <v>0</v>
          </cell>
        </row>
        <row r="220">
          <cell r="K220">
            <v>0</v>
          </cell>
        </row>
        <row r="231">
          <cell r="K231">
            <v>0</v>
          </cell>
        </row>
        <row r="248">
          <cell r="K248">
            <v>0</v>
          </cell>
        </row>
        <row r="250">
          <cell r="K250">
            <v>0</v>
          </cell>
        </row>
        <row r="253">
          <cell r="J253">
            <v>0</v>
          </cell>
          <cell r="K253">
            <v>0</v>
          </cell>
        </row>
        <row r="255">
          <cell r="K255">
            <v>0</v>
          </cell>
        </row>
        <row r="257">
          <cell r="K257">
            <v>0</v>
          </cell>
        </row>
        <row r="259">
          <cell r="K259">
            <v>0</v>
          </cell>
        </row>
        <row r="261">
          <cell r="K261">
            <v>0</v>
          </cell>
        </row>
        <row r="263">
          <cell r="K263">
            <v>0</v>
          </cell>
        </row>
        <row r="265">
          <cell r="K265">
            <v>0</v>
          </cell>
        </row>
        <row r="267">
          <cell r="K267">
            <v>0</v>
          </cell>
        </row>
        <row r="271">
          <cell r="J271">
            <v>0</v>
          </cell>
          <cell r="K271">
            <v>0</v>
          </cell>
        </row>
        <row r="273">
          <cell r="K273">
            <v>0</v>
          </cell>
        </row>
        <row r="293">
          <cell r="K293">
            <v>0</v>
          </cell>
        </row>
        <row r="294">
          <cell r="K294">
            <v>0</v>
          </cell>
        </row>
        <row r="295">
          <cell r="K295">
            <v>0</v>
          </cell>
        </row>
        <row r="300">
          <cell r="K300">
            <v>0</v>
          </cell>
        </row>
        <row r="303">
          <cell r="K303">
            <v>0</v>
          </cell>
        </row>
        <row r="306">
          <cell r="K306">
            <v>0</v>
          </cell>
        </row>
        <row r="322">
          <cell r="K322">
            <v>0</v>
          </cell>
        </row>
        <row r="324">
          <cell r="K324">
            <v>0</v>
          </cell>
        </row>
        <row r="337">
          <cell r="K337">
            <v>0</v>
          </cell>
        </row>
        <row r="338">
          <cell r="K338">
            <v>0</v>
          </cell>
        </row>
        <row r="339">
          <cell r="K339">
            <v>0</v>
          </cell>
        </row>
        <row r="342">
          <cell r="J342">
            <v>10831.8</v>
          </cell>
          <cell r="K342">
            <v>0</v>
          </cell>
        </row>
        <row r="347">
          <cell r="K347">
            <v>0</v>
          </cell>
        </row>
        <row r="350">
          <cell r="K350">
            <v>0</v>
          </cell>
        </row>
        <row r="354">
          <cell r="K354">
            <v>0</v>
          </cell>
        </row>
        <row r="357">
          <cell r="K357">
            <v>0</v>
          </cell>
        </row>
        <row r="378">
          <cell r="K378">
            <v>0</v>
          </cell>
        </row>
        <row r="380">
          <cell r="K380">
            <v>0</v>
          </cell>
        </row>
        <row r="382">
          <cell r="K382">
            <v>0</v>
          </cell>
        </row>
        <row r="408">
          <cell r="K408">
            <v>0</v>
          </cell>
        </row>
        <row r="410">
          <cell r="K410">
            <v>0</v>
          </cell>
        </row>
        <row r="412">
          <cell r="K412">
            <v>0</v>
          </cell>
        </row>
        <row r="427">
          <cell r="K427">
            <v>0</v>
          </cell>
        </row>
        <row r="461">
          <cell r="J461">
            <v>2532.6</v>
          </cell>
          <cell r="K461">
            <v>5000</v>
          </cell>
        </row>
        <row r="463">
          <cell r="J463">
            <v>96128.6</v>
          </cell>
          <cell r="K463">
            <v>97273.5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AB428"/>
  <sheetViews>
    <sheetView tabSelected="1" view="pageBreakPreview" zoomScaleSheetLayoutView="100" zoomScalePageLayoutView="0" workbookViewId="0" topLeftCell="A1">
      <selection activeCell="I7" sqref="I7"/>
    </sheetView>
  </sheetViews>
  <sheetFormatPr defaultColWidth="9.140625" defaultRowHeight="12.75"/>
  <cols>
    <col min="1" max="1" width="73.57421875" style="27" customWidth="1"/>
    <col min="2" max="2" width="4.57421875" style="29" customWidth="1"/>
    <col min="3" max="3" width="3.7109375" style="28" customWidth="1"/>
    <col min="4" max="4" width="3.7109375" style="29" customWidth="1"/>
    <col min="5" max="5" width="3.8515625" style="28" customWidth="1"/>
    <col min="6" max="6" width="3.8515625" style="29" customWidth="1"/>
    <col min="7" max="7" width="7.140625" style="29" customWidth="1"/>
    <col min="8" max="8" width="5.28125" style="28" customWidth="1"/>
    <col min="9" max="9" width="10.28125" style="61" customWidth="1"/>
    <col min="10" max="16384" width="9.140625" style="27" customWidth="1"/>
  </cols>
  <sheetData>
    <row r="1" ht="15.75">
      <c r="I1" s="7" t="s">
        <v>28</v>
      </c>
    </row>
    <row r="2" ht="15.75">
      <c r="I2" s="7" t="s">
        <v>73</v>
      </c>
    </row>
    <row r="3" ht="15.75">
      <c r="I3" s="7" t="s">
        <v>367</v>
      </c>
    </row>
    <row r="4" ht="15.75">
      <c r="I4" s="7" t="s">
        <v>357</v>
      </c>
    </row>
    <row r="5" ht="15.75">
      <c r="I5" s="7" t="s">
        <v>286</v>
      </c>
    </row>
    <row r="6" ht="15.75">
      <c r="I6" s="7" t="s">
        <v>433</v>
      </c>
    </row>
    <row r="7" ht="15"/>
    <row r="8" ht="15.75">
      <c r="I8" s="7" t="s">
        <v>65</v>
      </c>
    </row>
    <row r="9" ht="15.75">
      <c r="I9" s="7" t="s">
        <v>73</v>
      </c>
    </row>
    <row r="10" ht="15.75">
      <c r="I10" s="7" t="s">
        <v>81</v>
      </c>
    </row>
    <row r="11" ht="15.75">
      <c r="I11" s="7" t="s">
        <v>286</v>
      </c>
    </row>
    <row r="12" ht="15.75">
      <c r="I12" s="7" t="s">
        <v>356</v>
      </c>
    </row>
    <row r="13" ht="15">
      <c r="I13" s="6"/>
    </row>
    <row r="14" spans="1:9" ht="108" customHeight="1">
      <c r="A14" s="154" t="s">
        <v>319</v>
      </c>
      <c r="B14" s="154"/>
      <c r="C14" s="154"/>
      <c r="D14" s="154"/>
      <c r="E14" s="154"/>
      <c r="F14" s="154"/>
      <c r="G14" s="154"/>
      <c r="H14" s="154"/>
      <c r="I14" s="154"/>
    </row>
    <row r="15" spans="1:9" ht="15">
      <c r="A15" s="26"/>
      <c r="B15" s="67"/>
      <c r="C15" s="66"/>
      <c r="D15" s="67"/>
      <c r="E15" s="66"/>
      <c r="F15" s="67"/>
      <c r="G15" s="67"/>
      <c r="H15" s="66"/>
      <c r="I15" s="57" t="s">
        <v>283</v>
      </c>
    </row>
    <row r="16" spans="1:9" ht="15">
      <c r="A16" s="158" t="s">
        <v>4</v>
      </c>
      <c r="B16" s="157" t="s">
        <v>29</v>
      </c>
      <c r="C16" s="157"/>
      <c r="D16" s="157"/>
      <c r="E16" s="157"/>
      <c r="F16" s="157"/>
      <c r="G16" s="157"/>
      <c r="H16" s="157"/>
      <c r="I16" s="159" t="s">
        <v>160</v>
      </c>
    </row>
    <row r="17" spans="1:9" ht="180">
      <c r="A17" s="158"/>
      <c r="B17" s="9" t="s">
        <v>5</v>
      </c>
      <c r="C17" s="8" t="s">
        <v>26</v>
      </c>
      <c r="D17" s="155" t="s">
        <v>6</v>
      </c>
      <c r="E17" s="155"/>
      <c r="F17" s="155"/>
      <c r="G17" s="155"/>
      <c r="H17" s="8" t="s">
        <v>368</v>
      </c>
      <c r="I17" s="159"/>
    </row>
    <row r="18" spans="1:9" ht="15">
      <c r="A18" s="32" t="s">
        <v>11</v>
      </c>
      <c r="B18" s="12" t="s">
        <v>12</v>
      </c>
      <c r="C18" s="13" t="s">
        <v>9</v>
      </c>
      <c r="D18" s="12" t="s">
        <v>10</v>
      </c>
      <c r="E18" s="13"/>
      <c r="F18" s="12"/>
      <c r="G18" s="12"/>
      <c r="H18" s="13" t="s">
        <v>8</v>
      </c>
      <c r="I18" s="14">
        <f>I19+I27+I57+I62+I67</f>
        <v>15534.5</v>
      </c>
    </row>
    <row r="19" spans="1:9" ht="43.5">
      <c r="A19" s="35" t="s">
        <v>66</v>
      </c>
      <c r="B19" s="12" t="s">
        <v>12</v>
      </c>
      <c r="C19" s="12" t="s">
        <v>13</v>
      </c>
      <c r="D19" s="12" t="s">
        <v>10</v>
      </c>
      <c r="E19" s="13"/>
      <c r="F19" s="12"/>
      <c r="G19" s="12"/>
      <c r="H19" s="13" t="s">
        <v>8</v>
      </c>
      <c r="I19" s="14">
        <f>I20</f>
        <v>1586.8000000000002</v>
      </c>
    </row>
    <row r="20" spans="1:9" ht="15">
      <c r="A20" s="15" t="s">
        <v>98</v>
      </c>
      <c r="B20" s="16" t="s">
        <v>12</v>
      </c>
      <c r="C20" s="16" t="s">
        <v>13</v>
      </c>
      <c r="D20" s="16">
        <v>91</v>
      </c>
      <c r="E20" s="17">
        <v>0</v>
      </c>
      <c r="F20" s="16" t="s">
        <v>197</v>
      </c>
      <c r="G20" s="16" t="s">
        <v>311</v>
      </c>
      <c r="H20" s="17" t="s">
        <v>8</v>
      </c>
      <c r="I20" s="18">
        <f>I21</f>
        <v>1586.8000000000002</v>
      </c>
    </row>
    <row r="21" spans="1:9" ht="30">
      <c r="A21" s="15" t="s">
        <v>99</v>
      </c>
      <c r="B21" s="16" t="s">
        <v>12</v>
      </c>
      <c r="C21" s="16" t="s">
        <v>13</v>
      </c>
      <c r="D21" s="16">
        <v>91</v>
      </c>
      <c r="E21" s="17">
        <v>1</v>
      </c>
      <c r="F21" s="16" t="s">
        <v>174</v>
      </c>
      <c r="G21" s="16" t="s">
        <v>311</v>
      </c>
      <c r="H21" s="17"/>
      <c r="I21" s="18">
        <f>I22+I24</f>
        <v>1586.8000000000002</v>
      </c>
    </row>
    <row r="22" spans="1:9" ht="45">
      <c r="A22" s="15" t="s">
        <v>101</v>
      </c>
      <c r="B22" s="16" t="s">
        <v>12</v>
      </c>
      <c r="C22" s="16" t="s">
        <v>13</v>
      </c>
      <c r="D22" s="16">
        <v>91</v>
      </c>
      <c r="E22" s="17">
        <v>1</v>
      </c>
      <c r="F22" s="16" t="s">
        <v>174</v>
      </c>
      <c r="G22" s="16" t="s">
        <v>187</v>
      </c>
      <c r="H22" s="17"/>
      <c r="I22" s="18">
        <f>I23</f>
        <v>1323.9</v>
      </c>
    </row>
    <row r="23" spans="1:9" ht="15">
      <c r="A23" s="15" t="s">
        <v>180</v>
      </c>
      <c r="B23" s="16" t="s">
        <v>12</v>
      </c>
      <c r="C23" s="16" t="s">
        <v>13</v>
      </c>
      <c r="D23" s="16">
        <v>91</v>
      </c>
      <c r="E23" s="17">
        <v>1</v>
      </c>
      <c r="F23" s="16" t="s">
        <v>174</v>
      </c>
      <c r="G23" s="16" t="s">
        <v>187</v>
      </c>
      <c r="H23" s="17">
        <v>120</v>
      </c>
      <c r="I23" s="19">
        <f>'Прил 3'!J350</f>
        <v>1323.9</v>
      </c>
    </row>
    <row r="24" spans="1:9" ht="45">
      <c r="A24" s="15" t="s">
        <v>102</v>
      </c>
      <c r="B24" s="16" t="s">
        <v>12</v>
      </c>
      <c r="C24" s="16" t="s">
        <v>13</v>
      </c>
      <c r="D24" s="16">
        <v>91</v>
      </c>
      <c r="E24" s="17">
        <v>1</v>
      </c>
      <c r="F24" s="16" t="s">
        <v>174</v>
      </c>
      <c r="G24" s="16" t="s">
        <v>186</v>
      </c>
      <c r="H24" s="17"/>
      <c r="I24" s="19">
        <f>I25+I26</f>
        <v>262.9</v>
      </c>
    </row>
    <row r="25" spans="1:9" ht="30">
      <c r="A25" s="22" t="s">
        <v>188</v>
      </c>
      <c r="B25" s="16" t="s">
        <v>12</v>
      </c>
      <c r="C25" s="16" t="s">
        <v>13</v>
      </c>
      <c r="D25" s="16">
        <v>91</v>
      </c>
      <c r="E25" s="17">
        <v>1</v>
      </c>
      <c r="F25" s="16" t="s">
        <v>174</v>
      </c>
      <c r="G25" s="16" t="s">
        <v>186</v>
      </c>
      <c r="H25" s="17">
        <v>240</v>
      </c>
      <c r="I25" s="19">
        <f>'Прил 3'!J352</f>
        <v>252.9</v>
      </c>
    </row>
    <row r="26" spans="1:9" ht="15">
      <c r="A26" s="22" t="s">
        <v>181</v>
      </c>
      <c r="B26" s="16" t="s">
        <v>12</v>
      </c>
      <c r="C26" s="16" t="s">
        <v>13</v>
      </c>
      <c r="D26" s="16">
        <v>91</v>
      </c>
      <c r="E26" s="17">
        <v>1</v>
      </c>
      <c r="F26" s="16" t="s">
        <v>174</v>
      </c>
      <c r="G26" s="16" t="s">
        <v>186</v>
      </c>
      <c r="H26" s="17">
        <v>850</v>
      </c>
      <c r="I26" s="19">
        <f>'Прил 3'!J353</f>
        <v>10</v>
      </c>
    </row>
    <row r="27" spans="1:9" ht="43.5">
      <c r="A27" s="11" t="s">
        <v>15</v>
      </c>
      <c r="B27" s="12" t="s">
        <v>12</v>
      </c>
      <c r="C27" s="13" t="s">
        <v>16</v>
      </c>
      <c r="D27" s="12" t="s">
        <v>10</v>
      </c>
      <c r="E27" s="13"/>
      <c r="F27" s="12"/>
      <c r="G27" s="12"/>
      <c r="H27" s="13" t="s">
        <v>8</v>
      </c>
      <c r="I27" s="23">
        <f>I28+I32+I43</f>
        <v>8703.2</v>
      </c>
    </row>
    <row r="28" spans="1:9" s="26" customFormat="1" ht="43.5">
      <c r="A28" s="11" t="s">
        <v>343</v>
      </c>
      <c r="B28" s="12" t="s">
        <v>12</v>
      </c>
      <c r="C28" s="12" t="s">
        <v>16</v>
      </c>
      <c r="D28" s="12" t="s">
        <v>83</v>
      </c>
      <c r="E28" s="13">
        <v>0</v>
      </c>
      <c r="F28" s="12" t="s">
        <v>174</v>
      </c>
      <c r="G28" s="12" t="s">
        <v>311</v>
      </c>
      <c r="H28" s="13"/>
      <c r="I28" s="23">
        <f>I29</f>
        <v>100</v>
      </c>
    </row>
    <row r="29" spans="1:9" s="26" customFormat="1" ht="15">
      <c r="A29" s="22" t="s">
        <v>289</v>
      </c>
      <c r="B29" s="16" t="s">
        <v>12</v>
      </c>
      <c r="C29" s="16" t="s">
        <v>16</v>
      </c>
      <c r="D29" s="16" t="s">
        <v>83</v>
      </c>
      <c r="E29" s="16" t="s">
        <v>197</v>
      </c>
      <c r="F29" s="16" t="s">
        <v>12</v>
      </c>
      <c r="G29" s="16" t="s">
        <v>311</v>
      </c>
      <c r="H29" s="16"/>
      <c r="I29" s="19">
        <f>I30</f>
        <v>100</v>
      </c>
    </row>
    <row r="30" spans="1:9" s="26" customFormat="1" ht="15">
      <c r="A30" s="22" t="s">
        <v>289</v>
      </c>
      <c r="B30" s="16" t="s">
        <v>12</v>
      </c>
      <c r="C30" s="16" t="s">
        <v>16</v>
      </c>
      <c r="D30" s="16" t="s">
        <v>83</v>
      </c>
      <c r="E30" s="16" t="s">
        <v>197</v>
      </c>
      <c r="F30" s="16" t="s">
        <v>12</v>
      </c>
      <c r="G30" s="16" t="s">
        <v>290</v>
      </c>
      <c r="H30" s="16"/>
      <c r="I30" s="19">
        <f>I31</f>
        <v>100</v>
      </c>
    </row>
    <row r="31" spans="1:9" s="26" customFormat="1" ht="30">
      <c r="A31" s="22" t="s">
        <v>188</v>
      </c>
      <c r="B31" s="16" t="s">
        <v>12</v>
      </c>
      <c r="C31" s="16" t="s">
        <v>16</v>
      </c>
      <c r="D31" s="16" t="s">
        <v>83</v>
      </c>
      <c r="E31" s="16" t="s">
        <v>197</v>
      </c>
      <c r="F31" s="16" t="s">
        <v>12</v>
      </c>
      <c r="G31" s="16" t="s">
        <v>290</v>
      </c>
      <c r="H31" s="16" t="s">
        <v>194</v>
      </c>
      <c r="I31" s="19">
        <f>'Прил 3'!J23</f>
        <v>100</v>
      </c>
    </row>
    <row r="32" spans="1:9" ht="15">
      <c r="A32" s="11" t="s">
        <v>166</v>
      </c>
      <c r="B32" s="12" t="s">
        <v>12</v>
      </c>
      <c r="C32" s="13" t="s">
        <v>16</v>
      </c>
      <c r="D32" s="12">
        <v>92</v>
      </c>
      <c r="E32" s="13">
        <v>0</v>
      </c>
      <c r="F32" s="12" t="s">
        <v>174</v>
      </c>
      <c r="G32" s="12" t="s">
        <v>311</v>
      </c>
      <c r="H32" s="13"/>
      <c r="I32" s="23">
        <f>I33+I36</f>
        <v>7934.900000000001</v>
      </c>
    </row>
    <row r="33" spans="1:9" ht="15">
      <c r="A33" s="69" t="s">
        <v>67</v>
      </c>
      <c r="B33" s="12" t="s">
        <v>12</v>
      </c>
      <c r="C33" s="13" t="s">
        <v>16</v>
      </c>
      <c r="D33" s="12">
        <v>92</v>
      </c>
      <c r="E33" s="13">
        <v>1</v>
      </c>
      <c r="F33" s="12" t="s">
        <v>174</v>
      </c>
      <c r="G33" s="12" t="s">
        <v>311</v>
      </c>
      <c r="H33" s="13"/>
      <c r="I33" s="23">
        <f>I34</f>
        <v>699.6</v>
      </c>
    </row>
    <row r="34" spans="1:9" ht="60">
      <c r="A34" s="70" t="s">
        <v>103</v>
      </c>
      <c r="B34" s="16" t="s">
        <v>12</v>
      </c>
      <c r="C34" s="17" t="s">
        <v>16</v>
      </c>
      <c r="D34" s="16">
        <v>92</v>
      </c>
      <c r="E34" s="17">
        <v>1</v>
      </c>
      <c r="F34" s="16" t="s">
        <v>174</v>
      </c>
      <c r="G34" s="16" t="s">
        <v>187</v>
      </c>
      <c r="H34" s="17"/>
      <c r="I34" s="19">
        <f>I35</f>
        <v>699.6</v>
      </c>
    </row>
    <row r="35" spans="1:9" ht="15">
      <c r="A35" s="15" t="s">
        <v>180</v>
      </c>
      <c r="B35" s="16" t="s">
        <v>12</v>
      </c>
      <c r="C35" s="17" t="s">
        <v>16</v>
      </c>
      <c r="D35" s="16">
        <v>92</v>
      </c>
      <c r="E35" s="17">
        <v>1</v>
      </c>
      <c r="F35" s="16" t="s">
        <v>174</v>
      </c>
      <c r="G35" s="16" t="s">
        <v>187</v>
      </c>
      <c r="H35" s="17">
        <v>120</v>
      </c>
      <c r="I35" s="19">
        <f>'Прил 3'!J27</f>
        <v>699.6</v>
      </c>
    </row>
    <row r="36" spans="1:9" s="33" customFormat="1" ht="15">
      <c r="A36" s="24" t="s">
        <v>163</v>
      </c>
      <c r="B36" s="12" t="s">
        <v>12</v>
      </c>
      <c r="C36" s="13" t="s">
        <v>16</v>
      </c>
      <c r="D36" s="12">
        <v>92</v>
      </c>
      <c r="E36" s="13">
        <v>2</v>
      </c>
      <c r="F36" s="12" t="s">
        <v>174</v>
      </c>
      <c r="G36" s="12" t="s">
        <v>311</v>
      </c>
      <c r="H36" s="13"/>
      <c r="I36" s="23">
        <f>I37+I39</f>
        <v>7235.3</v>
      </c>
    </row>
    <row r="37" spans="1:9" s="33" customFormat="1" ht="60">
      <c r="A37" s="22" t="s">
        <v>103</v>
      </c>
      <c r="B37" s="16" t="s">
        <v>12</v>
      </c>
      <c r="C37" s="17" t="s">
        <v>16</v>
      </c>
      <c r="D37" s="16">
        <v>92</v>
      </c>
      <c r="E37" s="17">
        <v>2</v>
      </c>
      <c r="F37" s="16" t="s">
        <v>174</v>
      </c>
      <c r="G37" s="16" t="s">
        <v>187</v>
      </c>
      <c r="H37" s="17"/>
      <c r="I37" s="19">
        <f>I38</f>
        <v>5451.1</v>
      </c>
    </row>
    <row r="38" spans="1:9" ht="15">
      <c r="A38" s="15" t="s">
        <v>180</v>
      </c>
      <c r="B38" s="16" t="s">
        <v>12</v>
      </c>
      <c r="C38" s="17" t="s">
        <v>16</v>
      </c>
      <c r="D38" s="16">
        <v>92</v>
      </c>
      <c r="E38" s="17">
        <v>2</v>
      </c>
      <c r="F38" s="16" t="s">
        <v>174</v>
      </c>
      <c r="G38" s="16" t="s">
        <v>187</v>
      </c>
      <c r="H38" s="17">
        <v>120</v>
      </c>
      <c r="I38" s="19">
        <f>'Прил 3'!J30</f>
        <v>5451.1</v>
      </c>
    </row>
    <row r="39" spans="1:9" ht="45">
      <c r="A39" s="22" t="s">
        <v>104</v>
      </c>
      <c r="B39" s="16" t="s">
        <v>12</v>
      </c>
      <c r="C39" s="17" t="s">
        <v>16</v>
      </c>
      <c r="D39" s="16">
        <v>92</v>
      </c>
      <c r="E39" s="17">
        <v>2</v>
      </c>
      <c r="F39" s="16" t="s">
        <v>174</v>
      </c>
      <c r="G39" s="16" t="s">
        <v>186</v>
      </c>
      <c r="H39" s="17"/>
      <c r="I39" s="19">
        <f>SUM(I40:I42)</f>
        <v>1784.2</v>
      </c>
    </row>
    <row r="40" spans="1:9" ht="15">
      <c r="A40" s="15" t="s">
        <v>180</v>
      </c>
      <c r="B40" s="16" t="s">
        <v>12</v>
      </c>
      <c r="C40" s="17" t="s">
        <v>16</v>
      </c>
      <c r="D40" s="16">
        <v>92</v>
      </c>
      <c r="E40" s="17">
        <v>2</v>
      </c>
      <c r="F40" s="16" t="s">
        <v>174</v>
      </c>
      <c r="G40" s="16" t="s">
        <v>186</v>
      </c>
      <c r="H40" s="17">
        <v>120</v>
      </c>
      <c r="I40" s="19">
        <f>'Прил 3'!J32</f>
        <v>18</v>
      </c>
    </row>
    <row r="41" spans="1:9" ht="30">
      <c r="A41" s="22" t="s">
        <v>188</v>
      </c>
      <c r="B41" s="16" t="s">
        <v>12</v>
      </c>
      <c r="C41" s="17" t="s">
        <v>16</v>
      </c>
      <c r="D41" s="16">
        <v>92</v>
      </c>
      <c r="E41" s="17">
        <v>2</v>
      </c>
      <c r="F41" s="16" t="s">
        <v>174</v>
      </c>
      <c r="G41" s="16" t="s">
        <v>186</v>
      </c>
      <c r="H41" s="17">
        <v>240</v>
      </c>
      <c r="I41" s="19">
        <f>'Прил 3'!J33</f>
        <v>1669.8</v>
      </c>
    </row>
    <row r="42" spans="1:9" ht="15">
      <c r="A42" s="22" t="s">
        <v>181</v>
      </c>
      <c r="B42" s="16" t="s">
        <v>12</v>
      </c>
      <c r="C42" s="17" t="s">
        <v>16</v>
      </c>
      <c r="D42" s="16">
        <v>92</v>
      </c>
      <c r="E42" s="17">
        <v>2</v>
      </c>
      <c r="F42" s="16" t="s">
        <v>174</v>
      </c>
      <c r="G42" s="16" t="s">
        <v>186</v>
      </c>
      <c r="H42" s="17">
        <v>850</v>
      </c>
      <c r="I42" s="19">
        <f>'Прил 3'!J34</f>
        <v>96.4</v>
      </c>
    </row>
    <row r="43" spans="1:9" ht="15">
      <c r="A43" s="24" t="s">
        <v>148</v>
      </c>
      <c r="B43" s="12" t="s">
        <v>12</v>
      </c>
      <c r="C43" s="13" t="s">
        <v>16</v>
      </c>
      <c r="D43" s="12">
        <v>97</v>
      </c>
      <c r="E43" s="13">
        <v>0</v>
      </c>
      <c r="F43" s="12" t="s">
        <v>174</v>
      </c>
      <c r="G43" s="12" t="s">
        <v>311</v>
      </c>
      <c r="H43" s="17"/>
      <c r="I43" s="23">
        <f>I44</f>
        <v>668.3</v>
      </c>
    </row>
    <row r="44" spans="1:9" ht="57.75">
      <c r="A44" s="24" t="s">
        <v>106</v>
      </c>
      <c r="B44" s="12" t="s">
        <v>12</v>
      </c>
      <c r="C44" s="13" t="s">
        <v>16</v>
      </c>
      <c r="D44" s="12">
        <v>97</v>
      </c>
      <c r="E44" s="13">
        <v>2</v>
      </c>
      <c r="F44" s="12" t="s">
        <v>174</v>
      </c>
      <c r="G44" s="12" t="s">
        <v>311</v>
      </c>
      <c r="H44" s="13"/>
      <c r="I44" s="23">
        <f>I45+I47+I49+I51+I53+I55</f>
        <v>668.3</v>
      </c>
    </row>
    <row r="45" spans="1:9" ht="30">
      <c r="A45" s="22" t="s">
        <v>253</v>
      </c>
      <c r="B45" s="16" t="s">
        <v>12</v>
      </c>
      <c r="C45" s="16" t="s">
        <v>16</v>
      </c>
      <c r="D45" s="16" t="s">
        <v>115</v>
      </c>
      <c r="E45" s="17">
        <v>2</v>
      </c>
      <c r="F45" s="16" t="s">
        <v>174</v>
      </c>
      <c r="G45" s="16" t="s">
        <v>206</v>
      </c>
      <c r="H45" s="17"/>
      <c r="I45" s="19">
        <f>I46</f>
        <v>178.5</v>
      </c>
    </row>
    <row r="46" spans="1:9" ht="15">
      <c r="A46" s="71" t="s">
        <v>86</v>
      </c>
      <c r="B46" s="16" t="s">
        <v>12</v>
      </c>
      <c r="C46" s="16" t="s">
        <v>16</v>
      </c>
      <c r="D46" s="16" t="s">
        <v>115</v>
      </c>
      <c r="E46" s="17">
        <v>2</v>
      </c>
      <c r="F46" s="16" t="s">
        <v>174</v>
      </c>
      <c r="G46" s="16" t="s">
        <v>206</v>
      </c>
      <c r="H46" s="17">
        <v>500</v>
      </c>
      <c r="I46" s="19">
        <f>'Прил 3'!J38</f>
        <v>178.5</v>
      </c>
    </row>
    <row r="47" spans="1:9" ht="75">
      <c r="A47" s="22" t="s">
        <v>254</v>
      </c>
      <c r="B47" s="16" t="s">
        <v>12</v>
      </c>
      <c r="C47" s="17" t="s">
        <v>16</v>
      </c>
      <c r="D47" s="16">
        <v>97</v>
      </c>
      <c r="E47" s="17">
        <v>2</v>
      </c>
      <c r="F47" s="16" t="s">
        <v>174</v>
      </c>
      <c r="G47" s="16" t="s">
        <v>207</v>
      </c>
      <c r="H47" s="17"/>
      <c r="I47" s="19">
        <f>I48</f>
        <v>74.6</v>
      </c>
    </row>
    <row r="48" spans="1:9" ht="15">
      <c r="A48" s="71" t="s">
        <v>86</v>
      </c>
      <c r="B48" s="16" t="s">
        <v>12</v>
      </c>
      <c r="C48" s="17" t="s">
        <v>16</v>
      </c>
      <c r="D48" s="16">
        <v>97</v>
      </c>
      <c r="E48" s="17">
        <v>2</v>
      </c>
      <c r="F48" s="16" t="s">
        <v>174</v>
      </c>
      <c r="G48" s="16" t="s">
        <v>207</v>
      </c>
      <c r="H48" s="17">
        <v>500</v>
      </c>
      <c r="I48" s="19">
        <f>'Прил 3'!J40</f>
        <v>74.6</v>
      </c>
    </row>
    <row r="49" spans="1:9" ht="60">
      <c r="A49" s="22" t="s">
        <v>255</v>
      </c>
      <c r="B49" s="16" t="s">
        <v>12</v>
      </c>
      <c r="C49" s="17" t="s">
        <v>16</v>
      </c>
      <c r="D49" s="16">
        <v>97</v>
      </c>
      <c r="E49" s="17">
        <v>2</v>
      </c>
      <c r="F49" s="16" t="s">
        <v>174</v>
      </c>
      <c r="G49" s="16" t="s">
        <v>208</v>
      </c>
      <c r="H49" s="17"/>
      <c r="I49" s="19">
        <f>I50</f>
        <v>64.6</v>
      </c>
    </row>
    <row r="50" spans="1:9" ht="15">
      <c r="A50" s="71" t="s">
        <v>86</v>
      </c>
      <c r="B50" s="16" t="s">
        <v>12</v>
      </c>
      <c r="C50" s="17" t="s">
        <v>16</v>
      </c>
      <c r="D50" s="16">
        <v>97</v>
      </c>
      <c r="E50" s="17">
        <v>2</v>
      </c>
      <c r="F50" s="16" t="s">
        <v>174</v>
      </c>
      <c r="G50" s="16" t="s">
        <v>208</v>
      </c>
      <c r="H50" s="17">
        <v>500</v>
      </c>
      <c r="I50" s="19">
        <f>'Прил 3'!J42</f>
        <v>64.6</v>
      </c>
    </row>
    <row r="51" spans="1:9" ht="30">
      <c r="A51" s="22" t="s">
        <v>108</v>
      </c>
      <c r="B51" s="16" t="s">
        <v>12</v>
      </c>
      <c r="C51" s="17" t="s">
        <v>16</v>
      </c>
      <c r="D51" s="16">
        <v>97</v>
      </c>
      <c r="E51" s="17">
        <v>2</v>
      </c>
      <c r="F51" s="16" t="s">
        <v>174</v>
      </c>
      <c r="G51" s="16" t="s">
        <v>209</v>
      </c>
      <c r="H51" s="17"/>
      <c r="I51" s="19">
        <f>I52</f>
        <v>135.2</v>
      </c>
    </row>
    <row r="52" spans="1:9" ht="15">
      <c r="A52" s="71" t="s">
        <v>86</v>
      </c>
      <c r="B52" s="16" t="s">
        <v>12</v>
      </c>
      <c r="C52" s="17" t="s">
        <v>16</v>
      </c>
      <c r="D52" s="16">
        <v>97</v>
      </c>
      <c r="E52" s="17">
        <v>2</v>
      </c>
      <c r="F52" s="16" t="s">
        <v>174</v>
      </c>
      <c r="G52" s="16" t="s">
        <v>209</v>
      </c>
      <c r="H52" s="17">
        <v>500</v>
      </c>
      <c r="I52" s="19">
        <f>'Прил 3'!J44</f>
        <v>135.2</v>
      </c>
    </row>
    <row r="53" spans="1:9" ht="30">
      <c r="A53" s="22" t="s">
        <v>256</v>
      </c>
      <c r="B53" s="16" t="s">
        <v>12</v>
      </c>
      <c r="C53" s="17" t="s">
        <v>16</v>
      </c>
      <c r="D53" s="16">
        <v>97</v>
      </c>
      <c r="E53" s="17">
        <v>2</v>
      </c>
      <c r="F53" s="16" t="s">
        <v>174</v>
      </c>
      <c r="G53" s="16" t="s">
        <v>210</v>
      </c>
      <c r="H53" s="17"/>
      <c r="I53" s="19">
        <f>I54</f>
        <v>76.9</v>
      </c>
    </row>
    <row r="54" spans="1:9" ht="15">
      <c r="A54" s="71" t="s">
        <v>86</v>
      </c>
      <c r="B54" s="16" t="s">
        <v>12</v>
      </c>
      <c r="C54" s="17" t="s">
        <v>16</v>
      </c>
      <c r="D54" s="16">
        <v>97</v>
      </c>
      <c r="E54" s="17">
        <v>2</v>
      </c>
      <c r="F54" s="16" t="s">
        <v>174</v>
      </c>
      <c r="G54" s="16" t="s">
        <v>210</v>
      </c>
      <c r="H54" s="17">
        <v>500</v>
      </c>
      <c r="I54" s="19">
        <f>'Прил 3'!J46</f>
        <v>76.9</v>
      </c>
    </row>
    <row r="55" spans="1:9" ht="45">
      <c r="A55" s="22" t="s">
        <v>257</v>
      </c>
      <c r="B55" s="16" t="s">
        <v>12</v>
      </c>
      <c r="C55" s="17" t="s">
        <v>16</v>
      </c>
      <c r="D55" s="16">
        <v>97</v>
      </c>
      <c r="E55" s="17">
        <v>2</v>
      </c>
      <c r="F55" s="16" t="s">
        <v>174</v>
      </c>
      <c r="G55" s="16" t="s">
        <v>211</v>
      </c>
      <c r="H55" s="17"/>
      <c r="I55" s="19">
        <f>I56</f>
        <v>138.5</v>
      </c>
    </row>
    <row r="56" spans="1:9" ht="15">
      <c r="A56" s="71" t="s">
        <v>86</v>
      </c>
      <c r="B56" s="16" t="s">
        <v>12</v>
      </c>
      <c r="C56" s="17" t="s">
        <v>16</v>
      </c>
      <c r="D56" s="16">
        <v>97</v>
      </c>
      <c r="E56" s="17">
        <v>2</v>
      </c>
      <c r="F56" s="16" t="s">
        <v>174</v>
      </c>
      <c r="G56" s="16" t="s">
        <v>211</v>
      </c>
      <c r="H56" s="17">
        <v>500</v>
      </c>
      <c r="I56" s="19">
        <f>'Прил 3'!J48</f>
        <v>138.5</v>
      </c>
    </row>
    <row r="57" spans="1:9" ht="29.25">
      <c r="A57" s="24" t="s">
        <v>282</v>
      </c>
      <c r="B57" s="12" t="s">
        <v>12</v>
      </c>
      <c r="C57" s="12" t="s">
        <v>121</v>
      </c>
      <c r="D57" s="12"/>
      <c r="E57" s="12"/>
      <c r="F57" s="12"/>
      <c r="G57" s="12"/>
      <c r="H57" s="12"/>
      <c r="I57" s="23">
        <f>I58</f>
        <v>153.1</v>
      </c>
    </row>
    <row r="58" spans="1:9" ht="15">
      <c r="A58" s="22" t="s">
        <v>86</v>
      </c>
      <c r="B58" s="16" t="s">
        <v>12</v>
      </c>
      <c r="C58" s="16" t="s">
        <v>121</v>
      </c>
      <c r="D58" s="16" t="s">
        <v>115</v>
      </c>
      <c r="E58" s="16" t="s">
        <v>197</v>
      </c>
      <c r="F58" s="16" t="s">
        <v>174</v>
      </c>
      <c r="G58" s="16" t="s">
        <v>311</v>
      </c>
      <c r="H58" s="16"/>
      <c r="I58" s="19">
        <f>I59</f>
        <v>153.1</v>
      </c>
    </row>
    <row r="59" spans="1:9" ht="45">
      <c r="A59" s="22" t="s">
        <v>106</v>
      </c>
      <c r="B59" s="16" t="s">
        <v>12</v>
      </c>
      <c r="C59" s="16" t="s">
        <v>121</v>
      </c>
      <c r="D59" s="16" t="s">
        <v>115</v>
      </c>
      <c r="E59" s="16" t="s">
        <v>171</v>
      </c>
      <c r="F59" s="16" t="s">
        <v>174</v>
      </c>
      <c r="G59" s="16" t="s">
        <v>311</v>
      </c>
      <c r="H59" s="16"/>
      <c r="I59" s="19">
        <f>I60</f>
        <v>153.1</v>
      </c>
    </row>
    <row r="60" spans="1:9" ht="30">
      <c r="A60" s="22" t="s">
        <v>258</v>
      </c>
      <c r="B60" s="16" t="s">
        <v>12</v>
      </c>
      <c r="C60" s="16" t="s">
        <v>121</v>
      </c>
      <c r="D60" s="16">
        <v>97</v>
      </c>
      <c r="E60" s="17">
        <v>2</v>
      </c>
      <c r="F60" s="16" t="s">
        <v>174</v>
      </c>
      <c r="G60" s="16" t="s">
        <v>291</v>
      </c>
      <c r="H60" s="17"/>
      <c r="I60" s="19">
        <f>I61</f>
        <v>153.1</v>
      </c>
    </row>
    <row r="61" spans="1:9" ht="15">
      <c r="A61" s="71" t="s">
        <v>86</v>
      </c>
      <c r="B61" s="16" t="s">
        <v>12</v>
      </c>
      <c r="C61" s="16" t="s">
        <v>121</v>
      </c>
      <c r="D61" s="16">
        <v>97</v>
      </c>
      <c r="E61" s="17">
        <v>2</v>
      </c>
      <c r="F61" s="16" t="s">
        <v>174</v>
      </c>
      <c r="G61" s="16" t="s">
        <v>291</v>
      </c>
      <c r="H61" s="17">
        <v>500</v>
      </c>
      <c r="I61" s="19">
        <f>'Прил 3'!J53</f>
        <v>153.1</v>
      </c>
    </row>
    <row r="62" spans="1:9" ht="15">
      <c r="A62" s="11" t="s">
        <v>0</v>
      </c>
      <c r="B62" s="12" t="s">
        <v>12</v>
      </c>
      <c r="C62" s="13">
        <v>11</v>
      </c>
      <c r="D62" s="12"/>
      <c r="E62" s="13"/>
      <c r="F62" s="12"/>
      <c r="G62" s="12"/>
      <c r="H62" s="13" t="s">
        <v>8</v>
      </c>
      <c r="I62" s="14">
        <f>I63</f>
        <v>174.5</v>
      </c>
    </row>
    <row r="63" spans="1:9" ht="15">
      <c r="A63" s="15" t="s">
        <v>0</v>
      </c>
      <c r="B63" s="16" t="s">
        <v>12</v>
      </c>
      <c r="C63" s="17">
        <v>11</v>
      </c>
      <c r="D63" s="16">
        <v>94</v>
      </c>
      <c r="E63" s="17">
        <v>0</v>
      </c>
      <c r="F63" s="16" t="s">
        <v>174</v>
      </c>
      <c r="G63" s="16" t="s">
        <v>311</v>
      </c>
      <c r="H63" s="17"/>
      <c r="I63" s="18">
        <f>I64</f>
        <v>174.5</v>
      </c>
    </row>
    <row r="64" spans="1:9" ht="15">
      <c r="A64" s="15" t="s">
        <v>1</v>
      </c>
      <c r="B64" s="16" t="s">
        <v>12</v>
      </c>
      <c r="C64" s="17">
        <v>11</v>
      </c>
      <c r="D64" s="16">
        <v>94</v>
      </c>
      <c r="E64" s="17">
        <v>1</v>
      </c>
      <c r="F64" s="16" t="s">
        <v>174</v>
      </c>
      <c r="G64" s="16" t="s">
        <v>311</v>
      </c>
      <c r="H64" s="17" t="s">
        <v>8</v>
      </c>
      <c r="I64" s="18">
        <f>I65</f>
        <v>174.5</v>
      </c>
    </row>
    <row r="65" spans="1:9" ht="15">
      <c r="A65" s="15" t="str">
        <f>A64</f>
        <v>Резервные фонды местных администраций</v>
      </c>
      <c r="B65" s="16" t="s">
        <v>12</v>
      </c>
      <c r="C65" s="17">
        <v>11</v>
      </c>
      <c r="D65" s="16">
        <v>94</v>
      </c>
      <c r="E65" s="17">
        <v>1</v>
      </c>
      <c r="F65" s="16" t="s">
        <v>174</v>
      </c>
      <c r="G65" s="16" t="s">
        <v>212</v>
      </c>
      <c r="H65" s="17"/>
      <c r="I65" s="18">
        <f>I66</f>
        <v>174.5</v>
      </c>
    </row>
    <row r="66" spans="1:9" ht="15">
      <c r="A66" s="15" t="s">
        <v>183</v>
      </c>
      <c r="B66" s="16" t="s">
        <v>12</v>
      </c>
      <c r="C66" s="17">
        <v>11</v>
      </c>
      <c r="D66" s="16">
        <v>94</v>
      </c>
      <c r="E66" s="17">
        <v>1</v>
      </c>
      <c r="F66" s="16" t="s">
        <v>174</v>
      </c>
      <c r="G66" s="16" t="s">
        <v>212</v>
      </c>
      <c r="H66" s="16" t="s">
        <v>182</v>
      </c>
      <c r="I66" s="18">
        <f>'Прил 3'!J58</f>
        <v>174.5</v>
      </c>
    </row>
    <row r="67" spans="1:9" ht="15">
      <c r="A67" s="11" t="s">
        <v>24</v>
      </c>
      <c r="B67" s="12" t="s">
        <v>12</v>
      </c>
      <c r="C67" s="13">
        <v>13</v>
      </c>
      <c r="D67" s="16"/>
      <c r="E67" s="17"/>
      <c r="F67" s="16"/>
      <c r="G67" s="16"/>
      <c r="H67" s="17"/>
      <c r="I67" s="23">
        <f>I68+I79+I99+I103+I107+I111+I118+I124</f>
        <v>4916.900000000001</v>
      </c>
    </row>
    <row r="68" spans="1:9" s="26" customFormat="1" ht="43.5">
      <c r="A68" s="11" t="s">
        <v>110</v>
      </c>
      <c r="B68" s="12" t="s">
        <v>12</v>
      </c>
      <c r="C68" s="13">
        <v>13</v>
      </c>
      <c r="D68" s="12" t="s">
        <v>12</v>
      </c>
      <c r="E68" s="13">
        <v>0</v>
      </c>
      <c r="F68" s="12" t="s">
        <v>174</v>
      </c>
      <c r="G68" s="12" t="s">
        <v>311</v>
      </c>
      <c r="H68" s="13"/>
      <c r="I68" s="23">
        <f>I69+I76</f>
        <v>1885.7</v>
      </c>
    </row>
    <row r="69" spans="1:9" ht="15">
      <c r="A69" s="11" t="s">
        <v>152</v>
      </c>
      <c r="B69" s="12" t="s">
        <v>12</v>
      </c>
      <c r="C69" s="13">
        <v>13</v>
      </c>
      <c r="D69" s="12" t="s">
        <v>12</v>
      </c>
      <c r="E69" s="13">
        <v>1</v>
      </c>
      <c r="F69" s="12" t="s">
        <v>174</v>
      </c>
      <c r="G69" s="12" t="s">
        <v>311</v>
      </c>
      <c r="H69" s="13"/>
      <c r="I69" s="23">
        <f>I70+I72+I74</f>
        <v>1548</v>
      </c>
    </row>
    <row r="70" spans="1:9" ht="15">
      <c r="A70" s="22" t="s">
        <v>109</v>
      </c>
      <c r="B70" s="16" t="s">
        <v>12</v>
      </c>
      <c r="C70" s="17">
        <v>13</v>
      </c>
      <c r="D70" s="16" t="s">
        <v>12</v>
      </c>
      <c r="E70" s="17">
        <v>1</v>
      </c>
      <c r="F70" s="16" t="s">
        <v>174</v>
      </c>
      <c r="G70" s="16" t="s">
        <v>213</v>
      </c>
      <c r="H70" s="17"/>
      <c r="I70" s="19">
        <f>I71</f>
        <v>984.6999999999999</v>
      </c>
    </row>
    <row r="71" spans="1:9" ht="30">
      <c r="A71" s="22" t="s">
        <v>188</v>
      </c>
      <c r="B71" s="16" t="s">
        <v>12</v>
      </c>
      <c r="C71" s="17">
        <v>13</v>
      </c>
      <c r="D71" s="16" t="s">
        <v>12</v>
      </c>
      <c r="E71" s="17">
        <v>1</v>
      </c>
      <c r="F71" s="16" t="s">
        <v>174</v>
      </c>
      <c r="G71" s="16" t="s">
        <v>213</v>
      </c>
      <c r="H71" s="17">
        <v>240</v>
      </c>
      <c r="I71" s="19">
        <f>'Прил 3'!J63</f>
        <v>984.6999999999999</v>
      </c>
    </row>
    <row r="72" spans="1:9" ht="15">
      <c r="A72" s="22" t="s">
        <v>292</v>
      </c>
      <c r="B72" s="16" t="s">
        <v>12</v>
      </c>
      <c r="C72" s="17">
        <v>13</v>
      </c>
      <c r="D72" s="16" t="s">
        <v>12</v>
      </c>
      <c r="E72" s="17">
        <v>1</v>
      </c>
      <c r="F72" s="16" t="s">
        <v>174</v>
      </c>
      <c r="G72" s="16" t="s">
        <v>214</v>
      </c>
      <c r="H72" s="17"/>
      <c r="I72" s="19">
        <f>I73</f>
        <v>323.3</v>
      </c>
    </row>
    <row r="73" spans="1:9" ht="30">
      <c r="A73" s="22" t="s">
        <v>188</v>
      </c>
      <c r="B73" s="16" t="s">
        <v>12</v>
      </c>
      <c r="C73" s="17">
        <v>13</v>
      </c>
      <c r="D73" s="16" t="s">
        <v>12</v>
      </c>
      <c r="E73" s="17">
        <v>1</v>
      </c>
      <c r="F73" s="16" t="s">
        <v>174</v>
      </c>
      <c r="G73" s="16" t="s">
        <v>214</v>
      </c>
      <c r="H73" s="17">
        <v>240</v>
      </c>
      <c r="I73" s="19">
        <f>'Прил 3'!J65</f>
        <v>323.3</v>
      </c>
    </row>
    <row r="74" spans="1:9" ht="15">
      <c r="A74" s="22" t="s">
        <v>111</v>
      </c>
      <c r="B74" s="16" t="s">
        <v>12</v>
      </c>
      <c r="C74" s="17">
        <v>13</v>
      </c>
      <c r="D74" s="16" t="s">
        <v>12</v>
      </c>
      <c r="E74" s="17">
        <v>1</v>
      </c>
      <c r="F74" s="16" t="s">
        <v>174</v>
      </c>
      <c r="G74" s="16" t="s">
        <v>215</v>
      </c>
      <c r="H74" s="17"/>
      <c r="I74" s="19">
        <f>I75</f>
        <v>240</v>
      </c>
    </row>
    <row r="75" spans="1:9" ht="30">
      <c r="A75" s="22" t="s">
        <v>188</v>
      </c>
      <c r="B75" s="16" t="s">
        <v>12</v>
      </c>
      <c r="C75" s="17">
        <v>13</v>
      </c>
      <c r="D75" s="16" t="s">
        <v>12</v>
      </c>
      <c r="E75" s="17">
        <v>1</v>
      </c>
      <c r="F75" s="16" t="s">
        <v>174</v>
      </c>
      <c r="G75" s="16" t="s">
        <v>215</v>
      </c>
      <c r="H75" s="17">
        <v>240</v>
      </c>
      <c r="I75" s="19">
        <f>'Прил 3'!J67</f>
        <v>240</v>
      </c>
    </row>
    <row r="76" spans="1:9" ht="29.25">
      <c r="A76" s="24" t="s">
        <v>167</v>
      </c>
      <c r="B76" s="12" t="s">
        <v>12</v>
      </c>
      <c r="C76" s="13">
        <v>13</v>
      </c>
      <c r="D76" s="12" t="s">
        <v>12</v>
      </c>
      <c r="E76" s="13">
        <v>2</v>
      </c>
      <c r="F76" s="12" t="s">
        <v>174</v>
      </c>
      <c r="G76" s="12" t="s">
        <v>311</v>
      </c>
      <c r="H76" s="13"/>
      <c r="I76" s="23">
        <f>I77</f>
        <v>337.7</v>
      </c>
    </row>
    <row r="77" spans="1:9" ht="15">
      <c r="A77" s="22" t="s">
        <v>168</v>
      </c>
      <c r="B77" s="16" t="s">
        <v>12</v>
      </c>
      <c r="C77" s="17">
        <v>13</v>
      </c>
      <c r="D77" s="16" t="s">
        <v>12</v>
      </c>
      <c r="E77" s="17">
        <v>2</v>
      </c>
      <c r="F77" s="16" t="s">
        <v>174</v>
      </c>
      <c r="G77" s="16" t="s">
        <v>216</v>
      </c>
      <c r="H77" s="17"/>
      <c r="I77" s="19">
        <f>I78</f>
        <v>337.7</v>
      </c>
    </row>
    <row r="78" spans="1:9" ht="30">
      <c r="A78" s="22" t="s">
        <v>188</v>
      </c>
      <c r="B78" s="16" t="s">
        <v>12</v>
      </c>
      <c r="C78" s="17">
        <v>13</v>
      </c>
      <c r="D78" s="16" t="s">
        <v>12</v>
      </c>
      <c r="E78" s="17">
        <v>2</v>
      </c>
      <c r="F78" s="16" t="s">
        <v>174</v>
      </c>
      <c r="G78" s="16" t="s">
        <v>216</v>
      </c>
      <c r="H78" s="17">
        <v>240</v>
      </c>
      <c r="I78" s="19">
        <f>'Прил 3'!J70</f>
        <v>337.7</v>
      </c>
    </row>
    <row r="79" spans="1:9" s="26" customFormat="1" ht="43.5">
      <c r="A79" s="11" t="s">
        <v>189</v>
      </c>
      <c r="B79" s="12" t="s">
        <v>12</v>
      </c>
      <c r="C79" s="13">
        <v>13</v>
      </c>
      <c r="D79" s="12" t="s">
        <v>21</v>
      </c>
      <c r="E79" s="13">
        <v>0</v>
      </c>
      <c r="F79" s="12" t="s">
        <v>174</v>
      </c>
      <c r="G79" s="12" t="s">
        <v>311</v>
      </c>
      <c r="H79" s="13"/>
      <c r="I79" s="23">
        <f>I80</f>
        <v>1064.6</v>
      </c>
    </row>
    <row r="80" spans="1:9" ht="29.25">
      <c r="A80" s="11" t="s">
        <v>190</v>
      </c>
      <c r="B80" s="12" t="s">
        <v>12</v>
      </c>
      <c r="C80" s="13">
        <v>13</v>
      </c>
      <c r="D80" s="12" t="s">
        <v>21</v>
      </c>
      <c r="E80" s="13">
        <v>1</v>
      </c>
      <c r="F80" s="12" t="s">
        <v>174</v>
      </c>
      <c r="G80" s="12" t="s">
        <v>311</v>
      </c>
      <c r="H80" s="13"/>
      <c r="I80" s="23">
        <f>I81+I84+I87+I90+I93+I96</f>
        <v>1064.6</v>
      </c>
    </row>
    <row r="81" spans="1:9" ht="15">
      <c r="A81" s="15" t="s">
        <v>268</v>
      </c>
      <c r="B81" s="16" t="s">
        <v>12</v>
      </c>
      <c r="C81" s="17">
        <v>13</v>
      </c>
      <c r="D81" s="16" t="s">
        <v>21</v>
      </c>
      <c r="E81" s="17">
        <v>1</v>
      </c>
      <c r="F81" s="16" t="s">
        <v>12</v>
      </c>
      <c r="G81" s="16" t="s">
        <v>311</v>
      </c>
      <c r="H81" s="17"/>
      <c r="I81" s="19">
        <f>I82</f>
        <v>75</v>
      </c>
    </row>
    <row r="82" spans="1:9" ht="30">
      <c r="A82" s="22" t="s">
        <v>191</v>
      </c>
      <c r="B82" s="16" t="s">
        <v>12</v>
      </c>
      <c r="C82" s="16" t="s">
        <v>192</v>
      </c>
      <c r="D82" s="16" t="s">
        <v>21</v>
      </c>
      <c r="E82" s="16" t="s">
        <v>193</v>
      </c>
      <c r="F82" s="16" t="s">
        <v>12</v>
      </c>
      <c r="G82" s="16" t="s">
        <v>217</v>
      </c>
      <c r="H82" s="16"/>
      <c r="I82" s="19">
        <f>I83</f>
        <v>75</v>
      </c>
    </row>
    <row r="83" spans="1:9" ht="30">
      <c r="A83" s="22" t="s">
        <v>188</v>
      </c>
      <c r="B83" s="16" t="s">
        <v>12</v>
      </c>
      <c r="C83" s="16" t="s">
        <v>192</v>
      </c>
      <c r="D83" s="16" t="s">
        <v>21</v>
      </c>
      <c r="E83" s="16" t="s">
        <v>193</v>
      </c>
      <c r="F83" s="16" t="s">
        <v>12</v>
      </c>
      <c r="G83" s="16" t="s">
        <v>217</v>
      </c>
      <c r="H83" s="16" t="s">
        <v>194</v>
      </c>
      <c r="I83" s="19">
        <f>'Прил 3'!J75</f>
        <v>75</v>
      </c>
    </row>
    <row r="84" spans="1:9" ht="15">
      <c r="A84" s="15" t="s">
        <v>276</v>
      </c>
      <c r="B84" s="16" t="s">
        <v>12</v>
      </c>
      <c r="C84" s="17">
        <v>13</v>
      </c>
      <c r="D84" s="16" t="s">
        <v>21</v>
      </c>
      <c r="E84" s="17">
        <v>1</v>
      </c>
      <c r="F84" s="16" t="s">
        <v>14</v>
      </c>
      <c r="G84" s="16" t="s">
        <v>311</v>
      </c>
      <c r="H84" s="17"/>
      <c r="I84" s="19">
        <f>I85</f>
        <v>70</v>
      </c>
    </row>
    <row r="85" spans="1:9" ht="30">
      <c r="A85" s="22" t="s">
        <v>191</v>
      </c>
      <c r="B85" s="16" t="s">
        <v>12</v>
      </c>
      <c r="C85" s="16" t="s">
        <v>192</v>
      </c>
      <c r="D85" s="16" t="s">
        <v>21</v>
      </c>
      <c r="E85" s="16" t="s">
        <v>193</v>
      </c>
      <c r="F85" s="16" t="s">
        <v>14</v>
      </c>
      <c r="G85" s="16" t="s">
        <v>217</v>
      </c>
      <c r="H85" s="16"/>
      <c r="I85" s="19">
        <f>I86</f>
        <v>70</v>
      </c>
    </row>
    <row r="86" spans="1:9" ht="30">
      <c r="A86" s="22" t="s">
        <v>188</v>
      </c>
      <c r="B86" s="16" t="s">
        <v>12</v>
      </c>
      <c r="C86" s="16" t="s">
        <v>192</v>
      </c>
      <c r="D86" s="16" t="s">
        <v>21</v>
      </c>
      <c r="E86" s="16" t="s">
        <v>193</v>
      </c>
      <c r="F86" s="16" t="s">
        <v>14</v>
      </c>
      <c r="G86" s="16" t="s">
        <v>217</v>
      </c>
      <c r="H86" s="16" t="s">
        <v>194</v>
      </c>
      <c r="I86" s="19">
        <f>'Прил 3'!J78</f>
        <v>70</v>
      </c>
    </row>
    <row r="87" spans="1:9" ht="15">
      <c r="A87" s="15" t="s">
        <v>270</v>
      </c>
      <c r="B87" s="16" t="s">
        <v>12</v>
      </c>
      <c r="C87" s="17">
        <v>13</v>
      </c>
      <c r="D87" s="16" t="s">
        <v>21</v>
      </c>
      <c r="E87" s="17">
        <v>1</v>
      </c>
      <c r="F87" s="16" t="s">
        <v>13</v>
      </c>
      <c r="G87" s="16" t="s">
        <v>311</v>
      </c>
      <c r="H87" s="17"/>
      <c r="I87" s="19">
        <f>I88</f>
        <v>557.1</v>
      </c>
    </row>
    <row r="88" spans="1:9" ht="30">
      <c r="A88" s="22" t="s">
        <v>191</v>
      </c>
      <c r="B88" s="16" t="s">
        <v>12</v>
      </c>
      <c r="C88" s="16" t="s">
        <v>192</v>
      </c>
      <c r="D88" s="16" t="s">
        <v>21</v>
      </c>
      <c r="E88" s="16" t="s">
        <v>193</v>
      </c>
      <c r="F88" s="16" t="s">
        <v>13</v>
      </c>
      <c r="G88" s="16" t="s">
        <v>217</v>
      </c>
      <c r="H88" s="16"/>
      <c r="I88" s="19">
        <f>I89</f>
        <v>557.1</v>
      </c>
    </row>
    <row r="89" spans="1:9" ht="30">
      <c r="A89" s="22" t="s">
        <v>188</v>
      </c>
      <c r="B89" s="16" t="s">
        <v>12</v>
      </c>
      <c r="C89" s="16" t="s">
        <v>192</v>
      </c>
      <c r="D89" s="16" t="s">
        <v>21</v>
      </c>
      <c r="E89" s="16" t="s">
        <v>193</v>
      </c>
      <c r="F89" s="16" t="s">
        <v>13</v>
      </c>
      <c r="G89" s="16" t="s">
        <v>217</v>
      </c>
      <c r="H89" s="16" t="s">
        <v>194</v>
      </c>
      <c r="I89" s="19">
        <f>'Прил 3'!J81</f>
        <v>557.1</v>
      </c>
    </row>
    <row r="90" spans="1:9" ht="15">
      <c r="A90" s="15" t="s">
        <v>271</v>
      </c>
      <c r="B90" s="16" t="s">
        <v>12</v>
      </c>
      <c r="C90" s="17">
        <v>13</v>
      </c>
      <c r="D90" s="16" t="s">
        <v>21</v>
      </c>
      <c r="E90" s="17">
        <v>1</v>
      </c>
      <c r="F90" s="16" t="s">
        <v>16</v>
      </c>
      <c r="G90" s="16" t="s">
        <v>311</v>
      </c>
      <c r="H90" s="17"/>
      <c r="I90" s="19">
        <f>I91</f>
        <v>132.5</v>
      </c>
    </row>
    <row r="91" spans="1:9" ht="30">
      <c r="A91" s="22" t="s">
        <v>191</v>
      </c>
      <c r="B91" s="16" t="s">
        <v>12</v>
      </c>
      <c r="C91" s="16" t="s">
        <v>192</v>
      </c>
      <c r="D91" s="16" t="s">
        <v>21</v>
      </c>
      <c r="E91" s="16" t="s">
        <v>193</v>
      </c>
      <c r="F91" s="16" t="s">
        <v>16</v>
      </c>
      <c r="G91" s="16" t="s">
        <v>217</v>
      </c>
      <c r="H91" s="16"/>
      <c r="I91" s="19">
        <f>I92</f>
        <v>132.5</v>
      </c>
    </row>
    <row r="92" spans="1:9" ht="30">
      <c r="A92" s="22" t="s">
        <v>188</v>
      </c>
      <c r="B92" s="16" t="s">
        <v>12</v>
      </c>
      <c r="C92" s="16" t="s">
        <v>192</v>
      </c>
      <c r="D92" s="16" t="s">
        <v>21</v>
      </c>
      <c r="E92" s="16" t="s">
        <v>193</v>
      </c>
      <c r="F92" s="16" t="s">
        <v>16</v>
      </c>
      <c r="G92" s="16" t="s">
        <v>217</v>
      </c>
      <c r="H92" s="16" t="s">
        <v>194</v>
      </c>
      <c r="I92" s="19">
        <f>'Прил 3'!J84</f>
        <v>132.5</v>
      </c>
    </row>
    <row r="93" spans="1:9" ht="45">
      <c r="A93" s="15" t="s">
        <v>352</v>
      </c>
      <c r="B93" s="16" t="s">
        <v>12</v>
      </c>
      <c r="C93" s="17">
        <v>13</v>
      </c>
      <c r="D93" s="16" t="s">
        <v>21</v>
      </c>
      <c r="E93" s="17">
        <v>1</v>
      </c>
      <c r="F93" s="16" t="s">
        <v>17</v>
      </c>
      <c r="G93" s="16" t="s">
        <v>311</v>
      </c>
      <c r="H93" s="17"/>
      <c r="I93" s="19">
        <f>I94</f>
        <v>150</v>
      </c>
    </row>
    <row r="94" spans="1:9" ht="30">
      <c r="A94" s="22" t="s">
        <v>191</v>
      </c>
      <c r="B94" s="16" t="s">
        <v>12</v>
      </c>
      <c r="C94" s="16" t="s">
        <v>192</v>
      </c>
      <c r="D94" s="16" t="s">
        <v>21</v>
      </c>
      <c r="E94" s="16" t="s">
        <v>193</v>
      </c>
      <c r="F94" s="16" t="s">
        <v>17</v>
      </c>
      <c r="G94" s="16" t="s">
        <v>217</v>
      </c>
      <c r="H94" s="16"/>
      <c r="I94" s="19">
        <f>I95</f>
        <v>150</v>
      </c>
    </row>
    <row r="95" spans="1:9" ht="30">
      <c r="A95" s="22" t="s">
        <v>188</v>
      </c>
      <c r="B95" s="16" t="s">
        <v>12</v>
      </c>
      <c r="C95" s="16" t="s">
        <v>192</v>
      </c>
      <c r="D95" s="16" t="s">
        <v>21</v>
      </c>
      <c r="E95" s="16" t="s">
        <v>193</v>
      </c>
      <c r="F95" s="16" t="s">
        <v>17</v>
      </c>
      <c r="G95" s="16" t="s">
        <v>217</v>
      </c>
      <c r="H95" s="16" t="s">
        <v>194</v>
      </c>
      <c r="I95" s="19">
        <f>'Прил 3'!J87</f>
        <v>150</v>
      </c>
    </row>
    <row r="96" spans="1:9" ht="15">
      <c r="A96" s="15" t="s">
        <v>272</v>
      </c>
      <c r="B96" s="16" t="s">
        <v>12</v>
      </c>
      <c r="C96" s="17">
        <v>13</v>
      </c>
      <c r="D96" s="16" t="s">
        <v>21</v>
      </c>
      <c r="E96" s="17">
        <v>1</v>
      </c>
      <c r="F96" s="16" t="s">
        <v>121</v>
      </c>
      <c r="G96" s="16" t="s">
        <v>311</v>
      </c>
      <c r="H96" s="17"/>
      <c r="I96" s="19">
        <f>I97</f>
        <v>80</v>
      </c>
    </row>
    <row r="97" spans="1:9" ht="30">
      <c r="A97" s="22" t="s">
        <v>191</v>
      </c>
      <c r="B97" s="16" t="s">
        <v>12</v>
      </c>
      <c r="C97" s="16" t="s">
        <v>192</v>
      </c>
      <c r="D97" s="16" t="s">
        <v>21</v>
      </c>
      <c r="E97" s="16" t="s">
        <v>193</v>
      </c>
      <c r="F97" s="16" t="s">
        <v>121</v>
      </c>
      <c r="G97" s="16" t="s">
        <v>217</v>
      </c>
      <c r="H97" s="16"/>
      <c r="I97" s="19">
        <f>I98</f>
        <v>80</v>
      </c>
    </row>
    <row r="98" spans="1:9" ht="30">
      <c r="A98" s="22" t="s">
        <v>188</v>
      </c>
      <c r="B98" s="16" t="s">
        <v>12</v>
      </c>
      <c r="C98" s="16" t="s">
        <v>192</v>
      </c>
      <c r="D98" s="16" t="s">
        <v>21</v>
      </c>
      <c r="E98" s="16" t="s">
        <v>193</v>
      </c>
      <c r="F98" s="16" t="s">
        <v>121</v>
      </c>
      <c r="G98" s="16" t="s">
        <v>217</v>
      </c>
      <c r="H98" s="16" t="s">
        <v>194</v>
      </c>
      <c r="I98" s="19">
        <f>'Прил 3'!J90</f>
        <v>80</v>
      </c>
    </row>
    <row r="99" spans="1:9" s="26" customFormat="1" ht="29.25">
      <c r="A99" s="11" t="s">
        <v>339</v>
      </c>
      <c r="B99" s="12" t="s">
        <v>12</v>
      </c>
      <c r="C99" s="13">
        <v>13</v>
      </c>
      <c r="D99" s="12" t="s">
        <v>22</v>
      </c>
      <c r="E99" s="13">
        <v>0</v>
      </c>
      <c r="F99" s="12" t="s">
        <v>174</v>
      </c>
      <c r="G99" s="12" t="s">
        <v>311</v>
      </c>
      <c r="H99" s="13"/>
      <c r="I99" s="23">
        <f>I100</f>
        <v>116.80000000000001</v>
      </c>
    </row>
    <row r="100" spans="1:9" ht="29.25">
      <c r="A100" s="11" t="s">
        <v>195</v>
      </c>
      <c r="B100" s="12" t="s">
        <v>12</v>
      </c>
      <c r="C100" s="13">
        <v>13</v>
      </c>
      <c r="D100" s="12" t="s">
        <v>22</v>
      </c>
      <c r="E100" s="13">
        <v>0</v>
      </c>
      <c r="F100" s="12" t="s">
        <v>174</v>
      </c>
      <c r="G100" s="12" t="s">
        <v>311</v>
      </c>
      <c r="H100" s="13"/>
      <c r="I100" s="23">
        <f>I101</f>
        <v>116.80000000000001</v>
      </c>
    </row>
    <row r="101" spans="1:9" ht="30">
      <c r="A101" s="22" t="s">
        <v>196</v>
      </c>
      <c r="B101" s="16" t="s">
        <v>12</v>
      </c>
      <c r="C101" s="16" t="s">
        <v>192</v>
      </c>
      <c r="D101" s="16" t="s">
        <v>22</v>
      </c>
      <c r="E101" s="16" t="s">
        <v>197</v>
      </c>
      <c r="F101" s="16" t="s">
        <v>174</v>
      </c>
      <c r="G101" s="16" t="s">
        <v>218</v>
      </c>
      <c r="H101" s="16"/>
      <c r="I101" s="19">
        <f>I102</f>
        <v>116.80000000000001</v>
      </c>
    </row>
    <row r="102" spans="1:9" ht="30">
      <c r="A102" s="22" t="s">
        <v>188</v>
      </c>
      <c r="B102" s="16" t="s">
        <v>12</v>
      </c>
      <c r="C102" s="16" t="s">
        <v>192</v>
      </c>
      <c r="D102" s="16" t="s">
        <v>22</v>
      </c>
      <c r="E102" s="16" t="s">
        <v>197</v>
      </c>
      <c r="F102" s="16" t="s">
        <v>174</v>
      </c>
      <c r="G102" s="16" t="s">
        <v>218</v>
      </c>
      <c r="H102" s="16" t="s">
        <v>194</v>
      </c>
      <c r="I102" s="19">
        <f>'Прил 3'!J94</f>
        <v>116.80000000000001</v>
      </c>
    </row>
    <row r="103" spans="1:9" ht="43.5" hidden="1">
      <c r="A103" s="11" t="s">
        <v>340</v>
      </c>
      <c r="B103" s="12" t="s">
        <v>12</v>
      </c>
      <c r="C103" s="12" t="s">
        <v>192</v>
      </c>
      <c r="D103" s="12" t="s">
        <v>82</v>
      </c>
      <c r="E103" s="13">
        <v>0</v>
      </c>
      <c r="F103" s="12" t="s">
        <v>174</v>
      </c>
      <c r="G103" s="12" t="s">
        <v>311</v>
      </c>
      <c r="H103" s="16"/>
      <c r="I103" s="23">
        <f>I104</f>
        <v>0</v>
      </c>
    </row>
    <row r="104" spans="1:9" ht="15" hidden="1">
      <c r="A104" s="22" t="s">
        <v>298</v>
      </c>
      <c r="B104" s="16" t="s">
        <v>12</v>
      </c>
      <c r="C104" s="16" t="s">
        <v>192</v>
      </c>
      <c r="D104" s="16" t="s">
        <v>82</v>
      </c>
      <c r="E104" s="16" t="s">
        <v>197</v>
      </c>
      <c r="F104" s="16" t="s">
        <v>14</v>
      </c>
      <c r="G104" s="16" t="s">
        <v>311</v>
      </c>
      <c r="H104" s="16"/>
      <c r="I104" s="19">
        <f>I105</f>
        <v>0</v>
      </c>
    </row>
    <row r="105" spans="1:9" ht="15" hidden="1">
      <c r="A105" s="22" t="s">
        <v>296</v>
      </c>
      <c r="B105" s="16" t="s">
        <v>12</v>
      </c>
      <c r="C105" s="16" t="s">
        <v>192</v>
      </c>
      <c r="D105" s="16" t="s">
        <v>82</v>
      </c>
      <c r="E105" s="16" t="s">
        <v>197</v>
      </c>
      <c r="F105" s="16" t="s">
        <v>14</v>
      </c>
      <c r="G105" s="16" t="s">
        <v>297</v>
      </c>
      <c r="H105" s="16"/>
      <c r="I105" s="19">
        <f>I106</f>
        <v>0</v>
      </c>
    </row>
    <row r="106" spans="1:9" ht="30" hidden="1">
      <c r="A106" s="22" t="s">
        <v>188</v>
      </c>
      <c r="B106" s="16" t="s">
        <v>12</v>
      </c>
      <c r="C106" s="16" t="s">
        <v>192</v>
      </c>
      <c r="D106" s="16" t="s">
        <v>82</v>
      </c>
      <c r="E106" s="16" t="s">
        <v>197</v>
      </c>
      <c r="F106" s="16" t="s">
        <v>14</v>
      </c>
      <c r="G106" s="16" t="s">
        <v>297</v>
      </c>
      <c r="H106" s="16" t="s">
        <v>194</v>
      </c>
      <c r="I106" s="19">
        <f>'Прил 3'!J98</f>
        <v>0</v>
      </c>
    </row>
    <row r="107" spans="1:9" ht="43.5">
      <c r="A107" s="11" t="s">
        <v>343</v>
      </c>
      <c r="B107" s="12" t="s">
        <v>12</v>
      </c>
      <c r="C107" s="13">
        <v>13</v>
      </c>
      <c r="D107" s="12" t="s">
        <v>83</v>
      </c>
      <c r="E107" s="13">
        <v>0</v>
      </c>
      <c r="F107" s="12" t="s">
        <v>174</v>
      </c>
      <c r="G107" s="12" t="s">
        <v>311</v>
      </c>
      <c r="H107" s="13"/>
      <c r="I107" s="23">
        <f>I108</f>
        <v>142</v>
      </c>
    </row>
    <row r="108" spans="1:9" ht="15">
      <c r="A108" s="22" t="s">
        <v>289</v>
      </c>
      <c r="B108" s="16" t="s">
        <v>12</v>
      </c>
      <c r="C108" s="16" t="s">
        <v>192</v>
      </c>
      <c r="D108" s="16" t="s">
        <v>83</v>
      </c>
      <c r="E108" s="16" t="s">
        <v>197</v>
      </c>
      <c r="F108" s="16" t="s">
        <v>12</v>
      </c>
      <c r="G108" s="16" t="s">
        <v>311</v>
      </c>
      <c r="H108" s="16"/>
      <c r="I108" s="19">
        <f>I109</f>
        <v>142</v>
      </c>
    </row>
    <row r="109" spans="1:9" ht="15">
      <c r="A109" s="22" t="s">
        <v>289</v>
      </c>
      <c r="B109" s="16" t="s">
        <v>12</v>
      </c>
      <c r="C109" s="16" t="s">
        <v>192</v>
      </c>
      <c r="D109" s="16" t="s">
        <v>83</v>
      </c>
      <c r="E109" s="16" t="s">
        <v>197</v>
      </c>
      <c r="F109" s="16" t="s">
        <v>12</v>
      </c>
      <c r="G109" s="16" t="s">
        <v>290</v>
      </c>
      <c r="H109" s="16"/>
      <c r="I109" s="19">
        <f>I110</f>
        <v>142</v>
      </c>
    </row>
    <row r="110" spans="1:9" ht="30">
      <c r="A110" s="22" t="s">
        <v>188</v>
      </c>
      <c r="B110" s="16" t="s">
        <v>12</v>
      </c>
      <c r="C110" s="16" t="s">
        <v>192</v>
      </c>
      <c r="D110" s="16" t="s">
        <v>83</v>
      </c>
      <c r="E110" s="16" t="s">
        <v>197</v>
      </c>
      <c r="F110" s="16" t="s">
        <v>12</v>
      </c>
      <c r="G110" s="16" t="s">
        <v>290</v>
      </c>
      <c r="H110" s="16" t="s">
        <v>194</v>
      </c>
      <c r="I110" s="19">
        <f>'Прил 3'!J102</f>
        <v>142</v>
      </c>
    </row>
    <row r="111" spans="1:9" ht="43.5">
      <c r="A111" s="11" t="s">
        <v>375</v>
      </c>
      <c r="B111" s="12" t="s">
        <v>12</v>
      </c>
      <c r="C111" s="13">
        <v>13</v>
      </c>
      <c r="D111" s="12" t="s">
        <v>192</v>
      </c>
      <c r="E111" s="13">
        <v>0</v>
      </c>
      <c r="F111" s="12" t="s">
        <v>174</v>
      </c>
      <c r="G111" s="12" t="s">
        <v>311</v>
      </c>
      <c r="H111" s="13"/>
      <c r="I111" s="23">
        <f>I112+I114+I116</f>
        <v>99</v>
      </c>
    </row>
    <row r="112" spans="1:9" ht="15" hidden="1">
      <c r="A112" s="22" t="s">
        <v>377</v>
      </c>
      <c r="B112" s="16" t="s">
        <v>12</v>
      </c>
      <c r="C112" s="16" t="s">
        <v>192</v>
      </c>
      <c r="D112" s="16" t="s">
        <v>192</v>
      </c>
      <c r="E112" s="16" t="s">
        <v>197</v>
      </c>
      <c r="F112" s="16" t="s">
        <v>174</v>
      </c>
      <c r="G112" s="16" t="s">
        <v>376</v>
      </c>
      <c r="H112" s="16"/>
      <c r="I112" s="19">
        <f>I113</f>
        <v>0</v>
      </c>
    </row>
    <row r="113" spans="1:9" ht="30" hidden="1">
      <c r="A113" s="22" t="s">
        <v>188</v>
      </c>
      <c r="B113" s="16" t="s">
        <v>12</v>
      </c>
      <c r="C113" s="16" t="s">
        <v>192</v>
      </c>
      <c r="D113" s="16" t="s">
        <v>192</v>
      </c>
      <c r="E113" s="16" t="s">
        <v>197</v>
      </c>
      <c r="F113" s="16" t="s">
        <v>174</v>
      </c>
      <c r="G113" s="16" t="s">
        <v>376</v>
      </c>
      <c r="H113" s="16" t="s">
        <v>194</v>
      </c>
      <c r="I113" s="19">
        <f>'Прил 3'!J105</f>
        <v>0</v>
      </c>
    </row>
    <row r="114" spans="1:9" ht="15" hidden="1">
      <c r="A114" s="22" t="s">
        <v>378</v>
      </c>
      <c r="B114" s="16" t="s">
        <v>12</v>
      </c>
      <c r="C114" s="16" t="s">
        <v>192</v>
      </c>
      <c r="D114" s="16" t="s">
        <v>192</v>
      </c>
      <c r="E114" s="16" t="s">
        <v>197</v>
      </c>
      <c r="F114" s="16" t="s">
        <v>174</v>
      </c>
      <c r="G114" s="16" t="s">
        <v>379</v>
      </c>
      <c r="H114" s="16"/>
      <c r="I114" s="19">
        <f>I115</f>
        <v>0</v>
      </c>
    </row>
    <row r="115" spans="1:9" ht="30" hidden="1">
      <c r="A115" s="22" t="s">
        <v>188</v>
      </c>
      <c r="B115" s="16" t="s">
        <v>12</v>
      </c>
      <c r="C115" s="16" t="s">
        <v>192</v>
      </c>
      <c r="D115" s="16" t="s">
        <v>192</v>
      </c>
      <c r="E115" s="16" t="s">
        <v>197</v>
      </c>
      <c r="F115" s="16" t="s">
        <v>174</v>
      </c>
      <c r="G115" s="16" t="s">
        <v>379</v>
      </c>
      <c r="H115" s="16" t="s">
        <v>194</v>
      </c>
      <c r="I115" s="19">
        <f>'Прил 3'!J107</f>
        <v>0</v>
      </c>
    </row>
    <row r="116" spans="1:9" ht="15">
      <c r="A116" s="22" t="s">
        <v>380</v>
      </c>
      <c r="B116" s="16" t="s">
        <v>12</v>
      </c>
      <c r="C116" s="16" t="s">
        <v>192</v>
      </c>
      <c r="D116" s="16" t="s">
        <v>192</v>
      </c>
      <c r="E116" s="16" t="s">
        <v>197</v>
      </c>
      <c r="F116" s="16" t="s">
        <v>174</v>
      </c>
      <c r="G116" s="16" t="s">
        <v>381</v>
      </c>
      <c r="H116" s="16"/>
      <c r="I116" s="19">
        <f>I117</f>
        <v>99</v>
      </c>
    </row>
    <row r="117" spans="1:9" ht="30">
      <c r="A117" s="22" t="s">
        <v>188</v>
      </c>
      <c r="B117" s="16" t="s">
        <v>12</v>
      </c>
      <c r="C117" s="16" t="s">
        <v>192</v>
      </c>
      <c r="D117" s="16" t="s">
        <v>192</v>
      </c>
      <c r="E117" s="16" t="s">
        <v>197</v>
      </c>
      <c r="F117" s="16" t="s">
        <v>174</v>
      </c>
      <c r="G117" s="16" t="s">
        <v>381</v>
      </c>
      <c r="H117" s="16" t="s">
        <v>194</v>
      </c>
      <c r="I117" s="19">
        <f>'Прил 3'!J109</f>
        <v>99</v>
      </c>
    </row>
    <row r="118" spans="1:9" ht="15">
      <c r="A118" s="11" t="s">
        <v>98</v>
      </c>
      <c r="B118" s="12" t="s">
        <v>12</v>
      </c>
      <c r="C118" s="13">
        <v>13</v>
      </c>
      <c r="D118" s="12" t="s">
        <v>161</v>
      </c>
      <c r="E118" s="13">
        <v>0</v>
      </c>
      <c r="F118" s="12" t="s">
        <v>174</v>
      </c>
      <c r="G118" s="12" t="s">
        <v>311</v>
      </c>
      <c r="H118" s="13"/>
      <c r="I118" s="23">
        <f>I119</f>
        <v>500</v>
      </c>
    </row>
    <row r="119" spans="1:9" ht="30">
      <c r="A119" s="15" t="s">
        <v>99</v>
      </c>
      <c r="B119" s="16" t="s">
        <v>12</v>
      </c>
      <c r="C119" s="17">
        <v>13</v>
      </c>
      <c r="D119" s="17">
        <v>91</v>
      </c>
      <c r="E119" s="17">
        <v>1</v>
      </c>
      <c r="F119" s="16" t="s">
        <v>174</v>
      </c>
      <c r="G119" s="16" t="s">
        <v>311</v>
      </c>
      <c r="H119" s="17"/>
      <c r="I119" s="19">
        <f>I120+I122</f>
        <v>500</v>
      </c>
    </row>
    <row r="120" spans="1:9" ht="30">
      <c r="A120" s="15" t="s">
        <v>205</v>
      </c>
      <c r="B120" s="16" t="s">
        <v>12</v>
      </c>
      <c r="C120" s="17">
        <v>13</v>
      </c>
      <c r="D120" s="17">
        <v>91</v>
      </c>
      <c r="E120" s="17">
        <v>1</v>
      </c>
      <c r="F120" s="16" t="s">
        <v>174</v>
      </c>
      <c r="G120" s="16" t="s">
        <v>251</v>
      </c>
      <c r="H120" s="17"/>
      <c r="I120" s="19">
        <f>I121</f>
        <v>200</v>
      </c>
    </row>
    <row r="121" spans="1:9" ht="30">
      <c r="A121" s="15" t="s">
        <v>188</v>
      </c>
      <c r="B121" s="16" t="s">
        <v>12</v>
      </c>
      <c r="C121" s="17">
        <v>13</v>
      </c>
      <c r="D121" s="17">
        <v>91</v>
      </c>
      <c r="E121" s="17">
        <v>1</v>
      </c>
      <c r="F121" s="16" t="s">
        <v>174</v>
      </c>
      <c r="G121" s="16" t="s">
        <v>251</v>
      </c>
      <c r="H121" s="17">
        <v>240</v>
      </c>
      <c r="I121" s="19">
        <f>'Прил 3'!J358</f>
        <v>200</v>
      </c>
    </row>
    <row r="122" spans="1:9" ht="15">
      <c r="A122" s="22" t="s">
        <v>162</v>
      </c>
      <c r="B122" s="16" t="s">
        <v>12</v>
      </c>
      <c r="C122" s="17">
        <v>13</v>
      </c>
      <c r="D122" s="16" t="s">
        <v>161</v>
      </c>
      <c r="E122" s="17">
        <v>1</v>
      </c>
      <c r="F122" s="16" t="s">
        <v>174</v>
      </c>
      <c r="G122" s="16" t="s">
        <v>252</v>
      </c>
      <c r="H122" s="17"/>
      <c r="I122" s="19">
        <f>I123</f>
        <v>300</v>
      </c>
    </row>
    <row r="123" spans="1:9" ht="30">
      <c r="A123" s="22" t="s">
        <v>188</v>
      </c>
      <c r="B123" s="16" t="s">
        <v>12</v>
      </c>
      <c r="C123" s="17">
        <v>13</v>
      </c>
      <c r="D123" s="16" t="s">
        <v>161</v>
      </c>
      <c r="E123" s="17">
        <v>1</v>
      </c>
      <c r="F123" s="16" t="s">
        <v>174</v>
      </c>
      <c r="G123" s="16" t="s">
        <v>252</v>
      </c>
      <c r="H123" s="17">
        <v>240</v>
      </c>
      <c r="I123" s="19">
        <f>'Прил 3'!J360</f>
        <v>300</v>
      </c>
    </row>
    <row r="124" spans="1:9" ht="15">
      <c r="A124" s="121" t="s">
        <v>166</v>
      </c>
      <c r="B124" s="12" t="s">
        <v>12</v>
      </c>
      <c r="C124" s="12" t="s">
        <v>192</v>
      </c>
      <c r="D124" s="13">
        <v>92</v>
      </c>
      <c r="E124" s="12"/>
      <c r="F124" s="12"/>
      <c r="G124" s="13"/>
      <c r="H124" s="16"/>
      <c r="I124" s="23">
        <f>I125</f>
        <v>1108.8</v>
      </c>
    </row>
    <row r="125" spans="1:9" ht="15">
      <c r="A125" s="122" t="s">
        <v>382</v>
      </c>
      <c r="B125" s="16" t="s">
        <v>12</v>
      </c>
      <c r="C125" s="16" t="s">
        <v>192</v>
      </c>
      <c r="D125" s="17">
        <v>92</v>
      </c>
      <c r="E125" s="16" t="s">
        <v>171</v>
      </c>
      <c r="F125" s="16"/>
      <c r="G125" s="17"/>
      <c r="H125" s="16"/>
      <c r="I125" s="19">
        <f>I126</f>
        <v>1108.8</v>
      </c>
    </row>
    <row r="126" spans="1:9" ht="45">
      <c r="A126" s="122" t="s">
        <v>383</v>
      </c>
      <c r="B126" s="16" t="s">
        <v>12</v>
      </c>
      <c r="C126" s="16" t="s">
        <v>192</v>
      </c>
      <c r="D126" s="17">
        <v>92</v>
      </c>
      <c r="E126" s="16" t="s">
        <v>171</v>
      </c>
      <c r="F126" s="16" t="s">
        <v>174</v>
      </c>
      <c r="G126" s="17">
        <v>29390</v>
      </c>
      <c r="H126" s="16"/>
      <c r="I126" s="19">
        <f>I127</f>
        <v>1108.8</v>
      </c>
    </row>
    <row r="127" spans="1:9" ht="30">
      <c r="A127" s="22" t="s">
        <v>188</v>
      </c>
      <c r="B127" s="16" t="s">
        <v>12</v>
      </c>
      <c r="C127" s="16" t="s">
        <v>192</v>
      </c>
      <c r="D127" s="17">
        <v>92</v>
      </c>
      <c r="E127" s="16" t="s">
        <v>171</v>
      </c>
      <c r="F127" s="16" t="s">
        <v>174</v>
      </c>
      <c r="G127" s="17">
        <v>29390</v>
      </c>
      <c r="H127" s="16" t="s">
        <v>194</v>
      </c>
      <c r="I127" s="19">
        <f>'Прил 3'!J113</f>
        <v>1108.8</v>
      </c>
    </row>
    <row r="128" spans="1:9" ht="15">
      <c r="A128" s="13" t="s">
        <v>18</v>
      </c>
      <c r="B128" s="12" t="s">
        <v>14</v>
      </c>
      <c r="C128" s="13" t="s">
        <v>9</v>
      </c>
      <c r="D128" s="12" t="s">
        <v>10</v>
      </c>
      <c r="E128" s="13"/>
      <c r="F128" s="12"/>
      <c r="G128" s="12"/>
      <c r="H128" s="13" t="s">
        <v>8</v>
      </c>
      <c r="I128" s="14">
        <f>I129</f>
        <v>369.5</v>
      </c>
    </row>
    <row r="129" spans="1:9" ht="15">
      <c r="A129" s="72" t="s">
        <v>2</v>
      </c>
      <c r="B129" s="12" t="s">
        <v>14</v>
      </c>
      <c r="C129" s="12" t="s">
        <v>13</v>
      </c>
      <c r="D129" s="12" t="s">
        <v>10</v>
      </c>
      <c r="E129" s="13"/>
      <c r="F129" s="12"/>
      <c r="G129" s="12"/>
      <c r="H129" s="13" t="s">
        <v>8</v>
      </c>
      <c r="I129" s="19">
        <f>I130</f>
        <v>369.5</v>
      </c>
    </row>
    <row r="130" spans="1:9" ht="15">
      <c r="A130" s="22" t="s">
        <v>112</v>
      </c>
      <c r="B130" s="16" t="s">
        <v>14</v>
      </c>
      <c r="C130" s="16" t="s">
        <v>13</v>
      </c>
      <c r="D130" s="16" t="s">
        <v>97</v>
      </c>
      <c r="E130" s="17">
        <v>0</v>
      </c>
      <c r="F130" s="16" t="s">
        <v>174</v>
      </c>
      <c r="G130" s="16" t="s">
        <v>311</v>
      </c>
      <c r="H130" s="17"/>
      <c r="I130" s="19">
        <f>I131</f>
        <v>369.5</v>
      </c>
    </row>
    <row r="131" spans="1:9" ht="15">
      <c r="A131" s="22" t="s">
        <v>113</v>
      </c>
      <c r="B131" s="16" t="s">
        <v>14</v>
      </c>
      <c r="C131" s="16" t="s">
        <v>13</v>
      </c>
      <c r="D131" s="16" t="s">
        <v>97</v>
      </c>
      <c r="E131" s="17">
        <v>9</v>
      </c>
      <c r="F131" s="16" t="s">
        <v>174</v>
      </c>
      <c r="G131" s="16" t="s">
        <v>311</v>
      </c>
      <c r="H131" s="17"/>
      <c r="I131" s="19">
        <f>I132</f>
        <v>369.5</v>
      </c>
    </row>
    <row r="132" spans="1:9" ht="45">
      <c r="A132" s="15" t="s">
        <v>114</v>
      </c>
      <c r="B132" s="16" t="s">
        <v>14</v>
      </c>
      <c r="C132" s="16" t="s">
        <v>13</v>
      </c>
      <c r="D132" s="16" t="s">
        <v>97</v>
      </c>
      <c r="E132" s="17">
        <v>9</v>
      </c>
      <c r="F132" s="16" t="s">
        <v>174</v>
      </c>
      <c r="G132" s="16" t="s">
        <v>220</v>
      </c>
      <c r="H132" s="17"/>
      <c r="I132" s="19">
        <f>I133</f>
        <v>369.5</v>
      </c>
    </row>
    <row r="133" spans="1:9" ht="15">
      <c r="A133" s="15" t="s">
        <v>180</v>
      </c>
      <c r="B133" s="16" t="s">
        <v>14</v>
      </c>
      <c r="C133" s="16" t="s">
        <v>13</v>
      </c>
      <c r="D133" s="16" t="s">
        <v>97</v>
      </c>
      <c r="E133" s="17">
        <v>9</v>
      </c>
      <c r="F133" s="16" t="s">
        <v>174</v>
      </c>
      <c r="G133" s="16" t="s">
        <v>220</v>
      </c>
      <c r="H133" s="17">
        <v>120</v>
      </c>
      <c r="I133" s="19">
        <f>'Прил 3'!J119</f>
        <v>369.5</v>
      </c>
    </row>
    <row r="134" spans="1:9" ht="29.25">
      <c r="A134" s="13" t="s">
        <v>68</v>
      </c>
      <c r="B134" s="12" t="s">
        <v>13</v>
      </c>
      <c r="C134" s="12"/>
      <c r="D134" s="12"/>
      <c r="E134" s="13"/>
      <c r="F134" s="12"/>
      <c r="G134" s="16"/>
      <c r="H134" s="13"/>
      <c r="I134" s="23">
        <f>I135+I156+I161</f>
        <v>2035.4</v>
      </c>
    </row>
    <row r="135" spans="1:9" ht="29.25">
      <c r="A135" s="11" t="s">
        <v>75</v>
      </c>
      <c r="B135" s="12" t="s">
        <v>13</v>
      </c>
      <c r="C135" s="12" t="s">
        <v>64</v>
      </c>
      <c r="D135" s="12"/>
      <c r="E135" s="13"/>
      <c r="F135" s="12"/>
      <c r="G135" s="16"/>
      <c r="H135" s="13"/>
      <c r="I135" s="23">
        <f>I136+I152</f>
        <v>1300.4</v>
      </c>
    </row>
    <row r="136" spans="1:9" s="26" customFormat="1" ht="86.25">
      <c r="A136" s="11" t="s">
        <v>346</v>
      </c>
      <c r="B136" s="12" t="s">
        <v>13</v>
      </c>
      <c r="C136" s="12" t="s">
        <v>64</v>
      </c>
      <c r="D136" s="12" t="s">
        <v>14</v>
      </c>
      <c r="E136" s="13">
        <v>0</v>
      </c>
      <c r="F136" s="12" t="s">
        <v>174</v>
      </c>
      <c r="G136" s="12" t="s">
        <v>311</v>
      </c>
      <c r="H136" s="13"/>
      <c r="I136" s="23">
        <f>I137+I144+I147</f>
        <v>1265</v>
      </c>
    </row>
    <row r="137" spans="1:9" ht="29.25">
      <c r="A137" s="24" t="s">
        <v>259</v>
      </c>
      <c r="B137" s="12" t="s">
        <v>13</v>
      </c>
      <c r="C137" s="12" t="s">
        <v>64</v>
      </c>
      <c r="D137" s="12" t="s">
        <v>14</v>
      </c>
      <c r="E137" s="13">
        <v>1</v>
      </c>
      <c r="F137" s="12" t="s">
        <v>174</v>
      </c>
      <c r="G137" s="16" t="s">
        <v>311</v>
      </c>
      <c r="H137" s="13"/>
      <c r="I137" s="23">
        <f>I138+I140+I142</f>
        <v>35</v>
      </c>
    </row>
    <row r="138" spans="1:9" ht="15">
      <c r="A138" s="22" t="s">
        <v>116</v>
      </c>
      <c r="B138" s="16" t="s">
        <v>13</v>
      </c>
      <c r="C138" s="16" t="s">
        <v>64</v>
      </c>
      <c r="D138" s="16" t="s">
        <v>14</v>
      </c>
      <c r="E138" s="17">
        <v>1</v>
      </c>
      <c r="F138" s="16" t="s">
        <v>174</v>
      </c>
      <c r="G138" s="16" t="s">
        <v>221</v>
      </c>
      <c r="H138" s="17"/>
      <c r="I138" s="19">
        <f>I139</f>
        <v>20</v>
      </c>
    </row>
    <row r="139" spans="1:9" ht="30">
      <c r="A139" s="22" t="s">
        <v>188</v>
      </c>
      <c r="B139" s="16" t="s">
        <v>13</v>
      </c>
      <c r="C139" s="16" t="s">
        <v>64</v>
      </c>
      <c r="D139" s="16" t="s">
        <v>14</v>
      </c>
      <c r="E139" s="17">
        <v>1</v>
      </c>
      <c r="F139" s="16" t="s">
        <v>174</v>
      </c>
      <c r="G139" s="16" t="s">
        <v>221</v>
      </c>
      <c r="H139" s="17">
        <v>240</v>
      </c>
      <c r="I139" s="19">
        <f>'Прил 3'!J125</f>
        <v>20</v>
      </c>
    </row>
    <row r="140" spans="1:9" ht="15">
      <c r="A140" s="22" t="s">
        <v>260</v>
      </c>
      <c r="B140" s="16" t="s">
        <v>13</v>
      </c>
      <c r="C140" s="16" t="s">
        <v>64</v>
      </c>
      <c r="D140" s="16" t="s">
        <v>14</v>
      </c>
      <c r="E140" s="17">
        <v>1</v>
      </c>
      <c r="F140" s="16" t="s">
        <v>174</v>
      </c>
      <c r="G140" s="16" t="s">
        <v>261</v>
      </c>
      <c r="H140" s="17"/>
      <c r="I140" s="19">
        <f>I141</f>
        <v>10</v>
      </c>
    </row>
    <row r="141" spans="1:9" ht="30">
      <c r="A141" s="22" t="s">
        <v>188</v>
      </c>
      <c r="B141" s="16" t="s">
        <v>13</v>
      </c>
      <c r="C141" s="16" t="s">
        <v>64</v>
      </c>
      <c r="D141" s="16" t="s">
        <v>14</v>
      </c>
      <c r="E141" s="17">
        <v>1</v>
      </c>
      <c r="F141" s="16" t="s">
        <v>174</v>
      </c>
      <c r="G141" s="16" t="s">
        <v>261</v>
      </c>
      <c r="H141" s="17">
        <v>240</v>
      </c>
      <c r="I141" s="19">
        <f>'Прил 3'!J127</f>
        <v>10</v>
      </c>
    </row>
    <row r="142" spans="1:9" ht="30">
      <c r="A142" s="22" t="s">
        <v>277</v>
      </c>
      <c r="B142" s="16" t="s">
        <v>13</v>
      </c>
      <c r="C142" s="16" t="s">
        <v>64</v>
      </c>
      <c r="D142" s="16" t="s">
        <v>14</v>
      </c>
      <c r="E142" s="17">
        <v>1</v>
      </c>
      <c r="F142" s="16" t="s">
        <v>174</v>
      </c>
      <c r="G142" s="16" t="s">
        <v>262</v>
      </c>
      <c r="H142" s="17"/>
      <c r="I142" s="19">
        <f>I143</f>
        <v>5</v>
      </c>
    </row>
    <row r="143" spans="1:9" ht="30">
      <c r="A143" s="22" t="s">
        <v>188</v>
      </c>
      <c r="B143" s="16" t="s">
        <v>13</v>
      </c>
      <c r="C143" s="16" t="s">
        <v>64</v>
      </c>
      <c r="D143" s="16" t="s">
        <v>14</v>
      </c>
      <c r="E143" s="17">
        <v>1</v>
      </c>
      <c r="F143" s="16" t="s">
        <v>174</v>
      </c>
      <c r="G143" s="16" t="s">
        <v>262</v>
      </c>
      <c r="H143" s="17">
        <v>240</v>
      </c>
      <c r="I143" s="19">
        <f>'Прил 3'!J129</f>
        <v>5</v>
      </c>
    </row>
    <row r="144" spans="1:9" s="65" customFormat="1" ht="42.75">
      <c r="A144" s="64" t="s">
        <v>305</v>
      </c>
      <c r="B144" s="12" t="s">
        <v>13</v>
      </c>
      <c r="C144" s="12" t="s">
        <v>64</v>
      </c>
      <c r="D144" s="12" t="s">
        <v>14</v>
      </c>
      <c r="E144" s="13">
        <v>2</v>
      </c>
      <c r="F144" s="12" t="s">
        <v>174</v>
      </c>
      <c r="G144" s="12" t="s">
        <v>311</v>
      </c>
      <c r="H144" s="13"/>
      <c r="I144" s="23">
        <f>I145</f>
        <v>2</v>
      </c>
    </row>
    <row r="145" spans="1:9" ht="15">
      <c r="A145" s="62" t="s">
        <v>306</v>
      </c>
      <c r="B145" s="16" t="s">
        <v>13</v>
      </c>
      <c r="C145" s="16" t="s">
        <v>64</v>
      </c>
      <c r="D145" s="16" t="s">
        <v>14</v>
      </c>
      <c r="E145" s="17">
        <v>2</v>
      </c>
      <c r="F145" s="16" t="s">
        <v>174</v>
      </c>
      <c r="G145" s="16" t="s">
        <v>307</v>
      </c>
      <c r="H145" s="17"/>
      <c r="I145" s="19">
        <f>I146</f>
        <v>2</v>
      </c>
    </row>
    <row r="146" spans="1:9" ht="30">
      <c r="A146" s="22" t="s">
        <v>188</v>
      </c>
      <c r="B146" s="16" t="s">
        <v>13</v>
      </c>
      <c r="C146" s="16" t="s">
        <v>64</v>
      </c>
      <c r="D146" s="16" t="s">
        <v>14</v>
      </c>
      <c r="E146" s="17">
        <v>2</v>
      </c>
      <c r="F146" s="16" t="s">
        <v>174</v>
      </c>
      <c r="G146" s="16" t="s">
        <v>307</v>
      </c>
      <c r="H146" s="17">
        <v>240</v>
      </c>
      <c r="I146" s="19">
        <f>'Прил 3'!J132</f>
        <v>2</v>
      </c>
    </row>
    <row r="147" spans="1:9" ht="57.75">
      <c r="A147" s="24" t="s">
        <v>278</v>
      </c>
      <c r="B147" s="12" t="s">
        <v>13</v>
      </c>
      <c r="C147" s="12" t="s">
        <v>64</v>
      </c>
      <c r="D147" s="12" t="s">
        <v>14</v>
      </c>
      <c r="E147" s="13">
        <v>3</v>
      </c>
      <c r="F147" s="12" t="s">
        <v>174</v>
      </c>
      <c r="G147" s="12" t="s">
        <v>311</v>
      </c>
      <c r="H147" s="13"/>
      <c r="I147" s="23">
        <f>I148+I150</f>
        <v>1228</v>
      </c>
    </row>
    <row r="148" spans="1:9" ht="30">
      <c r="A148" s="22" t="s">
        <v>308</v>
      </c>
      <c r="B148" s="16" t="s">
        <v>13</v>
      </c>
      <c r="C148" s="16" t="s">
        <v>64</v>
      </c>
      <c r="D148" s="16" t="s">
        <v>14</v>
      </c>
      <c r="E148" s="17">
        <v>3</v>
      </c>
      <c r="F148" s="16" t="s">
        <v>174</v>
      </c>
      <c r="G148" s="16" t="s">
        <v>309</v>
      </c>
      <c r="H148" s="17"/>
      <c r="I148" s="19">
        <f>I149</f>
        <v>1206</v>
      </c>
    </row>
    <row r="149" spans="1:9" ht="30">
      <c r="A149" s="22" t="s">
        <v>188</v>
      </c>
      <c r="B149" s="16" t="s">
        <v>13</v>
      </c>
      <c r="C149" s="16" t="s">
        <v>64</v>
      </c>
      <c r="D149" s="16" t="s">
        <v>14</v>
      </c>
      <c r="E149" s="17">
        <v>3</v>
      </c>
      <c r="F149" s="16" t="s">
        <v>174</v>
      </c>
      <c r="G149" s="16" t="s">
        <v>309</v>
      </c>
      <c r="H149" s="17">
        <v>240</v>
      </c>
      <c r="I149" s="19">
        <f>'Прил 3'!J135</f>
        <v>1206</v>
      </c>
    </row>
    <row r="150" spans="1:9" ht="30">
      <c r="A150" s="22" t="s">
        <v>279</v>
      </c>
      <c r="B150" s="16" t="s">
        <v>13</v>
      </c>
      <c r="C150" s="16" t="s">
        <v>64</v>
      </c>
      <c r="D150" s="16" t="s">
        <v>14</v>
      </c>
      <c r="E150" s="17">
        <v>3</v>
      </c>
      <c r="F150" s="16" t="s">
        <v>174</v>
      </c>
      <c r="G150" s="16" t="s">
        <v>263</v>
      </c>
      <c r="H150" s="17"/>
      <c r="I150" s="19">
        <f>I151</f>
        <v>22</v>
      </c>
    </row>
    <row r="151" spans="1:9" ht="30">
      <c r="A151" s="22" t="s">
        <v>188</v>
      </c>
      <c r="B151" s="16" t="s">
        <v>13</v>
      </c>
      <c r="C151" s="16" t="s">
        <v>64</v>
      </c>
      <c r="D151" s="16" t="s">
        <v>14</v>
      </c>
      <c r="E151" s="17">
        <v>3</v>
      </c>
      <c r="F151" s="16" t="s">
        <v>174</v>
      </c>
      <c r="G151" s="16" t="s">
        <v>263</v>
      </c>
      <c r="H151" s="17">
        <v>240</v>
      </c>
      <c r="I151" s="19">
        <f>'Прил 3'!J137</f>
        <v>22</v>
      </c>
    </row>
    <row r="152" spans="1:9" ht="29.25">
      <c r="A152" s="24" t="s">
        <v>107</v>
      </c>
      <c r="B152" s="12" t="s">
        <v>13</v>
      </c>
      <c r="C152" s="12" t="s">
        <v>64</v>
      </c>
      <c r="D152" s="12">
        <v>97</v>
      </c>
      <c r="E152" s="13">
        <v>0</v>
      </c>
      <c r="F152" s="12" t="s">
        <v>174</v>
      </c>
      <c r="G152" s="12" t="s">
        <v>311</v>
      </c>
      <c r="H152" s="17"/>
      <c r="I152" s="23">
        <f>I153</f>
        <v>35.4</v>
      </c>
    </row>
    <row r="153" spans="1:9" ht="45">
      <c r="A153" s="22" t="s">
        <v>106</v>
      </c>
      <c r="B153" s="16" t="s">
        <v>13</v>
      </c>
      <c r="C153" s="16" t="s">
        <v>64</v>
      </c>
      <c r="D153" s="16">
        <v>97</v>
      </c>
      <c r="E153" s="17">
        <v>2</v>
      </c>
      <c r="F153" s="16" t="s">
        <v>174</v>
      </c>
      <c r="G153" s="16" t="s">
        <v>311</v>
      </c>
      <c r="H153" s="17"/>
      <c r="I153" s="19">
        <f>I154</f>
        <v>35.4</v>
      </c>
    </row>
    <row r="154" spans="1:9" ht="45">
      <c r="A154" s="22" t="s">
        <v>266</v>
      </c>
      <c r="B154" s="16" t="s">
        <v>13</v>
      </c>
      <c r="C154" s="16" t="s">
        <v>64</v>
      </c>
      <c r="D154" s="16" t="s">
        <v>115</v>
      </c>
      <c r="E154" s="17">
        <v>2</v>
      </c>
      <c r="F154" s="16" t="s">
        <v>174</v>
      </c>
      <c r="G154" s="16" t="s">
        <v>222</v>
      </c>
      <c r="H154" s="17"/>
      <c r="I154" s="19">
        <f>I155</f>
        <v>35.4</v>
      </c>
    </row>
    <row r="155" spans="1:9" ht="15">
      <c r="A155" s="71" t="s">
        <v>86</v>
      </c>
      <c r="B155" s="16" t="s">
        <v>13</v>
      </c>
      <c r="C155" s="16" t="s">
        <v>64</v>
      </c>
      <c r="D155" s="16" t="s">
        <v>115</v>
      </c>
      <c r="E155" s="17">
        <v>2</v>
      </c>
      <c r="F155" s="16" t="s">
        <v>174</v>
      </c>
      <c r="G155" s="16" t="s">
        <v>222</v>
      </c>
      <c r="H155" s="17">
        <v>500</v>
      </c>
      <c r="I155" s="19">
        <f>'Прил 3'!J141</f>
        <v>35.4</v>
      </c>
    </row>
    <row r="156" spans="1:9" s="65" customFormat="1" ht="14.25">
      <c r="A156" s="24" t="s">
        <v>310</v>
      </c>
      <c r="B156" s="12" t="s">
        <v>13</v>
      </c>
      <c r="C156" s="12" t="s">
        <v>82</v>
      </c>
      <c r="D156" s="12"/>
      <c r="E156" s="13"/>
      <c r="F156" s="12"/>
      <c r="G156" s="12"/>
      <c r="H156" s="13"/>
      <c r="I156" s="23">
        <f>I157</f>
        <v>35</v>
      </c>
    </row>
    <row r="157" spans="1:9" s="65" customFormat="1" ht="85.5">
      <c r="A157" s="24" t="s">
        <v>346</v>
      </c>
      <c r="B157" s="12" t="s">
        <v>13</v>
      </c>
      <c r="C157" s="12" t="s">
        <v>82</v>
      </c>
      <c r="D157" s="12" t="s">
        <v>14</v>
      </c>
      <c r="E157" s="13">
        <v>0</v>
      </c>
      <c r="F157" s="12" t="s">
        <v>174</v>
      </c>
      <c r="G157" s="12" t="s">
        <v>311</v>
      </c>
      <c r="H157" s="13"/>
      <c r="I157" s="23">
        <f>I158</f>
        <v>35</v>
      </c>
    </row>
    <row r="158" spans="1:9" s="65" customFormat="1" ht="15">
      <c r="A158" s="24" t="s">
        <v>265</v>
      </c>
      <c r="B158" s="12" t="s">
        <v>13</v>
      </c>
      <c r="C158" s="12" t="s">
        <v>82</v>
      </c>
      <c r="D158" s="12" t="s">
        <v>14</v>
      </c>
      <c r="E158" s="13">
        <v>4</v>
      </c>
      <c r="F158" s="12" t="s">
        <v>174</v>
      </c>
      <c r="G158" s="16" t="s">
        <v>311</v>
      </c>
      <c r="H158" s="13"/>
      <c r="I158" s="23">
        <f>I159</f>
        <v>35</v>
      </c>
    </row>
    <row r="159" spans="1:9" ht="15">
      <c r="A159" s="22" t="s">
        <v>265</v>
      </c>
      <c r="B159" s="16" t="s">
        <v>13</v>
      </c>
      <c r="C159" s="16" t="s">
        <v>82</v>
      </c>
      <c r="D159" s="16" t="s">
        <v>14</v>
      </c>
      <c r="E159" s="17">
        <v>4</v>
      </c>
      <c r="F159" s="16" t="s">
        <v>174</v>
      </c>
      <c r="G159" s="16" t="s">
        <v>264</v>
      </c>
      <c r="H159" s="17"/>
      <c r="I159" s="19">
        <f>I160</f>
        <v>35</v>
      </c>
    </row>
    <row r="160" spans="1:9" ht="30">
      <c r="A160" s="22" t="s">
        <v>188</v>
      </c>
      <c r="B160" s="16" t="s">
        <v>13</v>
      </c>
      <c r="C160" s="16" t="s">
        <v>82</v>
      </c>
      <c r="D160" s="16" t="s">
        <v>14</v>
      </c>
      <c r="E160" s="17">
        <v>4</v>
      </c>
      <c r="F160" s="16" t="s">
        <v>174</v>
      </c>
      <c r="G160" s="16" t="s">
        <v>264</v>
      </c>
      <c r="H160" s="17">
        <v>240</v>
      </c>
      <c r="I160" s="19">
        <f>'Прил 3'!J146</f>
        <v>35</v>
      </c>
    </row>
    <row r="161" spans="1:9" ht="29.25">
      <c r="A161" s="24" t="s">
        <v>315</v>
      </c>
      <c r="B161" s="12" t="s">
        <v>13</v>
      </c>
      <c r="C161" s="12" t="s">
        <v>314</v>
      </c>
      <c r="D161" s="12"/>
      <c r="E161" s="13"/>
      <c r="F161" s="12"/>
      <c r="G161" s="12"/>
      <c r="H161" s="13"/>
      <c r="I161" s="23">
        <f>I162</f>
        <v>700</v>
      </c>
    </row>
    <row r="162" spans="1:9" ht="45">
      <c r="A162" s="22" t="s">
        <v>316</v>
      </c>
      <c r="B162" s="16" t="s">
        <v>13</v>
      </c>
      <c r="C162" s="16" t="s">
        <v>314</v>
      </c>
      <c r="D162" s="16" t="s">
        <v>95</v>
      </c>
      <c r="E162" s="17">
        <v>0</v>
      </c>
      <c r="F162" s="16" t="s">
        <v>174</v>
      </c>
      <c r="G162" s="16" t="s">
        <v>311</v>
      </c>
      <c r="H162" s="17"/>
      <c r="I162" s="19">
        <f>I163</f>
        <v>700</v>
      </c>
    </row>
    <row r="163" spans="1:9" ht="15">
      <c r="A163" s="22" t="s">
        <v>317</v>
      </c>
      <c r="B163" s="16" t="s">
        <v>13</v>
      </c>
      <c r="C163" s="16" t="s">
        <v>314</v>
      </c>
      <c r="D163" s="16" t="s">
        <v>95</v>
      </c>
      <c r="E163" s="17">
        <v>0</v>
      </c>
      <c r="F163" s="16" t="s">
        <v>174</v>
      </c>
      <c r="G163" s="16" t="s">
        <v>318</v>
      </c>
      <c r="H163" s="17"/>
      <c r="I163" s="19">
        <f>I164</f>
        <v>700</v>
      </c>
    </row>
    <row r="164" spans="1:9" ht="30">
      <c r="A164" s="22" t="s">
        <v>188</v>
      </c>
      <c r="B164" s="16" t="s">
        <v>13</v>
      </c>
      <c r="C164" s="16" t="s">
        <v>314</v>
      </c>
      <c r="D164" s="16" t="s">
        <v>95</v>
      </c>
      <c r="E164" s="17">
        <v>0</v>
      </c>
      <c r="F164" s="16" t="s">
        <v>174</v>
      </c>
      <c r="G164" s="16" t="s">
        <v>318</v>
      </c>
      <c r="H164" s="17">
        <v>240</v>
      </c>
      <c r="I164" s="19">
        <f>'Прил 3'!J150</f>
        <v>700</v>
      </c>
    </row>
    <row r="165" spans="1:9" ht="15">
      <c r="A165" s="13" t="s">
        <v>92</v>
      </c>
      <c r="B165" s="12" t="s">
        <v>16</v>
      </c>
      <c r="C165" s="13" t="s">
        <v>9</v>
      </c>
      <c r="D165" s="16"/>
      <c r="E165" s="17"/>
      <c r="F165" s="16"/>
      <c r="G165" s="16"/>
      <c r="H165" s="17"/>
      <c r="I165" s="23">
        <f>I166+I191</f>
        <v>30334.2</v>
      </c>
    </row>
    <row r="166" spans="1:9" ht="15">
      <c r="A166" s="11" t="s">
        <v>93</v>
      </c>
      <c r="B166" s="12" t="s">
        <v>16</v>
      </c>
      <c r="C166" s="12" t="s">
        <v>64</v>
      </c>
      <c r="D166" s="16"/>
      <c r="E166" s="17"/>
      <c r="F166" s="16"/>
      <c r="G166" s="16"/>
      <c r="H166" s="17"/>
      <c r="I166" s="23">
        <f>I167</f>
        <v>30304.2</v>
      </c>
    </row>
    <row r="167" spans="1:9" s="26" customFormat="1" ht="29.25">
      <c r="A167" s="11" t="s">
        <v>347</v>
      </c>
      <c r="B167" s="12" t="s">
        <v>16</v>
      </c>
      <c r="C167" s="12" t="s">
        <v>64</v>
      </c>
      <c r="D167" s="12" t="s">
        <v>13</v>
      </c>
      <c r="E167" s="13">
        <v>0</v>
      </c>
      <c r="F167" s="12" t="s">
        <v>174</v>
      </c>
      <c r="G167" s="12" t="s">
        <v>311</v>
      </c>
      <c r="H167" s="13"/>
      <c r="I167" s="23">
        <f>I168+I181+I186</f>
        <v>30304.2</v>
      </c>
    </row>
    <row r="168" spans="1:9" ht="43.5">
      <c r="A168" s="24" t="s">
        <v>354</v>
      </c>
      <c r="B168" s="12" t="s">
        <v>16</v>
      </c>
      <c r="C168" s="12" t="s">
        <v>64</v>
      </c>
      <c r="D168" s="12" t="s">
        <v>13</v>
      </c>
      <c r="E168" s="13">
        <v>1</v>
      </c>
      <c r="F168" s="12" t="s">
        <v>174</v>
      </c>
      <c r="G168" s="16" t="s">
        <v>311</v>
      </c>
      <c r="H168" s="13"/>
      <c r="I168" s="23">
        <f>I169+I171+I173+I175+I179+I177</f>
        <v>15905.300000000001</v>
      </c>
    </row>
    <row r="169" spans="1:9" ht="15">
      <c r="A169" s="22" t="s">
        <v>117</v>
      </c>
      <c r="B169" s="16" t="s">
        <v>16</v>
      </c>
      <c r="C169" s="16" t="s">
        <v>64</v>
      </c>
      <c r="D169" s="16" t="s">
        <v>13</v>
      </c>
      <c r="E169" s="17">
        <v>1</v>
      </c>
      <c r="F169" s="16" t="s">
        <v>174</v>
      </c>
      <c r="G169" s="16" t="s">
        <v>223</v>
      </c>
      <c r="H169" s="17"/>
      <c r="I169" s="19">
        <f>I170</f>
        <v>6334.3</v>
      </c>
    </row>
    <row r="170" spans="1:9" ht="30">
      <c r="A170" s="22" t="s">
        <v>188</v>
      </c>
      <c r="B170" s="16" t="s">
        <v>16</v>
      </c>
      <c r="C170" s="16" t="s">
        <v>64</v>
      </c>
      <c r="D170" s="16" t="s">
        <v>13</v>
      </c>
      <c r="E170" s="17">
        <v>1</v>
      </c>
      <c r="F170" s="16" t="s">
        <v>174</v>
      </c>
      <c r="G170" s="16" t="s">
        <v>223</v>
      </c>
      <c r="H170" s="17">
        <v>240</v>
      </c>
      <c r="I170" s="19">
        <f>'Прил 3'!J156</f>
        <v>6334.3</v>
      </c>
    </row>
    <row r="171" spans="1:9" ht="15">
      <c r="A171" s="22" t="s">
        <v>118</v>
      </c>
      <c r="B171" s="16" t="s">
        <v>16</v>
      </c>
      <c r="C171" s="16" t="s">
        <v>64</v>
      </c>
      <c r="D171" s="16" t="s">
        <v>13</v>
      </c>
      <c r="E171" s="17">
        <v>1</v>
      </c>
      <c r="F171" s="16" t="s">
        <v>174</v>
      </c>
      <c r="G171" s="16" t="s">
        <v>224</v>
      </c>
      <c r="H171" s="17"/>
      <c r="I171" s="19">
        <f>I172</f>
        <v>220</v>
      </c>
    </row>
    <row r="172" spans="1:9" ht="30">
      <c r="A172" s="22" t="s">
        <v>188</v>
      </c>
      <c r="B172" s="16" t="s">
        <v>16</v>
      </c>
      <c r="C172" s="16" t="s">
        <v>64</v>
      </c>
      <c r="D172" s="16" t="s">
        <v>13</v>
      </c>
      <c r="E172" s="17">
        <v>1</v>
      </c>
      <c r="F172" s="16" t="s">
        <v>174</v>
      </c>
      <c r="G172" s="16" t="s">
        <v>224</v>
      </c>
      <c r="H172" s="17">
        <v>240</v>
      </c>
      <c r="I172" s="19">
        <f>'Прил 3'!J158</f>
        <v>220</v>
      </c>
    </row>
    <row r="173" spans="1:9" ht="15">
      <c r="A173" s="22" t="s">
        <v>119</v>
      </c>
      <c r="B173" s="16" t="s">
        <v>16</v>
      </c>
      <c r="C173" s="16" t="s">
        <v>64</v>
      </c>
      <c r="D173" s="16" t="s">
        <v>13</v>
      </c>
      <c r="E173" s="17">
        <v>1</v>
      </c>
      <c r="F173" s="16" t="s">
        <v>174</v>
      </c>
      <c r="G173" s="16" t="s">
        <v>225</v>
      </c>
      <c r="H173" s="17"/>
      <c r="I173" s="19">
        <f>I174</f>
        <v>101.00000000000004</v>
      </c>
    </row>
    <row r="174" spans="1:9" ht="30">
      <c r="A174" s="22" t="s">
        <v>188</v>
      </c>
      <c r="B174" s="16" t="s">
        <v>16</v>
      </c>
      <c r="C174" s="16" t="s">
        <v>64</v>
      </c>
      <c r="D174" s="16" t="s">
        <v>13</v>
      </c>
      <c r="E174" s="17">
        <v>1</v>
      </c>
      <c r="F174" s="16" t="s">
        <v>174</v>
      </c>
      <c r="G174" s="16" t="s">
        <v>225</v>
      </c>
      <c r="H174" s="17">
        <v>240</v>
      </c>
      <c r="I174" s="19">
        <f>'Прил 3'!J160</f>
        <v>101.00000000000004</v>
      </c>
    </row>
    <row r="175" spans="1:9" ht="30">
      <c r="A175" s="22" t="s">
        <v>159</v>
      </c>
      <c r="B175" s="16" t="s">
        <v>16</v>
      </c>
      <c r="C175" s="16" t="s">
        <v>64</v>
      </c>
      <c r="D175" s="16" t="s">
        <v>13</v>
      </c>
      <c r="E175" s="17">
        <v>1</v>
      </c>
      <c r="F175" s="16" t="s">
        <v>174</v>
      </c>
      <c r="G175" s="16" t="s">
        <v>226</v>
      </c>
      <c r="H175" s="17"/>
      <c r="I175" s="19">
        <f>I176</f>
        <v>50</v>
      </c>
    </row>
    <row r="176" spans="1:9" ht="30">
      <c r="A176" s="22" t="s">
        <v>188</v>
      </c>
      <c r="B176" s="16" t="s">
        <v>16</v>
      </c>
      <c r="C176" s="16" t="s">
        <v>64</v>
      </c>
      <c r="D176" s="16" t="s">
        <v>13</v>
      </c>
      <c r="E176" s="17">
        <v>1</v>
      </c>
      <c r="F176" s="16" t="s">
        <v>174</v>
      </c>
      <c r="G176" s="16" t="s">
        <v>226</v>
      </c>
      <c r="H176" s="17">
        <v>240</v>
      </c>
      <c r="I176" s="19">
        <f>'Прил 3'!J162</f>
        <v>50</v>
      </c>
    </row>
    <row r="177" spans="1:9" ht="15">
      <c r="A177" s="22" t="s">
        <v>199</v>
      </c>
      <c r="B177" s="16" t="s">
        <v>16</v>
      </c>
      <c r="C177" s="16" t="s">
        <v>64</v>
      </c>
      <c r="D177" s="16" t="s">
        <v>13</v>
      </c>
      <c r="E177" s="17">
        <v>1</v>
      </c>
      <c r="F177" s="16" t="s">
        <v>174</v>
      </c>
      <c r="G177" s="16" t="s">
        <v>227</v>
      </c>
      <c r="H177" s="17"/>
      <c r="I177" s="19">
        <f>I178</f>
        <v>6600</v>
      </c>
    </row>
    <row r="178" spans="1:9" ht="30">
      <c r="A178" s="22" t="s">
        <v>188</v>
      </c>
      <c r="B178" s="16" t="s">
        <v>16</v>
      </c>
      <c r="C178" s="16" t="s">
        <v>64</v>
      </c>
      <c r="D178" s="16" t="s">
        <v>13</v>
      </c>
      <c r="E178" s="17">
        <v>1</v>
      </c>
      <c r="F178" s="16" t="s">
        <v>174</v>
      </c>
      <c r="G178" s="16" t="s">
        <v>227</v>
      </c>
      <c r="H178" s="17">
        <v>240</v>
      </c>
      <c r="I178" s="19">
        <f>'Прил 3'!J164</f>
        <v>6600</v>
      </c>
    </row>
    <row r="179" spans="1:9" ht="15">
      <c r="A179" s="22" t="s">
        <v>149</v>
      </c>
      <c r="B179" s="16" t="s">
        <v>16</v>
      </c>
      <c r="C179" s="16" t="s">
        <v>64</v>
      </c>
      <c r="D179" s="16" t="s">
        <v>13</v>
      </c>
      <c r="E179" s="17">
        <v>1</v>
      </c>
      <c r="F179" s="16" t="s">
        <v>174</v>
      </c>
      <c r="G179" s="16" t="s">
        <v>228</v>
      </c>
      <c r="H179" s="17"/>
      <c r="I179" s="19">
        <f>I180</f>
        <v>2600.0000000000005</v>
      </c>
    </row>
    <row r="180" spans="1:9" ht="30">
      <c r="A180" s="22" t="s">
        <v>188</v>
      </c>
      <c r="B180" s="16" t="s">
        <v>16</v>
      </c>
      <c r="C180" s="16" t="s">
        <v>64</v>
      </c>
      <c r="D180" s="16" t="s">
        <v>13</v>
      </c>
      <c r="E180" s="17">
        <v>1</v>
      </c>
      <c r="F180" s="16" t="s">
        <v>174</v>
      </c>
      <c r="G180" s="16" t="s">
        <v>228</v>
      </c>
      <c r="H180" s="17">
        <v>240</v>
      </c>
      <c r="I180" s="19">
        <f>'Прил 3'!J166</f>
        <v>2600.0000000000005</v>
      </c>
    </row>
    <row r="181" spans="1:9" ht="43.5">
      <c r="A181" s="24" t="s">
        <v>384</v>
      </c>
      <c r="B181" s="12" t="s">
        <v>16</v>
      </c>
      <c r="C181" s="12" t="s">
        <v>64</v>
      </c>
      <c r="D181" s="12" t="s">
        <v>13</v>
      </c>
      <c r="E181" s="13">
        <v>6</v>
      </c>
      <c r="F181" s="12" t="s">
        <v>174</v>
      </c>
      <c r="G181" s="12" t="s">
        <v>311</v>
      </c>
      <c r="H181" s="13"/>
      <c r="I181" s="23">
        <f>I182+I184</f>
        <v>1982.6000000000001</v>
      </c>
    </row>
    <row r="182" spans="1:9" ht="15">
      <c r="A182" s="22" t="s">
        <v>385</v>
      </c>
      <c r="B182" s="16" t="s">
        <v>16</v>
      </c>
      <c r="C182" s="16" t="s">
        <v>64</v>
      </c>
      <c r="D182" s="16" t="s">
        <v>13</v>
      </c>
      <c r="E182" s="17">
        <v>6</v>
      </c>
      <c r="F182" s="16" t="s">
        <v>174</v>
      </c>
      <c r="G182" s="16" t="s">
        <v>386</v>
      </c>
      <c r="H182" s="17"/>
      <c r="I182" s="19">
        <f>I183</f>
        <v>1378.9</v>
      </c>
    </row>
    <row r="183" spans="1:9" ht="30">
      <c r="A183" s="22" t="s">
        <v>188</v>
      </c>
      <c r="B183" s="16" t="s">
        <v>16</v>
      </c>
      <c r="C183" s="16" t="s">
        <v>64</v>
      </c>
      <c r="D183" s="16" t="s">
        <v>13</v>
      </c>
      <c r="E183" s="17">
        <v>6</v>
      </c>
      <c r="F183" s="16" t="s">
        <v>174</v>
      </c>
      <c r="G183" s="16" t="s">
        <v>386</v>
      </c>
      <c r="H183" s="17">
        <v>240</v>
      </c>
      <c r="I183" s="19">
        <f>'Прил 3'!J169</f>
        <v>1378.9</v>
      </c>
    </row>
    <row r="184" spans="1:9" ht="15">
      <c r="A184" s="22" t="s">
        <v>385</v>
      </c>
      <c r="B184" s="16" t="s">
        <v>16</v>
      </c>
      <c r="C184" s="16" t="s">
        <v>64</v>
      </c>
      <c r="D184" s="16" t="s">
        <v>13</v>
      </c>
      <c r="E184" s="17">
        <v>6</v>
      </c>
      <c r="F184" s="16" t="s">
        <v>174</v>
      </c>
      <c r="G184" s="16" t="s">
        <v>387</v>
      </c>
      <c r="H184" s="17"/>
      <c r="I184" s="19">
        <f>I185</f>
        <v>603.7</v>
      </c>
    </row>
    <row r="185" spans="1:9" ht="30">
      <c r="A185" s="22" t="s">
        <v>188</v>
      </c>
      <c r="B185" s="16" t="s">
        <v>16</v>
      </c>
      <c r="C185" s="16" t="s">
        <v>64</v>
      </c>
      <c r="D185" s="16" t="s">
        <v>13</v>
      </c>
      <c r="E185" s="17">
        <v>6</v>
      </c>
      <c r="F185" s="16" t="s">
        <v>174</v>
      </c>
      <c r="G185" s="16" t="s">
        <v>387</v>
      </c>
      <c r="H185" s="17">
        <v>240</v>
      </c>
      <c r="I185" s="19">
        <f>'Прил 3'!J171</f>
        <v>603.7</v>
      </c>
    </row>
    <row r="186" spans="1:9" ht="29.25">
      <c r="A186" s="24" t="s">
        <v>395</v>
      </c>
      <c r="B186" s="12" t="s">
        <v>16</v>
      </c>
      <c r="C186" s="12" t="s">
        <v>64</v>
      </c>
      <c r="D186" s="12" t="s">
        <v>13</v>
      </c>
      <c r="E186" s="13">
        <v>7</v>
      </c>
      <c r="F186" s="12" t="s">
        <v>174</v>
      </c>
      <c r="G186" s="12" t="s">
        <v>311</v>
      </c>
      <c r="H186" s="13"/>
      <c r="I186" s="23">
        <f>I187+I189</f>
        <v>12416.3</v>
      </c>
    </row>
    <row r="187" spans="1:9" ht="30">
      <c r="A187" s="22" t="s">
        <v>408</v>
      </c>
      <c r="B187" s="16" t="s">
        <v>16</v>
      </c>
      <c r="C187" s="16" t="s">
        <v>64</v>
      </c>
      <c r="D187" s="16" t="s">
        <v>13</v>
      </c>
      <c r="E187" s="17">
        <v>7</v>
      </c>
      <c r="F187" s="16" t="s">
        <v>174</v>
      </c>
      <c r="G187" s="16" t="s">
        <v>407</v>
      </c>
      <c r="H187" s="17"/>
      <c r="I187" s="19">
        <f>I188</f>
        <v>620.8</v>
      </c>
    </row>
    <row r="188" spans="1:9" ht="30">
      <c r="A188" s="22" t="s">
        <v>188</v>
      </c>
      <c r="B188" s="16" t="s">
        <v>16</v>
      </c>
      <c r="C188" s="16" t="s">
        <v>64</v>
      </c>
      <c r="D188" s="16" t="s">
        <v>13</v>
      </c>
      <c r="E188" s="17">
        <v>7</v>
      </c>
      <c r="F188" s="16" t="s">
        <v>174</v>
      </c>
      <c r="G188" s="16" t="s">
        <v>407</v>
      </c>
      <c r="H188" s="17">
        <v>240</v>
      </c>
      <c r="I188" s="19">
        <f>'Прил 3'!J174</f>
        <v>620.8</v>
      </c>
    </row>
    <row r="189" spans="1:9" ht="75">
      <c r="A189" s="22" t="s">
        <v>396</v>
      </c>
      <c r="B189" s="16" t="s">
        <v>16</v>
      </c>
      <c r="C189" s="16" t="s">
        <v>64</v>
      </c>
      <c r="D189" s="16" t="s">
        <v>13</v>
      </c>
      <c r="E189" s="17">
        <v>7</v>
      </c>
      <c r="F189" s="16" t="s">
        <v>174</v>
      </c>
      <c r="G189" s="16" t="s">
        <v>397</v>
      </c>
      <c r="H189" s="17"/>
      <c r="I189" s="19">
        <f>I190</f>
        <v>11795.5</v>
      </c>
    </row>
    <row r="190" spans="1:9" ht="30">
      <c r="A190" s="22" t="s">
        <v>188</v>
      </c>
      <c r="B190" s="16" t="s">
        <v>16</v>
      </c>
      <c r="C190" s="16" t="s">
        <v>64</v>
      </c>
      <c r="D190" s="16" t="s">
        <v>13</v>
      </c>
      <c r="E190" s="17">
        <v>7</v>
      </c>
      <c r="F190" s="16" t="s">
        <v>174</v>
      </c>
      <c r="G190" s="16" t="s">
        <v>397</v>
      </c>
      <c r="H190" s="17">
        <v>240</v>
      </c>
      <c r="I190" s="19">
        <f>'Прил 3'!J176</f>
        <v>11795.5</v>
      </c>
    </row>
    <row r="191" spans="1:9" ht="15">
      <c r="A191" s="11" t="s">
        <v>94</v>
      </c>
      <c r="B191" s="12" t="s">
        <v>16</v>
      </c>
      <c r="C191" s="12" t="s">
        <v>95</v>
      </c>
      <c r="D191" s="12"/>
      <c r="E191" s="12"/>
      <c r="F191" s="12"/>
      <c r="G191" s="16"/>
      <c r="H191" s="13" t="s">
        <v>8</v>
      </c>
      <c r="I191" s="14">
        <f>I192</f>
        <v>30</v>
      </c>
    </row>
    <row r="192" spans="1:9" s="26" customFormat="1" ht="43.5">
      <c r="A192" s="24" t="s">
        <v>348</v>
      </c>
      <c r="B192" s="12" t="s">
        <v>16</v>
      </c>
      <c r="C192" s="12" t="s">
        <v>95</v>
      </c>
      <c r="D192" s="12" t="s">
        <v>16</v>
      </c>
      <c r="E192" s="13">
        <v>0</v>
      </c>
      <c r="F192" s="12" t="s">
        <v>174</v>
      </c>
      <c r="G192" s="12" t="s">
        <v>311</v>
      </c>
      <c r="H192" s="13"/>
      <c r="I192" s="23">
        <f>I193</f>
        <v>30</v>
      </c>
    </row>
    <row r="193" spans="1:9" ht="15">
      <c r="A193" s="22" t="s">
        <v>178</v>
      </c>
      <c r="B193" s="16" t="s">
        <v>16</v>
      </c>
      <c r="C193" s="16" t="s">
        <v>95</v>
      </c>
      <c r="D193" s="16" t="s">
        <v>16</v>
      </c>
      <c r="E193" s="17">
        <v>0</v>
      </c>
      <c r="F193" s="16" t="s">
        <v>174</v>
      </c>
      <c r="G193" s="16" t="s">
        <v>229</v>
      </c>
      <c r="H193" s="17"/>
      <c r="I193" s="19">
        <f>I194</f>
        <v>30</v>
      </c>
    </row>
    <row r="194" spans="1:9" ht="45">
      <c r="A194" s="22" t="s">
        <v>362</v>
      </c>
      <c r="B194" s="16" t="s">
        <v>16</v>
      </c>
      <c r="C194" s="16" t="s">
        <v>95</v>
      </c>
      <c r="D194" s="16" t="s">
        <v>16</v>
      </c>
      <c r="E194" s="17">
        <v>0</v>
      </c>
      <c r="F194" s="16" t="s">
        <v>174</v>
      </c>
      <c r="G194" s="16" t="s">
        <v>229</v>
      </c>
      <c r="H194" s="17">
        <v>810</v>
      </c>
      <c r="I194" s="19">
        <f>'Прил 3'!J180</f>
        <v>30</v>
      </c>
    </row>
    <row r="195" spans="1:9" ht="15">
      <c r="A195" s="13" t="s">
        <v>19</v>
      </c>
      <c r="B195" s="12" t="s">
        <v>17</v>
      </c>
      <c r="C195" s="13" t="s">
        <v>9</v>
      </c>
      <c r="D195" s="16"/>
      <c r="E195" s="17"/>
      <c r="F195" s="16"/>
      <c r="G195" s="16"/>
      <c r="H195" s="17"/>
      <c r="I195" s="23">
        <f>I196+I213+I218+I253</f>
        <v>79837.8</v>
      </c>
    </row>
    <row r="196" spans="1:9" ht="15">
      <c r="A196" s="11" t="s">
        <v>20</v>
      </c>
      <c r="B196" s="12" t="s">
        <v>17</v>
      </c>
      <c r="C196" s="13" t="s">
        <v>12</v>
      </c>
      <c r="D196" s="16"/>
      <c r="E196" s="17"/>
      <c r="F196" s="16"/>
      <c r="G196" s="16"/>
      <c r="H196" s="17"/>
      <c r="I196" s="23">
        <f>I197+I207</f>
        <v>22639.3</v>
      </c>
    </row>
    <row r="197" spans="1:9" s="26" customFormat="1" ht="43.5">
      <c r="A197" s="24" t="s">
        <v>349</v>
      </c>
      <c r="B197" s="12" t="s">
        <v>17</v>
      </c>
      <c r="C197" s="12" t="s">
        <v>12</v>
      </c>
      <c r="D197" s="12" t="s">
        <v>17</v>
      </c>
      <c r="E197" s="13">
        <v>0</v>
      </c>
      <c r="F197" s="12" t="s">
        <v>174</v>
      </c>
      <c r="G197" s="12" t="s">
        <v>311</v>
      </c>
      <c r="H197" s="13"/>
      <c r="I197" s="23">
        <f>I198+I201+I204</f>
        <v>20970.8</v>
      </c>
    </row>
    <row r="198" spans="1:9" ht="15">
      <c r="A198" s="24" t="s">
        <v>120</v>
      </c>
      <c r="B198" s="12" t="s">
        <v>17</v>
      </c>
      <c r="C198" s="12" t="s">
        <v>12</v>
      </c>
      <c r="D198" s="12" t="s">
        <v>17</v>
      </c>
      <c r="E198" s="13">
        <v>1</v>
      </c>
      <c r="F198" s="12" t="s">
        <v>174</v>
      </c>
      <c r="G198" s="12" t="s">
        <v>311</v>
      </c>
      <c r="H198" s="13"/>
      <c r="I198" s="23">
        <f>I199</f>
        <v>100</v>
      </c>
    </row>
    <row r="199" spans="1:9" ht="15">
      <c r="A199" s="22" t="s">
        <v>200</v>
      </c>
      <c r="B199" s="16" t="s">
        <v>17</v>
      </c>
      <c r="C199" s="16" t="s">
        <v>12</v>
      </c>
      <c r="D199" s="16" t="s">
        <v>17</v>
      </c>
      <c r="E199" s="17">
        <v>1</v>
      </c>
      <c r="F199" s="16" t="s">
        <v>174</v>
      </c>
      <c r="G199" s="16" t="s">
        <v>230</v>
      </c>
      <c r="H199" s="17"/>
      <c r="I199" s="19">
        <f>I200</f>
        <v>100</v>
      </c>
    </row>
    <row r="200" spans="1:9" ht="30">
      <c r="A200" s="22" t="s">
        <v>188</v>
      </c>
      <c r="B200" s="16" t="s">
        <v>17</v>
      </c>
      <c r="C200" s="16" t="s">
        <v>12</v>
      </c>
      <c r="D200" s="16" t="s">
        <v>17</v>
      </c>
      <c r="E200" s="17">
        <v>1</v>
      </c>
      <c r="F200" s="16" t="s">
        <v>174</v>
      </c>
      <c r="G200" s="16" t="s">
        <v>230</v>
      </c>
      <c r="H200" s="17">
        <v>240</v>
      </c>
      <c r="I200" s="19">
        <f>'Прил 3'!J186</f>
        <v>100</v>
      </c>
    </row>
    <row r="201" spans="1:9" ht="29.25">
      <c r="A201" s="24" t="s">
        <v>359</v>
      </c>
      <c r="B201" s="115" t="s">
        <v>17</v>
      </c>
      <c r="C201" s="115" t="s">
        <v>12</v>
      </c>
      <c r="D201" s="12" t="s">
        <v>17</v>
      </c>
      <c r="E201" s="13">
        <v>2</v>
      </c>
      <c r="F201" s="12" t="s">
        <v>174</v>
      </c>
      <c r="G201" s="12" t="s">
        <v>311</v>
      </c>
      <c r="H201" s="13"/>
      <c r="I201" s="23">
        <f>I202</f>
        <v>40.3</v>
      </c>
    </row>
    <row r="202" spans="1:9" ht="15">
      <c r="A202" s="22" t="s">
        <v>360</v>
      </c>
      <c r="B202" s="21" t="s">
        <v>17</v>
      </c>
      <c r="C202" s="21" t="s">
        <v>12</v>
      </c>
      <c r="D202" s="16" t="s">
        <v>17</v>
      </c>
      <c r="E202" s="17">
        <v>2</v>
      </c>
      <c r="F202" s="16" t="s">
        <v>174</v>
      </c>
      <c r="G202" s="16" t="s">
        <v>361</v>
      </c>
      <c r="H202" s="17"/>
      <c r="I202" s="19">
        <f>I203</f>
        <v>40.3</v>
      </c>
    </row>
    <row r="203" spans="1:9" ht="30">
      <c r="A203" s="22" t="s">
        <v>188</v>
      </c>
      <c r="B203" s="21" t="s">
        <v>17</v>
      </c>
      <c r="C203" s="21" t="s">
        <v>12</v>
      </c>
      <c r="D203" s="16" t="s">
        <v>17</v>
      </c>
      <c r="E203" s="17">
        <v>2</v>
      </c>
      <c r="F203" s="16" t="s">
        <v>174</v>
      </c>
      <c r="G203" s="16" t="s">
        <v>361</v>
      </c>
      <c r="H203" s="17">
        <v>240</v>
      </c>
      <c r="I203" s="19">
        <f>'Прил 3'!J189</f>
        <v>40.3</v>
      </c>
    </row>
    <row r="204" spans="1:9" ht="43.5">
      <c r="A204" s="24" t="s">
        <v>293</v>
      </c>
      <c r="B204" s="12" t="s">
        <v>17</v>
      </c>
      <c r="C204" s="12" t="s">
        <v>12</v>
      </c>
      <c r="D204" s="12" t="s">
        <v>17</v>
      </c>
      <c r="E204" s="13">
        <v>6</v>
      </c>
      <c r="F204" s="12" t="s">
        <v>174</v>
      </c>
      <c r="G204" s="12" t="s">
        <v>311</v>
      </c>
      <c r="H204" s="13"/>
      <c r="I204" s="23">
        <f>I205</f>
        <v>20830.5</v>
      </c>
    </row>
    <row r="205" spans="1:9" ht="15">
      <c r="A205" s="22" t="s">
        <v>198</v>
      </c>
      <c r="B205" s="16" t="s">
        <v>17</v>
      </c>
      <c r="C205" s="16" t="s">
        <v>12</v>
      </c>
      <c r="D205" s="16" t="s">
        <v>17</v>
      </c>
      <c r="E205" s="17">
        <v>6</v>
      </c>
      <c r="F205" s="16" t="s">
        <v>174</v>
      </c>
      <c r="G205" s="16" t="s">
        <v>219</v>
      </c>
      <c r="H205" s="17"/>
      <c r="I205" s="19">
        <f>I206</f>
        <v>20830.5</v>
      </c>
    </row>
    <row r="206" spans="1:9" ht="15">
      <c r="A206" s="22" t="s">
        <v>374</v>
      </c>
      <c r="B206" s="16" t="s">
        <v>17</v>
      </c>
      <c r="C206" s="16" t="s">
        <v>12</v>
      </c>
      <c r="D206" s="16" t="s">
        <v>17</v>
      </c>
      <c r="E206" s="17">
        <v>6</v>
      </c>
      <c r="F206" s="16" t="s">
        <v>174</v>
      </c>
      <c r="G206" s="16" t="s">
        <v>219</v>
      </c>
      <c r="H206" s="17">
        <v>410</v>
      </c>
      <c r="I206" s="19">
        <f>'Прил 3'!J192</f>
        <v>20830.5</v>
      </c>
    </row>
    <row r="207" spans="1:9" ht="15">
      <c r="A207" s="24" t="s">
        <v>112</v>
      </c>
      <c r="B207" s="12" t="s">
        <v>17</v>
      </c>
      <c r="C207" s="13" t="s">
        <v>12</v>
      </c>
      <c r="D207" s="12" t="s">
        <v>97</v>
      </c>
      <c r="E207" s="13">
        <v>0</v>
      </c>
      <c r="F207" s="12" t="s">
        <v>174</v>
      </c>
      <c r="G207" s="12" t="s">
        <v>311</v>
      </c>
      <c r="H207" s="17"/>
      <c r="I207" s="23">
        <f>I208</f>
        <v>1668.5</v>
      </c>
    </row>
    <row r="208" spans="1:9" ht="15">
      <c r="A208" s="22" t="s">
        <v>113</v>
      </c>
      <c r="B208" s="16" t="s">
        <v>17</v>
      </c>
      <c r="C208" s="17" t="s">
        <v>12</v>
      </c>
      <c r="D208" s="16" t="s">
        <v>97</v>
      </c>
      <c r="E208" s="17">
        <v>9</v>
      </c>
      <c r="F208" s="16" t="s">
        <v>174</v>
      </c>
      <c r="G208" s="16" t="s">
        <v>311</v>
      </c>
      <c r="H208" s="17"/>
      <c r="I208" s="19">
        <f>I209+I211</f>
        <v>1668.5</v>
      </c>
    </row>
    <row r="209" spans="1:9" ht="45">
      <c r="A209" s="22" t="s">
        <v>406</v>
      </c>
      <c r="B209" s="16" t="s">
        <v>17</v>
      </c>
      <c r="C209" s="17" t="s">
        <v>12</v>
      </c>
      <c r="D209" s="16" t="s">
        <v>97</v>
      </c>
      <c r="E209" s="17">
        <v>9</v>
      </c>
      <c r="F209" s="16" t="s">
        <v>174</v>
      </c>
      <c r="G209" s="16" t="s">
        <v>405</v>
      </c>
      <c r="H209" s="17"/>
      <c r="I209" s="19">
        <f>I210</f>
        <v>353.4</v>
      </c>
    </row>
    <row r="210" spans="1:9" ht="30">
      <c r="A210" s="22" t="s">
        <v>188</v>
      </c>
      <c r="B210" s="16" t="s">
        <v>17</v>
      </c>
      <c r="C210" s="17" t="s">
        <v>12</v>
      </c>
      <c r="D210" s="16" t="s">
        <v>97</v>
      </c>
      <c r="E210" s="17">
        <v>9</v>
      </c>
      <c r="F210" s="16" t="s">
        <v>174</v>
      </c>
      <c r="G210" s="16" t="s">
        <v>405</v>
      </c>
      <c r="H210" s="17">
        <v>240</v>
      </c>
      <c r="I210" s="19">
        <f>'Прил 3'!J196</f>
        <v>353.4</v>
      </c>
    </row>
    <row r="211" spans="1:9" ht="30">
      <c r="A211" s="22" t="s">
        <v>173</v>
      </c>
      <c r="B211" s="16" t="s">
        <v>17</v>
      </c>
      <c r="C211" s="17" t="s">
        <v>12</v>
      </c>
      <c r="D211" s="16" t="s">
        <v>97</v>
      </c>
      <c r="E211" s="17">
        <v>9</v>
      </c>
      <c r="F211" s="16" t="s">
        <v>174</v>
      </c>
      <c r="G211" s="16" t="s">
        <v>231</v>
      </c>
      <c r="H211" s="17"/>
      <c r="I211" s="19">
        <f>I212</f>
        <v>1315.1000000000001</v>
      </c>
    </row>
    <row r="212" spans="1:9" ht="30">
      <c r="A212" s="22" t="s">
        <v>188</v>
      </c>
      <c r="B212" s="16" t="s">
        <v>17</v>
      </c>
      <c r="C212" s="17" t="s">
        <v>12</v>
      </c>
      <c r="D212" s="16" t="s">
        <v>97</v>
      </c>
      <c r="E212" s="17">
        <v>9</v>
      </c>
      <c r="F212" s="16" t="s">
        <v>174</v>
      </c>
      <c r="G212" s="16" t="s">
        <v>231</v>
      </c>
      <c r="H212" s="17">
        <v>240</v>
      </c>
      <c r="I212" s="19">
        <f>'Прил 3'!J198</f>
        <v>1315.1000000000001</v>
      </c>
    </row>
    <row r="213" spans="1:9" ht="15">
      <c r="A213" s="11" t="s">
        <v>80</v>
      </c>
      <c r="B213" s="12" t="s">
        <v>17</v>
      </c>
      <c r="C213" s="12" t="s">
        <v>14</v>
      </c>
      <c r="D213" s="16"/>
      <c r="E213" s="17"/>
      <c r="F213" s="16"/>
      <c r="G213" s="16"/>
      <c r="H213" s="36"/>
      <c r="I213" s="23">
        <f>I214</f>
        <v>85.5</v>
      </c>
    </row>
    <row r="214" spans="1:9" s="26" customFormat="1" ht="15">
      <c r="A214" s="116" t="s">
        <v>0</v>
      </c>
      <c r="B214" s="115" t="s">
        <v>17</v>
      </c>
      <c r="C214" s="115" t="s">
        <v>14</v>
      </c>
      <c r="D214" s="115">
        <v>94</v>
      </c>
      <c r="E214" s="117">
        <v>0</v>
      </c>
      <c r="F214" s="118"/>
      <c r="G214" s="118" t="s">
        <v>105</v>
      </c>
      <c r="H214" s="119"/>
      <c r="I214" s="23">
        <f>I215</f>
        <v>85.5</v>
      </c>
    </row>
    <row r="215" spans="1:9" s="26" customFormat="1" ht="15">
      <c r="A215" s="15" t="s">
        <v>1</v>
      </c>
      <c r="B215" s="16" t="s">
        <v>17</v>
      </c>
      <c r="C215" s="16" t="s">
        <v>14</v>
      </c>
      <c r="D215" s="21">
        <v>94</v>
      </c>
      <c r="E215" s="20">
        <v>1</v>
      </c>
      <c r="F215" s="21"/>
      <c r="G215" s="120" t="s">
        <v>105</v>
      </c>
      <c r="H215" s="17" t="s">
        <v>8</v>
      </c>
      <c r="I215" s="23">
        <f>I216</f>
        <v>85.5</v>
      </c>
    </row>
    <row r="216" spans="1:9" s="26" customFormat="1" ht="15">
      <c r="A216" s="15" t="str">
        <f>A215</f>
        <v>Резервные фонды местных администраций</v>
      </c>
      <c r="B216" s="16" t="s">
        <v>17</v>
      </c>
      <c r="C216" s="16" t="s">
        <v>14</v>
      </c>
      <c r="D216" s="21">
        <v>94</v>
      </c>
      <c r="E216" s="20">
        <v>1</v>
      </c>
      <c r="F216" s="21" t="s">
        <v>174</v>
      </c>
      <c r="G216" s="21" t="s">
        <v>212</v>
      </c>
      <c r="H216" s="17"/>
      <c r="I216" s="19">
        <f>I217</f>
        <v>85.5</v>
      </c>
    </row>
    <row r="217" spans="1:9" s="26" customFormat="1" ht="30">
      <c r="A217" s="22" t="s">
        <v>188</v>
      </c>
      <c r="B217" s="16" t="s">
        <v>17</v>
      </c>
      <c r="C217" s="16" t="s">
        <v>14</v>
      </c>
      <c r="D217" s="21">
        <v>94</v>
      </c>
      <c r="E217" s="20">
        <v>1</v>
      </c>
      <c r="F217" s="21" t="s">
        <v>174</v>
      </c>
      <c r="G217" s="21" t="s">
        <v>212</v>
      </c>
      <c r="H217" s="16" t="s">
        <v>194</v>
      </c>
      <c r="I217" s="19">
        <f>'Прил 3'!J203</f>
        <v>85.5</v>
      </c>
    </row>
    <row r="218" spans="1:9" ht="15">
      <c r="A218" s="11" t="s">
        <v>3</v>
      </c>
      <c r="B218" s="12" t="s">
        <v>17</v>
      </c>
      <c r="C218" s="13" t="s">
        <v>13</v>
      </c>
      <c r="D218" s="12" t="s">
        <v>10</v>
      </c>
      <c r="E218" s="13"/>
      <c r="F218" s="12"/>
      <c r="G218" s="16"/>
      <c r="H218" s="13"/>
      <c r="I218" s="14">
        <f>I219</f>
        <v>38796.7</v>
      </c>
    </row>
    <row r="219" spans="1:9" s="26" customFormat="1" ht="29.25">
      <c r="A219" s="11" t="s">
        <v>347</v>
      </c>
      <c r="B219" s="12" t="s">
        <v>17</v>
      </c>
      <c r="C219" s="12" t="s">
        <v>13</v>
      </c>
      <c r="D219" s="12" t="s">
        <v>13</v>
      </c>
      <c r="E219" s="13">
        <v>0</v>
      </c>
      <c r="F219" s="12" t="s">
        <v>174</v>
      </c>
      <c r="G219" s="12" t="s">
        <v>311</v>
      </c>
      <c r="H219" s="13"/>
      <c r="I219" s="23">
        <f>I220+I225+I248</f>
        <v>38796.7</v>
      </c>
    </row>
    <row r="220" spans="1:9" ht="29.25">
      <c r="A220" s="24" t="s">
        <v>122</v>
      </c>
      <c r="B220" s="12" t="s">
        <v>17</v>
      </c>
      <c r="C220" s="12" t="s">
        <v>13</v>
      </c>
      <c r="D220" s="12" t="s">
        <v>13</v>
      </c>
      <c r="E220" s="13">
        <v>2</v>
      </c>
      <c r="F220" s="16" t="s">
        <v>174</v>
      </c>
      <c r="G220" s="16" t="s">
        <v>311</v>
      </c>
      <c r="H220" s="13"/>
      <c r="I220" s="23">
        <f>I221+I223</f>
        <v>11896.2</v>
      </c>
    </row>
    <row r="221" spans="1:9" ht="15">
      <c r="A221" s="22" t="s">
        <v>123</v>
      </c>
      <c r="B221" s="16" t="s">
        <v>17</v>
      </c>
      <c r="C221" s="16" t="s">
        <v>13</v>
      </c>
      <c r="D221" s="16" t="s">
        <v>13</v>
      </c>
      <c r="E221" s="17">
        <v>2</v>
      </c>
      <c r="F221" s="16" t="s">
        <v>174</v>
      </c>
      <c r="G221" s="16" t="s">
        <v>232</v>
      </c>
      <c r="H221" s="17"/>
      <c r="I221" s="19">
        <f>I222</f>
        <v>8396.2</v>
      </c>
    </row>
    <row r="222" spans="1:9" ht="30">
      <c r="A222" s="22" t="s">
        <v>188</v>
      </c>
      <c r="B222" s="16" t="s">
        <v>17</v>
      </c>
      <c r="C222" s="16" t="s">
        <v>13</v>
      </c>
      <c r="D222" s="16" t="s">
        <v>13</v>
      </c>
      <c r="E222" s="17">
        <v>2</v>
      </c>
      <c r="F222" s="16" t="s">
        <v>174</v>
      </c>
      <c r="G222" s="16" t="s">
        <v>232</v>
      </c>
      <c r="H222" s="17">
        <v>240</v>
      </c>
      <c r="I222" s="19">
        <f>'Прил 3'!J208</f>
        <v>8396.2</v>
      </c>
    </row>
    <row r="223" spans="1:9" ht="15">
      <c r="A223" s="22" t="s">
        <v>126</v>
      </c>
      <c r="B223" s="16" t="s">
        <v>17</v>
      </c>
      <c r="C223" s="16" t="s">
        <v>13</v>
      </c>
      <c r="D223" s="16" t="s">
        <v>13</v>
      </c>
      <c r="E223" s="17">
        <v>2</v>
      </c>
      <c r="F223" s="16" t="s">
        <v>174</v>
      </c>
      <c r="G223" s="16" t="s">
        <v>233</v>
      </c>
      <c r="H223" s="17"/>
      <c r="I223" s="19">
        <f>I224</f>
        <v>3500</v>
      </c>
    </row>
    <row r="224" spans="1:9" ht="30">
      <c r="A224" s="22" t="s">
        <v>188</v>
      </c>
      <c r="B224" s="16" t="s">
        <v>17</v>
      </c>
      <c r="C224" s="16" t="s">
        <v>13</v>
      </c>
      <c r="D224" s="16" t="s">
        <v>13</v>
      </c>
      <c r="E224" s="17">
        <v>2</v>
      </c>
      <c r="F224" s="16" t="s">
        <v>174</v>
      </c>
      <c r="G224" s="16" t="s">
        <v>233</v>
      </c>
      <c r="H224" s="17">
        <v>240</v>
      </c>
      <c r="I224" s="19">
        <f>'Прил 3'!J210</f>
        <v>3500</v>
      </c>
    </row>
    <row r="225" spans="1:9" ht="29.25">
      <c r="A225" s="24" t="s">
        <v>124</v>
      </c>
      <c r="B225" s="12" t="s">
        <v>17</v>
      </c>
      <c r="C225" s="12" t="s">
        <v>13</v>
      </c>
      <c r="D225" s="12" t="s">
        <v>13</v>
      </c>
      <c r="E225" s="13">
        <v>3</v>
      </c>
      <c r="F225" s="12" t="s">
        <v>174</v>
      </c>
      <c r="G225" s="12" t="s">
        <v>311</v>
      </c>
      <c r="H225" s="13"/>
      <c r="I225" s="23">
        <f>I226+I228+I230+I232+I234+I236+I238+I240+I242+I244+I246</f>
        <v>26031.800000000003</v>
      </c>
    </row>
    <row r="226" spans="1:9" ht="15">
      <c r="A226" s="22" t="s">
        <v>119</v>
      </c>
      <c r="B226" s="16" t="s">
        <v>17</v>
      </c>
      <c r="C226" s="16" t="s">
        <v>13</v>
      </c>
      <c r="D226" s="16" t="s">
        <v>13</v>
      </c>
      <c r="E226" s="17">
        <v>3</v>
      </c>
      <c r="F226" s="16" t="s">
        <v>174</v>
      </c>
      <c r="G226" s="16" t="s">
        <v>225</v>
      </c>
      <c r="H226" s="17"/>
      <c r="I226" s="19">
        <f>I227</f>
        <v>300</v>
      </c>
    </row>
    <row r="227" spans="1:9" ht="30">
      <c r="A227" s="22" t="s">
        <v>188</v>
      </c>
      <c r="B227" s="16" t="s">
        <v>17</v>
      </c>
      <c r="C227" s="16" t="s">
        <v>13</v>
      </c>
      <c r="D227" s="16" t="s">
        <v>13</v>
      </c>
      <c r="E227" s="17">
        <v>3</v>
      </c>
      <c r="F227" s="16" t="s">
        <v>174</v>
      </c>
      <c r="G227" s="16" t="s">
        <v>225</v>
      </c>
      <c r="H227" s="17">
        <v>240</v>
      </c>
      <c r="I227" s="19">
        <f>'Прил 3'!J213</f>
        <v>300</v>
      </c>
    </row>
    <row r="228" spans="1:9" ht="15">
      <c r="A228" s="22" t="s">
        <v>125</v>
      </c>
      <c r="B228" s="16" t="s">
        <v>17</v>
      </c>
      <c r="C228" s="16" t="s">
        <v>13</v>
      </c>
      <c r="D228" s="16" t="s">
        <v>13</v>
      </c>
      <c r="E228" s="17">
        <v>3</v>
      </c>
      <c r="F228" s="16" t="s">
        <v>174</v>
      </c>
      <c r="G228" s="16" t="s">
        <v>234</v>
      </c>
      <c r="H228" s="17"/>
      <c r="I228" s="19">
        <f>I229</f>
        <v>1515.2</v>
      </c>
    </row>
    <row r="229" spans="1:9" ht="30">
      <c r="A229" s="22" t="s">
        <v>188</v>
      </c>
      <c r="B229" s="16" t="s">
        <v>17</v>
      </c>
      <c r="C229" s="16" t="s">
        <v>13</v>
      </c>
      <c r="D229" s="16" t="s">
        <v>13</v>
      </c>
      <c r="E229" s="17">
        <v>3</v>
      </c>
      <c r="F229" s="16" t="s">
        <v>174</v>
      </c>
      <c r="G229" s="16" t="s">
        <v>234</v>
      </c>
      <c r="H229" s="17">
        <v>240</v>
      </c>
      <c r="I229" s="19">
        <f>'Прил 3'!J215</f>
        <v>1515.2</v>
      </c>
    </row>
    <row r="230" spans="1:9" ht="15">
      <c r="A230" s="22" t="s">
        <v>127</v>
      </c>
      <c r="B230" s="16" t="s">
        <v>17</v>
      </c>
      <c r="C230" s="16" t="s">
        <v>13</v>
      </c>
      <c r="D230" s="16" t="s">
        <v>13</v>
      </c>
      <c r="E230" s="17">
        <v>3</v>
      </c>
      <c r="F230" s="16" t="s">
        <v>174</v>
      </c>
      <c r="G230" s="17">
        <v>29220</v>
      </c>
      <c r="H230" s="17"/>
      <c r="I230" s="19">
        <f>I231</f>
        <v>705.7</v>
      </c>
    </row>
    <row r="231" spans="1:9" ht="30">
      <c r="A231" s="22" t="s">
        <v>188</v>
      </c>
      <c r="B231" s="16" t="s">
        <v>17</v>
      </c>
      <c r="C231" s="16" t="s">
        <v>13</v>
      </c>
      <c r="D231" s="16" t="s">
        <v>13</v>
      </c>
      <c r="E231" s="17">
        <v>3</v>
      </c>
      <c r="F231" s="16" t="s">
        <v>174</v>
      </c>
      <c r="G231" s="17">
        <v>29220</v>
      </c>
      <c r="H231" s="17">
        <v>240</v>
      </c>
      <c r="I231" s="19">
        <f>'Прил 3'!J217</f>
        <v>705.7</v>
      </c>
    </row>
    <row r="232" spans="1:9" ht="15">
      <c r="A232" s="22" t="s">
        <v>130</v>
      </c>
      <c r="B232" s="16" t="s">
        <v>17</v>
      </c>
      <c r="C232" s="16" t="s">
        <v>13</v>
      </c>
      <c r="D232" s="16" t="s">
        <v>13</v>
      </c>
      <c r="E232" s="17">
        <v>3</v>
      </c>
      <c r="F232" s="16" t="s">
        <v>174</v>
      </c>
      <c r="G232" s="16" t="s">
        <v>235</v>
      </c>
      <c r="H232" s="17"/>
      <c r="I232" s="19">
        <f>I233</f>
        <v>17229.9</v>
      </c>
    </row>
    <row r="233" spans="1:9" ht="30">
      <c r="A233" s="22" t="s">
        <v>188</v>
      </c>
      <c r="B233" s="16" t="s">
        <v>17</v>
      </c>
      <c r="C233" s="16" t="s">
        <v>13</v>
      </c>
      <c r="D233" s="16" t="s">
        <v>13</v>
      </c>
      <c r="E233" s="17">
        <v>3</v>
      </c>
      <c r="F233" s="16" t="s">
        <v>174</v>
      </c>
      <c r="G233" s="16" t="s">
        <v>235</v>
      </c>
      <c r="H233" s="17">
        <v>240</v>
      </c>
      <c r="I233" s="19">
        <f>'Прил 3'!J219</f>
        <v>17229.9</v>
      </c>
    </row>
    <row r="234" spans="1:28" ht="15" hidden="1">
      <c r="A234" s="22" t="s">
        <v>128</v>
      </c>
      <c r="B234" s="16" t="s">
        <v>17</v>
      </c>
      <c r="C234" s="16" t="s">
        <v>13</v>
      </c>
      <c r="D234" s="16" t="s">
        <v>13</v>
      </c>
      <c r="E234" s="17">
        <v>3</v>
      </c>
      <c r="F234" s="16" t="s">
        <v>174</v>
      </c>
      <c r="G234" s="17">
        <v>29470</v>
      </c>
      <c r="H234" s="17"/>
      <c r="I234" s="19">
        <f>I235</f>
        <v>0</v>
      </c>
      <c r="J234" s="156"/>
      <c r="K234" s="156"/>
      <c r="L234" s="156"/>
      <c r="M234" s="156"/>
      <c r="N234" s="156"/>
      <c r="O234" s="156"/>
      <c r="P234" s="156"/>
      <c r="Q234" s="156"/>
      <c r="R234" s="156"/>
      <c r="S234" s="156"/>
      <c r="T234" s="156"/>
      <c r="U234" s="156"/>
      <c r="V234" s="156"/>
      <c r="W234" s="156"/>
      <c r="X234" s="156"/>
      <c r="Y234" s="156"/>
      <c r="Z234" s="156"/>
      <c r="AA234" s="156"/>
      <c r="AB234" s="156"/>
    </row>
    <row r="235" spans="1:9" ht="30" hidden="1">
      <c r="A235" s="22" t="s">
        <v>188</v>
      </c>
      <c r="B235" s="16" t="s">
        <v>17</v>
      </c>
      <c r="C235" s="16" t="s">
        <v>13</v>
      </c>
      <c r="D235" s="16" t="s">
        <v>13</v>
      </c>
      <c r="E235" s="17">
        <v>3</v>
      </c>
      <c r="F235" s="16" t="s">
        <v>174</v>
      </c>
      <c r="G235" s="17">
        <v>29470</v>
      </c>
      <c r="H235" s="17">
        <v>240</v>
      </c>
      <c r="I235" s="19">
        <f>'Прил 3'!J221</f>
        <v>0</v>
      </c>
    </row>
    <row r="236" spans="1:9" ht="15" hidden="1">
      <c r="A236" s="22" t="s">
        <v>129</v>
      </c>
      <c r="B236" s="16" t="s">
        <v>17</v>
      </c>
      <c r="C236" s="16" t="s">
        <v>13</v>
      </c>
      <c r="D236" s="16" t="s">
        <v>13</v>
      </c>
      <c r="E236" s="17">
        <v>3</v>
      </c>
      <c r="F236" s="16" t="s">
        <v>174</v>
      </c>
      <c r="G236" s="17">
        <v>29490</v>
      </c>
      <c r="H236" s="17"/>
      <c r="I236" s="19">
        <f>I237</f>
        <v>0</v>
      </c>
    </row>
    <row r="237" spans="1:9" ht="30" hidden="1">
      <c r="A237" s="22" t="s">
        <v>188</v>
      </c>
      <c r="B237" s="16" t="s">
        <v>17</v>
      </c>
      <c r="C237" s="16" t="s">
        <v>13</v>
      </c>
      <c r="D237" s="16" t="s">
        <v>13</v>
      </c>
      <c r="E237" s="17">
        <v>3</v>
      </c>
      <c r="F237" s="16" t="s">
        <v>174</v>
      </c>
      <c r="G237" s="17">
        <v>29490</v>
      </c>
      <c r="H237" s="17">
        <v>240</v>
      </c>
      <c r="I237" s="19">
        <f>'Прил 3'!J223</f>
        <v>0</v>
      </c>
    </row>
    <row r="238" spans="1:9" ht="15">
      <c r="A238" s="22" t="s">
        <v>150</v>
      </c>
      <c r="B238" s="16" t="s">
        <v>17</v>
      </c>
      <c r="C238" s="16" t="s">
        <v>13</v>
      </c>
      <c r="D238" s="16" t="s">
        <v>13</v>
      </c>
      <c r="E238" s="17">
        <v>3</v>
      </c>
      <c r="F238" s="16" t="s">
        <v>174</v>
      </c>
      <c r="G238" s="16" t="s">
        <v>267</v>
      </c>
      <c r="H238" s="17"/>
      <c r="I238" s="19">
        <f>I239</f>
        <v>1481</v>
      </c>
    </row>
    <row r="239" spans="1:9" ht="30">
      <c r="A239" s="22" t="s">
        <v>188</v>
      </c>
      <c r="B239" s="16" t="s">
        <v>17</v>
      </c>
      <c r="C239" s="16" t="s">
        <v>13</v>
      </c>
      <c r="D239" s="16" t="s">
        <v>13</v>
      </c>
      <c r="E239" s="17">
        <v>3</v>
      </c>
      <c r="F239" s="16" t="s">
        <v>174</v>
      </c>
      <c r="G239" s="16" t="s">
        <v>267</v>
      </c>
      <c r="H239" s="17">
        <v>240</v>
      </c>
      <c r="I239" s="19">
        <f>'Прил 3'!J225</f>
        <v>1481</v>
      </c>
    </row>
    <row r="240" spans="1:9" ht="15" hidden="1">
      <c r="A240" s="22" t="s">
        <v>151</v>
      </c>
      <c r="B240" s="16" t="s">
        <v>17</v>
      </c>
      <c r="C240" s="16" t="s">
        <v>13</v>
      </c>
      <c r="D240" s="16" t="s">
        <v>13</v>
      </c>
      <c r="E240" s="17">
        <v>3</v>
      </c>
      <c r="F240" s="16" t="s">
        <v>174</v>
      </c>
      <c r="G240" s="16" t="s">
        <v>236</v>
      </c>
      <c r="H240" s="17"/>
      <c r="I240" s="19">
        <f>I241</f>
        <v>0</v>
      </c>
    </row>
    <row r="241" spans="1:9" ht="30" hidden="1">
      <c r="A241" s="22" t="s">
        <v>188</v>
      </c>
      <c r="B241" s="16" t="s">
        <v>17</v>
      </c>
      <c r="C241" s="16" t="s">
        <v>13</v>
      </c>
      <c r="D241" s="16" t="s">
        <v>13</v>
      </c>
      <c r="E241" s="17">
        <v>3</v>
      </c>
      <c r="F241" s="16" t="s">
        <v>174</v>
      </c>
      <c r="G241" s="16" t="s">
        <v>236</v>
      </c>
      <c r="H241" s="17">
        <v>240</v>
      </c>
      <c r="I241" s="19">
        <f>'Прил 3'!J227</f>
        <v>0</v>
      </c>
    </row>
    <row r="242" spans="1:9" ht="15" hidden="1">
      <c r="A242" s="22" t="s">
        <v>164</v>
      </c>
      <c r="B242" s="16" t="s">
        <v>17</v>
      </c>
      <c r="C242" s="16" t="s">
        <v>13</v>
      </c>
      <c r="D242" s="16" t="s">
        <v>13</v>
      </c>
      <c r="E242" s="17">
        <v>3</v>
      </c>
      <c r="F242" s="16" t="s">
        <v>174</v>
      </c>
      <c r="G242" s="16" t="s">
        <v>237</v>
      </c>
      <c r="H242" s="17"/>
      <c r="I242" s="19">
        <f>I243</f>
        <v>0</v>
      </c>
    </row>
    <row r="243" spans="1:9" ht="30" hidden="1">
      <c r="A243" s="22" t="s">
        <v>188</v>
      </c>
      <c r="B243" s="16" t="s">
        <v>17</v>
      </c>
      <c r="C243" s="16" t="s">
        <v>13</v>
      </c>
      <c r="D243" s="16" t="s">
        <v>13</v>
      </c>
      <c r="E243" s="17">
        <v>3</v>
      </c>
      <c r="F243" s="16" t="s">
        <v>174</v>
      </c>
      <c r="G243" s="16" t="s">
        <v>237</v>
      </c>
      <c r="H243" s="17">
        <v>240</v>
      </c>
      <c r="I243" s="19">
        <f>'Прил 3'!J229</f>
        <v>0</v>
      </c>
    </row>
    <row r="244" spans="1:9" ht="15" hidden="1">
      <c r="A244" s="22" t="s">
        <v>201</v>
      </c>
      <c r="B244" s="16" t="s">
        <v>17</v>
      </c>
      <c r="C244" s="16" t="s">
        <v>13</v>
      </c>
      <c r="D244" s="16" t="s">
        <v>13</v>
      </c>
      <c r="E244" s="17">
        <v>3</v>
      </c>
      <c r="F244" s="16" t="s">
        <v>174</v>
      </c>
      <c r="G244" s="16" t="s">
        <v>238</v>
      </c>
      <c r="H244" s="17"/>
      <c r="I244" s="19">
        <f>I245</f>
        <v>0</v>
      </c>
    </row>
    <row r="245" spans="1:9" ht="30" hidden="1">
      <c r="A245" s="22" t="s">
        <v>188</v>
      </c>
      <c r="B245" s="16" t="s">
        <v>17</v>
      </c>
      <c r="C245" s="16" t="s">
        <v>13</v>
      </c>
      <c r="D245" s="16" t="s">
        <v>13</v>
      </c>
      <c r="E245" s="17">
        <v>3</v>
      </c>
      <c r="F245" s="16" t="s">
        <v>174</v>
      </c>
      <c r="G245" s="16" t="s">
        <v>238</v>
      </c>
      <c r="H245" s="17">
        <v>240</v>
      </c>
      <c r="I245" s="19">
        <f>'Прил 3'!J231</f>
        <v>0</v>
      </c>
    </row>
    <row r="246" spans="1:9" ht="15">
      <c r="A246" s="22" t="s">
        <v>165</v>
      </c>
      <c r="B246" s="16" t="s">
        <v>17</v>
      </c>
      <c r="C246" s="16" t="s">
        <v>13</v>
      </c>
      <c r="D246" s="16" t="s">
        <v>13</v>
      </c>
      <c r="E246" s="17">
        <v>3</v>
      </c>
      <c r="F246" s="16" t="s">
        <v>174</v>
      </c>
      <c r="G246" s="16" t="s">
        <v>239</v>
      </c>
      <c r="H246" s="17"/>
      <c r="I246" s="19">
        <f>I247</f>
        <v>4800</v>
      </c>
    </row>
    <row r="247" spans="1:9" ht="30">
      <c r="A247" s="22" t="s">
        <v>188</v>
      </c>
      <c r="B247" s="16" t="s">
        <v>17</v>
      </c>
      <c r="C247" s="16" t="s">
        <v>13</v>
      </c>
      <c r="D247" s="16" t="s">
        <v>13</v>
      </c>
      <c r="E247" s="17">
        <v>3</v>
      </c>
      <c r="F247" s="16" t="s">
        <v>174</v>
      </c>
      <c r="G247" s="16" t="s">
        <v>239</v>
      </c>
      <c r="H247" s="17">
        <v>240</v>
      </c>
      <c r="I247" s="19">
        <f>'Прил 3'!J233</f>
        <v>4800</v>
      </c>
    </row>
    <row r="248" spans="1:9" ht="43.5">
      <c r="A248" s="24" t="s">
        <v>384</v>
      </c>
      <c r="B248" s="12" t="s">
        <v>17</v>
      </c>
      <c r="C248" s="12" t="s">
        <v>13</v>
      </c>
      <c r="D248" s="12" t="s">
        <v>13</v>
      </c>
      <c r="E248" s="13">
        <v>6</v>
      </c>
      <c r="F248" s="12" t="s">
        <v>174</v>
      </c>
      <c r="G248" s="12" t="s">
        <v>311</v>
      </c>
      <c r="H248" s="13"/>
      <c r="I248" s="23">
        <f>I249+I251</f>
        <v>868.7</v>
      </c>
    </row>
    <row r="249" spans="1:9" ht="15">
      <c r="A249" s="22" t="s">
        <v>385</v>
      </c>
      <c r="B249" s="16" t="s">
        <v>17</v>
      </c>
      <c r="C249" s="16" t="s">
        <v>13</v>
      </c>
      <c r="D249" s="16" t="s">
        <v>13</v>
      </c>
      <c r="E249" s="17">
        <v>6</v>
      </c>
      <c r="F249" s="16" t="s">
        <v>174</v>
      </c>
      <c r="G249" s="16" t="s">
        <v>386</v>
      </c>
      <c r="H249" s="17"/>
      <c r="I249" s="19">
        <f>I250</f>
        <v>604.2</v>
      </c>
    </row>
    <row r="250" spans="1:9" ht="30">
      <c r="A250" s="22" t="s">
        <v>188</v>
      </c>
      <c r="B250" s="16" t="s">
        <v>17</v>
      </c>
      <c r="C250" s="16" t="s">
        <v>13</v>
      </c>
      <c r="D250" s="16" t="s">
        <v>13</v>
      </c>
      <c r="E250" s="17">
        <v>6</v>
      </c>
      <c r="F250" s="16" t="s">
        <v>174</v>
      </c>
      <c r="G250" s="16" t="s">
        <v>386</v>
      </c>
      <c r="H250" s="17">
        <v>240</v>
      </c>
      <c r="I250" s="19">
        <f>'Прил 3'!J236</f>
        <v>604.2</v>
      </c>
    </row>
    <row r="251" spans="1:9" ht="15">
      <c r="A251" s="22" t="s">
        <v>385</v>
      </c>
      <c r="B251" s="16" t="s">
        <v>17</v>
      </c>
      <c r="C251" s="16" t="s">
        <v>13</v>
      </c>
      <c r="D251" s="16" t="s">
        <v>13</v>
      </c>
      <c r="E251" s="17">
        <v>6</v>
      </c>
      <c r="F251" s="16" t="s">
        <v>174</v>
      </c>
      <c r="G251" s="16" t="s">
        <v>387</v>
      </c>
      <c r="H251" s="17"/>
      <c r="I251" s="19">
        <f>I252</f>
        <v>264.5</v>
      </c>
    </row>
    <row r="252" spans="1:9" ht="30">
      <c r="A252" s="22" t="s">
        <v>188</v>
      </c>
      <c r="B252" s="16" t="s">
        <v>17</v>
      </c>
      <c r="C252" s="16" t="s">
        <v>13</v>
      </c>
      <c r="D252" s="16" t="s">
        <v>13</v>
      </c>
      <c r="E252" s="17">
        <v>6</v>
      </c>
      <c r="F252" s="16" t="s">
        <v>174</v>
      </c>
      <c r="G252" s="16" t="s">
        <v>387</v>
      </c>
      <c r="H252" s="17">
        <v>240</v>
      </c>
      <c r="I252" s="19">
        <f>'Прил 3'!J238</f>
        <v>264.5</v>
      </c>
    </row>
    <row r="253" spans="1:9" ht="15">
      <c r="A253" s="24" t="s">
        <v>294</v>
      </c>
      <c r="B253" s="12" t="s">
        <v>17</v>
      </c>
      <c r="C253" s="12" t="s">
        <v>17</v>
      </c>
      <c r="D253" s="12" t="s">
        <v>174</v>
      </c>
      <c r="E253" s="13">
        <v>0</v>
      </c>
      <c r="F253" s="12" t="s">
        <v>174</v>
      </c>
      <c r="G253" s="12" t="s">
        <v>311</v>
      </c>
      <c r="H253" s="13"/>
      <c r="I253" s="23">
        <f>I254+I260</f>
        <v>18316.3</v>
      </c>
    </row>
    <row r="254" spans="1:9" ht="30">
      <c r="A254" s="15" t="s">
        <v>347</v>
      </c>
      <c r="B254" s="16" t="s">
        <v>17</v>
      </c>
      <c r="C254" s="16" t="s">
        <v>17</v>
      </c>
      <c r="D254" s="16" t="s">
        <v>13</v>
      </c>
      <c r="E254" s="17">
        <v>0</v>
      </c>
      <c r="F254" s="16" t="s">
        <v>174</v>
      </c>
      <c r="G254" s="16" t="s">
        <v>311</v>
      </c>
      <c r="H254" s="13"/>
      <c r="I254" s="19">
        <f>I255</f>
        <v>17916.3</v>
      </c>
    </row>
    <row r="255" spans="1:9" s="26" customFormat="1" ht="15">
      <c r="A255" s="24" t="s">
        <v>131</v>
      </c>
      <c r="B255" s="12" t="s">
        <v>17</v>
      </c>
      <c r="C255" s="12" t="s">
        <v>17</v>
      </c>
      <c r="D255" s="12" t="s">
        <v>13</v>
      </c>
      <c r="E255" s="13">
        <v>4</v>
      </c>
      <c r="F255" s="12" t="s">
        <v>174</v>
      </c>
      <c r="G255" s="12" t="s">
        <v>311</v>
      </c>
      <c r="H255" s="13"/>
      <c r="I255" s="23">
        <f>I256</f>
        <v>17916.3</v>
      </c>
    </row>
    <row r="256" spans="1:9" ht="30">
      <c r="A256" s="22" t="s">
        <v>132</v>
      </c>
      <c r="B256" s="16" t="s">
        <v>17</v>
      </c>
      <c r="C256" s="16" t="s">
        <v>17</v>
      </c>
      <c r="D256" s="16" t="s">
        <v>13</v>
      </c>
      <c r="E256" s="17">
        <v>4</v>
      </c>
      <c r="F256" s="16" t="s">
        <v>174</v>
      </c>
      <c r="G256" s="16" t="s">
        <v>240</v>
      </c>
      <c r="H256" s="17"/>
      <c r="I256" s="19">
        <f>SUM(I257:I259)</f>
        <v>17916.3</v>
      </c>
    </row>
    <row r="257" spans="1:9" ht="15">
      <c r="A257" s="15" t="s">
        <v>179</v>
      </c>
      <c r="B257" s="16" t="s">
        <v>17</v>
      </c>
      <c r="C257" s="16" t="s">
        <v>17</v>
      </c>
      <c r="D257" s="16" t="s">
        <v>13</v>
      </c>
      <c r="E257" s="17">
        <v>4</v>
      </c>
      <c r="F257" s="16" t="s">
        <v>174</v>
      </c>
      <c r="G257" s="16" t="s">
        <v>240</v>
      </c>
      <c r="H257" s="17">
        <v>110</v>
      </c>
      <c r="I257" s="19">
        <f>'Прил 3'!J243</f>
        <v>15065.3</v>
      </c>
    </row>
    <row r="258" spans="1:9" ht="30">
      <c r="A258" s="22" t="s">
        <v>188</v>
      </c>
      <c r="B258" s="16" t="s">
        <v>17</v>
      </c>
      <c r="C258" s="16" t="s">
        <v>17</v>
      </c>
      <c r="D258" s="16" t="s">
        <v>13</v>
      </c>
      <c r="E258" s="17">
        <v>4</v>
      </c>
      <c r="F258" s="16" t="s">
        <v>174</v>
      </c>
      <c r="G258" s="16" t="s">
        <v>240</v>
      </c>
      <c r="H258" s="17">
        <v>240</v>
      </c>
      <c r="I258" s="19">
        <f>'Прил 3'!J244</f>
        <v>2800</v>
      </c>
    </row>
    <row r="259" spans="1:9" ht="15">
      <c r="A259" s="15" t="s">
        <v>181</v>
      </c>
      <c r="B259" s="16" t="s">
        <v>17</v>
      </c>
      <c r="C259" s="16" t="s">
        <v>17</v>
      </c>
      <c r="D259" s="16" t="s">
        <v>13</v>
      </c>
      <c r="E259" s="17">
        <v>4</v>
      </c>
      <c r="F259" s="16" t="s">
        <v>174</v>
      </c>
      <c r="G259" s="16" t="s">
        <v>240</v>
      </c>
      <c r="H259" s="17">
        <v>850</v>
      </c>
      <c r="I259" s="19">
        <f>'Прил 3'!J245</f>
        <v>51</v>
      </c>
    </row>
    <row r="260" spans="1:9" s="26" customFormat="1" ht="44.25" customHeight="1">
      <c r="A260" s="11" t="s">
        <v>189</v>
      </c>
      <c r="B260" s="12" t="s">
        <v>17</v>
      </c>
      <c r="C260" s="12" t="s">
        <v>17</v>
      </c>
      <c r="D260" s="12" t="s">
        <v>21</v>
      </c>
      <c r="E260" s="13">
        <v>0</v>
      </c>
      <c r="F260" s="12" t="s">
        <v>174</v>
      </c>
      <c r="G260" s="12" t="s">
        <v>311</v>
      </c>
      <c r="H260" s="13"/>
      <c r="I260" s="23">
        <f>I261</f>
        <v>400</v>
      </c>
    </row>
    <row r="261" spans="1:9" ht="15">
      <c r="A261" s="11" t="s">
        <v>202</v>
      </c>
      <c r="B261" s="12" t="s">
        <v>17</v>
      </c>
      <c r="C261" s="12" t="s">
        <v>17</v>
      </c>
      <c r="D261" s="12" t="s">
        <v>21</v>
      </c>
      <c r="E261" s="13">
        <v>2</v>
      </c>
      <c r="F261" s="12" t="s">
        <v>174</v>
      </c>
      <c r="G261" s="12" t="s">
        <v>311</v>
      </c>
      <c r="H261" s="13"/>
      <c r="I261" s="23">
        <f>I262+I265+I268</f>
        <v>400</v>
      </c>
    </row>
    <row r="262" spans="1:9" ht="15">
      <c r="A262" s="15" t="s">
        <v>268</v>
      </c>
      <c r="B262" s="16" t="s">
        <v>17</v>
      </c>
      <c r="C262" s="16" t="s">
        <v>17</v>
      </c>
      <c r="D262" s="16" t="s">
        <v>21</v>
      </c>
      <c r="E262" s="17">
        <v>2</v>
      </c>
      <c r="F262" s="16" t="s">
        <v>12</v>
      </c>
      <c r="G262" s="16" t="s">
        <v>311</v>
      </c>
      <c r="H262" s="17"/>
      <c r="I262" s="19">
        <f>I263</f>
        <v>50</v>
      </c>
    </row>
    <row r="263" spans="1:9" ht="30">
      <c r="A263" s="22" t="s">
        <v>191</v>
      </c>
      <c r="B263" s="16" t="s">
        <v>17</v>
      </c>
      <c r="C263" s="16" t="s">
        <v>17</v>
      </c>
      <c r="D263" s="16" t="s">
        <v>21</v>
      </c>
      <c r="E263" s="16" t="s">
        <v>171</v>
      </c>
      <c r="F263" s="16" t="s">
        <v>12</v>
      </c>
      <c r="G263" s="16" t="s">
        <v>217</v>
      </c>
      <c r="H263" s="16"/>
      <c r="I263" s="19">
        <f>I264</f>
        <v>50</v>
      </c>
    </row>
    <row r="264" spans="1:9" ht="30">
      <c r="A264" s="22" t="s">
        <v>188</v>
      </c>
      <c r="B264" s="16" t="s">
        <v>17</v>
      </c>
      <c r="C264" s="16" t="s">
        <v>17</v>
      </c>
      <c r="D264" s="16" t="s">
        <v>21</v>
      </c>
      <c r="E264" s="16" t="s">
        <v>171</v>
      </c>
      <c r="F264" s="16" t="s">
        <v>12</v>
      </c>
      <c r="G264" s="16" t="s">
        <v>217</v>
      </c>
      <c r="H264" s="16" t="s">
        <v>194</v>
      </c>
      <c r="I264" s="19">
        <f>'Прил 3'!J250</f>
        <v>50</v>
      </c>
    </row>
    <row r="265" spans="1:9" ht="15">
      <c r="A265" s="15" t="s">
        <v>269</v>
      </c>
      <c r="B265" s="16" t="s">
        <v>17</v>
      </c>
      <c r="C265" s="16" t="s">
        <v>17</v>
      </c>
      <c r="D265" s="16" t="s">
        <v>21</v>
      </c>
      <c r="E265" s="17">
        <v>2</v>
      </c>
      <c r="F265" s="16" t="s">
        <v>14</v>
      </c>
      <c r="G265" s="16"/>
      <c r="H265" s="17"/>
      <c r="I265" s="19">
        <f>I266</f>
        <v>300</v>
      </c>
    </row>
    <row r="266" spans="1:9" ht="30">
      <c r="A266" s="22" t="s">
        <v>191</v>
      </c>
      <c r="B266" s="16" t="s">
        <v>17</v>
      </c>
      <c r="C266" s="16" t="s">
        <v>17</v>
      </c>
      <c r="D266" s="16" t="s">
        <v>21</v>
      </c>
      <c r="E266" s="16" t="s">
        <v>171</v>
      </c>
      <c r="F266" s="16" t="s">
        <v>14</v>
      </c>
      <c r="G266" s="16" t="s">
        <v>217</v>
      </c>
      <c r="H266" s="16"/>
      <c r="I266" s="19">
        <f>I267</f>
        <v>300</v>
      </c>
    </row>
    <row r="267" spans="1:9" ht="30">
      <c r="A267" s="22" t="s">
        <v>188</v>
      </c>
      <c r="B267" s="16" t="s">
        <v>17</v>
      </c>
      <c r="C267" s="16" t="s">
        <v>17</v>
      </c>
      <c r="D267" s="16" t="s">
        <v>21</v>
      </c>
      <c r="E267" s="16" t="s">
        <v>171</v>
      </c>
      <c r="F267" s="16" t="s">
        <v>14</v>
      </c>
      <c r="G267" s="16" t="s">
        <v>217</v>
      </c>
      <c r="H267" s="16" t="s">
        <v>194</v>
      </c>
      <c r="I267" s="19">
        <f>'Прил 3'!J253</f>
        <v>300</v>
      </c>
    </row>
    <row r="268" spans="1:9" ht="15">
      <c r="A268" s="15" t="s">
        <v>272</v>
      </c>
      <c r="B268" s="16" t="s">
        <v>17</v>
      </c>
      <c r="C268" s="16" t="s">
        <v>17</v>
      </c>
      <c r="D268" s="16" t="s">
        <v>21</v>
      </c>
      <c r="E268" s="16" t="s">
        <v>171</v>
      </c>
      <c r="F268" s="16" t="s">
        <v>13</v>
      </c>
      <c r="G268" s="16" t="s">
        <v>311</v>
      </c>
      <c r="H268" s="16"/>
      <c r="I268" s="19">
        <f>I269</f>
        <v>50</v>
      </c>
    </row>
    <row r="269" spans="1:9" ht="30">
      <c r="A269" s="22" t="s">
        <v>191</v>
      </c>
      <c r="B269" s="16" t="s">
        <v>17</v>
      </c>
      <c r="C269" s="16" t="s">
        <v>17</v>
      </c>
      <c r="D269" s="16" t="s">
        <v>21</v>
      </c>
      <c r="E269" s="16" t="s">
        <v>171</v>
      </c>
      <c r="F269" s="16" t="s">
        <v>13</v>
      </c>
      <c r="G269" s="16" t="s">
        <v>217</v>
      </c>
      <c r="H269" s="16"/>
      <c r="I269" s="19">
        <f>I270</f>
        <v>50</v>
      </c>
    </row>
    <row r="270" spans="1:9" ht="30">
      <c r="A270" s="22" t="s">
        <v>188</v>
      </c>
      <c r="B270" s="16" t="s">
        <v>17</v>
      </c>
      <c r="C270" s="16" t="s">
        <v>17</v>
      </c>
      <c r="D270" s="16" t="s">
        <v>21</v>
      </c>
      <c r="E270" s="16" t="s">
        <v>171</v>
      </c>
      <c r="F270" s="16" t="s">
        <v>13</v>
      </c>
      <c r="G270" s="16" t="s">
        <v>217</v>
      </c>
      <c r="H270" s="16" t="s">
        <v>194</v>
      </c>
      <c r="I270" s="19">
        <f>'Прил 3'!J256</f>
        <v>50</v>
      </c>
    </row>
    <row r="271" spans="1:9" ht="15">
      <c r="A271" s="13" t="s">
        <v>69</v>
      </c>
      <c r="B271" s="12" t="s">
        <v>21</v>
      </c>
      <c r="C271" s="12"/>
      <c r="D271" s="12"/>
      <c r="E271" s="13"/>
      <c r="F271" s="12"/>
      <c r="G271" s="12"/>
      <c r="H271" s="13"/>
      <c r="I271" s="14">
        <f>I272+I277</f>
        <v>245</v>
      </c>
    </row>
    <row r="272" spans="1:9" ht="29.25">
      <c r="A272" s="72" t="s">
        <v>72</v>
      </c>
      <c r="B272" s="12" t="s">
        <v>21</v>
      </c>
      <c r="C272" s="12" t="s">
        <v>17</v>
      </c>
      <c r="D272" s="16"/>
      <c r="E272" s="17"/>
      <c r="F272" s="16"/>
      <c r="G272" s="16"/>
      <c r="H272" s="17"/>
      <c r="I272" s="23">
        <f>I273</f>
        <v>30</v>
      </c>
    </row>
    <row r="273" spans="1:9" ht="15">
      <c r="A273" s="15" t="s">
        <v>100</v>
      </c>
      <c r="B273" s="16" t="s">
        <v>21</v>
      </c>
      <c r="C273" s="16" t="s">
        <v>17</v>
      </c>
      <c r="D273" s="16">
        <v>92</v>
      </c>
      <c r="E273" s="17">
        <v>0</v>
      </c>
      <c r="F273" s="16" t="s">
        <v>174</v>
      </c>
      <c r="G273" s="16" t="s">
        <v>311</v>
      </c>
      <c r="H273" s="17"/>
      <c r="I273" s="19">
        <f>I274</f>
        <v>30</v>
      </c>
    </row>
    <row r="274" spans="1:9" s="26" customFormat="1" ht="15">
      <c r="A274" s="22" t="s">
        <v>163</v>
      </c>
      <c r="B274" s="16" t="s">
        <v>21</v>
      </c>
      <c r="C274" s="16" t="s">
        <v>17</v>
      </c>
      <c r="D274" s="16">
        <v>92</v>
      </c>
      <c r="E274" s="17">
        <v>2</v>
      </c>
      <c r="F274" s="16" t="s">
        <v>174</v>
      </c>
      <c r="G274" s="16" t="s">
        <v>311</v>
      </c>
      <c r="H274" s="17"/>
      <c r="I274" s="19">
        <f>I275</f>
        <v>30</v>
      </c>
    </row>
    <row r="275" spans="1:9" s="26" customFormat="1" ht="15">
      <c r="A275" s="22" t="s">
        <v>133</v>
      </c>
      <c r="B275" s="16" t="s">
        <v>21</v>
      </c>
      <c r="C275" s="16" t="s">
        <v>17</v>
      </c>
      <c r="D275" s="16">
        <v>92</v>
      </c>
      <c r="E275" s="17">
        <v>2</v>
      </c>
      <c r="F275" s="16" t="s">
        <v>174</v>
      </c>
      <c r="G275" s="16" t="s">
        <v>241</v>
      </c>
      <c r="H275" s="17"/>
      <c r="I275" s="19">
        <f>I276</f>
        <v>30</v>
      </c>
    </row>
    <row r="276" spans="1:9" s="26" customFormat="1" ht="30">
      <c r="A276" s="22" t="s">
        <v>188</v>
      </c>
      <c r="B276" s="16" t="s">
        <v>21</v>
      </c>
      <c r="C276" s="16" t="s">
        <v>17</v>
      </c>
      <c r="D276" s="16">
        <v>92</v>
      </c>
      <c r="E276" s="17">
        <v>2</v>
      </c>
      <c r="F276" s="16" t="s">
        <v>174</v>
      </c>
      <c r="G276" s="16" t="s">
        <v>241</v>
      </c>
      <c r="H276" s="17">
        <v>240</v>
      </c>
      <c r="I276" s="19">
        <f>'Прил 3'!J262</f>
        <v>30</v>
      </c>
    </row>
    <row r="277" spans="1:9" s="26" customFormat="1" ht="15">
      <c r="A277" s="11" t="s">
        <v>135</v>
      </c>
      <c r="B277" s="12" t="s">
        <v>21</v>
      </c>
      <c r="C277" s="12" t="s">
        <v>21</v>
      </c>
      <c r="D277" s="12"/>
      <c r="E277" s="13"/>
      <c r="F277" s="12"/>
      <c r="G277" s="12"/>
      <c r="H277" s="13"/>
      <c r="I277" s="14">
        <f>I278</f>
        <v>215</v>
      </c>
    </row>
    <row r="278" spans="1:9" s="26" customFormat="1" ht="43.5">
      <c r="A278" s="24" t="s">
        <v>350</v>
      </c>
      <c r="B278" s="12" t="s">
        <v>21</v>
      </c>
      <c r="C278" s="12" t="s">
        <v>21</v>
      </c>
      <c r="D278" s="12" t="s">
        <v>121</v>
      </c>
      <c r="E278" s="13">
        <v>0</v>
      </c>
      <c r="F278" s="12" t="s">
        <v>174</v>
      </c>
      <c r="G278" s="12" t="s">
        <v>311</v>
      </c>
      <c r="H278" s="13"/>
      <c r="I278" s="14">
        <f>I279</f>
        <v>215</v>
      </c>
    </row>
    <row r="279" spans="1:9" s="26" customFormat="1" ht="15">
      <c r="A279" s="11" t="s">
        <v>135</v>
      </c>
      <c r="B279" s="12" t="s">
        <v>21</v>
      </c>
      <c r="C279" s="12" t="s">
        <v>21</v>
      </c>
      <c r="D279" s="12" t="s">
        <v>121</v>
      </c>
      <c r="E279" s="13">
        <v>1</v>
      </c>
      <c r="F279" s="12" t="s">
        <v>174</v>
      </c>
      <c r="G279" s="12" t="s">
        <v>311</v>
      </c>
      <c r="H279" s="13"/>
      <c r="I279" s="14">
        <f>I280+I282</f>
        <v>215</v>
      </c>
    </row>
    <row r="280" spans="1:9" s="26" customFormat="1" ht="15">
      <c r="A280" s="15" t="s">
        <v>136</v>
      </c>
      <c r="B280" s="16" t="s">
        <v>21</v>
      </c>
      <c r="C280" s="16" t="s">
        <v>21</v>
      </c>
      <c r="D280" s="16" t="s">
        <v>121</v>
      </c>
      <c r="E280" s="17">
        <v>1</v>
      </c>
      <c r="F280" s="16" t="s">
        <v>174</v>
      </c>
      <c r="G280" s="16" t="s">
        <v>242</v>
      </c>
      <c r="H280" s="17"/>
      <c r="I280" s="18">
        <f>I281</f>
        <v>100</v>
      </c>
    </row>
    <row r="281" spans="1:9" s="26" customFormat="1" ht="45">
      <c r="A281" s="22" t="s">
        <v>362</v>
      </c>
      <c r="B281" s="16" t="s">
        <v>21</v>
      </c>
      <c r="C281" s="16" t="s">
        <v>21</v>
      </c>
      <c r="D281" s="16" t="s">
        <v>121</v>
      </c>
      <c r="E281" s="17">
        <v>1</v>
      </c>
      <c r="F281" s="16" t="s">
        <v>174</v>
      </c>
      <c r="G281" s="16" t="s">
        <v>242</v>
      </c>
      <c r="H281" s="17">
        <v>810</v>
      </c>
      <c r="I281" s="18">
        <f>'Прил 3'!J267</f>
        <v>100</v>
      </c>
    </row>
    <row r="282" spans="1:9" s="26" customFormat="1" ht="15">
      <c r="A282" s="15" t="s">
        <v>134</v>
      </c>
      <c r="B282" s="16" t="s">
        <v>21</v>
      </c>
      <c r="C282" s="16" t="s">
        <v>21</v>
      </c>
      <c r="D282" s="16" t="s">
        <v>121</v>
      </c>
      <c r="E282" s="17">
        <v>1</v>
      </c>
      <c r="F282" s="16" t="s">
        <v>174</v>
      </c>
      <c r="G282" s="16" t="s">
        <v>243</v>
      </c>
      <c r="H282" s="17"/>
      <c r="I282" s="18">
        <f>I283</f>
        <v>115</v>
      </c>
    </row>
    <row r="283" spans="1:9" s="26" customFormat="1" ht="30">
      <c r="A283" s="22" t="s">
        <v>188</v>
      </c>
      <c r="B283" s="16" t="s">
        <v>21</v>
      </c>
      <c r="C283" s="16" t="s">
        <v>21</v>
      </c>
      <c r="D283" s="16" t="s">
        <v>121</v>
      </c>
      <c r="E283" s="17">
        <v>1</v>
      </c>
      <c r="F283" s="16" t="s">
        <v>174</v>
      </c>
      <c r="G283" s="16" t="s">
        <v>243</v>
      </c>
      <c r="H283" s="17">
        <v>240</v>
      </c>
      <c r="I283" s="18">
        <f>'Прил 3'!J269</f>
        <v>115</v>
      </c>
    </row>
    <row r="284" spans="1:9" s="26" customFormat="1" ht="15">
      <c r="A284" s="13" t="s">
        <v>87</v>
      </c>
      <c r="B284" s="12" t="s">
        <v>22</v>
      </c>
      <c r="C284" s="16"/>
      <c r="D284" s="16"/>
      <c r="E284" s="17"/>
      <c r="F284" s="16"/>
      <c r="G284" s="16"/>
      <c r="H284" s="17"/>
      <c r="I284" s="14">
        <f>I285+I318</f>
        <v>12929.3</v>
      </c>
    </row>
    <row r="285" spans="1:9" s="26" customFormat="1" ht="15">
      <c r="A285" s="11" t="s">
        <v>23</v>
      </c>
      <c r="B285" s="12" t="s">
        <v>22</v>
      </c>
      <c r="C285" s="13" t="s">
        <v>12</v>
      </c>
      <c r="D285" s="12" t="s">
        <v>10</v>
      </c>
      <c r="E285" s="13"/>
      <c r="F285" s="12"/>
      <c r="G285" s="12"/>
      <c r="H285" s="13" t="s">
        <v>8</v>
      </c>
      <c r="I285" s="14">
        <f>I310+I286+I295+I303</f>
        <v>10878.3</v>
      </c>
    </row>
    <row r="286" spans="1:9" s="26" customFormat="1" ht="45">
      <c r="A286" s="22" t="s">
        <v>350</v>
      </c>
      <c r="B286" s="16" t="s">
        <v>22</v>
      </c>
      <c r="C286" s="16" t="s">
        <v>12</v>
      </c>
      <c r="D286" s="16" t="s">
        <v>121</v>
      </c>
      <c r="E286" s="17">
        <v>0</v>
      </c>
      <c r="F286" s="16" t="s">
        <v>174</v>
      </c>
      <c r="G286" s="16" t="s">
        <v>311</v>
      </c>
      <c r="H286" s="17"/>
      <c r="I286" s="18">
        <f>I287+I292</f>
        <v>9644</v>
      </c>
    </row>
    <row r="287" spans="1:9" s="26" customFormat="1" ht="15">
      <c r="A287" s="24" t="s">
        <v>137</v>
      </c>
      <c r="B287" s="12" t="s">
        <v>22</v>
      </c>
      <c r="C287" s="12" t="s">
        <v>12</v>
      </c>
      <c r="D287" s="12" t="s">
        <v>121</v>
      </c>
      <c r="E287" s="13">
        <v>2</v>
      </c>
      <c r="F287" s="12" t="s">
        <v>174</v>
      </c>
      <c r="G287" s="12" t="s">
        <v>311</v>
      </c>
      <c r="H287" s="13"/>
      <c r="I287" s="14">
        <f>I288</f>
        <v>2868.4</v>
      </c>
    </row>
    <row r="288" spans="1:9" ht="30">
      <c r="A288" s="22" t="s">
        <v>132</v>
      </c>
      <c r="B288" s="16" t="s">
        <v>22</v>
      </c>
      <c r="C288" s="16" t="s">
        <v>12</v>
      </c>
      <c r="D288" s="16" t="s">
        <v>121</v>
      </c>
      <c r="E288" s="17">
        <v>2</v>
      </c>
      <c r="F288" s="16" t="s">
        <v>174</v>
      </c>
      <c r="G288" s="16" t="s">
        <v>240</v>
      </c>
      <c r="H288" s="17"/>
      <c r="I288" s="18">
        <f>SUM(I289:I291)</f>
        <v>2868.4</v>
      </c>
    </row>
    <row r="289" spans="1:9" ht="15">
      <c r="A289" s="15" t="s">
        <v>179</v>
      </c>
      <c r="B289" s="16" t="s">
        <v>22</v>
      </c>
      <c r="C289" s="16" t="s">
        <v>12</v>
      </c>
      <c r="D289" s="16" t="s">
        <v>121</v>
      </c>
      <c r="E289" s="17">
        <v>2</v>
      </c>
      <c r="F289" s="16" t="s">
        <v>174</v>
      </c>
      <c r="G289" s="16" t="s">
        <v>240</v>
      </c>
      <c r="H289" s="17">
        <v>110</v>
      </c>
      <c r="I289" s="18">
        <f>'Прил 3'!J275</f>
        <v>1570.4</v>
      </c>
    </row>
    <row r="290" spans="1:9" ht="30">
      <c r="A290" s="22" t="s">
        <v>188</v>
      </c>
      <c r="B290" s="16" t="s">
        <v>22</v>
      </c>
      <c r="C290" s="16" t="s">
        <v>12</v>
      </c>
      <c r="D290" s="16" t="s">
        <v>121</v>
      </c>
      <c r="E290" s="17">
        <v>2</v>
      </c>
      <c r="F290" s="16" t="s">
        <v>174</v>
      </c>
      <c r="G290" s="16" t="s">
        <v>240</v>
      </c>
      <c r="H290" s="17">
        <v>240</v>
      </c>
      <c r="I290" s="18">
        <f>'Прил 3'!J276</f>
        <v>1268</v>
      </c>
    </row>
    <row r="291" spans="1:9" ht="15">
      <c r="A291" s="15" t="s">
        <v>181</v>
      </c>
      <c r="B291" s="16" t="s">
        <v>22</v>
      </c>
      <c r="C291" s="16" t="s">
        <v>12</v>
      </c>
      <c r="D291" s="16" t="s">
        <v>121</v>
      </c>
      <c r="E291" s="17">
        <v>2</v>
      </c>
      <c r="F291" s="16" t="s">
        <v>174</v>
      </c>
      <c r="G291" s="16" t="s">
        <v>240</v>
      </c>
      <c r="H291" s="17">
        <v>850</v>
      </c>
      <c r="I291" s="18">
        <f>'Прил 3'!J277</f>
        <v>30</v>
      </c>
    </row>
    <row r="292" spans="1:9" ht="15">
      <c r="A292" s="24" t="s">
        <v>358</v>
      </c>
      <c r="B292" s="12" t="s">
        <v>22</v>
      </c>
      <c r="C292" s="12" t="s">
        <v>12</v>
      </c>
      <c r="D292" s="12" t="s">
        <v>121</v>
      </c>
      <c r="E292" s="13">
        <v>5</v>
      </c>
      <c r="F292" s="12" t="s">
        <v>174</v>
      </c>
      <c r="G292" s="12" t="s">
        <v>311</v>
      </c>
      <c r="H292" s="13"/>
      <c r="I292" s="14">
        <f>I293</f>
        <v>6775.599999999999</v>
      </c>
    </row>
    <row r="293" spans="1:9" ht="30">
      <c r="A293" s="22" t="s">
        <v>132</v>
      </c>
      <c r="B293" s="16" t="s">
        <v>22</v>
      </c>
      <c r="C293" s="16" t="s">
        <v>12</v>
      </c>
      <c r="D293" s="16" t="s">
        <v>121</v>
      </c>
      <c r="E293" s="17">
        <v>5</v>
      </c>
      <c r="F293" s="16" t="s">
        <v>174</v>
      </c>
      <c r="G293" s="16" t="s">
        <v>240</v>
      </c>
      <c r="H293" s="17"/>
      <c r="I293" s="18">
        <f>I294</f>
        <v>6775.599999999999</v>
      </c>
    </row>
    <row r="294" spans="1:9" ht="15">
      <c r="A294" s="15" t="s">
        <v>366</v>
      </c>
      <c r="B294" s="16" t="s">
        <v>22</v>
      </c>
      <c r="C294" s="16" t="s">
        <v>12</v>
      </c>
      <c r="D294" s="16" t="s">
        <v>121</v>
      </c>
      <c r="E294" s="17">
        <v>5</v>
      </c>
      <c r="F294" s="16" t="s">
        <v>174</v>
      </c>
      <c r="G294" s="16" t="s">
        <v>240</v>
      </c>
      <c r="H294" s="17">
        <v>620</v>
      </c>
      <c r="I294" s="18">
        <f>'Прил 3'!J280</f>
        <v>6775.599999999999</v>
      </c>
    </row>
    <row r="295" spans="1:9" s="26" customFormat="1" ht="43.5">
      <c r="A295" s="11" t="s">
        <v>189</v>
      </c>
      <c r="B295" s="12" t="s">
        <v>22</v>
      </c>
      <c r="C295" s="12" t="s">
        <v>12</v>
      </c>
      <c r="D295" s="12" t="s">
        <v>21</v>
      </c>
      <c r="E295" s="13">
        <v>0</v>
      </c>
      <c r="F295" s="12" t="s">
        <v>174</v>
      </c>
      <c r="G295" s="12" t="s">
        <v>311</v>
      </c>
      <c r="H295" s="13"/>
      <c r="I295" s="23">
        <f>I296</f>
        <v>82.5</v>
      </c>
    </row>
    <row r="296" spans="1:9" ht="15">
      <c r="A296" s="11" t="s">
        <v>203</v>
      </c>
      <c r="B296" s="12" t="s">
        <v>22</v>
      </c>
      <c r="C296" s="12" t="s">
        <v>12</v>
      </c>
      <c r="D296" s="12" t="s">
        <v>21</v>
      </c>
      <c r="E296" s="13">
        <v>3</v>
      </c>
      <c r="F296" s="12" t="s">
        <v>174</v>
      </c>
      <c r="G296" s="12" t="s">
        <v>311</v>
      </c>
      <c r="H296" s="13"/>
      <c r="I296" s="23">
        <f>I298+I300</f>
        <v>82.5</v>
      </c>
    </row>
    <row r="297" spans="1:9" ht="15">
      <c r="A297" s="15" t="s">
        <v>268</v>
      </c>
      <c r="B297" s="16" t="s">
        <v>22</v>
      </c>
      <c r="C297" s="16" t="s">
        <v>12</v>
      </c>
      <c r="D297" s="16" t="s">
        <v>21</v>
      </c>
      <c r="E297" s="17">
        <v>3</v>
      </c>
      <c r="F297" s="16" t="s">
        <v>12</v>
      </c>
      <c r="G297" s="16" t="s">
        <v>311</v>
      </c>
      <c r="H297" s="17"/>
      <c r="I297" s="19">
        <f>I298</f>
        <v>72.5</v>
      </c>
    </row>
    <row r="298" spans="1:9" ht="30">
      <c r="A298" s="22" t="s">
        <v>191</v>
      </c>
      <c r="B298" s="16" t="s">
        <v>22</v>
      </c>
      <c r="C298" s="16" t="s">
        <v>12</v>
      </c>
      <c r="D298" s="16" t="s">
        <v>21</v>
      </c>
      <c r="E298" s="16" t="s">
        <v>204</v>
      </c>
      <c r="F298" s="16" t="s">
        <v>12</v>
      </c>
      <c r="G298" s="16" t="s">
        <v>217</v>
      </c>
      <c r="H298" s="16"/>
      <c r="I298" s="19">
        <f>I299</f>
        <v>72.5</v>
      </c>
    </row>
    <row r="299" spans="1:9" ht="30">
      <c r="A299" s="22" t="s">
        <v>188</v>
      </c>
      <c r="B299" s="16" t="s">
        <v>22</v>
      </c>
      <c r="C299" s="16" t="s">
        <v>12</v>
      </c>
      <c r="D299" s="16" t="s">
        <v>21</v>
      </c>
      <c r="E299" s="16" t="s">
        <v>204</v>
      </c>
      <c r="F299" s="16" t="s">
        <v>12</v>
      </c>
      <c r="G299" s="16" t="s">
        <v>217</v>
      </c>
      <c r="H299" s="16" t="s">
        <v>194</v>
      </c>
      <c r="I299" s="19">
        <f>'Прил 3'!J285</f>
        <v>72.5</v>
      </c>
    </row>
    <row r="300" spans="1:9" ht="15">
      <c r="A300" s="15" t="s">
        <v>272</v>
      </c>
      <c r="B300" s="16" t="s">
        <v>22</v>
      </c>
      <c r="C300" s="16" t="s">
        <v>12</v>
      </c>
      <c r="D300" s="16" t="s">
        <v>21</v>
      </c>
      <c r="E300" s="17">
        <v>3</v>
      </c>
      <c r="F300" s="16" t="s">
        <v>14</v>
      </c>
      <c r="G300" s="16" t="s">
        <v>311</v>
      </c>
      <c r="H300" s="17"/>
      <c r="I300" s="19">
        <f>I301</f>
        <v>10</v>
      </c>
    </row>
    <row r="301" spans="1:9" ht="30">
      <c r="A301" s="22" t="s">
        <v>191</v>
      </c>
      <c r="B301" s="16" t="s">
        <v>22</v>
      </c>
      <c r="C301" s="16" t="s">
        <v>12</v>
      </c>
      <c r="D301" s="16" t="s">
        <v>21</v>
      </c>
      <c r="E301" s="16" t="s">
        <v>204</v>
      </c>
      <c r="F301" s="16" t="s">
        <v>14</v>
      </c>
      <c r="G301" s="16" t="s">
        <v>217</v>
      </c>
      <c r="H301" s="16"/>
      <c r="I301" s="19">
        <f>'Прил 3'!J288</f>
        <v>10</v>
      </c>
    </row>
    <row r="302" spans="1:9" ht="30">
      <c r="A302" s="22" t="s">
        <v>188</v>
      </c>
      <c r="B302" s="16" t="s">
        <v>22</v>
      </c>
      <c r="C302" s="16" t="s">
        <v>12</v>
      </c>
      <c r="D302" s="16" t="s">
        <v>21</v>
      </c>
      <c r="E302" s="16" t="s">
        <v>204</v>
      </c>
      <c r="F302" s="16" t="s">
        <v>14</v>
      </c>
      <c r="G302" s="16" t="s">
        <v>217</v>
      </c>
      <c r="H302" s="16" t="s">
        <v>194</v>
      </c>
      <c r="I302" s="19">
        <v>10</v>
      </c>
    </row>
    <row r="303" spans="1:9" ht="43.5">
      <c r="A303" s="11" t="s">
        <v>340</v>
      </c>
      <c r="B303" s="12" t="s">
        <v>22</v>
      </c>
      <c r="C303" s="12" t="s">
        <v>12</v>
      </c>
      <c r="D303" s="12" t="s">
        <v>82</v>
      </c>
      <c r="E303" s="13">
        <v>0</v>
      </c>
      <c r="F303" s="12" t="s">
        <v>174</v>
      </c>
      <c r="G303" s="12" t="s">
        <v>311</v>
      </c>
      <c r="H303" s="13"/>
      <c r="I303" s="23">
        <f>I304+I307</f>
        <v>350</v>
      </c>
    </row>
    <row r="304" spans="1:9" ht="15">
      <c r="A304" s="22" t="s">
        <v>295</v>
      </c>
      <c r="B304" s="16" t="s">
        <v>22</v>
      </c>
      <c r="C304" s="16" t="s">
        <v>12</v>
      </c>
      <c r="D304" s="16" t="s">
        <v>82</v>
      </c>
      <c r="E304" s="16" t="s">
        <v>197</v>
      </c>
      <c r="F304" s="16" t="s">
        <v>12</v>
      </c>
      <c r="G304" s="16" t="s">
        <v>311</v>
      </c>
      <c r="H304" s="16"/>
      <c r="I304" s="19">
        <f>I305</f>
        <v>350</v>
      </c>
    </row>
    <row r="305" spans="1:9" ht="15">
      <c r="A305" s="22" t="s">
        <v>296</v>
      </c>
      <c r="B305" s="16" t="s">
        <v>22</v>
      </c>
      <c r="C305" s="16" t="s">
        <v>12</v>
      </c>
      <c r="D305" s="16" t="s">
        <v>82</v>
      </c>
      <c r="E305" s="16" t="s">
        <v>197</v>
      </c>
      <c r="F305" s="16" t="s">
        <v>12</v>
      </c>
      <c r="G305" s="16" t="s">
        <v>297</v>
      </c>
      <c r="H305" s="16"/>
      <c r="I305" s="19">
        <f>I306</f>
        <v>350</v>
      </c>
    </row>
    <row r="306" spans="1:9" ht="30">
      <c r="A306" s="22" t="s">
        <v>188</v>
      </c>
      <c r="B306" s="16" t="s">
        <v>22</v>
      </c>
      <c r="C306" s="16" t="s">
        <v>12</v>
      </c>
      <c r="D306" s="16" t="s">
        <v>82</v>
      </c>
      <c r="E306" s="16" t="s">
        <v>197</v>
      </c>
      <c r="F306" s="16" t="s">
        <v>12</v>
      </c>
      <c r="G306" s="16" t="s">
        <v>297</v>
      </c>
      <c r="H306" s="16" t="s">
        <v>194</v>
      </c>
      <c r="I306" s="19">
        <f>'Прил 3'!J292</f>
        <v>350</v>
      </c>
    </row>
    <row r="307" spans="1:9" ht="15" hidden="1">
      <c r="A307" s="22" t="s">
        <v>298</v>
      </c>
      <c r="B307" s="16" t="s">
        <v>22</v>
      </c>
      <c r="C307" s="16" t="s">
        <v>12</v>
      </c>
      <c r="D307" s="16" t="s">
        <v>82</v>
      </c>
      <c r="E307" s="16" t="s">
        <v>197</v>
      </c>
      <c r="F307" s="16" t="s">
        <v>14</v>
      </c>
      <c r="G307" s="16" t="s">
        <v>311</v>
      </c>
      <c r="H307" s="16"/>
      <c r="I307" s="19">
        <f>I308</f>
        <v>0</v>
      </c>
    </row>
    <row r="308" spans="1:9" ht="15" hidden="1">
      <c r="A308" s="22" t="s">
        <v>296</v>
      </c>
      <c r="B308" s="16" t="s">
        <v>22</v>
      </c>
      <c r="C308" s="16" t="s">
        <v>12</v>
      </c>
      <c r="D308" s="16" t="s">
        <v>82</v>
      </c>
      <c r="E308" s="16" t="s">
        <v>197</v>
      </c>
      <c r="F308" s="16" t="s">
        <v>14</v>
      </c>
      <c r="G308" s="16" t="s">
        <v>297</v>
      </c>
      <c r="H308" s="16"/>
      <c r="I308" s="19">
        <f>I309</f>
        <v>0</v>
      </c>
    </row>
    <row r="309" spans="1:9" ht="30" hidden="1">
      <c r="A309" s="22" t="s">
        <v>188</v>
      </c>
      <c r="B309" s="16" t="s">
        <v>22</v>
      </c>
      <c r="C309" s="16" t="s">
        <v>12</v>
      </c>
      <c r="D309" s="16" t="s">
        <v>82</v>
      </c>
      <c r="E309" s="16" t="s">
        <v>197</v>
      </c>
      <c r="F309" s="16" t="s">
        <v>14</v>
      </c>
      <c r="G309" s="16" t="s">
        <v>297</v>
      </c>
      <c r="H309" s="16" t="s">
        <v>194</v>
      </c>
      <c r="I309" s="19">
        <f>'Прил 3'!J295</f>
        <v>0</v>
      </c>
    </row>
    <row r="310" spans="1:9" ht="15">
      <c r="A310" s="24" t="s">
        <v>112</v>
      </c>
      <c r="B310" s="12" t="s">
        <v>22</v>
      </c>
      <c r="C310" s="12" t="s">
        <v>12</v>
      </c>
      <c r="D310" s="12" t="s">
        <v>97</v>
      </c>
      <c r="E310" s="13">
        <v>0</v>
      </c>
      <c r="F310" s="12" t="s">
        <v>197</v>
      </c>
      <c r="G310" s="12" t="s">
        <v>311</v>
      </c>
      <c r="H310" s="13"/>
      <c r="I310" s="14">
        <f>I311</f>
        <v>801.8000000000001</v>
      </c>
    </row>
    <row r="311" spans="1:9" ht="15">
      <c r="A311" s="22" t="s">
        <v>113</v>
      </c>
      <c r="B311" s="16" t="s">
        <v>22</v>
      </c>
      <c r="C311" s="16" t="s">
        <v>12</v>
      </c>
      <c r="D311" s="16" t="s">
        <v>97</v>
      </c>
      <c r="E311" s="17">
        <v>9</v>
      </c>
      <c r="F311" s="16" t="s">
        <v>197</v>
      </c>
      <c r="G311" s="16" t="s">
        <v>311</v>
      </c>
      <c r="H311" s="17"/>
      <c r="I311" s="18">
        <f>I312+I314+I317</f>
        <v>801.8000000000001</v>
      </c>
    </row>
    <row r="312" spans="1:9" ht="60">
      <c r="A312" s="22" t="s">
        <v>91</v>
      </c>
      <c r="B312" s="16" t="s">
        <v>22</v>
      </c>
      <c r="C312" s="16" t="s">
        <v>12</v>
      </c>
      <c r="D312" s="16" t="s">
        <v>97</v>
      </c>
      <c r="E312" s="17">
        <v>9</v>
      </c>
      <c r="F312" s="16" t="s">
        <v>174</v>
      </c>
      <c r="G312" s="16" t="s">
        <v>245</v>
      </c>
      <c r="H312" s="17"/>
      <c r="I312" s="18">
        <f>I313</f>
        <v>368.2</v>
      </c>
    </row>
    <row r="313" spans="1:9" ht="30">
      <c r="A313" s="22" t="s">
        <v>299</v>
      </c>
      <c r="B313" s="16" t="s">
        <v>22</v>
      </c>
      <c r="C313" s="16" t="s">
        <v>12</v>
      </c>
      <c r="D313" s="16" t="s">
        <v>97</v>
      </c>
      <c r="E313" s="17">
        <v>9</v>
      </c>
      <c r="F313" s="16" t="s">
        <v>174</v>
      </c>
      <c r="G313" s="16" t="s">
        <v>245</v>
      </c>
      <c r="H313" s="17">
        <v>110</v>
      </c>
      <c r="I313" s="18">
        <f>'Прил 3'!J299</f>
        <v>368.2</v>
      </c>
    </row>
    <row r="314" spans="1:9" ht="30">
      <c r="A314" s="22" t="s">
        <v>399</v>
      </c>
      <c r="B314" s="16" t="s">
        <v>22</v>
      </c>
      <c r="C314" s="16" t="s">
        <v>12</v>
      </c>
      <c r="D314" s="16" t="s">
        <v>97</v>
      </c>
      <c r="E314" s="17">
        <v>9</v>
      </c>
      <c r="F314" s="16" t="s">
        <v>174</v>
      </c>
      <c r="G314" s="16" t="s">
        <v>398</v>
      </c>
      <c r="H314" s="17"/>
      <c r="I314" s="18">
        <f>I315</f>
        <v>404</v>
      </c>
    </row>
    <row r="315" spans="1:9" ht="15">
      <c r="A315" s="15" t="s">
        <v>366</v>
      </c>
      <c r="B315" s="16" t="s">
        <v>22</v>
      </c>
      <c r="C315" s="16" t="s">
        <v>12</v>
      </c>
      <c r="D315" s="16" t="s">
        <v>97</v>
      </c>
      <c r="E315" s="17">
        <v>9</v>
      </c>
      <c r="F315" s="16" t="s">
        <v>174</v>
      </c>
      <c r="G315" s="16" t="s">
        <v>398</v>
      </c>
      <c r="H315" s="17">
        <v>620</v>
      </c>
      <c r="I315" s="18">
        <f>'Прил 3'!J301</f>
        <v>404</v>
      </c>
    </row>
    <row r="316" spans="1:9" ht="30">
      <c r="A316" s="25" t="s">
        <v>300</v>
      </c>
      <c r="B316" s="16" t="s">
        <v>22</v>
      </c>
      <c r="C316" s="16" t="s">
        <v>12</v>
      </c>
      <c r="D316" s="16" t="s">
        <v>97</v>
      </c>
      <c r="E316" s="17">
        <v>9</v>
      </c>
      <c r="F316" s="16" t="s">
        <v>174</v>
      </c>
      <c r="G316" s="16" t="s">
        <v>301</v>
      </c>
      <c r="H316" s="17"/>
      <c r="I316" s="18">
        <f>I317</f>
        <v>29.6</v>
      </c>
    </row>
    <row r="317" spans="1:9" ht="15">
      <c r="A317" s="15" t="s">
        <v>179</v>
      </c>
      <c r="B317" s="16" t="s">
        <v>22</v>
      </c>
      <c r="C317" s="16" t="s">
        <v>12</v>
      </c>
      <c r="D317" s="16" t="s">
        <v>97</v>
      </c>
      <c r="E317" s="17">
        <v>9</v>
      </c>
      <c r="F317" s="16" t="s">
        <v>174</v>
      </c>
      <c r="G317" s="16" t="s">
        <v>301</v>
      </c>
      <c r="H317" s="17">
        <v>110</v>
      </c>
      <c r="I317" s="18">
        <f>'Прил 3'!J303</f>
        <v>29.6</v>
      </c>
    </row>
    <row r="318" spans="1:9" ht="15">
      <c r="A318" s="11" t="s">
        <v>78</v>
      </c>
      <c r="B318" s="12" t="s">
        <v>22</v>
      </c>
      <c r="C318" s="12" t="s">
        <v>16</v>
      </c>
      <c r="D318" s="12"/>
      <c r="E318" s="17"/>
      <c r="F318" s="16"/>
      <c r="G318" s="16"/>
      <c r="H318" s="17"/>
      <c r="I318" s="23">
        <f>I319</f>
        <v>2051</v>
      </c>
    </row>
    <row r="319" spans="1:9" ht="45">
      <c r="A319" s="22" t="s">
        <v>350</v>
      </c>
      <c r="B319" s="16" t="s">
        <v>22</v>
      </c>
      <c r="C319" s="16" t="s">
        <v>16</v>
      </c>
      <c r="D319" s="16" t="s">
        <v>121</v>
      </c>
      <c r="E319" s="17">
        <v>0</v>
      </c>
      <c r="F319" s="16" t="s">
        <v>174</v>
      </c>
      <c r="G319" s="16" t="s">
        <v>311</v>
      </c>
      <c r="H319" s="17"/>
      <c r="I319" s="19">
        <f>I320</f>
        <v>2051</v>
      </c>
    </row>
    <row r="320" spans="1:9" ht="15">
      <c r="A320" s="24" t="s">
        <v>138</v>
      </c>
      <c r="B320" s="12" t="s">
        <v>22</v>
      </c>
      <c r="C320" s="12" t="s">
        <v>16</v>
      </c>
      <c r="D320" s="12" t="s">
        <v>121</v>
      </c>
      <c r="E320" s="13">
        <v>3</v>
      </c>
      <c r="F320" s="12" t="s">
        <v>174</v>
      </c>
      <c r="G320" s="12" t="s">
        <v>311</v>
      </c>
      <c r="H320" s="13"/>
      <c r="I320" s="23">
        <f>I321+I323+I325</f>
        <v>2051</v>
      </c>
    </row>
    <row r="321" spans="1:9" ht="15">
      <c r="A321" s="22" t="s">
        <v>139</v>
      </c>
      <c r="B321" s="16" t="s">
        <v>22</v>
      </c>
      <c r="C321" s="16" t="s">
        <v>16</v>
      </c>
      <c r="D321" s="16" t="s">
        <v>121</v>
      </c>
      <c r="E321" s="17">
        <v>3</v>
      </c>
      <c r="F321" s="16" t="s">
        <v>174</v>
      </c>
      <c r="G321" s="16" t="s">
        <v>246</v>
      </c>
      <c r="H321" s="17"/>
      <c r="I321" s="19">
        <f>I322</f>
        <v>120</v>
      </c>
    </row>
    <row r="322" spans="1:9" ht="30">
      <c r="A322" s="22" t="s">
        <v>188</v>
      </c>
      <c r="B322" s="16" t="s">
        <v>22</v>
      </c>
      <c r="C322" s="16" t="s">
        <v>16</v>
      </c>
      <c r="D322" s="16" t="s">
        <v>121</v>
      </c>
      <c r="E322" s="17">
        <v>3</v>
      </c>
      <c r="F322" s="16" t="s">
        <v>174</v>
      </c>
      <c r="G322" s="16" t="s">
        <v>246</v>
      </c>
      <c r="H322" s="17">
        <v>240</v>
      </c>
      <c r="I322" s="19">
        <f>'Прил 3'!J308</f>
        <v>120</v>
      </c>
    </row>
    <row r="323" spans="1:9" ht="15">
      <c r="A323" s="22" t="s">
        <v>140</v>
      </c>
      <c r="B323" s="16" t="s">
        <v>22</v>
      </c>
      <c r="C323" s="16" t="s">
        <v>16</v>
      </c>
      <c r="D323" s="16" t="s">
        <v>121</v>
      </c>
      <c r="E323" s="17">
        <v>3</v>
      </c>
      <c r="F323" s="16" t="s">
        <v>174</v>
      </c>
      <c r="G323" s="16" t="s">
        <v>247</v>
      </c>
      <c r="H323" s="17"/>
      <c r="I323" s="19">
        <f>I324</f>
        <v>1200</v>
      </c>
    </row>
    <row r="324" spans="1:9" ht="30">
      <c r="A324" s="22" t="s">
        <v>188</v>
      </c>
      <c r="B324" s="16" t="s">
        <v>22</v>
      </c>
      <c r="C324" s="16" t="s">
        <v>16</v>
      </c>
      <c r="D324" s="16" t="s">
        <v>121</v>
      </c>
      <c r="E324" s="17">
        <v>3</v>
      </c>
      <c r="F324" s="16" t="s">
        <v>174</v>
      </c>
      <c r="G324" s="16" t="s">
        <v>247</v>
      </c>
      <c r="H324" s="17">
        <v>240</v>
      </c>
      <c r="I324" s="19">
        <f>'Прил 3'!J310</f>
        <v>1200</v>
      </c>
    </row>
    <row r="325" spans="1:9" ht="15">
      <c r="A325" s="22" t="s">
        <v>134</v>
      </c>
      <c r="B325" s="16" t="s">
        <v>22</v>
      </c>
      <c r="C325" s="16" t="s">
        <v>16</v>
      </c>
      <c r="D325" s="16" t="s">
        <v>121</v>
      </c>
      <c r="E325" s="17">
        <v>3</v>
      </c>
      <c r="F325" s="16" t="s">
        <v>174</v>
      </c>
      <c r="G325" s="16" t="s">
        <v>243</v>
      </c>
      <c r="H325" s="17"/>
      <c r="I325" s="19">
        <f>I326</f>
        <v>731</v>
      </c>
    </row>
    <row r="326" spans="1:9" ht="30">
      <c r="A326" s="22" t="s">
        <v>188</v>
      </c>
      <c r="B326" s="16" t="s">
        <v>22</v>
      </c>
      <c r="C326" s="16" t="s">
        <v>16</v>
      </c>
      <c r="D326" s="16" t="s">
        <v>121</v>
      </c>
      <c r="E326" s="17">
        <v>3</v>
      </c>
      <c r="F326" s="16" t="s">
        <v>174</v>
      </c>
      <c r="G326" s="16" t="s">
        <v>243</v>
      </c>
      <c r="H326" s="17">
        <v>240</v>
      </c>
      <c r="I326" s="19">
        <f>'Прил 3'!J312</f>
        <v>731</v>
      </c>
    </row>
    <row r="327" spans="1:9" ht="15">
      <c r="A327" s="13" t="s">
        <v>88</v>
      </c>
      <c r="B327" s="12">
        <v>10</v>
      </c>
      <c r="C327" s="16"/>
      <c r="D327" s="16"/>
      <c r="E327" s="17"/>
      <c r="F327" s="16"/>
      <c r="G327" s="16"/>
      <c r="H327" s="17"/>
      <c r="I327" s="23">
        <f>I328</f>
        <v>640</v>
      </c>
    </row>
    <row r="328" spans="1:9" ht="15">
      <c r="A328" s="11" t="s">
        <v>89</v>
      </c>
      <c r="B328" s="12" t="s">
        <v>82</v>
      </c>
      <c r="C328" s="12" t="s">
        <v>13</v>
      </c>
      <c r="D328" s="12"/>
      <c r="E328" s="12"/>
      <c r="F328" s="12"/>
      <c r="G328" s="12"/>
      <c r="H328" s="13"/>
      <c r="I328" s="23">
        <f>I329+I333+I338</f>
        <v>640</v>
      </c>
    </row>
    <row r="329" spans="1:9" ht="15">
      <c r="A329" s="15" t="s">
        <v>0</v>
      </c>
      <c r="B329" s="16" t="s">
        <v>82</v>
      </c>
      <c r="C329" s="16" t="s">
        <v>13</v>
      </c>
      <c r="D329" s="16">
        <v>94</v>
      </c>
      <c r="E329" s="137">
        <v>0</v>
      </c>
      <c r="F329" s="138"/>
      <c r="G329" s="138" t="s">
        <v>105</v>
      </c>
      <c r="H329" s="17"/>
      <c r="I329" s="19">
        <f>I330</f>
        <v>40</v>
      </c>
    </row>
    <row r="330" spans="1:9" ht="15">
      <c r="A330" s="15" t="s">
        <v>1</v>
      </c>
      <c r="B330" s="16" t="s">
        <v>82</v>
      </c>
      <c r="C330" s="16" t="s">
        <v>13</v>
      </c>
      <c r="D330" s="16">
        <v>94</v>
      </c>
      <c r="E330" s="17">
        <v>1</v>
      </c>
      <c r="F330" s="16"/>
      <c r="G330" s="138" t="s">
        <v>105</v>
      </c>
      <c r="H330" s="17" t="s">
        <v>8</v>
      </c>
      <c r="I330" s="19">
        <f>I331</f>
        <v>40</v>
      </c>
    </row>
    <row r="331" spans="1:9" ht="15">
      <c r="A331" s="15" t="str">
        <f>A330</f>
        <v>Резервные фонды местных администраций</v>
      </c>
      <c r="B331" s="16" t="s">
        <v>82</v>
      </c>
      <c r="C331" s="16" t="s">
        <v>13</v>
      </c>
      <c r="D331" s="16">
        <v>94</v>
      </c>
      <c r="E331" s="17">
        <v>1</v>
      </c>
      <c r="F331" s="16" t="s">
        <v>174</v>
      </c>
      <c r="G331" s="16" t="s">
        <v>212</v>
      </c>
      <c r="H331" s="17"/>
      <c r="I331" s="19">
        <f>I332</f>
        <v>40</v>
      </c>
    </row>
    <row r="332" spans="1:9" ht="30">
      <c r="A332" s="15" t="s">
        <v>299</v>
      </c>
      <c r="B332" s="16" t="s">
        <v>82</v>
      </c>
      <c r="C332" s="16" t="s">
        <v>13</v>
      </c>
      <c r="D332" s="16">
        <v>94</v>
      </c>
      <c r="E332" s="17">
        <v>1</v>
      </c>
      <c r="F332" s="16" t="s">
        <v>174</v>
      </c>
      <c r="G332" s="16" t="s">
        <v>212</v>
      </c>
      <c r="H332" s="16" t="s">
        <v>400</v>
      </c>
      <c r="I332" s="19">
        <f>'Прил 3'!J318</f>
        <v>40</v>
      </c>
    </row>
    <row r="333" spans="1:9" ht="15">
      <c r="A333" s="22" t="s">
        <v>142</v>
      </c>
      <c r="B333" s="16" t="s">
        <v>82</v>
      </c>
      <c r="C333" s="16" t="s">
        <v>13</v>
      </c>
      <c r="D333" s="16" t="s">
        <v>141</v>
      </c>
      <c r="E333" s="17">
        <v>0</v>
      </c>
      <c r="F333" s="16" t="s">
        <v>174</v>
      </c>
      <c r="G333" s="16" t="s">
        <v>311</v>
      </c>
      <c r="H333" s="17"/>
      <c r="I333" s="19">
        <f>I334</f>
        <v>500</v>
      </c>
    </row>
    <row r="334" spans="1:9" ht="15">
      <c r="A334" s="22" t="s">
        <v>143</v>
      </c>
      <c r="B334" s="16" t="s">
        <v>82</v>
      </c>
      <c r="C334" s="16" t="s">
        <v>13</v>
      </c>
      <c r="D334" s="16" t="s">
        <v>141</v>
      </c>
      <c r="E334" s="17">
        <v>3</v>
      </c>
      <c r="F334" s="16" t="s">
        <v>174</v>
      </c>
      <c r="G334" s="16" t="s">
        <v>311</v>
      </c>
      <c r="H334" s="17"/>
      <c r="I334" s="19">
        <f>I335</f>
        <v>500</v>
      </c>
    </row>
    <row r="335" spans="1:9" ht="30">
      <c r="A335" s="22" t="s">
        <v>144</v>
      </c>
      <c r="B335" s="16" t="s">
        <v>82</v>
      </c>
      <c r="C335" s="16" t="s">
        <v>13</v>
      </c>
      <c r="D335" s="16" t="s">
        <v>141</v>
      </c>
      <c r="E335" s="17">
        <v>3</v>
      </c>
      <c r="F335" s="16" t="s">
        <v>174</v>
      </c>
      <c r="G335" s="16" t="s">
        <v>248</v>
      </c>
      <c r="H335" s="17"/>
      <c r="I335" s="19">
        <f>SUM(I336:I337)</f>
        <v>500</v>
      </c>
    </row>
    <row r="336" spans="1:9" ht="30">
      <c r="A336" s="22" t="s">
        <v>188</v>
      </c>
      <c r="B336" s="16" t="s">
        <v>82</v>
      </c>
      <c r="C336" s="16" t="s">
        <v>13</v>
      </c>
      <c r="D336" s="16" t="s">
        <v>141</v>
      </c>
      <c r="E336" s="17">
        <v>3</v>
      </c>
      <c r="F336" s="16" t="s">
        <v>174</v>
      </c>
      <c r="G336" s="16" t="s">
        <v>248</v>
      </c>
      <c r="H336" s="17">
        <v>240</v>
      </c>
      <c r="I336" s="19">
        <f>'Прил 3'!J322</f>
        <v>5</v>
      </c>
    </row>
    <row r="337" spans="1:9" ht="45">
      <c r="A337" s="22" t="s">
        <v>362</v>
      </c>
      <c r="B337" s="16" t="s">
        <v>82</v>
      </c>
      <c r="C337" s="16" t="s">
        <v>13</v>
      </c>
      <c r="D337" s="16" t="s">
        <v>141</v>
      </c>
      <c r="E337" s="17">
        <v>3</v>
      </c>
      <c r="F337" s="16" t="s">
        <v>174</v>
      </c>
      <c r="G337" s="16" t="s">
        <v>248</v>
      </c>
      <c r="H337" s="17">
        <v>810</v>
      </c>
      <c r="I337" s="19">
        <f>'Прил 3'!J323</f>
        <v>495</v>
      </c>
    </row>
    <row r="338" spans="1:9" ht="15">
      <c r="A338" s="22" t="s">
        <v>112</v>
      </c>
      <c r="B338" s="16" t="s">
        <v>82</v>
      </c>
      <c r="C338" s="16" t="s">
        <v>13</v>
      </c>
      <c r="D338" s="16" t="s">
        <v>97</v>
      </c>
      <c r="E338" s="17">
        <v>0</v>
      </c>
      <c r="F338" s="16" t="s">
        <v>174</v>
      </c>
      <c r="G338" s="16" t="s">
        <v>311</v>
      </c>
      <c r="H338" s="17"/>
      <c r="I338" s="19">
        <f>I339</f>
        <v>100</v>
      </c>
    </row>
    <row r="339" spans="1:9" ht="15">
      <c r="A339" s="22" t="s">
        <v>113</v>
      </c>
      <c r="B339" s="16" t="s">
        <v>82</v>
      </c>
      <c r="C339" s="16" t="s">
        <v>13</v>
      </c>
      <c r="D339" s="16" t="s">
        <v>97</v>
      </c>
      <c r="E339" s="17">
        <v>9</v>
      </c>
      <c r="F339" s="16" t="s">
        <v>174</v>
      </c>
      <c r="G339" s="16" t="s">
        <v>311</v>
      </c>
      <c r="H339" s="17"/>
      <c r="I339" s="19">
        <f>I340</f>
        <v>100</v>
      </c>
    </row>
    <row r="340" spans="1:9" ht="15">
      <c r="A340" s="22" t="s">
        <v>302</v>
      </c>
      <c r="B340" s="16" t="s">
        <v>82</v>
      </c>
      <c r="C340" s="16" t="s">
        <v>13</v>
      </c>
      <c r="D340" s="16" t="s">
        <v>97</v>
      </c>
      <c r="E340" s="17">
        <v>9</v>
      </c>
      <c r="F340" s="16" t="s">
        <v>174</v>
      </c>
      <c r="G340" s="16" t="s">
        <v>244</v>
      </c>
      <c r="H340" s="17"/>
      <c r="I340" s="18">
        <f>I341</f>
        <v>100</v>
      </c>
    </row>
    <row r="341" spans="1:9" ht="15">
      <c r="A341" s="22" t="s">
        <v>184</v>
      </c>
      <c r="B341" s="16" t="s">
        <v>82</v>
      </c>
      <c r="C341" s="16" t="s">
        <v>13</v>
      </c>
      <c r="D341" s="16" t="s">
        <v>97</v>
      </c>
      <c r="E341" s="17">
        <v>9</v>
      </c>
      <c r="F341" s="16" t="s">
        <v>174</v>
      </c>
      <c r="G341" s="16" t="s">
        <v>244</v>
      </c>
      <c r="H341" s="17">
        <v>310</v>
      </c>
      <c r="I341" s="18">
        <f>'Прил 3'!J327</f>
        <v>100</v>
      </c>
    </row>
    <row r="342" spans="1:9" ht="15">
      <c r="A342" s="13" t="s">
        <v>90</v>
      </c>
      <c r="B342" s="12">
        <v>11</v>
      </c>
      <c r="C342" s="12"/>
      <c r="D342" s="12"/>
      <c r="E342" s="13"/>
      <c r="F342" s="12"/>
      <c r="G342" s="12"/>
      <c r="H342" s="13"/>
      <c r="I342" s="23">
        <f>I343</f>
        <v>2634</v>
      </c>
    </row>
    <row r="343" spans="1:9" ht="15">
      <c r="A343" s="11" t="s">
        <v>79</v>
      </c>
      <c r="B343" s="12">
        <v>11</v>
      </c>
      <c r="C343" s="12" t="s">
        <v>17</v>
      </c>
      <c r="D343" s="12"/>
      <c r="E343" s="13"/>
      <c r="F343" s="12"/>
      <c r="G343" s="12"/>
      <c r="H343" s="13"/>
      <c r="I343" s="23">
        <f>I344</f>
        <v>2634</v>
      </c>
    </row>
    <row r="344" spans="1:9" ht="45">
      <c r="A344" s="22" t="s">
        <v>350</v>
      </c>
      <c r="B344" s="16" t="s">
        <v>83</v>
      </c>
      <c r="C344" s="16" t="s">
        <v>17</v>
      </c>
      <c r="D344" s="16" t="s">
        <v>121</v>
      </c>
      <c r="E344" s="17">
        <v>0</v>
      </c>
      <c r="F344" s="16" t="s">
        <v>174</v>
      </c>
      <c r="G344" s="16" t="s">
        <v>311</v>
      </c>
      <c r="H344" s="17"/>
      <c r="I344" s="19">
        <f>I345</f>
        <v>2634</v>
      </c>
    </row>
    <row r="345" spans="1:9" ht="43.5">
      <c r="A345" s="24" t="s">
        <v>145</v>
      </c>
      <c r="B345" s="12" t="s">
        <v>83</v>
      </c>
      <c r="C345" s="12" t="s">
        <v>17</v>
      </c>
      <c r="D345" s="12" t="s">
        <v>121</v>
      </c>
      <c r="E345" s="13">
        <v>4</v>
      </c>
      <c r="F345" s="12" t="s">
        <v>174</v>
      </c>
      <c r="G345" s="12" t="s">
        <v>311</v>
      </c>
      <c r="H345" s="13"/>
      <c r="I345" s="23">
        <f>I346+I348+I350</f>
        <v>2634</v>
      </c>
    </row>
    <row r="346" spans="1:9" ht="15">
      <c r="A346" s="22" t="s">
        <v>146</v>
      </c>
      <c r="B346" s="16" t="s">
        <v>83</v>
      </c>
      <c r="C346" s="16" t="s">
        <v>17</v>
      </c>
      <c r="D346" s="16" t="s">
        <v>121</v>
      </c>
      <c r="E346" s="17">
        <v>4</v>
      </c>
      <c r="F346" s="16" t="s">
        <v>174</v>
      </c>
      <c r="G346" s="16" t="s">
        <v>249</v>
      </c>
      <c r="H346" s="17"/>
      <c r="I346" s="19">
        <f>I347</f>
        <v>274</v>
      </c>
    </row>
    <row r="347" spans="1:9" ht="30">
      <c r="A347" s="22" t="s">
        <v>188</v>
      </c>
      <c r="B347" s="16" t="s">
        <v>83</v>
      </c>
      <c r="C347" s="16" t="s">
        <v>17</v>
      </c>
      <c r="D347" s="16" t="s">
        <v>121</v>
      </c>
      <c r="E347" s="17">
        <v>4</v>
      </c>
      <c r="F347" s="16" t="s">
        <v>174</v>
      </c>
      <c r="G347" s="16" t="s">
        <v>249</v>
      </c>
      <c r="H347" s="17">
        <v>240</v>
      </c>
      <c r="I347" s="19">
        <f>'Прил 3'!J333</f>
        <v>274</v>
      </c>
    </row>
    <row r="348" spans="1:9" ht="15">
      <c r="A348" s="22" t="s">
        <v>130</v>
      </c>
      <c r="B348" s="16" t="s">
        <v>83</v>
      </c>
      <c r="C348" s="16" t="s">
        <v>17</v>
      </c>
      <c r="D348" s="16" t="s">
        <v>121</v>
      </c>
      <c r="E348" s="17">
        <v>4</v>
      </c>
      <c r="F348" s="16" t="s">
        <v>174</v>
      </c>
      <c r="G348" s="16" t="s">
        <v>235</v>
      </c>
      <c r="H348" s="17"/>
      <c r="I348" s="19">
        <f>I349</f>
        <v>1360</v>
      </c>
    </row>
    <row r="349" spans="1:9" ht="30">
      <c r="A349" s="22" t="s">
        <v>188</v>
      </c>
      <c r="B349" s="16" t="s">
        <v>83</v>
      </c>
      <c r="C349" s="16" t="s">
        <v>17</v>
      </c>
      <c r="D349" s="16" t="s">
        <v>121</v>
      </c>
      <c r="E349" s="17">
        <v>4</v>
      </c>
      <c r="F349" s="16" t="s">
        <v>174</v>
      </c>
      <c r="G349" s="16" t="s">
        <v>235</v>
      </c>
      <c r="H349" s="17">
        <v>240</v>
      </c>
      <c r="I349" s="19">
        <f>'Прил 3'!J335</f>
        <v>1360</v>
      </c>
    </row>
    <row r="350" spans="1:9" ht="15">
      <c r="A350" s="22" t="s">
        <v>147</v>
      </c>
      <c r="B350" s="16" t="s">
        <v>83</v>
      </c>
      <c r="C350" s="16" t="s">
        <v>17</v>
      </c>
      <c r="D350" s="16" t="s">
        <v>121</v>
      </c>
      <c r="E350" s="17">
        <v>4</v>
      </c>
      <c r="F350" s="16" t="s">
        <v>174</v>
      </c>
      <c r="G350" s="16" t="s">
        <v>250</v>
      </c>
      <c r="H350" s="17"/>
      <c r="I350" s="19">
        <f>I351</f>
        <v>1000</v>
      </c>
    </row>
    <row r="351" spans="1:9" ht="30">
      <c r="A351" s="22" t="s">
        <v>188</v>
      </c>
      <c r="B351" s="16" t="s">
        <v>83</v>
      </c>
      <c r="C351" s="16" t="s">
        <v>17</v>
      </c>
      <c r="D351" s="16" t="s">
        <v>121</v>
      </c>
      <c r="E351" s="17">
        <v>4</v>
      </c>
      <c r="F351" s="16" t="s">
        <v>174</v>
      </c>
      <c r="G351" s="16" t="s">
        <v>250</v>
      </c>
      <c r="H351" s="17">
        <v>240</v>
      </c>
      <c r="I351" s="19">
        <f>'Прил 3'!J337</f>
        <v>1000</v>
      </c>
    </row>
    <row r="352" spans="1:9" ht="15">
      <c r="A352" s="13" t="s">
        <v>303</v>
      </c>
      <c r="B352" s="12" t="s">
        <v>95</v>
      </c>
      <c r="C352" s="12"/>
      <c r="D352" s="12"/>
      <c r="E352" s="13"/>
      <c r="F352" s="12"/>
      <c r="G352" s="12"/>
      <c r="H352" s="13"/>
      <c r="I352" s="23">
        <f>I353</f>
        <v>350</v>
      </c>
    </row>
    <row r="353" spans="1:9" ht="15">
      <c r="A353" s="11" t="s">
        <v>304</v>
      </c>
      <c r="B353" s="12" t="s">
        <v>95</v>
      </c>
      <c r="C353" s="12" t="s">
        <v>14</v>
      </c>
      <c r="D353" s="12"/>
      <c r="E353" s="13"/>
      <c r="F353" s="12"/>
      <c r="G353" s="12"/>
      <c r="H353" s="13"/>
      <c r="I353" s="23">
        <f>I354</f>
        <v>350</v>
      </c>
    </row>
    <row r="354" spans="1:9" ht="45">
      <c r="A354" s="22" t="s">
        <v>343</v>
      </c>
      <c r="B354" s="16" t="s">
        <v>95</v>
      </c>
      <c r="C354" s="16" t="s">
        <v>14</v>
      </c>
      <c r="D354" s="16" t="s">
        <v>83</v>
      </c>
      <c r="E354" s="17">
        <v>0</v>
      </c>
      <c r="F354" s="16" t="s">
        <v>174</v>
      </c>
      <c r="G354" s="16" t="s">
        <v>311</v>
      </c>
      <c r="H354" s="17"/>
      <c r="I354" s="19">
        <f>I355</f>
        <v>350</v>
      </c>
    </row>
    <row r="355" spans="1:9" ht="15">
      <c r="A355" s="22" t="s">
        <v>289</v>
      </c>
      <c r="B355" s="16" t="s">
        <v>95</v>
      </c>
      <c r="C355" s="16" t="s">
        <v>14</v>
      </c>
      <c r="D355" s="16" t="s">
        <v>83</v>
      </c>
      <c r="E355" s="16" t="s">
        <v>197</v>
      </c>
      <c r="F355" s="16" t="s">
        <v>12</v>
      </c>
      <c r="G355" s="16" t="s">
        <v>311</v>
      </c>
      <c r="H355" s="16"/>
      <c r="I355" s="19">
        <f>I356</f>
        <v>350</v>
      </c>
    </row>
    <row r="356" spans="1:9" ht="15">
      <c r="A356" s="22" t="s">
        <v>289</v>
      </c>
      <c r="B356" s="16" t="s">
        <v>95</v>
      </c>
      <c r="C356" s="16" t="s">
        <v>14</v>
      </c>
      <c r="D356" s="16" t="s">
        <v>83</v>
      </c>
      <c r="E356" s="16" t="s">
        <v>197</v>
      </c>
      <c r="F356" s="16" t="s">
        <v>12</v>
      </c>
      <c r="G356" s="16" t="s">
        <v>290</v>
      </c>
      <c r="H356" s="16"/>
      <c r="I356" s="19">
        <f>I357</f>
        <v>350</v>
      </c>
    </row>
    <row r="357" spans="1:9" ht="30">
      <c r="A357" s="84" t="s">
        <v>188</v>
      </c>
      <c r="B357" s="85" t="s">
        <v>95</v>
      </c>
      <c r="C357" s="85" t="s">
        <v>14</v>
      </c>
      <c r="D357" s="85" t="s">
        <v>83</v>
      </c>
      <c r="E357" s="85" t="s">
        <v>197</v>
      </c>
      <c r="F357" s="85" t="s">
        <v>12</v>
      </c>
      <c r="G357" s="85" t="s">
        <v>290</v>
      </c>
      <c r="H357" s="85" t="s">
        <v>194</v>
      </c>
      <c r="I357" s="86">
        <f>'Прил 3'!J343</f>
        <v>350</v>
      </c>
    </row>
    <row r="358" spans="1:9" ht="15">
      <c r="A358" s="88" t="s">
        <v>285</v>
      </c>
      <c r="B358" s="83"/>
      <c r="C358" s="73"/>
      <c r="D358" s="83"/>
      <c r="E358" s="73"/>
      <c r="F358" s="83"/>
      <c r="G358" s="63"/>
      <c r="H358" s="63"/>
      <c r="I358" s="14">
        <f>I18+I128+I134+I165+I195+I271+I284+I327+I342+I352</f>
        <v>144909.7</v>
      </c>
    </row>
    <row r="359" spans="1:9" ht="15">
      <c r="A359" s="77"/>
      <c r="B359" s="67"/>
      <c r="C359" s="66"/>
      <c r="D359" s="67" t="s">
        <v>44</v>
      </c>
      <c r="E359" s="66"/>
      <c r="F359" s="67"/>
      <c r="G359" s="67"/>
      <c r="H359" s="78" t="s">
        <v>59</v>
      </c>
      <c r="I359" s="87">
        <f>I18</f>
        <v>15534.5</v>
      </c>
    </row>
    <row r="360" spans="1:9" ht="15">
      <c r="A360" s="77"/>
      <c r="B360" s="67"/>
      <c r="C360" s="66"/>
      <c r="D360" s="67"/>
      <c r="E360" s="66"/>
      <c r="F360" s="67"/>
      <c r="G360" s="67"/>
      <c r="H360" s="80" t="s">
        <v>60</v>
      </c>
      <c r="I360" s="58">
        <f>I128</f>
        <v>369.5</v>
      </c>
    </row>
    <row r="361" spans="1:9" ht="15">
      <c r="A361" s="77"/>
      <c r="B361" s="67"/>
      <c r="C361" s="66"/>
      <c r="D361" s="67"/>
      <c r="E361" s="66"/>
      <c r="F361" s="67"/>
      <c r="G361" s="67"/>
      <c r="H361" s="80" t="s">
        <v>70</v>
      </c>
      <c r="I361" s="58">
        <f>I134</f>
        <v>2035.4</v>
      </c>
    </row>
    <row r="362" spans="1:9" ht="15">
      <c r="A362" s="77"/>
      <c r="B362" s="67"/>
      <c r="C362" s="66"/>
      <c r="D362" s="67"/>
      <c r="E362" s="66"/>
      <c r="F362" s="67"/>
      <c r="G362" s="67"/>
      <c r="H362" s="80" t="s">
        <v>76</v>
      </c>
      <c r="I362" s="58">
        <f>I165</f>
        <v>30334.2</v>
      </c>
    </row>
    <row r="363" spans="1:9" ht="15">
      <c r="A363" s="77"/>
      <c r="B363" s="67"/>
      <c r="C363" s="66"/>
      <c r="D363" s="67"/>
      <c r="E363" s="66"/>
      <c r="F363" s="67"/>
      <c r="G363" s="67"/>
      <c r="H363" s="80" t="s">
        <v>61</v>
      </c>
      <c r="I363" s="58">
        <f>I195</f>
        <v>79837.8</v>
      </c>
    </row>
    <row r="364" spans="1:9" ht="15">
      <c r="A364" s="77"/>
      <c r="B364" s="67"/>
      <c r="C364" s="66"/>
      <c r="D364" s="67"/>
      <c r="E364" s="66"/>
      <c r="F364" s="67"/>
      <c r="G364" s="67"/>
      <c r="H364" s="80" t="s">
        <v>63</v>
      </c>
      <c r="I364" s="58">
        <f>I271</f>
        <v>245</v>
      </c>
    </row>
    <row r="365" spans="1:9" ht="15">
      <c r="A365" s="77"/>
      <c r="B365" s="67"/>
      <c r="C365" s="66"/>
      <c r="D365" s="67"/>
      <c r="E365" s="66"/>
      <c r="F365" s="67"/>
      <c r="G365" s="67"/>
      <c r="H365" s="80" t="s">
        <v>62</v>
      </c>
      <c r="I365" s="58">
        <f>I284</f>
        <v>12929.3</v>
      </c>
    </row>
    <row r="366" spans="1:9" ht="15">
      <c r="A366" s="77"/>
      <c r="B366" s="67"/>
      <c r="C366" s="66"/>
      <c r="D366" s="67"/>
      <c r="E366" s="66"/>
      <c r="F366" s="67"/>
      <c r="G366" s="67"/>
      <c r="H366" s="80">
        <v>10</v>
      </c>
      <c r="I366" s="58">
        <f>I327</f>
        <v>640</v>
      </c>
    </row>
    <row r="367" spans="1:9" ht="15.75" thickBot="1">
      <c r="A367" s="77"/>
      <c r="B367" s="67"/>
      <c r="C367" s="66"/>
      <c r="D367" s="67"/>
      <c r="E367" s="66"/>
      <c r="F367" s="67"/>
      <c r="G367" s="67"/>
      <c r="H367" s="81">
        <v>11</v>
      </c>
      <c r="I367" s="59">
        <f>I342</f>
        <v>2634</v>
      </c>
    </row>
    <row r="368" spans="1:9" ht="15.75" thickBot="1">
      <c r="A368" s="77"/>
      <c r="B368" s="67"/>
      <c r="C368" s="66"/>
      <c r="D368" s="67"/>
      <c r="E368" s="66"/>
      <c r="F368" s="67"/>
      <c r="G368" s="67"/>
      <c r="H368" s="81">
        <v>12</v>
      </c>
      <c r="I368" s="59">
        <f>I352</f>
        <v>350</v>
      </c>
    </row>
    <row r="369" spans="1:9" ht="15.75" thickBot="1">
      <c r="A369" s="77"/>
      <c r="B369" s="67"/>
      <c r="C369" s="66"/>
      <c r="D369" s="67"/>
      <c r="E369" s="66"/>
      <c r="F369" s="67"/>
      <c r="G369" s="67"/>
      <c r="H369" s="82"/>
      <c r="I369" s="60">
        <f>SUM(I359:I368)</f>
        <v>144909.7</v>
      </c>
    </row>
    <row r="370" spans="1:10" ht="15">
      <c r="A370" s="77"/>
      <c r="B370" s="67"/>
      <c r="C370" s="66"/>
      <c r="D370" s="67"/>
      <c r="E370" s="66"/>
      <c r="F370" s="67"/>
      <c r="G370" s="67"/>
      <c r="H370" s="66" t="s">
        <v>172</v>
      </c>
      <c r="I370" s="61">
        <f>'Прил 3'!J373</f>
        <v>111619.5</v>
      </c>
      <c r="J370" s="34">
        <f>I370-I369</f>
        <v>-33290.20000000001</v>
      </c>
    </row>
    <row r="371" spans="1:9" ht="15">
      <c r="A371" s="77"/>
      <c r="B371" s="67"/>
      <c r="C371" s="66"/>
      <c r="D371" s="67"/>
      <c r="E371" s="66"/>
      <c r="F371" s="67"/>
      <c r="G371" s="67"/>
      <c r="H371" s="66" t="s">
        <v>175</v>
      </c>
      <c r="I371" s="61">
        <f>I29+I68+I79+I99+I107+I111+I136+I157+I167+I162+I192+I197+I219+I255+I260+I278+I286+I295+I303+I319+I345+I354</f>
        <v>129152.6</v>
      </c>
    </row>
    <row r="372" spans="1:9" ht="15">
      <c r="A372" s="77"/>
      <c r="B372" s="67"/>
      <c r="C372" s="66"/>
      <c r="D372" s="67"/>
      <c r="E372" s="66"/>
      <c r="F372" s="67"/>
      <c r="G372" s="67"/>
      <c r="H372" s="66" t="s">
        <v>313</v>
      </c>
      <c r="I372" s="61">
        <f>I27-I43</f>
        <v>8034.900000000001</v>
      </c>
    </row>
    <row r="373" ht="15">
      <c r="A373" s="37"/>
    </row>
    <row r="374" ht="15">
      <c r="A374" s="37"/>
    </row>
    <row r="375" ht="15">
      <c r="A375" s="37"/>
    </row>
    <row r="376" ht="15">
      <c r="A376" s="37"/>
    </row>
    <row r="377" ht="15">
      <c r="A377" s="37"/>
    </row>
    <row r="378" ht="15">
      <c r="A378" s="37"/>
    </row>
    <row r="379" ht="15">
      <c r="A379" s="37"/>
    </row>
    <row r="380" ht="15">
      <c r="A380" s="37"/>
    </row>
    <row r="381" ht="15">
      <c r="A381" s="37"/>
    </row>
    <row r="382" ht="15">
      <c r="A382" s="37"/>
    </row>
    <row r="383" spans="1:28" s="28" customFormat="1" ht="15">
      <c r="A383" s="37"/>
      <c r="B383" s="29"/>
      <c r="D383" s="29"/>
      <c r="F383" s="29"/>
      <c r="G383" s="29"/>
      <c r="I383" s="61"/>
      <c r="J383" s="27"/>
      <c r="K383" s="27"/>
      <c r="L383" s="27"/>
      <c r="M383" s="27"/>
      <c r="N383" s="27"/>
      <c r="O383" s="27"/>
      <c r="P383" s="27"/>
      <c r="Q383" s="27"/>
      <c r="R383" s="27"/>
      <c r="S383" s="27"/>
      <c r="T383" s="27"/>
      <c r="U383" s="27"/>
      <c r="V383" s="27"/>
      <c r="W383" s="27"/>
      <c r="X383" s="27"/>
      <c r="Y383" s="27"/>
      <c r="Z383" s="27"/>
      <c r="AA383" s="27"/>
      <c r="AB383" s="27"/>
    </row>
    <row r="384" spans="1:28" s="28" customFormat="1" ht="15">
      <c r="A384" s="37"/>
      <c r="B384" s="29"/>
      <c r="D384" s="29"/>
      <c r="F384" s="29"/>
      <c r="G384" s="29"/>
      <c r="I384" s="61"/>
      <c r="J384" s="27"/>
      <c r="K384" s="27"/>
      <c r="L384" s="27"/>
      <c r="M384" s="27"/>
      <c r="N384" s="27"/>
      <c r="O384" s="27"/>
      <c r="P384" s="27"/>
      <c r="Q384" s="27"/>
      <c r="R384" s="27"/>
      <c r="S384" s="27"/>
      <c r="T384" s="27"/>
      <c r="U384" s="27"/>
      <c r="V384" s="27"/>
      <c r="W384" s="27"/>
      <c r="X384" s="27"/>
      <c r="Y384" s="27"/>
      <c r="Z384" s="27"/>
      <c r="AA384" s="27"/>
      <c r="AB384" s="27"/>
    </row>
    <row r="385" spans="1:28" s="28" customFormat="1" ht="15">
      <c r="A385" s="37"/>
      <c r="B385" s="29"/>
      <c r="D385" s="29"/>
      <c r="F385" s="29"/>
      <c r="G385" s="29"/>
      <c r="I385" s="61"/>
      <c r="J385" s="27"/>
      <c r="K385" s="27"/>
      <c r="L385" s="27"/>
      <c r="M385" s="27"/>
      <c r="N385" s="27"/>
      <c r="O385" s="27"/>
      <c r="P385" s="27"/>
      <c r="Q385" s="27"/>
      <c r="R385" s="27"/>
      <c r="S385" s="27"/>
      <c r="T385" s="27"/>
      <c r="U385" s="27"/>
      <c r="V385" s="27"/>
      <c r="W385" s="27"/>
      <c r="X385" s="27"/>
      <c r="Y385" s="27"/>
      <c r="Z385" s="27"/>
      <c r="AA385" s="27"/>
      <c r="AB385" s="27"/>
    </row>
    <row r="386" spans="1:28" s="28" customFormat="1" ht="15">
      <c r="A386" s="37"/>
      <c r="B386" s="29"/>
      <c r="D386" s="29"/>
      <c r="F386" s="29"/>
      <c r="G386" s="29"/>
      <c r="I386" s="61"/>
      <c r="J386" s="27"/>
      <c r="K386" s="27"/>
      <c r="L386" s="27"/>
      <c r="M386" s="27"/>
      <c r="N386" s="27"/>
      <c r="O386" s="27"/>
      <c r="P386" s="27"/>
      <c r="Q386" s="27"/>
      <c r="R386" s="27"/>
      <c r="S386" s="27"/>
      <c r="T386" s="27"/>
      <c r="U386" s="27"/>
      <c r="V386" s="27"/>
      <c r="W386" s="27"/>
      <c r="X386" s="27"/>
      <c r="Y386" s="27"/>
      <c r="Z386" s="27"/>
      <c r="AA386" s="27"/>
      <c r="AB386" s="27"/>
    </row>
    <row r="387" spans="1:28" s="28" customFormat="1" ht="15">
      <c r="A387" s="37"/>
      <c r="B387" s="29"/>
      <c r="D387" s="29"/>
      <c r="F387" s="29"/>
      <c r="G387" s="29"/>
      <c r="I387" s="61"/>
      <c r="J387" s="27"/>
      <c r="K387" s="27"/>
      <c r="L387" s="27"/>
      <c r="M387" s="27"/>
      <c r="N387" s="27"/>
      <c r="O387" s="27"/>
      <c r="P387" s="27"/>
      <c r="Q387" s="27"/>
      <c r="R387" s="27"/>
      <c r="S387" s="27"/>
      <c r="T387" s="27"/>
      <c r="U387" s="27"/>
      <c r="V387" s="27"/>
      <c r="W387" s="27"/>
      <c r="X387" s="27"/>
      <c r="Y387" s="27"/>
      <c r="Z387" s="27"/>
      <c r="AA387" s="27"/>
      <c r="AB387" s="27"/>
    </row>
    <row r="388" spans="1:28" s="28" customFormat="1" ht="15">
      <c r="A388" s="37"/>
      <c r="B388" s="29"/>
      <c r="D388" s="29"/>
      <c r="F388" s="29"/>
      <c r="G388" s="29"/>
      <c r="I388" s="61"/>
      <c r="J388" s="27"/>
      <c r="K388" s="27"/>
      <c r="L388" s="27"/>
      <c r="M388" s="27"/>
      <c r="N388" s="27"/>
      <c r="O388" s="27"/>
      <c r="P388" s="27"/>
      <c r="Q388" s="27"/>
      <c r="R388" s="27"/>
      <c r="S388" s="27"/>
      <c r="T388" s="27"/>
      <c r="U388" s="27"/>
      <c r="V388" s="27"/>
      <c r="W388" s="27"/>
      <c r="X388" s="27"/>
      <c r="Y388" s="27"/>
      <c r="Z388" s="27"/>
      <c r="AA388" s="27"/>
      <c r="AB388" s="27"/>
    </row>
    <row r="389" spans="1:28" s="28" customFormat="1" ht="15">
      <c r="A389" s="37"/>
      <c r="B389" s="29"/>
      <c r="D389" s="29"/>
      <c r="F389" s="29"/>
      <c r="G389" s="29"/>
      <c r="I389" s="61"/>
      <c r="J389" s="27"/>
      <c r="K389" s="27"/>
      <c r="L389" s="27"/>
      <c r="M389" s="27"/>
      <c r="N389" s="27"/>
      <c r="O389" s="27"/>
      <c r="P389" s="27"/>
      <c r="Q389" s="27"/>
      <c r="R389" s="27"/>
      <c r="S389" s="27"/>
      <c r="T389" s="27"/>
      <c r="U389" s="27"/>
      <c r="V389" s="27"/>
      <c r="W389" s="27"/>
      <c r="X389" s="27"/>
      <c r="Y389" s="27"/>
      <c r="Z389" s="27"/>
      <c r="AA389" s="27"/>
      <c r="AB389" s="27"/>
    </row>
    <row r="390" spans="1:28" s="28" customFormat="1" ht="15">
      <c r="A390" s="37"/>
      <c r="B390" s="29"/>
      <c r="D390" s="29"/>
      <c r="F390" s="29"/>
      <c r="G390" s="29"/>
      <c r="I390" s="61"/>
      <c r="J390" s="27"/>
      <c r="K390" s="27"/>
      <c r="L390" s="27"/>
      <c r="M390" s="27"/>
      <c r="N390" s="27"/>
      <c r="O390" s="27"/>
      <c r="P390" s="27"/>
      <c r="Q390" s="27"/>
      <c r="R390" s="27"/>
      <c r="S390" s="27"/>
      <c r="T390" s="27"/>
      <c r="U390" s="27"/>
      <c r="V390" s="27"/>
      <c r="W390" s="27"/>
      <c r="X390" s="27"/>
      <c r="Y390" s="27"/>
      <c r="Z390" s="27"/>
      <c r="AA390" s="27"/>
      <c r="AB390" s="27"/>
    </row>
    <row r="391" spans="1:28" s="28" customFormat="1" ht="15">
      <c r="A391" s="37"/>
      <c r="B391" s="29"/>
      <c r="D391" s="29"/>
      <c r="F391" s="29"/>
      <c r="G391" s="29"/>
      <c r="I391" s="61"/>
      <c r="J391" s="27"/>
      <c r="K391" s="27"/>
      <c r="L391" s="27"/>
      <c r="M391" s="27"/>
      <c r="N391" s="27"/>
      <c r="O391" s="27"/>
      <c r="P391" s="27"/>
      <c r="Q391" s="27"/>
      <c r="R391" s="27"/>
      <c r="S391" s="27"/>
      <c r="T391" s="27"/>
      <c r="U391" s="27"/>
      <c r="V391" s="27"/>
      <c r="W391" s="27"/>
      <c r="X391" s="27"/>
      <c r="Y391" s="27"/>
      <c r="Z391" s="27"/>
      <c r="AA391" s="27"/>
      <c r="AB391" s="27"/>
    </row>
    <row r="392" spans="1:28" s="28" customFormat="1" ht="15">
      <c r="A392" s="37"/>
      <c r="B392" s="29"/>
      <c r="D392" s="29"/>
      <c r="F392" s="29"/>
      <c r="G392" s="29"/>
      <c r="I392" s="61"/>
      <c r="J392" s="27"/>
      <c r="K392" s="27"/>
      <c r="L392" s="27"/>
      <c r="M392" s="27"/>
      <c r="N392" s="27"/>
      <c r="O392" s="27"/>
      <c r="P392" s="27"/>
      <c r="Q392" s="27"/>
      <c r="R392" s="27"/>
      <c r="S392" s="27"/>
      <c r="T392" s="27"/>
      <c r="U392" s="27"/>
      <c r="V392" s="27"/>
      <c r="W392" s="27"/>
      <c r="X392" s="27"/>
      <c r="Y392" s="27"/>
      <c r="Z392" s="27"/>
      <c r="AA392" s="27"/>
      <c r="AB392" s="27"/>
    </row>
    <row r="393" spans="1:28" s="28" customFormat="1" ht="15">
      <c r="A393" s="37"/>
      <c r="B393" s="29"/>
      <c r="D393" s="29"/>
      <c r="F393" s="29"/>
      <c r="G393" s="29"/>
      <c r="I393" s="61"/>
      <c r="J393" s="27"/>
      <c r="K393" s="27"/>
      <c r="L393" s="27"/>
      <c r="M393" s="27"/>
      <c r="N393" s="27"/>
      <c r="O393" s="27"/>
      <c r="P393" s="27"/>
      <c r="Q393" s="27"/>
      <c r="R393" s="27"/>
      <c r="S393" s="27"/>
      <c r="T393" s="27"/>
      <c r="U393" s="27"/>
      <c r="V393" s="27"/>
      <c r="W393" s="27"/>
      <c r="X393" s="27"/>
      <c r="Y393" s="27"/>
      <c r="Z393" s="27"/>
      <c r="AA393" s="27"/>
      <c r="AB393" s="27"/>
    </row>
    <row r="394" spans="1:28" s="28" customFormat="1" ht="15">
      <c r="A394" s="37"/>
      <c r="B394" s="29"/>
      <c r="D394" s="29"/>
      <c r="F394" s="29"/>
      <c r="G394" s="29"/>
      <c r="I394" s="61"/>
      <c r="J394" s="27"/>
      <c r="K394" s="27"/>
      <c r="L394" s="27"/>
      <c r="M394" s="27"/>
      <c r="N394" s="27"/>
      <c r="O394" s="27"/>
      <c r="P394" s="27"/>
      <c r="Q394" s="27"/>
      <c r="R394" s="27"/>
      <c r="S394" s="27"/>
      <c r="T394" s="27"/>
      <c r="U394" s="27"/>
      <c r="V394" s="27"/>
      <c r="W394" s="27"/>
      <c r="X394" s="27"/>
      <c r="Y394" s="27"/>
      <c r="Z394" s="27"/>
      <c r="AA394" s="27"/>
      <c r="AB394" s="27"/>
    </row>
    <row r="395" spans="1:28" s="28" customFormat="1" ht="15">
      <c r="A395" s="37"/>
      <c r="B395" s="29"/>
      <c r="D395" s="29"/>
      <c r="F395" s="29"/>
      <c r="G395" s="29"/>
      <c r="I395" s="61"/>
      <c r="J395" s="27"/>
      <c r="K395" s="27"/>
      <c r="L395" s="27"/>
      <c r="M395" s="27"/>
      <c r="N395" s="27"/>
      <c r="O395" s="27"/>
      <c r="P395" s="27"/>
      <c r="Q395" s="27"/>
      <c r="R395" s="27"/>
      <c r="S395" s="27"/>
      <c r="T395" s="27"/>
      <c r="U395" s="27"/>
      <c r="V395" s="27"/>
      <c r="W395" s="27"/>
      <c r="X395" s="27"/>
      <c r="Y395" s="27"/>
      <c r="Z395" s="27"/>
      <c r="AA395" s="27"/>
      <c r="AB395" s="27"/>
    </row>
    <row r="396" spans="1:28" s="28" customFormat="1" ht="15">
      <c r="A396" s="37"/>
      <c r="B396" s="29"/>
      <c r="D396" s="29"/>
      <c r="F396" s="29"/>
      <c r="G396" s="29"/>
      <c r="I396" s="61"/>
      <c r="J396" s="27"/>
      <c r="K396" s="27"/>
      <c r="L396" s="27"/>
      <c r="M396" s="27"/>
      <c r="N396" s="27"/>
      <c r="O396" s="27"/>
      <c r="P396" s="27"/>
      <c r="Q396" s="27"/>
      <c r="R396" s="27"/>
      <c r="S396" s="27"/>
      <c r="T396" s="27"/>
      <c r="U396" s="27"/>
      <c r="V396" s="27"/>
      <c r="W396" s="27"/>
      <c r="X396" s="27"/>
      <c r="Y396" s="27"/>
      <c r="Z396" s="27"/>
      <c r="AA396" s="27"/>
      <c r="AB396" s="27"/>
    </row>
    <row r="397" spans="1:28" s="28" customFormat="1" ht="15">
      <c r="A397" s="37"/>
      <c r="B397" s="29"/>
      <c r="D397" s="29"/>
      <c r="F397" s="29"/>
      <c r="G397" s="29"/>
      <c r="I397" s="61"/>
      <c r="J397" s="27"/>
      <c r="K397" s="27"/>
      <c r="L397" s="27"/>
      <c r="M397" s="27"/>
      <c r="N397" s="27"/>
      <c r="O397" s="27"/>
      <c r="P397" s="27"/>
      <c r="Q397" s="27"/>
      <c r="R397" s="27"/>
      <c r="S397" s="27"/>
      <c r="T397" s="27"/>
      <c r="U397" s="27"/>
      <c r="V397" s="27"/>
      <c r="W397" s="27"/>
      <c r="X397" s="27"/>
      <c r="Y397" s="27"/>
      <c r="Z397" s="27"/>
      <c r="AA397" s="27"/>
      <c r="AB397" s="27"/>
    </row>
    <row r="398" spans="1:28" s="28" customFormat="1" ht="15">
      <c r="A398" s="37"/>
      <c r="B398" s="29"/>
      <c r="D398" s="29"/>
      <c r="F398" s="29"/>
      <c r="G398" s="29"/>
      <c r="I398" s="61"/>
      <c r="J398" s="27"/>
      <c r="K398" s="27"/>
      <c r="L398" s="27"/>
      <c r="M398" s="27"/>
      <c r="N398" s="27"/>
      <c r="O398" s="27"/>
      <c r="P398" s="27"/>
      <c r="Q398" s="27"/>
      <c r="R398" s="27"/>
      <c r="S398" s="27"/>
      <c r="T398" s="27"/>
      <c r="U398" s="27"/>
      <c r="V398" s="27"/>
      <c r="W398" s="27"/>
      <c r="X398" s="27"/>
      <c r="Y398" s="27"/>
      <c r="Z398" s="27"/>
      <c r="AA398" s="27"/>
      <c r="AB398" s="27"/>
    </row>
    <row r="399" spans="1:28" s="28" customFormat="1" ht="15">
      <c r="A399" s="37"/>
      <c r="B399" s="29"/>
      <c r="D399" s="29"/>
      <c r="F399" s="29"/>
      <c r="G399" s="29"/>
      <c r="I399" s="61"/>
      <c r="J399" s="27"/>
      <c r="K399" s="27"/>
      <c r="L399" s="27"/>
      <c r="M399" s="27"/>
      <c r="N399" s="27"/>
      <c r="O399" s="27"/>
      <c r="P399" s="27"/>
      <c r="Q399" s="27"/>
      <c r="R399" s="27"/>
      <c r="S399" s="27"/>
      <c r="T399" s="27"/>
      <c r="U399" s="27"/>
      <c r="V399" s="27"/>
      <c r="W399" s="27"/>
      <c r="X399" s="27"/>
      <c r="Y399" s="27"/>
      <c r="Z399" s="27"/>
      <c r="AA399" s="27"/>
      <c r="AB399" s="27"/>
    </row>
    <row r="400" spans="1:28" s="28" customFormat="1" ht="15">
      <c r="A400" s="37"/>
      <c r="B400" s="29"/>
      <c r="D400" s="29"/>
      <c r="F400" s="29"/>
      <c r="G400" s="29"/>
      <c r="I400" s="61"/>
      <c r="J400" s="27"/>
      <c r="K400" s="27"/>
      <c r="L400" s="27"/>
      <c r="M400" s="27"/>
      <c r="N400" s="27"/>
      <c r="O400" s="27"/>
      <c r="P400" s="27"/>
      <c r="Q400" s="27"/>
      <c r="R400" s="27"/>
      <c r="S400" s="27"/>
      <c r="T400" s="27"/>
      <c r="U400" s="27"/>
      <c r="V400" s="27"/>
      <c r="W400" s="27"/>
      <c r="X400" s="27"/>
      <c r="Y400" s="27"/>
      <c r="Z400" s="27"/>
      <c r="AA400" s="27"/>
      <c r="AB400" s="27"/>
    </row>
    <row r="401" spans="1:28" s="28" customFormat="1" ht="15">
      <c r="A401" s="37"/>
      <c r="B401" s="29"/>
      <c r="D401" s="29"/>
      <c r="F401" s="29"/>
      <c r="G401" s="29"/>
      <c r="I401" s="61"/>
      <c r="J401" s="27"/>
      <c r="K401" s="27"/>
      <c r="L401" s="27"/>
      <c r="M401" s="27"/>
      <c r="N401" s="27"/>
      <c r="O401" s="27"/>
      <c r="P401" s="27"/>
      <c r="Q401" s="27"/>
      <c r="R401" s="27"/>
      <c r="S401" s="27"/>
      <c r="T401" s="27"/>
      <c r="U401" s="27"/>
      <c r="V401" s="27"/>
      <c r="W401" s="27"/>
      <c r="X401" s="27"/>
      <c r="Y401" s="27"/>
      <c r="Z401" s="27"/>
      <c r="AA401" s="27"/>
      <c r="AB401" s="27"/>
    </row>
    <row r="402" spans="1:28" s="28" customFormat="1" ht="15">
      <c r="A402" s="37"/>
      <c r="B402" s="29"/>
      <c r="D402" s="29"/>
      <c r="F402" s="29"/>
      <c r="G402" s="29"/>
      <c r="I402" s="61"/>
      <c r="J402" s="27"/>
      <c r="K402" s="27"/>
      <c r="L402" s="27"/>
      <c r="M402" s="27"/>
      <c r="N402" s="27"/>
      <c r="O402" s="27"/>
      <c r="P402" s="27"/>
      <c r="Q402" s="27"/>
      <c r="R402" s="27"/>
      <c r="S402" s="27"/>
      <c r="T402" s="27"/>
      <c r="U402" s="27"/>
      <c r="V402" s="27"/>
      <c r="W402" s="27"/>
      <c r="X402" s="27"/>
      <c r="Y402" s="27"/>
      <c r="Z402" s="27"/>
      <c r="AA402" s="27"/>
      <c r="AB402" s="27"/>
    </row>
    <row r="403" spans="1:28" s="28" customFormat="1" ht="15">
      <c r="A403" s="37"/>
      <c r="B403" s="29"/>
      <c r="D403" s="29"/>
      <c r="F403" s="29"/>
      <c r="G403" s="29"/>
      <c r="I403" s="61"/>
      <c r="J403" s="27"/>
      <c r="K403" s="27"/>
      <c r="L403" s="27"/>
      <c r="M403" s="27"/>
      <c r="N403" s="27"/>
      <c r="O403" s="27"/>
      <c r="P403" s="27"/>
      <c r="Q403" s="27"/>
      <c r="R403" s="27"/>
      <c r="S403" s="27"/>
      <c r="T403" s="27"/>
      <c r="U403" s="27"/>
      <c r="V403" s="27"/>
      <c r="W403" s="27"/>
      <c r="X403" s="27"/>
      <c r="Y403" s="27"/>
      <c r="Z403" s="27"/>
      <c r="AA403" s="27"/>
      <c r="AB403" s="27"/>
    </row>
    <row r="404" spans="1:28" s="28" customFormat="1" ht="15">
      <c r="A404" s="37"/>
      <c r="B404" s="29"/>
      <c r="D404" s="29"/>
      <c r="F404" s="29"/>
      <c r="G404" s="29"/>
      <c r="I404" s="61"/>
      <c r="J404" s="27"/>
      <c r="K404" s="27"/>
      <c r="L404" s="27"/>
      <c r="M404" s="27"/>
      <c r="N404" s="27"/>
      <c r="O404" s="27"/>
      <c r="P404" s="27"/>
      <c r="Q404" s="27"/>
      <c r="R404" s="27"/>
      <c r="S404" s="27"/>
      <c r="T404" s="27"/>
      <c r="U404" s="27"/>
      <c r="V404" s="27"/>
      <c r="W404" s="27"/>
      <c r="X404" s="27"/>
      <c r="Y404" s="27"/>
      <c r="Z404" s="27"/>
      <c r="AA404" s="27"/>
      <c r="AB404" s="27"/>
    </row>
    <row r="405" spans="1:28" s="28" customFormat="1" ht="15">
      <c r="A405" s="37"/>
      <c r="B405" s="29"/>
      <c r="D405" s="29"/>
      <c r="F405" s="29"/>
      <c r="G405" s="29"/>
      <c r="I405" s="61"/>
      <c r="J405" s="27"/>
      <c r="K405" s="27"/>
      <c r="L405" s="27"/>
      <c r="M405" s="27"/>
      <c r="N405" s="27"/>
      <c r="O405" s="27"/>
      <c r="P405" s="27"/>
      <c r="Q405" s="27"/>
      <c r="R405" s="27"/>
      <c r="S405" s="27"/>
      <c r="T405" s="27"/>
      <c r="U405" s="27"/>
      <c r="V405" s="27"/>
      <c r="W405" s="27"/>
      <c r="X405" s="27"/>
      <c r="Y405" s="27"/>
      <c r="Z405" s="27"/>
      <c r="AA405" s="27"/>
      <c r="AB405" s="27"/>
    </row>
    <row r="406" spans="1:28" s="28" customFormat="1" ht="15">
      <c r="A406" s="37"/>
      <c r="B406" s="29"/>
      <c r="D406" s="29"/>
      <c r="F406" s="29"/>
      <c r="G406" s="29"/>
      <c r="I406" s="61"/>
      <c r="J406" s="27"/>
      <c r="K406" s="27"/>
      <c r="L406" s="27"/>
      <c r="M406" s="27"/>
      <c r="N406" s="27"/>
      <c r="O406" s="27"/>
      <c r="P406" s="27"/>
      <c r="Q406" s="27"/>
      <c r="R406" s="27"/>
      <c r="S406" s="27"/>
      <c r="T406" s="27"/>
      <c r="U406" s="27"/>
      <c r="V406" s="27"/>
      <c r="W406" s="27"/>
      <c r="X406" s="27"/>
      <c r="Y406" s="27"/>
      <c r="Z406" s="27"/>
      <c r="AA406" s="27"/>
      <c r="AB406" s="27"/>
    </row>
    <row r="407" spans="1:28" s="28" customFormat="1" ht="15">
      <c r="A407" s="37"/>
      <c r="B407" s="29"/>
      <c r="D407" s="29"/>
      <c r="F407" s="29"/>
      <c r="G407" s="29"/>
      <c r="I407" s="61"/>
      <c r="J407" s="27"/>
      <c r="K407" s="27"/>
      <c r="L407" s="27"/>
      <c r="M407" s="27"/>
      <c r="N407" s="27"/>
      <c r="O407" s="27"/>
      <c r="P407" s="27"/>
      <c r="Q407" s="27"/>
      <c r="R407" s="27"/>
      <c r="S407" s="27"/>
      <c r="T407" s="27"/>
      <c r="U407" s="27"/>
      <c r="V407" s="27"/>
      <c r="W407" s="27"/>
      <c r="X407" s="27"/>
      <c r="Y407" s="27"/>
      <c r="Z407" s="27"/>
      <c r="AA407" s="27"/>
      <c r="AB407" s="27"/>
    </row>
    <row r="408" spans="1:28" s="28" customFormat="1" ht="15">
      <c r="A408" s="37"/>
      <c r="B408" s="29"/>
      <c r="D408" s="29"/>
      <c r="F408" s="29"/>
      <c r="G408" s="29"/>
      <c r="I408" s="61"/>
      <c r="J408" s="27"/>
      <c r="K408" s="27"/>
      <c r="L408" s="27"/>
      <c r="M408" s="27"/>
      <c r="N408" s="27"/>
      <c r="O408" s="27"/>
      <c r="P408" s="27"/>
      <c r="Q408" s="27"/>
      <c r="R408" s="27"/>
      <c r="S408" s="27"/>
      <c r="T408" s="27"/>
      <c r="U408" s="27"/>
      <c r="V408" s="27"/>
      <c r="W408" s="27"/>
      <c r="X408" s="27"/>
      <c r="Y408" s="27"/>
      <c r="Z408" s="27"/>
      <c r="AA408" s="27"/>
      <c r="AB408" s="27"/>
    </row>
    <row r="409" spans="1:28" s="28" customFormat="1" ht="15">
      <c r="A409" s="37"/>
      <c r="B409" s="29"/>
      <c r="D409" s="29"/>
      <c r="F409" s="29"/>
      <c r="G409" s="29"/>
      <c r="I409" s="61"/>
      <c r="J409" s="27"/>
      <c r="K409" s="27"/>
      <c r="L409" s="27"/>
      <c r="M409" s="27"/>
      <c r="N409" s="27"/>
      <c r="O409" s="27"/>
      <c r="P409" s="27"/>
      <c r="Q409" s="27"/>
      <c r="R409" s="27"/>
      <c r="S409" s="27"/>
      <c r="T409" s="27"/>
      <c r="U409" s="27"/>
      <c r="V409" s="27"/>
      <c r="W409" s="27"/>
      <c r="X409" s="27"/>
      <c r="Y409" s="27"/>
      <c r="Z409" s="27"/>
      <c r="AA409" s="27"/>
      <c r="AB409" s="27"/>
    </row>
    <row r="410" spans="1:28" s="28" customFormat="1" ht="15">
      <c r="A410" s="37"/>
      <c r="B410" s="29"/>
      <c r="D410" s="29"/>
      <c r="F410" s="29"/>
      <c r="G410" s="29"/>
      <c r="I410" s="61"/>
      <c r="J410" s="27"/>
      <c r="K410" s="27"/>
      <c r="L410" s="27"/>
      <c r="M410" s="27"/>
      <c r="N410" s="27"/>
      <c r="O410" s="27"/>
      <c r="P410" s="27"/>
      <c r="Q410" s="27"/>
      <c r="R410" s="27"/>
      <c r="S410" s="27"/>
      <c r="T410" s="27"/>
      <c r="U410" s="27"/>
      <c r="V410" s="27"/>
      <c r="W410" s="27"/>
      <c r="X410" s="27"/>
      <c r="Y410" s="27"/>
      <c r="Z410" s="27"/>
      <c r="AA410" s="27"/>
      <c r="AB410" s="27"/>
    </row>
    <row r="411" spans="1:28" s="28" customFormat="1" ht="15">
      <c r="A411" s="37"/>
      <c r="B411" s="29"/>
      <c r="D411" s="29"/>
      <c r="F411" s="29"/>
      <c r="G411" s="29"/>
      <c r="I411" s="61"/>
      <c r="J411" s="27"/>
      <c r="K411" s="27"/>
      <c r="L411" s="27"/>
      <c r="M411" s="27"/>
      <c r="N411" s="27"/>
      <c r="O411" s="27"/>
      <c r="P411" s="27"/>
      <c r="Q411" s="27"/>
      <c r="R411" s="27"/>
      <c r="S411" s="27"/>
      <c r="T411" s="27"/>
      <c r="U411" s="27"/>
      <c r="V411" s="27"/>
      <c r="W411" s="27"/>
      <c r="X411" s="27"/>
      <c r="Y411" s="27"/>
      <c r="Z411" s="27"/>
      <c r="AA411" s="27"/>
      <c r="AB411" s="27"/>
    </row>
    <row r="412" spans="1:28" s="28" customFormat="1" ht="15">
      <c r="A412" s="37"/>
      <c r="B412" s="29"/>
      <c r="D412" s="29"/>
      <c r="F412" s="29"/>
      <c r="G412" s="29"/>
      <c r="I412" s="61"/>
      <c r="J412" s="27"/>
      <c r="K412" s="27"/>
      <c r="L412" s="27"/>
      <c r="M412" s="27"/>
      <c r="N412" s="27"/>
      <c r="O412" s="27"/>
      <c r="P412" s="27"/>
      <c r="Q412" s="27"/>
      <c r="R412" s="27"/>
      <c r="S412" s="27"/>
      <c r="T412" s="27"/>
      <c r="U412" s="27"/>
      <c r="V412" s="27"/>
      <c r="W412" s="27"/>
      <c r="X412" s="27"/>
      <c r="Y412" s="27"/>
      <c r="Z412" s="27"/>
      <c r="AA412" s="27"/>
      <c r="AB412" s="27"/>
    </row>
    <row r="413" spans="1:28" s="28" customFormat="1" ht="15">
      <c r="A413" s="37"/>
      <c r="B413" s="29"/>
      <c r="D413" s="29"/>
      <c r="F413" s="29"/>
      <c r="G413" s="29"/>
      <c r="I413" s="61"/>
      <c r="J413" s="27"/>
      <c r="K413" s="27"/>
      <c r="L413" s="27"/>
      <c r="M413" s="27"/>
      <c r="N413" s="27"/>
      <c r="O413" s="27"/>
      <c r="P413" s="27"/>
      <c r="Q413" s="27"/>
      <c r="R413" s="27"/>
      <c r="S413" s="27"/>
      <c r="T413" s="27"/>
      <c r="U413" s="27"/>
      <c r="V413" s="27"/>
      <c r="W413" s="27"/>
      <c r="X413" s="27"/>
      <c r="Y413" s="27"/>
      <c r="Z413" s="27"/>
      <c r="AA413" s="27"/>
      <c r="AB413" s="27"/>
    </row>
    <row r="414" spans="1:28" s="28" customFormat="1" ht="15">
      <c r="A414" s="37"/>
      <c r="B414" s="29"/>
      <c r="D414" s="29"/>
      <c r="F414" s="29"/>
      <c r="G414" s="29"/>
      <c r="I414" s="61"/>
      <c r="J414" s="27"/>
      <c r="K414" s="27"/>
      <c r="L414" s="27"/>
      <c r="M414" s="27"/>
      <c r="N414" s="27"/>
      <c r="O414" s="27"/>
      <c r="P414" s="27"/>
      <c r="Q414" s="27"/>
      <c r="R414" s="27"/>
      <c r="S414" s="27"/>
      <c r="T414" s="27"/>
      <c r="U414" s="27"/>
      <c r="V414" s="27"/>
      <c r="W414" s="27"/>
      <c r="X414" s="27"/>
      <c r="Y414" s="27"/>
      <c r="Z414" s="27"/>
      <c r="AA414" s="27"/>
      <c r="AB414" s="27"/>
    </row>
    <row r="415" spans="1:28" s="28" customFormat="1" ht="15">
      <c r="A415" s="37"/>
      <c r="B415" s="29"/>
      <c r="D415" s="29"/>
      <c r="F415" s="29"/>
      <c r="G415" s="29"/>
      <c r="I415" s="61"/>
      <c r="J415" s="27"/>
      <c r="K415" s="27"/>
      <c r="L415" s="27"/>
      <c r="M415" s="27"/>
      <c r="N415" s="27"/>
      <c r="O415" s="27"/>
      <c r="P415" s="27"/>
      <c r="Q415" s="27"/>
      <c r="R415" s="27"/>
      <c r="S415" s="27"/>
      <c r="T415" s="27"/>
      <c r="U415" s="27"/>
      <c r="V415" s="27"/>
      <c r="W415" s="27"/>
      <c r="X415" s="27"/>
      <c r="Y415" s="27"/>
      <c r="Z415" s="27"/>
      <c r="AA415" s="27"/>
      <c r="AB415" s="27"/>
    </row>
    <row r="416" spans="1:28" s="28" customFormat="1" ht="15">
      <c r="A416" s="37"/>
      <c r="B416" s="29"/>
      <c r="D416" s="29"/>
      <c r="F416" s="29"/>
      <c r="G416" s="29"/>
      <c r="I416" s="61"/>
      <c r="J416" s="27"/>
      <c r="K416" s="27"/>
      <c r="L416" s="27"/>
      <c r="M416" s="27"/>
      <c r="N416" s="27"/>
      <c r="O416" s="27"/>
      <c r="P416" s="27"/>
      <c r="Q416" s="27"/>
      <c r="R416" s="27"/>
      <c r="S416" s="27"/>
      <c r="T416" s="27"/>
      <c r="U416" s="27"/>
      <c r="V416" s="27"/>
      <c r="W416" s="27"/>
      <c r="X416" s="27"/>
      <c r="Y416" s="27"/>
      <c r="Z416" s="27"/>
      <c r="AA416" s="27"/>
      <c r="AB416" s="27"/>
    </row>
    <row r="417" spans="1:28" s="28" customFormat="1" ht="15">
      <c r="A417" s="37"/>
      <c r="B417" s="29"/>
      <c r="D417" s="29"/>
      <c r="F417" s="29"/>
      <c r="G417" s="29"/>
      <c r="I417" s="61"/>
      <c r="J417" s="27"/>
      <c r="K417" s="27"/>
      <c r="L417" s="27"/>
      <c r="M417" s="27"/>
      <c r="N417" s="27"/>
      <c r="O417" s="27"/>
      <c r="P417" s="27"/>
      <c r="Q417" s="27"/>
      <c r="R417" s="27"/>
      <c r="S417" s="27"/>
      <c r="T417" s="27"/>
      <c r="U417" s="27"/>
      <c r="V417" s="27"/>
      <c r="W417" s="27"/>
      <c r="X417" s="27"/>
      <c r="Y417" s="27"/>
      <c r="Z417" s="27"/>
      <c r="AA417" s="27"/>
      <c r="AB417" s="27"/>
    </row>
    <row r="418" spans="1:28" s="28" customFormat="1" ht="15">
      <c r="A418" s="37"/>
      <c r="B418" s="29"/>
      <c r="D418" s="29"/>
      <c r="F418" s="29"/>
      <c r="G418" s="29"/>
      <c r="I418" s="61"/>
      <c r="J418" s="27"/>
      <c r="K418" s="27"/>
      <c r="L418" s="27"/>
      <c r="M418" s="27"/>
      <c r="N418" s="27"/>
      <c r="O418" s="27"/>
      <c r="P418" s="27"/>
      <c r="Q418" s="27"/>
      <c r="R418" s="27"/>
      <c r="S418" s="27"/>
      <c r="T418" s="27"/>
      <c r="U418" s="27"/>
      <c r="V418" s="27"/>
      <c r="W418" s="27"/>
      <c r="X418" s="27"/>
      <c r="Y418" s="27"/>
      <c r="Z418" s="27"/>
      <c r="AA418" s="27"/>
      <c r="AB418" s="27"/>
    </row>
    <row r="419" spans="1:28" s="28" customFormat="1" ht="15">
      <c r="A419" s="37"/>
      <c r="B419" s="29"/>
      <c r="D419" s="29"/>
      <c r="F419" s="29"/>
      <c r="G419" s="29"/>
      <c r="I419" s="61"/>
      <c r="J419" s="27"/>
      <c r="K419" s="27"/>
      <c r="L419" s="27"/>
      <c r="M419" s="27"/>
      <c r="N419" s="27"/>
      <c r="O419" s="27"/>
      <c r="P419" s="27"/>
      <c r="Q419" s="27"/>
      <c r="R419" s="27"/>
      <c r="S419" s="27"/>
      <c r="T419" s="27"/>
      <c r="U419" s="27"/>
      <c r="V419" s="27"/>
      <c r="W419" s="27"/>
      <c r="X419" s="27"/>
      <c r="Y419" s="27"/>
      <c r="Z419" s="27"/>
      <c r="AA419" s="27"/>
      <c r="AB419" s="27"/>
    </row>
    <row r="420" spans="1:28" s="28" customFormat="1" ht="15">
      <c r="A420" s="37"/>
      <c r="B420" s="29"/>
      <c r="D420" s="29"/>
      <c r="F420" s="29"/>
      <c r="G420" s="29"/>
      <c r="I420" s="61"/>
      <c r="J420" s="27"/>
      <c r="K420" s="27"/>
      <c r="L420" s="27"/>
      <c r="M420" s="27"/>
      <c r="N420" s="27"/>
      <c r="O420" s="27"/>
      <c r="P420" s="27"/>
      <c r="Q420" s="27"/>
      <c r="R420" s="27"/>
      <c r="S420" s="27"/>
      <c r="T420" s="27"/>
      <c r="U420" s="27"/>
      <c r="V420" s="27"/>
      <c r="W420" s="27"/>
      <c r="X420" s="27"/>
      <c r="Y420" s="27"/>
      <c r="Z420" s="27"/>
      <c r="AA420" s="27"/>
      <c r="AB420" s="27"/>
    </row>
    <row r="421" spans="1:28" s="28" customFormat="1" ht="15">
      <c r="A421" s="37"/>
      <c r="B421" s="29"/>
      <c r="D421" s="29"/>
      <c r="F421" s="29"/>
      <c r="G421" s="29"/>
      <c r="I421" s="61"/>
      <c r="J421" s="27"/>
      <c r="K421" s="27"/>
      <c r="L421" s="27"/>
      <c r="M421" s="27"/>
      <c r="N421" s="27"/>
      <c r="O421" s="27"/>
      <c r="P421" s="27"/>
      <c r="Q421" s="27"/>
      <c r="R421" s="27"/>
      <c r="S421" s="27"/>
      <c r="T421" s="27"/>
      <c r="U421" s="27"/>
      <c r="V421" s="27"/>
      <c r="W421" s="27"/>
      <c r="X421" s="27"/>
      <c r="Y421" s="27"/>
      <c r="Z421" s="27"/>
      <c r="AA421" s="27"/>
      <c r="AB421" s="27"/>
    </row>
    <row r="422" spans="1:28" s="28" customFormat="1" ht="15">
      <c r="A422" s="37"/>
      <c r="B422" s="29"/>
      <c r="D422" s="29"/>
      <c r="F422" s="29"/>
      <c r="G422" s="29"/>
      <c r="I422" s="61"/>
      <c r="J422" s="27"/>
      <c r="K422" s="27"/>
      <c r="L422" s="27"/>
      <c r="M422" s="27"/>
      <c r="N422" s="27"/>
      <c r="O422" s="27"/>
      <c r="P422" s="27"/>
      <c r="Q422" s="27"/>
      <c r="R422" s="27"/>
      <c r="S422" s="27"/>
      <c r="T422" s="27"/>
      <c r="U422" s="27"/>
      <c r="V422" s="27"/>
      <c r="W422" s="27"/>
      <c r="X422" s="27"/>
      <c r="Y422" s="27"/>
      <c r="Z422" s="27"/>
      <c r="AA422" s="27"/>
      <c r="AB422" s="27"/>
    </row>
    <row r="423" spans="1:28" s="28" customFormat="1" ht="15">
      <c r="A423" s="37"/>
      <c r="B423" s="29"/>
      <c r="D423" s="29"/>
      <c r="F423" s="29"/>
      <c r="G423" s="29"/>
      <c r="I423" s="61"/>
      <c r="J423" s="27"/>
      <c r="K423" s="27"/>
      <c r="L423" s="27"/>
      <c r="M423" s="27"/>
      <c r="N423" s="27"/>
      <c r="O423" s="27"/>
      <c r="P423" s="27"/>
      <c r="Q423" s="27"/>
      <c r="R423" s="27"/>
      <c r="S423" s="27"/>
      <c r="T423" s="27"/>
      <c r="U423" s="27"/>
      <c r="V423" s="27"/>
      <c r="W423" s="27"/>
      <c r="X423" s="27"/>
      <c r="Y423" s="27"/>
      <c r="Z423" s="27"/>
      <c r="AA423" s="27"/>
      <c r="AB423" s="27"/>
    </row>
    <row r="424" spans="1:28" s="28" customFormat="1" ht="15">
      <c r="A424" s="37"/>
      <c r="B424" s="29"/>
      <c r="D424" s="29"/>
      <c r="F424" s="29"/>
      <c r="G424" s="29"/>
      <c r="I424" s="61"/>
      <c r="J424" s="27"/>
      <c r="K424" s="27"/>
      <c r="L424" s="27"/>
      <c r="M424" s="27"/>
      <c r="N424" s="27"/>
      <c r="O424" s="27"/>
      <c r="P424" s="27"/>
      <c r="Q424" s="27"/>
      <c r="R424" s="27"/>
      <c r="S424" s="27"/>
      <c r="T424" s="27"/>
      <c r="U424" s="27"/>
      <c r="V424" s="27"/>
      <c r="W424" s="27"/>
      <c r="X424" s="27"/>
      <c r="Y424" s="27"/>
      <c r="Z424" s="27"/>
      <c r="AA424" s="27"/>
      <c r="AB424" s="27"/>
    </row>
    <row r="425" spans="1:28" s="28" customFormat="1" ht="15">
      <c r="A425" s="37"/>
      <c r="B425" s="29"/>
      <c r="D425" s="29"/>
      <c r="F425" s="29"/>
      <c r="G425" s="29"/>
      <c r="I425" s="61"/>
      <c r="J425" s="27"/>
      <c r="K425" s="27"/>
      <c r="L425" s="27"/>
      <c r="M425" s="27"/>
      <c r="N425" s="27"/>
      <c r="O425" s="27"/>
      <c r="P425" s="27"/>
      <c r="Q425" s="27"/>
      <c r="R425" s="27"/>
      <c r="S425" s="27"/>
      <c r="T425" s="27"/>
      <c r="U425" s="27"/>
      <c r="V425" s="27"/>
      <c r="W425" s="27"/>
      <c r="X425" s="27"/>
      <c r="Y425" s="27"/>
      <c r="Z425" s="27"/>
      <c r="AA425" s="27"/>
      <c r="AB425" s="27"/>
    </row>
    <row r="426" spans="1:28" s="28" customFormat="1" ht="15">
      <c r="A426" s="37"/>
      <c r="B426" s="29"/>
      <c r="D426" s="29"/>
      <c r="F426" s="29"/>
      <c r="G426" s="29"/>
      <c r="I426" s="61"/>
      <c r="J426" s="27"/>
      <c r="K426" s="27"/>
      <c r="L426" s="27"/>
      <c r="M426" s="27"/>
      <c r="N426" s="27"/>
      <c r="O426" s="27"/>
      <c r="P426" s="27"/>
      <c r="Q426" s="27"/>
      <c r="R426" s="27"/>
      <c r="S426" s="27"/>
      <c r="T426" s="27"/>
      <c r="U426" s="27"/>
      <c r="V426" s="27"/>
      <c r="W426" s="27"/>
      <c r="X426" s="27"/>
      <c r="Y426" s="27"/>
      <c r="Z426" s="27"/>
      <c r="AA426" s="27"/>
      <c r="AB426" s="27"/>
    </row>
    <row r="427" spans="1:28" s="28" customFormat="1" ht="15">
      <c r="A427" s="37"/>
      <c r="B427" s="29"/>
      <c r="D427" s="29"/>
      <c r="F427" s="29"/>
      <c r="G427" s="29"/>
      <c r="I427" s="61"/>
      <c r="J427" s="27"/>
      <c r="K427" s="27"/>
      <c r="L427" s="27"/>
      <c r="M427" s="27"/>
      <c r="N427" s="27"/>
      <c r="O427" s="27"/>
      <c r="P427" s="27"/>
      <c r="Q427" s="27"/>
      <c r="R427" s="27"/>
      <c r="S427" s="27"/>
      <c r="T427" s="27"/>
      <c r="U427" s="27"/>
      <c r="V427" s="27"/>
      <c r="W427" s="27"/>
      <c r="X427" s="27"/>
      <c r="Y427" s="27"/>
      <c r="Z427" s="27"/>
      <c r="AA427" s="27"/>
      <c r="AB427" s="27"/>
    </row>
    <row r="428" spans="1:28" s="28" customFormat="1" ht="15">
      <c r="A428" s="37"/>
      <c r="B428" s="29"/>
      <c r="D428" s="29"/>
      <c r="F428" s="29"/>
      <c r="G428" s="29"/>
      <c r="I428" s="61"/>
      <c r="J428" s="27"/>
      <c r="K428" s="27"/>
      <c r="L428" s="27"/>
      <c r="M428" s="27"/>
      <c r="N428" s="27"/>
      <c r="O428" s="27"/>
      <c r="P428" s="27"/>
      <c r="Q428" s="27"/>
      <c r="R428" s="27"/>
      <c r="S428" s="27"/>
      <c r="T428" s="27"/>
      <c r="U428" s="27"/>
      <c r="V428" s="27"/>
      <c r="W428" s="27"/>
      <c r="X428" s="27"/>
      <c r="Y428" s="27"/>
      <c r="Z428" s="27"/>
      <c r="AA428" s="27"/>
      <c r="AB428" s="27"/>
    </row>
  </sheetData>
  <sheetProtection/>
  <mergeCells count="6">
    <mergeCell ref="A14:I14"/>
    <mergeCell ref="D17:G17"/>
    <mergeCell ref="J234:AB234"/>
    <mergeCell ref="B16:H16"/>
    <mergeCell ref="A16:A17"/>
    <mergeCell ref="I16:I17"/>
  </mergeCells>
  <printOptions/>
  <pageMargins left="0.5511811023622047" right="0.2755905511811024" top="0.5511811023622047" bottom="0.31496062992125984" header="0.2755905511811024" footer="0.15748031496062992"/>
  <pageSetup fitToHeight="10" fitToWidth="1" horizontalDpi="600" verticalDpi="600" orientation="portrait" paperSize="9" scale="83" r:id="rId3"/>
  <legacyDrawing r:id="rId2"/>
</worksheet>
</file>

<file path=xl/worksheets/sheet2.xml><?xml version="1.0" encoding="utf-8"?>
<worksheet xmlns="http://schemas.openxmlformats.org/spreadsheetml/2006/main" xmlns:r="http://schemas.openxmlformats.org/officeDocument/2006/relationships">
  <sheetPr>
    <tabColor theme="9" tint="0.5999900102615356"/>
    <pageSetUpPr fitToPage="1"/>
  </sheetPr>
  <dimension ref="A1:AC518"/>
  <sheetViews>
    <sheetView view="pageBreakPreview" zoomScaleSheetLayoutView="100" workbookViewId="0" topLeftCell="A1">
      <selection activeCell="A19" sqref="A19"/>
    </sheetView>
  </sheetViews>
  <sheetFormatPr defaultColWidth="9.140625" defaultRowHeight="12.75"/>
  <cols>
    <col min="1" max="1" width="73.57421875" style="27" customWidth="1"/>
    <col min="2" max="2" width="4.57421875" style="29" customWidth="1"/>
    <col min="3" max="3" width="3.7109375" style="28" customWidth="1"/>
    <col min="4" max="4" width="3.7109375" style="29" customWidth="1"/>
    <col min="5" max="5" width="3.8515625" style="28" customWidth="1"/>
    <col min="6" max="6" width="3.8515625" style="29" customWidth="1"/>
    <col min="7" max="7" width="6.8515625" style="29" customWidth="1"/>
    <col min="8" max="8" width="5.28125" style="28" customWidth="1"/>
    <col min="9" max="9" width="10.28125" style="61" customWidth="1"/>
    <col min="10" max="16384" width="9.140625" style="27" customWidth="1"/>
  </cols>
  <sheetData>
    <row r="1" ht="15.75">
      <c r="J1" s="7" t="s">
        <v>404</v>
      </c>
    </row>
    <row r="2" ht="15.75">
      <c r="J2" s="7" t="s">
        <v>73</v>
      </c>
    </row>
    <row r="3" ht="15.75">
      <c r="J3" s="7" t="s">
        <v>367</v>
      </c>
    </row>
    <row r="4" ht="15.75">
      <c r="J4" s="7" t="s">
        <v>357</v>
      </c>
    </row>
    <row r="5" ht="15.75">
      <c r="J5" s="7" t="s">
        <v>286</v>
      </c>
    </row>
    <row r="6" ht="15.75">
      <c r="J6" s="7" t="str">
        <f>'Прил 1'!I6</f>
        <v>от "05" сентября 2017 года №49-185</v>
      </c>
    </row>
    <row r="7" ht="15"/>
    <row r="8" ht="15.75">
      <c r="J8" s="7" t="s">
        <v>418</v>
      </c>
    </row>
    <row r="9" ht="15.75">
      <c r="J9" s="7" t="s">
        <v>73</v>
      </c>
    </row>
    <row r="10" ht="15.75">
      <c r="J10" s="7" t="s">
        <v>81</v>
      </c>
    </row>
    <row r="11" ht="15.75">
      <c r="J11" s="7" t="s">
        <v>286</v>
      </c>
    </row>
    <row r="12" ht="15.75">
      <c r="J12" s="7" t="s">
        <v>356</v>
      </c>
    </row>
    <row r="13" ht="15">
      <c r="I13" s="6"/>
    </row>
    <row r="14" spans="1:10" ht="103.5" customHeight="1">
      <c r="A14" s="154" t="s">
        <v>431</v>
      </c>
      <c r="B14" s="154"/>
      <c r="C14" s="154"/>
      <c r="D14" s="154"/>
      <c r="E14" s="154"/>
      <c r="F14" s="154"/>
      <c r="G14" s="154"/>
      <c r="H14" s="154"/>
      <c r="I14" s="154"/>
      <c r="J14" s="154"/>
    </row>
    <row r="15" spans="1:10" ht="15">
      <c r="A15" s="26"/>
      <c r="B15" s="67"/>
      <c r="C15" s="66"/>
      <c r="D15" s="67"/>
      <c r="E15" s="66"/>
      <c r="F15" s="67"/>
      <c r="G15" s="67"/>
      <c r="H15" s="66"/>
      <c r="I15" s="57"/>
      <c r="J15" s="30" t="s">
        <v>283</v>
      </c>
    </row>
    <row r="16" spans="1:10" ht="15">
      <c r="A16" s="158" t="s">
        <v>4</v>
      </c>
      <c r="B16" s="157" t="s">
        <v>29</v>
      </c>
      <c r="C16" s="157"/>
      <c r="D16" s="157"/>
      <c r="E16" s="157"/>
      <c r="F16" s="157"/>
      <c r="G16" s="157"/>
      <c r="H16" s="157"/>
      <c r="I16" s="159" t="s">
        <v>415</v>
      </c>
      <c r="J16" s="159" t="s">
        <v>416</v>
      </c>
    </row>
    <row r="17" spans="1:10" ht="84" customHeight="1">
      <c r="A17" s="158"/>
      <c r="B17" s="9" t="s">
        <v>5</v>
      </c>
      <c r="C17" s="8" t="s">
        <v>26</v>
      </c>
      <c r="D17" s="155" t="s">
        <v>6</v>
      </c>
      <c r="E17" s="155"/>
      <c r="F17" s="155"/>
      <c r="G17" s="155"/>
      <c r="H17" s="8" t="s">
        <v>420</v>
      </c>
      <c r="I17" s="159"/>
      <c r="J17" s="159"/>
    </row>
    <row r="18" spans="1:10" ht="15">
      <c r="A18" s="32" t="s">
        <v>11</v>
      </c>
      <c r="B18" s="12" t="s">
        <v>12</v>
      </c>
      <c r="C18" s="13" t="s">
        <v>9</v>
      </c>
      <c r="D18" s="12" t="s">
        <v>10</v>
      </c>
      <c r="E18" s="13"/>
      <c r="F18" s="12"/>
      <c r="G18" s="12"/>
      <c r="H18" s="13" t="s">
        <v>8</v>
      </c>
      <c r="I18" s="14">
        <f>I19+I27+I62+I67+I71+I76</f>
        <v>16623.4</v>
      </c>
      <c r="J18" s="14">
        <f>J19+J27+J62+J67+J71+J76</f>
        <v>15202.7</v>
      </c>
    </row>
    <row r="19" spans="1:10" ht="43.5">
      <c r="A19" s="35" t="s">
        <v>66</v>
      </c>
      <c r="B19" s="12" t="s">
        <v>12</v>
      </c>
      <c r="C19" s="12" t="s">
        <v>13</v>
      </c>
      <c r="D19" s="12" t="s">
        <v>174</v>
      </c>
      <c r="E19" s="13">
        <v>0</v>
      </c>
      <c r="F19" s="12" t="s">
        <v>174</v>
      </c>
      <c r="G19" s="12" t="s">
        <v>311</v>
      </c>
      <c r="H19" s="13" t="s">
        <v>8</v>
      </c>
      <c r="I19" s="14">
        <f>I20</f>
        <v>1638.9</v>
      </c>
      <c r="J19" s="14">
        <f>J20</f>
        <v>1638.9</v>
      </c>
    </row>
    <row r="20" spans="1:10" ht="15">
      <c r="A20" s="15" t="s">
        <v>98</v>
      </c>
      <c r="B20" s="16" t="s">
        <v>12</v>
      </c>
      <c r="C20" s="16" t="s">
        <v>13</v>
      </c>
      <c r="D20" s="16">
        <v>91</v>
      </c>
      <c r="E20" s="17">
        <v>0</v>
      </c>
      <c r="F20" s="16" t="s">
        <v>174</v>
      </c>
      <c r="G20" s="16" t="s">
        <v>311</v>
      </c>
      <c r="H20" s="17" t="s">
        <v>8</v>
      </c>
      <c r="I20" s="18">
        <f>I21</f>
        <v>1638.9</v>
      </c>
      <c r="J20" s="18">
        <f>J21</f>
        <v>1638.9</v>
      </c>
    </row>
    <row r="21" spans="1:10" ht="30">
      <c r="A21" s="15" t="s">
        <v>99</v>
      </c>
      <c r="B21" s="16" t="s">
        <v>12</v>
      </c>
      <c r="C21" s="16" t="s">
        <v>13</v>
      </c>
      <c r="D21" s="16">
        <v>91</v>
      </c>
      <c r="E21" s="17">
        <v>1</v>
      </c>
      <c r="F21" s="16" t="s">
        <v>174</v>
      </c>
      <c r="G21" s="16" t="s">
        <v>311</v>
      </c>
      <c r="H21" s="17"/>
      <c r="I21" s="18">
        <f>I22+I24</f>
        <v>1638.9</v>
      </c>
      <c r="J21" s="18">
        <f>J22+J24</f>
        <v>1638.9</v>
      </c>
    </row>
    <row r="22" spans="1:10" ht="45">
      <c r="A22" s="15" t="s">
        <v>101</v>
      </c>
      <c r="B22" s="16" t="s">
        <v>12</v>
      </c>
      <c r="C22" s="16" t="s">
        <v>13</v>
      </c>
      <c r="D22" s="16">
        <v>91</v>
      </c>
      <c r="E22" s="17">
        <v>1</v>
      </c>
      <c r="F22" s="16" t="s">
        <v>174</v>
      </c>
      <c r="G22" s="16" t="s">
        <v>187</v>
      </c>
      <c r="H22" s="17"/>
      <c r="I22" s="18">
        <f>I23</f>
        <v>1323.9</v>
      </c>
      <c r="J22" s="18">
        <f>J23</f>
        <v>1323.9</v>
      </c>
    </row>
    <row r="23" spans="1:10" ht="15">
      <c r="A23" s="15" t="s">
        <v>180</v>
      </c>
      <c r="B23" s="16" t="s">
        <v>12</v>
      </c>
      <c r="C23" s="16" t="s">
        <v>13</v>
      </c>
      <c r="D23" s="16">
        <v>91</v>
      </c>
      <c r="E23" s="17">
        <v>1</v>
      </c>
      <c r="F23" s="16" t="s">
        <v>174</v>
      </c>
      <c r="G23" s="16" t="s">
        <v>187</v>
      </c>
      <c r="H23" s="17">
        <v>120</v>
      </c>
      <c r="I23" s="19">
        <f>'Прил 4'!J439</f>
        <v>1323.9</v>
      </c>
      <c r="J23" s="19">
        <f>'Прил 4'!K439</f>
        <v>1323.9</v>
      </c>
    </row>
    <row r="24" spans="1:10" ht="45">
      <c r="A24" s="15" t="s">
        <v>102</v>
      </c>
      <c r="B24" s="16" t="s">
        <v>12</v>
      </c>
      <c r="C24" s="16" t="s">
        <v>13</v>
      </c>
      <c r="D24" s="16">
        <v>91</v>
      </c>
      <c r="E24" s="17">
        <v>1</v>
      </c>
      <c r="F24" s="16" t="s">
        <v>174</v>
      </c>
      <c r="G24" s="16" t="s">
        <v>186</v>
      </c>
      <c r="H24" s="17"/>
      <c r="I24" s="19">
        <f>I25+I26</f>
        <v>315</v>
      </c>
      <c r="J24" s="19">
        <f>J25+J26</f>
        <v>315</v>
      </c>
    </row>
    <row r="25" spans="1:10" ht="30">
      <c r="A25" s="22" t="s">
        <v>188</v>
      </c>
      <c r="B25" s="16" t="s">
        <v>12</v>
      </c>
      <c r="C25" s="16" t="s">
        <v>13</v>
      </c>
      <c r="D25" s="16">
        <v>91</v>
      </c>
      <c r="E25" s="17">
        <v>1</v>
      </c>
      <c r="F25" s="16" t="s">
        <v>174</v>
      </c>
      <c r="G25" s="16" t="s">
        <v>186</v>
      </c>
      <c r="H25" s="17">
        <v>240</v>
      </c>
      <c r="I25" s="19">
        <f>'Прил 4'!J441</f>
        <v>305</v>
      </c>
      <c r="J25" s="19">
        <f>'Прил 4'!K441</f>
        <v>305</v>
      </c>
    </row>
    <row r="26" spans="1:10" ht="15">
      <c r="A26" s="22" t="s">
        <v>181</v>
      </c>
      <c r="B26" s="16" t="s">
        <v>12</v>
      </c>
      <c r="C26" s="16" t="s">
        <v>13</v>
      </c>
      <c r="D26" s="16">
        <v>91</v>
      </c>
      <c r="E26" s="17">
        <v>1</v>
      </c>
      <c r="F26" s="16" t="s">
        <v>174</v>
      </c>
      <c r="G26" s="16" t="s">
        <v>186</v>
      </c>
      <c r="H26" s="17">
        <v>850</v>
      </c>
      <c r="I26" s="19">
        <f>'Прил 4'!J442</f>
        <v>10</v>
      </c>
      <c r="J26" s="19">
        <f>'Прил 4'!K442</f>
        <v>10</v>
      </c>
    </row>
    <row r="27" spans="1:10" ht="43.5">
      <c r="A27" s="11" t="s">
        <v>15</v>
      </c>
      <c r="B27" s="12" t="s">
        <v>12</v>
      </c>
      <c r="C27" s="13" t="s">
        <v>16</v>
      </c>
      <c r="D27" s="12" t="s">
        <v>10</v>
      </c>
      <c r="E27" s="13"/>
      <c r="F27" s="12"/>
      <c r="G27" s="12"/>
      <c r="H27" s="13" t="s">
        <v>8</v>
      </c>
      <c r="I27" s="23">
        <f>I28+I32+I43+I57</f>
        <v>8489.1</v>
      </c>
      <c r="J27" s="23">
        <f>J28+J32+J43+J57</f>
        <v>7962.800000000001</v>
      </c>
    </row>
    <row r="28" spans="1:10" s="26" customFormat="1" ht="43.5">
      <c r="A28" s="11" t="s">
        <v>343</v>
      </c>
      <c r="B28" s="12" t="s">
        <v>12</v>
      </c>
      <c r="C28" s="12" t="s">
        <v>16</v>
      </c>
      <c r="D28" s="12" t="s">
        <v>83</v>
      </c>
      <c r="E28" s="13">
        <v>0</v>
      </c>
      <c r="F28" s="12" t="s">
        <v>174</v>
      </c>
      <c r="G28" s="12" t="s">
        <v>311</v>
      </c>
      <c r="H28" s="13"/>
      <c r="I28" s="23">
        <f aca="true" t="shared" si="0" ref="I28:J30">I29</f>
        <v>150</v>
      </c>
      <c r="J28" s="23">
        <f t="shared" si="0"/>
        <v>0</v>
      </c>
    </row>
    <row r="29" spans="1:10" s="26" customFormat="1" ht="15">
      <c r="A29" s="22" t="s">
        <v>289</v>
      </c>
      <c r="B29" s="16" t="s">
        <v>12</v>
      </c>
      <c r="C29" s="16" t="s">
        <v>16</v>
      </c>
      <c r="D29" s="16" t="s">
        <v>83</v>
      </c>
      <c r="E29" s="16" t="s">
        <v>197</v>
      </c>
      <c r="F29" s="16" t="s">
        <v>12</v>
      </c>
      <c r="G29" s="16" t="s">
        <v>311</v>
      </c>
      <c r="H29" s="16"/>
      <c r="I29" s="19">
        <f t="shared" si="0"/>
        <v>150</v>
      </c>
      <c r="J29" s="19">
        <f t="shared" si="0"/>
        <v>0</v>
      </c>
    </row>
    <row r="30" spans="1:10" s="26" customFormat="1" ht="15">
      <c r="A30" s="22" t="s">
        <v>289</v>
      </c>
      <c r="B30" s="16" t="s">
        <v>12</v>
      </c>
      <c r="C30" s="16" t="s">
        <v>16</v>
      </c>
      <c r="D30" s="16" t="s">
        <v>83</v>
      </c>
      <c r="E30" s="16" t="s">
        <v>197</v>
      </c>
      <c r="F30" s="16" t="s">
        <v>12</v>
      </c>
      <c r="G30" s="16" t="s">
        <v>290</v>
      </c>
      <c r="H30" s="16"/>
      <c r="I30" s="19">
        <f t="shared" si="0"/>
        <v>150</v>
      </c>
      <c r="J30" s="19">
        <f t="shared" si="0"/>
        <v>0</v>
      </c>
    </row>
    <row r="31" spans="1:10" s="26" customFormat="1" ht="30">
      <c r="A31" s="22" t="s">
        <v>188</v>
      </c>
      <c r="B31" s="16" t="s">
        <v>12</v>
      </c>
      <c r="C31" s="16" t="s">
        <v>16</v>
      </c>
      <c r="D31" s="16" t="s">
        <v>83</v>
      </c>
      <c r="E31" s="16" t="s">
        <v>197</v>
      </c>
      <c r="F31" s="16" t="s">
        <v>12</v>
      </c>
      <c r="G31" s="16" t="s">
        <v>290</v>
      </c>
      <c r="H31" s="16" t="s">
        <v>194</v>
      </c>
      <c r="I31" s="19">
        <f>'Прил 4'!J24</f>
        <v>150</v>
      </c>
      <c r="J31" s="19">
        <f>'Прил 4'!K24</f>
        <v>0</v>
      </c>
    </row>
    <row r="32" spans="1:10" ht="15">
      <c r="A32" s="11" t="s">
        <v>166</v>
      </c>
      <c r="B32" s="12" t="s">
        <v>12</v>
      </c>
      <c r="C32" s="13" t="s">
        <v>16</v>
      </c>
      <c r="D32" s="12">
        <v>92</v>
      </c>
      <c r="E32" s="13">
        <v>0</v>
      </c>
      <c r="F32" s="12" t="s">
        <v>174</v>
      </c>
      <c r="G32" s="12" t="s">
        <v>311</v>
      </c>
      <c r="H32" s="13"/>
      <c r="I32" s="23">
        <f>I33+I36</f>
        <v>7670.800000000001</v>
      </c>
      <c r="J32" s="23">
        <f>J33+J36</f>
        <v>7687.800000000001</v>
      </c>
    </row>
    <row r="33" spans="1:10" ht="15" customHeight="1">
      <c r="A33" s="69" t="s">
        <v>67</v>
      </c>
      <c r="B33" s="12" t="s">
        <v>12</v>
      </c>
      <c r="C33" s="13" t="s">
        <v>16</v>
      </c>
      <c r="D33" s="12">
        <v>92</v>
      </c>
      <c r="E33" s="13">
        <v>1</v>
      </c>
      <c r="F33" s="12" t="s">
        <v>174</v>
      </c>
      <c r="G33" s="12" t="s">
        <v>311</v>
      </c>
      <c r="H33" s="13"/>
      <c r="I33" s="23">
        <f>I34</f>
        <v>689.1</v>
      </c>
      <c r="J33" s="23">
        <f>J34</f>
        <v>689.1</v>
      </c>
    </row>
    <row r="34" spans="1:10" ht="48.75" customHeight="1">
      <c r="A34" s="70" t="s">
        <v>103</v>
      </c>
      <c r="B34" s="16" t="s">
        <v>12</v>
      </c>
      <c r="C34" s="17" t="s">
        <v>16</v>
      </c>
      <c r="D34" s="16">
        <v>92</v>
      </c>
      <c r="E34" s="17">
        <v>1</v>
      </c>
      <c r="F34" s="16" t="s">
        <v>174</v>
      </c>
      <c r="G34" s="16" t="s">
        <v>187</v>
      </c>
      <c r="H34" s="17"/>
      <c r="I34" s="19">
        <f>I35</f>
        <v>689.1</v>
      </c>
      <c r="J34" s="19">
        <f>J35</f>
        <v>689.1</v>
      </c>
    </row>
    <row r="35" spans="1:10" ht="15">
      <c r="A35" s="15" t="s">
        <v>180</v>
      </c>
      <c r="B35" s="16" t="s">
        <v>12</v>
      </c>
      <c r="C35" s="17" t="s">
        <v>16</v>
      </c>
      <c r="D35" s="16">
        <v>92</v>
      </c>
      <c r="E35" s="17">
        <v>1</v>
      </c>
      <c r="F35" s="16" t="s">
        <v>174</v>
      </c>
      <c r="G35" s="16" t="s">
        <v>187</v>
      </c>
      <c r="H35" s="17">
        <v>120</v>
      </c>
      <c r="I35" s="19">
        <f>'Прил 4'!J28</f>
        <v>689.1</v>
      </c>
      <c r="J35" s="19">
        <f>'Прил 4'!K28</f>
        <v>689.1</v>
      </c>
    </row>
    <row r="36" spans="1:10" s="33" customFormat="1" ht="15.75" customHeight="1">
      <c r="A36" s="24" t="s">
        <v>163</v>
      </c>
      <c r="B36" s="12" t="s">
        <v>12</v>
      </c>
      <c r="C36" s="13" t="s">
        <v>16</v>
      </c>
      <c r="D36" s="12">
        <v>92</v>
      </c>
      <c r="E36" s="13">
        <v>2</v>
      </c>
      <c r="F36" s="12" t="s">
        <v>174</v>
      </c>
      <c r="G36" s="12" t="s">
        <v>311</v>
      </c>
      <c r="H36" s="13"/>
      <c r="I36" s="23">
        <f>I37+I39</f>
        <v>6981.700000000001</v>
      </c>
      <c r="J36" s="23">
        <f>J37+J39</f>
        <v>6998.700000000001</v>
      </c>
    </row>
    <row r="37" spans="1:10" s="33" customFormat="1" ht="45.75" customHeight="1">
      <c r="A37" s="22" t="s">
        <v>103</v>
      </c>
      <c r="B37" s="16" t="s">
        <v>12</v>
      </c>
      <c r="C37" s="17" t="s">
        <v>16</v>
      </c>
      <c r="D37" s="16">
        <v>92</v>
      </c>
      <c r="E37" s="17">
        <v>2</v>
      </c>
      <c r="F37" s="16" t="s">
        <v>174</v>
      </c>
      <c r="G37" s="16" t="s">
        <v>187</v>
      </c>
      <c r="H37" s="17"/>
      <c r="I37" s="19">
        <f>I38</f>
        <v>5426.1</v>
      </c>
      <c r="J37" s="19">
        <f>J38</f>
        <v>5426.1</v>
      </c>
    </row>
    <row r="38" spans="1:10" ht="16.5" customHeight="1">
      <c r="A38" s="15" t="s">
        <v>180</v>
      </c>
      <c r="B38" s="16" t="s">
        <v>12</v>
      </c>
      <c r="C38" s="17" t="s">
        <v>16</v>
      </c>
      <c r="D38" s="16">
        <v>92</v>
      </c>
      <c r="E38" s="17">
        <v>2</v>
      </c>
      <c r="F38" s="16" t="s">
        <v>174</v>
      </c>
      <c r="G38" s="16" t="s">
        <v>187</v>
      </c>
      <c r="H38" s="17">
        <v>120</v>
      </c>
      <c r="I38" s="19">
        <f>'Прил 4'!J31</f>
        <v>5426.1</v>
      </c>
      <c r="J38" s="19">
        <f>'Прил 4'!K31</f>
        <v>5426.1</v>
      </c>
    </row>
    <row r="39" spans="1:10" ht="43.5" customHeight="1">
      <c r="A39" s="22" t="s">
        <v>104</v>
      </c>
      <c r="B39" s="16" t="s">
        <v>12</v>
      </c>
      <c r="C39" s="17" t="s">
        <v>16</v>
      </c>
      <c r="D39" s="16">
        <v>92</v>
      </c>
      <c r="E39" s="17">
        <v>2</v>
      </c>
      <c r="F39" s="16" t="s">
        <v>174</v>
      </c>
      <c r="G39" s="16" t="s">
        <v>186</v>
      </c>
      <c r="H39" s="17"/>
      <c r="I39" s="19">
        <f>SUM(I40:I42)</f>
        <v>1555.6</v>
      </c>
      <c r="J39" s="19">
        <f>SUM(J40:J42)</f>
        <v>1572.6</v>
      </c>
    </row>
    <row r="40" spans="1:10" ht="19.5" customHeight="1">
      <c r="A40" s="15" t="s">
        <v>180</v>
      </c>
      <c r="B40" s="16" t="s">
        <v>12</v>
      </c>
      <c r="C40" s="17" t="s">
        <v>16</v>
      </c>
      <c r="D40" s="16">
        <v>92</v>
      </c>
      <c r="E40" s="17">
        <v>2</v>
      </c>
      <c r="F40" s="16" t="s">
        <v>174</v>
      </c>
      <c r="G40" s="16" t="s">
        <v>186</v>
      </c>
      <c r="H40" s="17">
        <v>120</v>
      </c>
      <c r="I40" s="19">
        <f>'Прил 4'!J33</f>
        <v>18</v>
      </c>
      <c r="J40" s="19">
        <f>'Прил 4'!K33</f>
        <v>30</v>
      </c>
    </row>
    <row r="41" spans="1:10" ht="30">
      <c r="A41" s="22" t="s">
        <v>188</v>
      </c>
      <c r="B41" s="16" t="s">
        <v>12</v>
      </c>
      <c r="C41" s="17" t="s">
        <v>16</v>
      </c>
      <c r="D41" s="16">
        <v>92</v>
      </c>
      <c r="E41" s="17">
        <v>2</v>
      </c>
      <c r="F41" s="16" t="s">
        <v>174</v>
      </c>
      <c r="G41" s="16" t="s">
        <v>186</v>
      </c>
      <c r="H41" s="17">
        <v>240</v>
      </c>
      <c r="I41" s="19">
        <f>'Прил 4'!J34</f>
        <v>1435.6</v>
      </c>
      <c r="J41" s="19">
        <f>'Прил 4'!K34</f>
        <v>1435.6</v>
      </c>
    </row>
    <row r="42" spans="1:10" ht="15">
      <c r="A42" s="22" t="s">
        <v>181</v>
      </c>
      <c r="B42" s="16" t="s">
        <v>12</v>
      </c>
      <c r="C42" s="17" t="s">
        <v>16</v>
      </c>
      <c r="D42" s="16">
        <v>92</v>
      </c>
      <c r="E42" s="17">
        <v>2</v>
      </c>
      <c r="F42" s="16" t="s">
        <v>174</v>
      </c>
      <c r="G42" s="16" t="s">
        <v>186</v>
      </c>
      <c r="H42" s="17">
        <v>850</v>
      </c>
      <c r="I42" s="19">
        <f>'Прил 4'!J35</f>
        <v>102</v>
      </c>
      <c r="J42" s="19">
        <f>'Прил 4'!K35</f>
        <v>107</v>
      </c>
    </row>
    <row r="43" spans="1:10" ht="15">
      <c r="A43" s="24" t="s">
        <v>148</v>
      </c>
      <c r="B43" s="12" t="s">
        <v>12</v>
      </c>
      <c r="C43" s="13" t="s">
        <v>16</v>
      </c>
      <c r="D43" s="12">
        <v>97</v>
      </c>
      <c r="E43" s="13">
        <v>0</v>
      </c>
      <c r="F43" s="12" t="s">
        <v>174</v>
      </c>
      <c r="G43" s="12" t="s">
        <v>311</v>
      </c>
      <c r="H43" s="17"/>
      <c r="I43" s="23">
        <f>I44</f>
        <v>668.3</v>
      </c>
      <c r="J43" s="23">
        <f>J44</f>
        <v>0</v>
      </c>
    </row>
    <row r="44" spans="1:10" ht="57.75">
      <c r="A44" s="24" t="s">
        <v>106</v>
      </c>
      <c r="B44" s="12" t="s">
        <v>12</v>
      </c>
      <c r="C44" s="13" t="s">
        <v>16</v>
      </c>
      <c r="D44" s="12">
        <v>97</v>
      </c>
      <c r="E44" s="13">
        <v>2</v>
      </c>
      <c r="F44" s="12" t="s">
        <v>174</v>
      </c>
      <c r="G44" s="12" t="s">
        <v>311</v>
      </c>
      <c r="H44" s="13"/>
      <c r="I44" s="23">
        <f>I45+I47+I49+I51+I53+I55</f>
        <v>668.3</v>
      </c>
      <c r="J44" s="23">
        <f>J45+J47+J49+J51+J53+J55</f>
        <v>0</v>
      </c>
    </row>
    <row r="45" spans="1:10" ht="30">
      <c r="A45" s="22" t="s">
        <v>253</v>
      </c>
      <c r="B45" s="16" t="s">
        <v>12</v>
      </c>
      <c r="C45" s="16" t="s">
        <v>16</v>
      </c>
      <c r="D45" s="16" t="s">
        <v>115</v>
      </c>
      <c r="E45" s="17">
        <v>2</v>
      </c>
      <c r="F45" s="16" t="s">
        <v>174</v>
      </c>
      <c r="G45" s="16" t="s">
        <v>206</v>
      </c>
      <c r="H45" s="17"/>
      <c r="I45" s="19">
        <f>I46</f>
        <v>178.5</v>
      </c>
      <c r="J45" s="19">
        <f>J46</f>
        <v>0</v>
      </c>
    </row>
    <row r="46" spans="1:10" ht="15">
      <c r="A46" s="71" t="s">
        <v>86</v>
      </c>
      <c r="B46" s="16" t="s">
        <v>12</v>
      </c>
      <c r="C46" s="16" t="s">
        <v>16</v>
      </c>
      <c r="D46" s="16" t="s">
        <v>115</v>
      </c>
      <c r="E46" s="17">
        <v>2</v>
      </c>
      <c r="F46" s="16" t="s">
        <v>174</v>
      </c>
      <c r="G46" s="16" t="s">
        <v>206</v>
      </c>
      <c r="H46" s="17">
        <v>500</v>
      </c>
      <c r="I46" s="19">
        <f>'Прил 4'!J39</f>
        <v>178.5</v>
      </c>
      <c r="J46" s="19">
        <f>'Прил 4'!K39</f>
        <v>0</v>
      </c>
    </row>
    <row r="47" spans="1:10" ht="75">
      <c r="A47" s="22" t="s">
        <v>254</v>
      </c>
      <c r="B47" s="16" t="s">
        <v>12</v>
      </c>
      <c r="C47" s="17" t="s">
        <v>16</v>
      </c>
      <c r="D47" s="16">
        <v>97</v>
      </c>
      <c r="E47" s="17">
        <v>2</v>
      </c>
      <c r="F47" s="16" t="s">
        <v>174</v>
      </c>
      <c r="G47" s="16" t="s">
        <v>207</v>
      </c>
      <c r="H47" s="17"/>
      <c r="I47" s="19">
        <f>I48</f>
        <v>74.6</v>
      </c>
      <c r="J47" s="19">
        <f>J48</f>
        <v>0</v>
      </c>
    </row>
    <row r="48" spans="1:10" ht="12.75" customHeight="1">
      <c r="A48" s="71" t="s">
        <v>86</v>
      </c>
      <c r="B48" s="16" t="s">
        <v>12</v>
      </c>
      <c r="C48" s="17" t="s">
        <v>16</v>
      </c>
      <c r="D48" s="16">
        <v>97</v>
      </c>
      <c r="E48" s="17">
        <v>2</v>
      </c>
      <c r="F48" s="16" t="s">
        <v>174</v>
      </c>
      <c r="G48" s="16" t="s">
        <v>207</v>
      </c>
      <c r="H48" s="17">
        <v>500</v>
      </c>
      <c r="I48" s="19">
        <f>'Прил 4'!J41</f>
        <v>74.6</v>
      </c>
      <c r="J48" s="19">
        <f>'Прил 4'!K41</f>
        <v>0</v>
      </c>
    </row>
    <row r="49" spans="1:10" ht="60">
      <c r="A49" s="22" t="s">
        <v>255</v>
      </c>
      <c r="B49" s="16" t="s">
        <v>12</v>
      </c>
      <c r="C49" s="17" t="s">
        <v>16</v>
      </c>
      <c r="D49" s="16">
        <v>97</v>
      </c>
      <c r="E49" s="17">
        <v>2</v>
      </c>
      <c r="F49" s="16" t="s">
        <v>174</v>
      </c>
      <c r="G49" s="16" t="s">
        <v>208</v>
      </c>
      <c r="H49" s="17"/>
      <c r="I49" s="19">
        <f>I50</f>
        <v>64.6</v>
      </c>
      <c r="J49" s="19">
        <f>J50</f>
        <v>0</v>
      </c>
    </row>
    <row r="50" spans="1:10" ht="12.75" customHeight="1">
      <c r="A50" s="22" t="s">
        <v>86</v>
      </c>
      <c r="B50" s="16" t="s">
        <v>12</v>
      </c>
      <c r="C50" s="17" t="s">
        <v>16</v>
      </c>
      <c r="D50" s="16">
        <v>97</v>
      </c>
      <c r="E50" s="17">
        <v>2</v>
      </c>
      <c r="F50" s="16" t="s">
        <v>174</v>
      </c>
      <c r="G50" s="16" t="s">
        <v>208</v>
      </c>
      <c r="H50" s="17">
        <v>500</v>
      </c>
      <c r="I50" s="19">
        <f>'Прил 4'!J43</f>
        <v>64.6</v>
      </c>
      <c r="J50" s="19">
        <f>'Прил 4'!K43</f>
        <v>0</v>
      </c>
    </row>
    <row r="51" spans="1:10" ht="30">
      <c r="A51" s="22" t="s">
        <v>108</v>
      </c>
      <c r="B51" s="16" t="s">
        <v>12</v>
      </c>
      <c r="C51" s="17" t="s">
        <v>16</v>
      </c>
      <c r="D51" s="16">
        <v>97</v>
      </c>
      <c r="E51" s="17">
        <v>2</v>
      </c>
      <c r="F51" s="16" t="s">
        <v>174</v>
      </c>
      <c r="G51" s="16" t="s">
        <v>209</v>
      </c>
      <c r="H51" s="17"/>
      <c r="I51" s="19">
        <f>I52</f>
        <v>135.2</v>
      </c>
      <c r="J51" s="19">
        <f>J52</f>
        <v>0</v>
      </c>
    </row>
    <row r="52" spans="1:10" ht="12.75" customHeight="1">
      <c r="A52" s="22" t="s">
        <v>86</v>
      </c>
      <c r="B52" s="16" t="s">
        <v>12</v>
      </c>
      <c r="C52" s="17" t="s">
        <v>16</v>
      </c>
      <c r="D52" s="16">
        <v>97</v>
      </c>
      <c r="E52" s="17">
        <v>2</v>
      </c>
      <c r="F52" s="16" t="s">
        <v>174</v>
      </c>
      <c r="G52" s="16" t="s">
        <v>209</v>
      </c>
      <c r="H52" s="17">
        <v>500</v>
      </c>
      <c r="I52" s="19">
        <f>'Прил 4'!J45</f>
        <v>135.2</v>
      </c>
      <c r="J52" s="19">
        <f>'Прил 4'!K45</f>
        <v>0</v>
      </c>
    </row>
    <row r="53" spans="1:10" ht="30" customHeight="1">
      <c r="A53" s="22" t="s">
        <v>256</v>
      </c>
      <c r="B53" s="16" t="s">
        <v>12</v>
      </c>
      <c r="C53" s="17" t="s">
        <v>16</v>
      </c>
      <c r="D53" s="16">
        <v>97</v>
      </c>
      <c r="E53" s="17">
        <v>2</v>
      </c>
      <c r="F53" s="16" t="s">
        <v>174</v>
      </c>
      <c r="G53" s="16" t="s">
        <v>210</v>
      </c>
      <c r="H53" s="17"/>
      <c r="I53" s="19">
        <f>I54</f>
        <v>76.9</v>
      </c>
      <c r="J53" s="19">
        <f>J54</f>
        <v>0</v>
      </c>
    </row>
    <row r="54" spans="1:10" ht="12.75" customHeight="1">
      <c r="A54" s="22" t="s">
        <v>86</v>
      </c>
      <c r="B54" s="16" t="s">
        <v>12</v>
      </c>
      <c r="C54" s="17" t="s">
        <v>16</v>
      </c>
      <c r="D54" s="16">
        <v>97</v>
      </c>
      <c r="E54" s="17">
        <v>2</v>
      </c>
      <c r="F54" s="16" t="s">
        <v>174</v>
      </c>
      <c r="G54" s="16" t="s">
        <v>210</v>
      </c>
      <c r="H54" s="17">
        <v>500</v>
      </c>
      <c r="I54" s="19">
        <f>'Прил 4'!J47</f>
        <v>76.9</v>
      </c>
      <c r="J54" s="19">
        <f>'Прил 4'!K47</f>
        <v>0</v>
      </c>
    </row>
    <row r="55" spans="1:10" ht="42.75" customHeight="1">
      <c r="A55" s="22" t="s">
        <v>257</v>
      </c>
      <c r="B55" s="16" t="s">
        <v>12</v>
      </c>
      <c r="C55" s="17" t="s">
        <v>16</v>
      </c>
      <c r="D55" s="16">
        <v>97</v>
      </c>
      <c r="E55" s="17">
        <v>2</v>
      </c>
      <c r="F55" s="16" t="s">
        <v>174</v>
      </c>
      <c r="G55" s="16" t="s">
        <v>211</v>
      </c>
      <c r="H55" s="17"/>
      <c r="I55" s="19">
        <f>I56</f>
        <v>138.5</v>
      </c>
      <c r="J55" s="19">
        <f>J56</f>
        <v>0</v>
      </c>
    </row>
    <row r="56" spans="1:10" ht="18.75" customHeight="1">
      <c r="A56" s="22" t="s">
        <v>86</v>
      </c>
      <c r="B56" s="16" t="s">
        <v>12</v>
      </c>
      <c r="C56" s="17" t="s">
        <v>16</v>
      </c>
      <c r="D56" s="16">
        <v>97</v>
      </c>
      <c r="E56" s="17">
        <v>2</v>
      </c>
      <c r="F56" s="16" t="s">
        <v>174</v>
      </c>
      <c r="G56" s="16" t="s">
        <v>211</v>
      </c>
      <c r="H56" s="17">
        <v>500</v>
      </c>
      <c r="I56" s="19">
        <f>'Прил 4'!J49</f>
        <v>138.5</v>
      </c>
      <c r="J56" s="19">
        <f>'Прил 4'!K49</f>
        <v>0</v>
      </c>
    </row>
    <row r="57" spans="1:10" ht="15">
      <c r="A57" s="24" t="s">
        <v>112</v>
      </c>
      <c r="B57" s="12" t="s">
        <v>12</v>
      </c>
      <c r="C57" s="12" t="s">
        <v>16</v>
      </c>
      <c r="D57" s="12" t="s">
        <v>97</v>
      </c>
      <c r="E57" s="12" t="s">
        <v>197</v>
      </c>
      <c r="F57" s="12" t="s">
        <v>174</v>
      </c>
      <c r="G57" s="12" t="s">
        <v>311</v>
      </c>
      <c r="H57" s="17"/>
      <c r="I57" s="23">
        <f aca="true" t="shared" si="1" ref="I57:J60">I58</f>
        <v>0</v>
      </c>
      <c r="J57" s="23">
        <f t="shared" si="1"/>
        <v>275</v>
      </c>
    </row>
    <row r="58" spans="1:10" ht="15">
      <c r="A58" s="22" t="s">
        <v>421</v>
      </c>
      <c r="B58" s="16" t="s">
        <v>12</v>
      </c>
      <c r="C58" s="16" t="s">
        <v>16</v>
      </c>
      <c r="D58" s="16" t="s">
        <v>97</v>
      </c>
      <c r="E58" s="16" t="s">
        <v>422</v>
      </c>
      <c r="F58" s="16" t="s">
        <v>174</v>
      </c>
      <c r="G58" s="16" t="s">
        <v>311</v>
      </c>
      <c r="H58" s="17"/>
      <c r="I58" s="19">
        <f t="shared" si="1"/>
        <v>0</v>
      </c>
      <c r="J58" s="19">
        <f t="shared" si="1"/>
        <v>275</v>
      </c>
    </row>
    <row r="59" spans="1:10" ht="15">
      <c r="A59" s="22" t="s">
        <v>421</v>
      </c>
      <c r="B59" s="16" t="s">
        <v>12</v>
      </c>
      <c r="C59" s="16" t="s">
        <v>16</v>
      </c>
      <c r="D59" s="16" t="s">
        <v>97</v>
      </c>
      <c r="E59" s="16" t="s">
        <v>422</v>
      </c>
      <c r="F59" s="16" t="s">
        <v>174</v>
      </c>
      <c r="G59" s="16" t="s">
        <v>311</v>
      </c>
      <c r="H59" s="17"/>
      <c r="I59" s="19">
        <f t="shared" si="1"/>
        <v>0</v>
      </c>
      <c r="J59" s="19">
        <f t="shared" si="1"/>
        <v>275</v>
      </c>
    </row>
    <row r="60" spans="1:10" ht="15">
      <c r="A60" s="22" t="s">
        <v>289</v>
      </c>
      <c r="B60" s="16" t="s">
        <v>12</v>
      </c>
      <c r="C60" s="17" t="s">
        <v>16</v>
      </c>
      <c r="D60" s="16" t="s">
        <v>97</v>
      </c>
      <c r="E60" s="17">
        <v>9</v>
      </c>
      <c r="F60" s="16" t="s">
        <v>174</v>
      </c>
      <c r="G60" s="16" t="s">
        <v>290</v>
      </c>
      <c r="H60" s="16"/>
      <c r="I60" s="19">
        <f t="shared" si="1"/>
        <v>0</v>
      </c>
      <c r="J60" s="19">
        <f t="shared" si="1"/>
        <v>275</v>
      </c>
    </row>
    <row r="61" spans="1:10" ht="30">
      <c r="A61" s="22" t="s">
        <v>188</v>
      </c>
      <c r="B61" s="16" t="s">
        <v>12</v>
      </c>
      <c r="C61" s="17" t="s">
        <v>16</v>
      </c>
      <c r="D61" s="16" t="s">
        <v>97</v>
      </c>
      <c r="E61" s="17">
        <v>9</v>
      </c>
      <c r="F61" s="16" t="s">
        <v>174</v>
      </c>
      <c r="G61" s="16" t="s">
        <v>290</v>
      </c>
      <c r="H61" s="16" t="s">
        <v>194</v>
      </c>
      <c r="I61" s="19">
        <f>'Прил 4'!J54</f>
        <v>0</v>
      </c>
      <c r="J61" s="19">
        <f>'Прил 4'!K54</f>
        <v>275</v>
      </c>
    </row>
    <row r="62" spans="1:10" ht="35.25" customHeight="1">
      <c r="A62" s="24" t="s">
        <v>282</v>
      </c>
      <c r="B62" s="12" t="s">
        <v>12</v>
      </c>
      <c r="C62" s="12" t="s">
        <v>121</v>
      </c>
      <c r="D62" s="12"/>
      <c r="E62" s="12"/>
      <c r="F62" s="12"/>
      <c r="G62" s="12"/>
      <c r="H62" s="12"/>
      <c r="I62" s="23">
        <f aca="true" t="shared" si="2" ref="I62:J65">I63</f>
        <v>153.1</v>
      </c>
      <c r="J62" s="23">
        <f t="shared" si="2"/>
        <v>0</v>
      </c>
    </row>
    <row r="63" spans="1:10" ht="18.75" customHeight="1">
      <c r="A63" s="22" t="s">
        <v>86</v>
      </c>
      <c r="B63" s="16" t="s">
        <v>12</v>
      </c>
      <c r="C63" s="16" t="s">
        <v>121</v>
      </c>
      <c r="D63" s="16" t="s">
        <v>115</v>
      </c>
      <c r="E63" s="16" t="s">
        <v>197</v>
      </c>
      <c r="F63" s="16" t="s">
        <v>174</v>
      </c>
      <c r="G63" s="16" t="s">
        <v>311</v>
      </c>
      <c r="H63" s="16"/>
      <c r="I63" s="19">
        <f t="shared" si="2"/>
        <v>153.1</v>
      </c>
      <c r="J63" s="19">
        <f t="shared" si="2"/>
        <v>0</v>
      </c>
    </row>
    <row r="64" spans="1:10" ht="51.75" customHeight="1">
      <c r="A64" s="22" t="s">
        <v>106</v>
      </c>
      <c r="B64" s="16" t="s">
        <v>12</v>
      </c>
      <c r="C64" s="16" t="s">
        <v>121</v>
      </c>
      <c r="D64" s="16" t="s">
        <v>115</v>
      </c>
      <c r="E64" s="16" t="s">
        <v>171</v>
      </c>
      <c r="F64" s="16" t="s">
        <v>174</v>
      </c>
      <c r="G64" s="16" t="s">
        <v>311</v>
      </c>
      <c r="H64" s="16"/>
      <c r="I64" s="19">
        <f t="shared" si="2"/>
        <v>153.1</v>
      </c>
      <c r="J64" s="19">
        <f t="shared" si="2"/>
        <v>0</v>
      </c>
    </row>
    <row r="65" spans="1:10" ht="33.75" customHeight="1">
      <c r="A65" s="22" t="s">
        <v>258</v>
      </c>
      <c r="B65" s="16" t="s">
        <v>12</v>
      </c>
      <c r="C65" s="16" t="s">
        <v>121</v>
      </c>
      <c r="D65" s="16">
        <v>97</v>
      </c>
      <c r="E65" s="17">
        <v>2</v>
      </c>
      <c r="F65" s="16" t="s">
        <v>174</v>
      </c>
      <c r="G65" s="16" t="s">
        <v>291</v>
      </c>
      <c r="H65" s="17"/>
      <c r="I65" s="19">
        <f t="shared" si="2"/>
        <v>153.1</v>
      </c>
      <c r="J65" s="19">
        <f t="shared" si="2"/>
        <v>0</v>
      </c>
    </row>
    <row r="66" spans="1:10" ht="18.75" customHeight="1">
      <c r="A66" s="22" t="s">
        <v>86</v>
      </c>
      <c r="B66" s="16" t="s">
        <v>12</v>
      </c>
      <c r="C66" s="16" t="s">
        <v>121</v>
      </c>
      <c r="D66" s="16">
        <v>97</v>
      </c>
      <c r="E66" s="17">
        <v>2</v>
      </c>
      <c r="F66" s="16" t="s">
        <v>174</v>
      </c>
      <c r="G66" s="16" t="s">
        <v>291</v>
      </c>
      <c r="H66" s="17">
        <v>500</v>
      </c>
      <c r="I66" s="19">
        <f>'Прил 4'!J59</f>
        <v>153.1</v>
      </c>
      <c r="J66" s="19">
        <f>'Прил 4'!K59</f>
        <v>0</v>
      </c>
    </row>
    <row r="67" spans="1:10" s="65" customFormat="1" ht="18.75" customHeight="1">
      <c r="A67" s="24" t="s">
        <v>423</v>
      </c>
      <c r="B67" s="12" t="s">
        <v>12</v>
      </c>
      <c r="C67" s="12" t="s">
        <v>21</v>
      </c>
      <c r="D67" s="12"/>
      <c r="E67" s="13"/>
      <c r="F67" s="12"/>
      <c r="G67" s="12"/>
      <c r="H67" s="13"/>
      <c r="I67" s="23">
        <f aca="true" t="shared" si="3" ref="I67:J69">I68</f>
        <v>417.6</v>
      </c>
      <c r="J67" s="23">
        <f t="shared" si="3"/>
        <v>0</v>
      </c>
    </row>
    <row r="68" spans="1:10" ht="30">
      <c r="A68" s="141" t="s">
        <v>424</v>
      </c>
      <c r="B68" s="21" t="s">
        <v>12</v>
      </c>
      <c r="C68" s="21" t="s">
        <v>21</v>
      </c>
      <c r="D68" s="20">
        <v>93</v>
      </c>
      <c r="E68" s="21" t="s">
        <v>193</v>
      </c>
      <c r="F68" s="21" t="s">
        <v>174</v>
      </c>
      <c r="G68" s="16" t="s">
        <v>311</v>
      </c>
      <c r="H68" s="17"/>
      <c r="I68" s="19">
        <f t="shared" si="3"/>
        <v>417.6</v>
      </c>
      <c r="J68" s="19">
        <f t="shared" si="3"/>
        <v>0</v>
      </c>
    </row>
    <row r="69" spans="1:10" ht="49.5" customHeight="1">
      <c r="A69" s="141" t="s">
        <v>425</v>
      </c>
      <c r="B69" s="21" t="s">
        <v>12</v>
      </c>
      <c r="C69" s="21" t="s">
        <v>21</v>
      </c>
      <c r="D69" s="20">
        <v>93</v>
      </c>
      <c r="E69" s="21" t="s">
        <v>193</v>
      </c>
      <c r="F69" s="21" t="s">
        <v>174</v>
      </c>
      <c r="G69" s="16" t="s">
        <v>426</v>
      </c>
      <c r="H69" s="17"/>
      <c r="I69" s="19">
        <f t="shared" si="3"/>
        <v>417.6</v>
      </c>
      <c r="J69" s="19">
        <f t="shared" si="3"/>
        <v>0</v>
      </c>
    </row>
    <row r="70" spans="1:10" ht="30">
      <c r="A70" s="22" t="s">
        <v>188</v>
      </c>
      <c r="B70" s="16" t="s">
        <v>12</v>
      </c>
      <c r="C70" s="16" t="s">
        <v>21</v>
      </c>
      <c r="D70" s="17">
        <v>93</v>
      </c>
      <c r="E70" s="16" t="s">
        <v>193</v>
      </c>
      <c r="F70" s="16" t="s">
        <v>174</v>
      </c>
      <c r="G70" s="16" t="s">
        <v>426</v>
      </c>
      <c r="H70" s="17">
        <v>240</v>
      </c>
      <c r="I70" s="19">
        <f>'Прил 4'!J63</f>
        <v>417.6</v>
      </c>
      <c r="J70" s="19">
        <f>'Прил 4'!K63</f>
        <v>0</v>
      </c>
    </row>
    <row r="71" spans="1:10" ht="15">
      <c r="A71" s="11" t="s">
        <v>0</v>
      </c>
      <c r="B71" s="12" t="s">
        <v>12</v>
      </c>
      <c r="C71" s="13">
        <v>11</v>
      </c>
      <c r="D71" s="12"/>
      <c r="E71" s="13"/>
      <c r="F71" s="12"/>
      <c r="G71" s="12"/>
      <c r="H71" s="13" t="s">
        <v>8</v>
      </c>
      <c r="I71" s="14">
        <f aca="true" t="shared" si="4" ref="I71:J74">I72</f>
        <v>2500</v>
      </c>
      <c r="J71" s="14">
        <f t="shared" si="4"/>
        <v>2500</v>
      </c>
    </row>
    <row r="72" spans="1:10" ht="15">
      <c r="A72" s="15" t="s">
        <v>0</v>
      </c>
      <c r="B72" s="16" t="s">
        <v>12</v>
      </c>
      <c r="C72" s="17">
        <v>11</v>
      </c>
      <c r="D72" s="16">
        <v>94</v>
      </c>
      <c r="E72" s="17">
        <v>0</v>
      </c>
      <c r="F72" s="16" t="s">
        <v>174</v>
      </c>
      <c r="G72" s="16" t="s">
        <v>311</v>
      </c>
      <c r="H72" s="17"/>
      <c r="I72" s="18">
        <f t="shared" si="4"/>
        <v>2500</v>
      </c>
      <c r="J72" s="18">
        <f t="shared" si="4"/>
        <v>2500</v>
      </c>
    </row>
    <row r="73" spans="1:10" ht="15">
      <c r="A73" s="15" t="s">
        <v>1</v>
      </c>
      <c r="B73" s="16" t="s">
        <v>12</v>
      </c>
      <c r="C73" s="17">
        <v>11</v>
      </c>
      <c r="D73" s="16">
        <v>94</v>
      </c>
      <c r="E73" s="17">
        <v>1</v>
      </c>
      <c r="F73" s="16" t="s">
        <v>174</v>
      </c>
      <c r="G73" s="16" t="s">
        <v>311</v>
      </c>
      <c r="H73" s="17" t="s">
        <v>8</v>
      </c>
      <c r="I73" s="18">
        <f t="shared" si="4"/>
        <v>2500</v>
      </c>
      <c r="J73" s="18">
        <f t="shared" si="4"/>
        <v>2500</v>
      </c>
    </row>
    <row r="74" spans="1:10" ht="15">
      <c r="A74" s="15" t="str">
        <f>A73</f>
        <v>Резервные фонды местных администраций</v>
      </c>
      <c r="B74" s="16" t="s">
        <v>12</v>
      </c>
      <c r="C74" s="17">
        <v>11</v>
      </c>
      <c r="D74" s="16">
        <v>94</v>
      </c>
      <c r="E74" s="17">
        <v>1</v>
      </c>
      <c r="F74" s="16" t="s">
        <v>174</v>
      </c>
      <c r="G74" s="16" t="s">
        <v>212</v>
      </c>
      <c r="H74" s="17"/>
      <c r="I74" s="18">
        <f t="shared" si="4"/>
        <v>2500</v>
      </c>
      <c r="J74" s="18">
        <f t="shared" si="4"/>
        <v>2500</v>
      </c>
    </row>
    <row r="75" spans="1:10" ht="15">
      <c r="A75" s="15" t="s">
        <v>183</v>
      </c>
      <c r="B75" s="16" t="s">
        <v>12</v>
      </c>
      <c r="C75" s="17">
        <v>11</v>
      </c>
      <c r="D75" s="16">
        <v>94</v>
      </c>
      <c r="E75" s="17">
        <v>1</v>
      </c>
      <c r="F75" s="16" t="s">
        <v>174</v>
      </c>
      <c r="G75" s="16" t="s">
        <v>212</v>
      </c>
      <c r="H75" s="16" t="s">
        <v>182</v>
      </c>
      <c r="I75" s="18">
        <f>'Прил 4'!J68</f>
        <v>2500</v>
      </c>
      <c r="J75" s="18">
        <f>'Прил 4'!K68</f>
        <v>2500</v>
      </c>
    </row>
    <row r="76" spans="1:10" ht="15">
      <c r="A76" s="11" t="s">
        <v>24</v>
      </c>
      <c r="B76" s="12" t="s">
        <v>12</v>
      </c>
      <c r="C76" s="13">
        <v>13</v>
      </c>
      <c r="D76" s="16"/>
      <c r="E76" s="17"/>
      <c r="F76" s="16"/>
      <c r="G76" s="16"/>
      <c r="H76" s="17"/>
      <c r="I76" s="23">
        <f>I77+I88+I108+I112+I116+I123+I129</f>
        <v>3424.7</v>
      </c>
      <c r="J76" s="23">
        <f>J77+J88+J108+J112+J116+J123+J129</f>
        <v>3101</v>
      </c>
    </row>
    <row r="77" spans="1:10" s="26" customFormat="1" ht="43.5">
      <c r="A77" s="11" t="s">
        <v>110</v>
      </c>
      <c r="B77" s="12" t="s">
        <v>12</v>
      </c>
      <c r="C77" s="13">
        <v>13</v>
      </c>
      <c r="D77" s="12" t="s">
        <v>12</v>
      </c>
      <c r="E77" s="13">
        <v>0</v>
      </c>
      <c r="F77" s="12" t="s">
        <v>174</v>
      </c>
      <c r="G77" s="12" t="s">
        <v>311</v>
      </c>
      <c r="H77" s="13"/>
      <c r="I77" s="23">
        <f>I78+I85</f>
        <v>1356.3</v>
      </c>
      <c r="J77" s="23">
        <f>J78+J85</f>
        <v>0</v>
      </c>
    </row>
    <row r="78" spans="1:10" ht="15">
      <c r="A78" s="11" t="s">
        <v>152</v>
      </c>
      <c r="B78" s="12" t="s">
        <v>12</v>
      </c>
      <c r="C78" s="13">
        <v>13</v>
      </c>
      <c r="D78" s="12" t="s">
        <v>12</v>
      </c>
      <c r="E78" s="13">
        <v>1</v>
      </c>
      <c r="F78" s="12" t="s">
        <v>174</v>
      </c>
      <c r="G78" s="12" t="s">
        <v>311</v>
      </c>
      <c r="H78" s="13"/>
      <c r="I78" s="23">
        <f>I79+I81+I83</f>
        <v>1041.5</v>
      </c>
      <c r="J78" s="23">
        <f>J79+J81+J83</f>
        <v>0</v>
      </c>
    </row>
    <row r="79" spans="1:10" ht="15">
      <c r="A79" s="22" t="s">
        <v>109</v>
      </c>
      <c r="B79" s="16" t="s">
        <v>12</v>
      </c>
      <c r="C79" s="17">
        <v>13</v>
      </c>
      <c r="D79" s="16" t="s">
        <v>12</v>
      </c>
      <c r="E79" s="17">
        <v>1</v>
      </c>
      <c r="F79" s="16" t="s">
        <v>174</v>
      </c>
      <c r="G79" s="16" t="s">
        <v>213</v>
      </c>
      <c r="H79" s="17"/>
      <c r="I79" s="19">
        <f>I80</f>
        <v>573.7</v>
      </c>
      <c r="J79" s="19">
        <f>J80</f>
        <v>0</v>
      </c>
    </row>
    <row r="80" spans="1:10" ht="30">
      <c r="A80" s="22" t="s">
        <v>188</v>
      </c>
      <c r="B80" s="16" t="s">
        <v>12</v>
      </c>
      <c r="C80" s="17">
        <v>13</v>
      </c>
      <c r="D80" s="16" t="s">
        <v>12</v>
      </c>
      <c r="E80" s="17">
        <v>1</v>
      </c>
      <c r="F80" s="16" t="s">
        <v>174</v>
      </c>
      <c r="G80" s="16" t="s">
        <v>213</v>
      </c>
      <c r="H80" s="17">
        <v>240</v>
      </c>
      <c r="I80" s="19">
        <f>'Прил 4'!J73</f>
        <v>573.7</v>
      </c>
      <c r="J80" s="19">
        <f>'Прил 4'!K73</f>
        <v>0</v>
      </c>
    </row>
    <row r="81" spans="1:10" ht="15">
      <c r="A81" s="22" t="s">
        <v>292</v>
      </c>
      <c r="B81" s="16" t="s">
        <v>12</v>
      </c>
      <c r="C81" s="17">
        <v>13</v>
      </c>
      <c r="D81" s="16" t="s">
        <v>12</v>
      </c>
      <c r="E81" s="17">
        <v>1</v>
      </c>
      <c r="F81" s="16" t="s">
        <v>174</v>
      </c>
      <c r="G81" s="16" t="s">
        <v>214</v>
      </c>
      <c r="H81" s="17"/>
      <c r="I81" s="19">
        <f>I82</f>
        <v>227.8</v>
      </c>
      <c r="J81" s="19">
        <f>J82</f>
        <v>0</v>
      </c>
    </row>
    <row r="82" spans="1:10" ht="30">
      <c r="A82" s="22" t="s">
        <v>188</v>
      </c>
      <c r="B82" s="16" t="s">
        <v>12</v>
      </c>
      <c r="C82" s="17">
        <v>13</v>
      </c>
      <c r="D82" s="16" t="s">
        <v>12</v>
      </c>
      <c r="E82" s="17">
        <v>1</v>
      </c>
      <c r="F82" s="16" t="s">
        <v>174</v>
      </c>
      <c r="G82" s="16" t="s">
        <v>214</v>
      </c>
      <c r="H82" s="17">
        <v>240</v>
      </c>
      <c r="I82" s="19">
        <f>'Прил 4'!J75</f>
        <v>227.8</v>
      </c>
      <c r="J82" s="19">
        <f>'Прил 4'!K75</f>
        <v>0</v>
      </c>
    </row>
    <row r="83" spans="1:10" ht="15">
      <c r="A83" s="22" t="s">
        <v>111</v>
      </c>
      <c r="B83" s="16" t="s">
        <v>12</v>
      </c>
      <c r="C83" s="17">
        <v>13</v>
      </c>
      <c r="D83" s="16" t="s">
        <v>12</v>
      </c>
      <c r="E83" s="17">
        <v>1</v>
      </c>
      <c r="F83" s="16" t="s">
        <v>174</v>
      </c>
      <c r="G83" s="16" t="s">
        <v>215</v>
      </c>
      <c r="H83" s="17"/>
      <c r="I83" s="19">
        <f>I84</f>
        <v>240</v>
      </c>
      <c r="J83" s="19">
        <f>J84</f>
        <v>0</v>
      </c>
    </row>
    <row r="84" spans="1:10" ht="30">
      <c r="A84" s="22" t="s">
        <v>188</v>
      </c>
      <c r="B84" s="16" t="s">
        <v>12</v>
      </c>
      <c r="C84" s="17">
        <v>13</v>
      </c>
      <c r="D84" s="16" t="s">
        <v>12</v>
      </c>
      <c r="E84" s="17">
        <v>1</v>
      </c>
      <c r="F84" s="16" t="s">
        <v>174</v>
      </c>
      <c r="G84" s="16" t="s">
        <v>215</v>
      </c>
      <c r="H84" s="17">
        <v>240</v>
      </c>
      <c r="I84" s="19">
        <f>'Прил 4'!J77</f>
        <v>240</v>
      </c>
      <c r="J84" s="19">
        <f>'Прил 4'!K77</f>
        <v>0</v>
      </c>
    </row>
    <row r="85" spans="1:10" ht="29.25">
      <c r="A85" s="24" t="s">
        <v>167</v>
      </c>
      <c r="B85" s="12" t="s">
        <v>12</v>
      </c>
      <c r="C85" s="13">
        <v>13</v>
      </c>
      <c r="D85" s="12" t="s">
        <v>12</v>
      </c>
      <c r="E85" s="13">
        <v>2</v>
      </c>
      <c r="F85" s="12" t="s">
        <v>174</v>
      </c>
      <c r="G85" s="12" t="s">
        <v>311</v>
      </c>
      <c r="H85" s="13"/>
      <c r="I85" s="23">
        <f>I86</f>
        <v>314.8</v>
      </c>
      <c r="J85" s="23">
        <f>J86</f>
        <v>0</v>
      </c>
    </row>
    <row r="86" spans="1:10" ht="15">
      <c r="A86" s="22" t="s">
        <v>168</v>
      </c>
      <c r="B86" s="16" t="s">
        <v>12</v>
      </c>
      <c r="C86" s="17">
        <v>13</v>
      </c>
      <c r="D86" s="16" t="s">
        <v>12</v>
      </c>
      <c r="E86" s="17">
        <v>2</v>
      </c>
      <c r="F86" s="16" t="s">
        <v>174</v>
      </c>
      <c r="G86" s="16" t="s">
        <v>216</v>
      </c>
      <c r="H86" s="17"/>
      <c r="I86" s="19">
        <f>I87</f>
        <v>314.8</v>
      </c>
      <c r="J86" s="19">
        <f>J87</f>
        <v>0</v>
      </c>
    </row>
    <row r="87" spans="1:10" ht="29.25" customHeight="1">
      <c r="A87" s="22" t="s">
        <v>188</v>
      </c>
      <c r="B87" s="16" t="s">
        <v>12</v>
      </c>
      <c r="C87" s="17">
        <v>13</v>
      </c>
      <c r="D87" s="16" t="s">
        <v>12</v>
      </c>
      <c r="E87" s="17">
        <v>2</v>
      </c>
      <c r="F87" s="16" t="s">
        <v>174</v>
      </c>
      <c r="G87" s="16" t="s">
        <v>216</v>
      </c>
      <c r="H87" s="17">
        <v>240</v>
      </c>
      <c r="I87" s="19">
        <f>'Прил 4'!J80</f>
        <v>314.8</v>
      </c>
      <c r="J87" s="19">
        <v>0</v>
      </c>
    </row>
    <row r="88" spans="1:10" s="26" customFormat="1" ht="43.5">
      <c r="A88" s="11" t="s">
        <v>189</v>
      </c>
      <c r="B88" s="12" t="s">
        <v>12</v>
      </c>
      <c r="C88" s="13">
        <v>13</v>
      </c>
      <c r="D88" s="12" t="s">
        <v>21</v>
      </c>
      <c r="E88" s="13">
        <v>0</v>
      </c>
      <c r="F88" s="12" t="s">
        <v>174</v>
      </c>
      <c r="G88" s="12" t="s">
        <v>311</v>
      </c>
      <c r="H88" s="13"/>
      <c r="I88" s="23">
        <f>I89</f>
        <v>1039.6</v>
      </c>
      <c r="J88" s="23">
        <f>J89</f>
        <v>0</v>
      </c>
    </row>
    <row r="89" spans="1:10" ht="29.25">
      <c r="A89" s="11" t="s">
        <v>190</v>
      </c>
      <c r="B89" s="12" t="s">
        <v>12</v>
      </c>
      <c r="C89" s="13">
        <v>13</v>
      </c>
      <c r="D89" s="12" t="s">
        <v>21</v>
      </c>
      <c r="E89" s="13">
        <v>1</v>
      </c>
      <c r="F89" s="12" t="s">
        <v>174</v>
      </c>
      <c r="G89" s="12" t="s">
        <v>311</v>
      </c>
      <c r="H89" s="13"/>
      <c r="I89" s="23">
        <f>I90+I93+I96+I99+I102+I105</f>
        <v>1039.6</v>
      </c>
      <c r="J89" s="23">
        <f>J90+J93+J96+J99+J102+J105</f>
        <v>0</v>
      </c>
    </row>
    <row r="90" spans="1:10" ht="15">
      <c r="A90" s="15" t="s">
        <v>268</v>
      </c>
      <c r="B90" s="16" t="s">
        <v>12</v>
      </c>
      <c r="C90" s="17">
        <v>13</v>
      </c>
      <c r="D90" s="16" t="s">
        <v>21</v>
      </c>
      <c r="E90" s="17">
        <v>1</v>
      </c>
      <c r="F90" s="16" t="s">
        <v>12</v>
      </c>
      <c r="G90" s="16" t="s">
        <v>311</v>
      </c>
      <c r="H90" s="17"/>
      <c r="I90" s="19">
        <f>I91</f>
        <v>50</v>
      </c>
      <c r="J90" s="19">
        <f>J91</f>
        <v>0</v>
      </c>
    </row>
    <row r="91" spans="1:10" ht="35.25" customHeight="1">
      <c r="A91" s="22" t="s">
        <v>191</v>
      </c>
      <c r="B91" s="16" t="s">
        <v>12</v>
      </c>
      <c r="C91" s="16" t="s">
        <v>192</v>
      </c>
      <c r="D91" s="16" t="s">
        <v>21</v>
      </c>
      <c r="E91" s="16" t="s">
        <v>193</v>
      </c>
      <c r="F91" s="16" t="s">
        <v>12</v>
      </c>
      <c r="G91" s="16" t="s">
        <v>217</v>
      </c>
      <c r="H91" s="16"/>
      <c r="I91" s="19">
        <f>I92</f>
        <v>50</v>
      </c>
      <c r="J91" s="19">
        <f>J92</f>
        <v>0</v>
      </c>
    </row>
    <row r="92" spans="1:10" ht="32.25" customHeight="1">
      <c r="A92" s="22" t="s">
        <v>188</v>
      </c>
      <c r="B92" s="16" t="s">
        <v>12</v>
      </c>
      <c r="C92" s="16" t="s">
        <v>192</v>
      </c>
      <c r="D92" s="16" t="s">
        <v>21</v>
      </c>
      <c r="E92" s="16" t="s">
        <v>193</v>
      </c>
      <c r="F92" s="16" t="s">
        <v>12</v>
      </c>
      <c r="G92" s="16" t="s">
        <v>217</v>
      </c>
      <c r="H92" s="16" t="s">
        <v>194</v>
      </c>
      <c r="I92" s="19">
        <f>'Прил 4'!J85</f>
        <v>50</v>
      </c>
      <c r="J92" s="19">
        <f>'Прил 4'!K85</f>
        <v>0</v>
      </c>
    </row>
    <row r="93" spans="1:10" ht="15">
      <c r="A93" s="15" t="s">
        <v>276</v>
      </c>
      <c r="B93" s="16" t="s">
        <v>12</v>
      </c>
      <c r="C93" s="17">
        <v>13</v>
      </c>
      <c r="D93" s="16" t="s">
        <v>21</v>
      </c>
      <c r="E93" s="17">
        <v>1</v>
      </c>
      <c r="F93" s="16" t="s">
        <v>14</v>
      </c>
      <c r="G93" s="16" t="s">
        <v>311</v>
      </c>
      <c r="H93" s="17"/>
      <c r="I93" s="19">
        <f>I94</f>
        <v>70</v>
      </c>
      <c r="J93" s="19">
        <f>J94</f>
        <v>0</v>
      </c>
    </row>
    <row r="94" spans="1:10" ht="33.75" customHeight="1">
      <c r="A94" s="22" t="s">
        <v>191</v>
      </c>
      <c r="B94" s="16" t="s">
        <v>12</v>
      </c>
      <c r="C94" s="16" t="s">
        <v>192</v>
      </c>
      <c r="D94" s="16" t="s">
        <v>21</v>
      </c>
      <c r="E94" s="16" t="s">
        <v>193</v>
      </c>
      <c r="F94" s="16" t="s">
        <v>14</v>
      </c>
      <c r="G94" s="16" t="s">
        <v>217</v>
      </c>
      <c r="H94" s="16"/>
      <c r="I94" s="19">
        <f>I95</f>
        <v>70</v>
      </c>
      <c r="J94" s="19">
        <f>J95</f>
        <v>0</v>
      </c>
    </row>
    <row r="95" spans="1:10" ht="30" customHeight="1">
      <c r="A95" s="22" t="s">
        <v>188</v>
      </c>
      <c r="B95" s="16" t="s">
        <v>12</v>
      </c>
      <c r="C95" s="16" t="s">
        <v>192</v>
      </c>
      <c r="D95" s="16" t="s">
        <v>21</v>
      </c>
      <c r="E95" s="16" t="s">
        <v>193</v>
      </c>
      <c r="F95" s="16" t="s">
        <v>14</v>
      </c>
      <c r="G95" s="16" t="s">
        <v>217</v>
      </c>
      <c r="H95" s="16" t="s">
        <v>194</v>
      </c>
      <c r="I95" s="19">
        <f>'Прил 4'!J88</f>
        <v>70</v>
      </c>
      <c r="J95" s="19">
        <f>'Прил 4'!K88</f>
        <v>0</v>
      </c>
    </row>
    <row r="96" spans="1:10" ht="15">
      <c r="A96" s="15" t="s">
        <v>270</v>
      </c>
      <c r="B96" s="16" t="s">
        <v>12</v>
      </c>
      <c r="C96" s="17">
        <v>13</v>
      </c>
      <c r="D96" s="16" t="s">
        <v>21</v>
      </c>
      <c r="E96" s="17">
        <v>1</v>
      </c>
      <c r="F96" s="16" t="s">
        <v>13</v>
      </c>
      <c r="G96" s="16" t="s">
        <v>311</v>
      </c>
      <c r="H96" s="17"/>
      <c r="I96" s="19">
        <f>I97</f>
        <v>557.1</v>
      </c>
      <c r="J96" s="19">
        <f>J97</f>
        <v>0</v>
      </c>
    </row>
    <row r="97" spans="1:10" ht="38.25" customHeight="1">
      <c r="A97" s="22" t="s">
        <v>191</v>
      </c>
      <c r="B97" s="16" t="s">
        <v>12</v>
      </c>
      <c r="C97" s="16" t="s">
        <v>192</v>
      </c>
      <c r="D97" s="16" t="s">
        <v>21</v>
      </c>
      <c r="E97" s="16" t="s">
        <v>193</v>
      </c>
      <c r="F97" s="16" t="s">
        <v>13</v>
      </c>
      <c r="G97" s="16" t="s">
        <v>217</v>
      </c>
      <c r="H97" s="16"/>
      <c r="I97" s="19">
        <f>I98</f>
        <v>557.1</v>
      </c>
      <c r="J97" s="19">
        <f>J98</f>
        <v>0</v>
      </c>
    </row>
    <row r="98" spans="1:10" ht="36" customHeight="1">
      <c r="A98" s="22" t="s">
        <v>188</v>
      </c>
      <c r="B98" s="16" t="s">
        <v>12</v>
      </c>
      <c r="C98" s="16" t="s">
        <v>192</v>
      </c>
      <c r="D98" s="16" t="s">
        <v>21</v>
      </c>
      <c r="E98" s="16" t="s">
        <v>193</v>
      </c>
      <c r="F98" s="16" t="s">
        <v>13</v>
      </c>
      <c r="G98" s="16" t="s">
        <v>217</v>
      </c>
      <c r="H98" s="16" t="s">
        <v>194</v>
      </c>
      <c r="I98" s="19">
        <f>'Прил 4'!J91</f>
        <v>557.1</v>
      </c>
      <c r="J98" s="19">
        <f>'Прил 4'!K91</f>
        <v>0</v>
      </c>
    </row>
    <row r="99" spans="1:10" ht="15">
      <c r="A99" s="15" t="s">
        <v>271</v>
      </c>
      <c r="B99" s="16" t="s">
        <v>12</v>
      </c>
      <c r="C99" s="17">
        <v>13</v>
      </c>
      <c r="D99" s="16" t="s">
        <v>21</v>
      </c>
      <c r="E99" s="17">
        <v>1</v>
      </c>
      <c r="F99" s="16" t="s">
        <v>16</v>
      </c>
      <c r="G99" s="16" t="s">
        <v>311</v>
      </c>
      <c r="H99" s="17"/>
      <c r="I99" s="19">
        <f>I100</f>
        <v>132.5</v>
      </c>
      <c r="J99" s="19">
        <f>J100</f>
        <v>0</v>
      </c>
    </row>
    <row r="100" spans="1:10" ht="29.25" customHeight="1">
      <c r="A100" s="22" t="s">
        <v>191</v>
      </c>
      <c r="B100" s="16" t="s">
        <v>12</v>
      </c>
      <c r="C100" s="16" t="s">
        <v>192</v>
      </c>
      <c r="D100" s="16" t="s">
        <v>21</v>
      </c>
      <c r="E100" s="16" t="s">
        <v>193</v>
      </c>
      <c r="F100" s="16" t="s">
        <v>16</v>
      </c>
      <c r="G100" s="16" t="s">
        <v>217</v>
      </c>
      <c r="H100" s="16"/>
      <c r="I100" s="19">
        <f>I101</f>
        <v>132.5</v>
      </c>
      <c r="J100" s="19">
        <f>J101</f>
        <v>0</v>
      </c>
    </row>
    <row r="101" spans="1:10" ht="37.5" customHeight="1">
      <c r="A101" s="22" t="s">
        <v>188</v>
      </c>
      <c r="B101" s="16" t="s">
        <v>12</v>
      </c>
      <c r="C101" s="16" t="s">
        <v>192</v>
      </c>
      <c r="D101" s="16" t="s">
        <v>21</v>
      </c>
      <c r="E101" s="16" t="s">
        <v>193</v>
      </c>
      <c r="F101" s="16" t="s">
        <v>16</v>
      </c>
      <c r="G101" s="16" t="s">
        <v>217</v>
      </c>
      <c r="H101" s="16" t="s">
        <v>194</v>
      </c>
      <c r="I101" s="19">
        <f>'Прил 4'!J94</f>
        <v>132.5</v>
      </c>
      <c r="J101" s="19">
        <f>'Прил 4'!K94</f>
        <v>0</v>
      </c>
    </row>
    <row r="102" spans="1:10" ht="45">
      <c r="A102" s="15" t="s">
        <v>352</v>
      </c>
      <c r="B102" s="16" t="s">
        <v>12</v>
      </c>
      <c r="C102" s="17">
        <v>13</v>
      </c>
      <c r="D102" s="16" t="s">
        <v>21</v>
      </c>
      <c r="E102" s="17">
        <v>1</v>
      </c>
      <c r="F102" s="16" t="s">
        <v>17</v>
      </c>
      <c r="G102" s="16" t="s">
        <v>311</v>
      </c>
      <c r="H102" s="17"/>
      <c r="I102" s="19">
        <f>I103</f>
        <v>150</v>
      </c>
      <c r="J102" s="19">
        <f>J103</f>
        <v>0</v>
      </c>
    </row>
    <row r="103" spans="1:10" ht="30">
      <c r="A103" s="22" t="s">
        <v>191</v>
      </c>
      <c r="B103" s="16" t="s">
        <v>12</v>
      </c>
      <c r="C103" s="16" t="s">
        <v>192</v>
      </c>
      <c r="D103" s="16" t="s">
        <v>21</v>
      </c>
      <c r="E103" s="16" t="s">
        <v>193</v>
      </c>
      <c r="F103" s="16" t="s">
        <v>17</v>
      </c>
      <c r="G103" s="16" t="s">
        <v>217</v>
      </c>
      <c r="H103" s="16"/>
      <c r="I103" s="19">
        <f>I104</f>
        <v>150</v>
      </c>
      <c r="J103" s="19">
        <f>J104</f>
        <v>0</v>
      </c>
    </row>
    <row r="104" spans="1:10" ht="30">
      <c r="A104" s="22" t="s">
        <v>188</v>
      </c>
      <c r="B104" s="16" t="s">
        <v>12</v>
      </c>
      <c r="C104" s="16" t="s">
        <v>192</v>
      </c>
      <c r="D104" s="16" t="s">
        <v>21</v>
      </c>
      <c r="E104" s="16" t="s">
        <v>193</v>
      </c>
      <c r="F104" s="16" t="s">
        <v>17</v>
      </c>
      <c r="G104" s="16" t="s">
        <v>217</v>
      </c>
      <c r="H104" s="16" t="s">
        <v>194</v>
      </c>
      <c r="I104" s="19">
        <f>'Прил 4'!J97</f>
        <v>150</v>
      </c>
      <c r="J104" s="19">
        <f>'Прил 4'!K97</f>
        <v>0</v>
      </c>
    </row>
    <row r="105" spans="1:10" ht="15">
      <c r="A105" s="15" t="s">
        <v>272</v>
      </c>
      <c r="B105" s="16" t="s">
        <v>12</v>
      </c>
      <c r="C105" s="17">
        <v>13</v>
      </c>
      <c r="D105" s="16" t="s">
        <v>21</v>
      </c>
      <c r="E105" s="17">
        <v>1</v>
      </c>
      <c r="F105" s="16" t="s">
        <v>121</v>
      </c>
      <c r="G105" s="16" t="s">
        <v>311</v>
      </c>
      <c r="H105" s="17"/>
      <c r="I105" s="19">
        <f>I106</f>
        <v>80</v>
      </c>
      <c r="J105" s="19">
        <f>J106</f>
        <v>0</v>
      </c>
    </row>
    <row r="106" spans="1:10" ht="30">
      <c r="A106" s="22" t="s">
        <v>191</v>
      </c>
      <c r="B106" s="16" t="s">
        <v>12</v>
      </c>
      <c r="C106" s="16" t="s">
        <v>192</v>
      </c>
      <c r="D106" s="16" t="s">
        <v>21</v>
      </c>
      <c r="E106" s="16" t="s">
        <v>193</v>
      </c>
      <c r="F106" s="16" t="s">
        <v>121</v>
      </c>
      <c r="G106" s="16" t="s">
        <v>217</v>
      </c>
      <c r="H106" s="16"/>
      <c r="I106" s="19">
        <f>I107</f>
        <v>80</v>
      </c>
      <c r="J106" s="19">
        <f>J107</f>
        <v>0</v>
      </c>
    </row>
    <row r="107" spans="1:10" ht="30">
      <c r="A107" s="22" t="s">
        <v>188</v>
      </c>
      <c r="B107" s="16" t="s">
        <v>12</v>
      </c>
      <c r="C107" s="16" t="s">
        <v>192</v>
      </c>
      <c r="D107" s="16" t="s">
        <v>21</v>
      </c>
      <c r="E107" s="16" t="s">
        <v>193</v>
      </c>
      <c r="F107" s="16" t="s">
        <v>121</v>
      </c>
      <c r="G107" s="16" t="s">
        <v>217</v>
      </c>
      <c r="H107" s="16" t="s">
        <v>194</v>
      </c>
      <c r="I107" s="19">
        <f>'Прил 4'!J100</f>
        <v>80</v>
      </c>
      <c r="J107" s="19">
        <f>'Прил 4'!K100</f>
        <v>0</v>
      </c>
    </row>
    <row r="108" spans="1:10" s="26" customFormat="1" ht="29.25">
      <c r="A108" s="11" t="s">
        <v>339</v>
      </c>
      <c r="B108" s="12" t="s">
        <v>12</v>
      </c>
      <c r="C108" s="13">
        <v>13</v>
      </c>
      <c r="D108" s="12" t="s">
        <v>22</v>
      </c>
      <c r="E108" s="13">
        <v>0</v>
      </c>
      <c r="F108" s="12" t="s">
        <v>174</v>
      </c>
      <c r="G108" s="12" t="s">
        <v>311</v>
      </c>
      <c r="H108" s="13"/>
      <c r="I108" s="23">
        <f aca="true" t="shared" si="5" ref="I108:J110">I109</f>
        <v>236.8</v>
      </c>
      <c r="J108" s="23">
        <f t="shared" si="5"/>
        <v>0</v>
      </c>
    </row>
    <row r="109" spans="1:10" ht="29.25">
      <c r="A109" s="11" t="s">
        <v>195</v>
      </c>
      <c r="B109" s="12" t="s">
        <v>12</v>
      </c>
      <c r="C109" s="13">
        <v>13</v>
      </c>
      <c r="D109" s="12" t="s">
        <v>22</v>
      </c>
      <c r="E109" s="13">
        <v>0</v>
      </c>
      <c r="F109" s="12" t="s">
        <v>174</v>
      </c>
      <c r="G109" s="12" t="s">
        <v>311</v>
      </c>
      <c r="H109" s="13"/>
      <c r="I109" s="23">
        <f t="shared" si="5"/>
        <v>236.8</v>
      </c>
      <c r="J109" s="23">
        <f t="shared" si="5"/>
        <v>0</v>
      </c>
    </row>
    <row r="110" spans="1:10" ht="30">
      <c r="A110" s="22" t="s">
        <v>196</v>
      </c>
      <c r="B110" s="16" t="s">
        <v>12</v>
      </c>
      <c r="C110" s="16" t="s">
        <v>192</v>
      </c>
      <c r="D110" s="16" t="s">
        <v>22</v>
      </c>
      <c r="E110" s="16" t="s">
        <v>197</v>
      </c>
      <c r="F110" s="16" t="s">
        <v>174</v>
      </c>
      <c r="G110" s="16" t="s">
        <v>218</v>
      </c>
      <c r="H110" s="16"/>
      <c r="I110" s="19">
        <f t="shared" si="5"/>
        <v>236.8</v>
      </c>
      <c r="J110" s="19">
        <f t="shared" si="5"/>
        <v>0</v>
      </c>
    </row>
    <row r="111" spans="1:10" ht="31.5" customHeight="1">
      <c r="A111" s="22" t="s">
        <v>188</v>
      </c>
      <c r="B111" s="16" t="s">
        <v>12</v>
      </c>
      <c r="C111" s="16" t="s">
        <v>192</v>
      </c>
      <c r="D111" s="16" t="s">
        <v>22</v>
      </c>
      <c r="E111" s="16" t="s">
        <v>197</v>
      </c>
      <c r="F111" s="16" t="s">
        <v>174</v>
      </c>
      <c r="G111" s="16" t="s">
        <v>218</v>
      </c>
      <c r="H111" s="16" t="s">
        <v>194</v>
      </c>
      <c r="I111" s="19">
        <f>'Прил 4'!J104</f>
        <v>236.8</v>
      </c>
      <c r="J111" s="19">
        <f>'Прил 4'!K104</f>
        <v>0</v>
      </c>
    </row>
    <row r="112" spans="1:10" ht="43.5">
      <c r="A112" s="11" t="s">
        <v>343</v>
      </c>
      <c r="B112" s="12" t="s">
        <v>12</v>
      </c>
      <c r="C112" s="13">
        <v>13</v>
      </c>
      <c r="D112" s="12" t="s">
        <v>83</v>
      </c>
      <c r="E112" s="13">
        <v>0</v>
      </c>
      <c r="F112" s="12" t="s">
        <v>174</v>
      </c>
      <c r="G112" s="12" t="s">
        <v>311</v>
      </c>
      <c r="H112" s="13"/>
      <c r="I112" s="23">
        <f aca="true" t="shared" si="6" ref="I112:J114">I113</f>
        <v>242</v>
      </c>
      <c r="J112" s="23">
        <f t="shared" si="6"/>
        <v>0</v>
      </c>
    </row>
    <row r="113" spans="1:10" ht="15">
      <c r="A113" s="22" t="s">
        <v>289</v>
      </c>
      <c r="B113" s="16" t="s">
        <v>12</v>
      </c>
      <c r="C113" s="16" t="s">
        <v>192</v>
      </c>
      <c r="D113" s="16" t="s">
        <v>83</v>
      </c>
      <c r="E113" s="16" t="s">
        <v>197</v>
      </c>
      <c r="F113" s="16" t="s">
        <v>12</v>
      </c>
      <c r="G113" s="16" t="s">
        <v>311</v>
      </c>
      <c r="H113" s="16"/>
      <c r="I113" s="19">
        <f t="shared" si="6"/>
        <v>242</v>
      </c>
      <c r="J113" s="19">
        <f t="shared" si="6"/>
        <v>0</v>
      </c>
    </row>
    <row r="114" spans="1:10" ht="15">
      <c r="A114" s="22" t="s">
        <v>289</v>
      </c>
      <c r="B114" s="16" t="s">
        <v>12</v>
      </c>
      <c r="C114" s="16" t="s">
        <v>192</v>
      </c>
      <c r="D114" s="16" t="s">
        <v>83</v>
      </c>
      <c r="E114" s="16" t="s">
        <v>197</v>
      </c>
      <c r="F114" s="16" t="s">
        <v>12</v>
      </c>
      <c r="G114" s="16" t="s">
        <v>290</v>
      </c>
      <c r="H114" s="16"/>
      <c r="I114" s="19">
        <f t="shared" si="6"/>
        <v>242</v>
      </c>
      <c r="J114" s="19">
        <f t="shared" si="6"/>
        <v>0</v>
      </c>
    </row>
    <row r="115" spans="1:10" ht="30">
      <c r="A115" s="22" t="s">
        <v>188</v>
      </c>
      <c r="B115" s="16" t="s">
        <v>12</v>
      </c>
      <c r="C115" s="16" t="s">
        <v>192</v>
      </c>
      <c r="D115" s="16" t="s">
        <v>83</v>
      </c>
      <c r="E115" s="16" t="s">
        <v>197</v>
      </c>
      <c r="F115" s="16" t="s">
        <v>12</v>
      </c>
      <c r="G115" s="16" t="s">
        <v>290</v>
      </c>
      <c r="H115" s="16" t="s">
        <v>194</v>
      </c>
      <c r="I115" s="19">
        <f>'Прил 4'!J108</f>
        <v>242</v>
      </c>
      <c r="J115" s="19">
        <f>'Прил 4'!K108</f>
        <v>0</v>
      </c>
    </row>
    <row r="116" spans="1:10" ht="43.5">
      <c r="A116" s="11" t="s">
        <v>375</v>
      </c>
      <c r="B116" s="12" t="s">
        <v>12</v>
      </c>
      <c r="C116" s="13">
        <v>13</v>
      </c>
      <c r="D116" s="12" t="s">
        <v>192</v>
      </c>
      <c r="E116" s="13">
        <v>0</v>
      </c>
      <c r="F116" s="12" t="s">
        <v>174</v>
      </c>
      <c r="G116" s="12" t="s">
        <v>311</v>
      </c>
      <c r="H116" s="13"/>
      <c r="I116" s="23">
        <f>I117+I119+I121</f>
        <v>20</v>
      </c>
      <c r="J116" s="23">
        <f>J117+J119+J121</f>
        <v>20</v>
      </c>
    </row>
    <row r="117" spans="1:10" ht="15">
      <c r="A117" s="22" t="s">
        <v>377</v>
      </c>
      <c r="B117" s="16" t="s">
        <v>12</v>
      </c>
      <c r="C117" s="16" t="s">
        <v>192</v>
      </c>
      <c r="D117" s="16" t="s">
        <v>192</v>
      </c>
      <c r="E117" s="16" t="s">
        <v>197</v>
      </c>
      <c r="F117" s="16" t="s">
        <v>174</v>
      </c>
      <c r="G117" s="16" t="s">
        <v>376</v>
      </c>
      <c r="H117" s="16"/>
      <c r="I117" s="19">
        <f>I118</f>
        <v>10</v>
      </c>
      <c r="J117" s="19">
        <f>J118</f>
        <v>10</v>
      </c>
    </row>
    <row r="118" spans="1:10" ht="30">
      <c r="A118" s="22" t="s">
        <v>188</v>
      </c>
      <c r="B118" s="16" t="s">
        <v>12</v>
      </c>
      <c r="C118" s="16" t="s">
        <v>192</v>
      </c>
      <c r="D118" s="16" t="s">
        <v>192</v>
      </c>
      <c r="E118" s="16" t="s">
        <v>197</v>
      </c>
      <c r="F118" s="16" t="s">
        <v>174</v>
      </c>
      <c r="G118" s="16" t="s">
        <v>376</v>
      </c>
      <c r="H118" s="16" t="s">
        <v>194</v>
      </c>
      <c r="I118" s="19">
        <f>'Прил 4'!J111</f>
        <v>10</v>
      </c>
      <c r="J118" s="19">
        <f>'Прил 4'!K111</f>
        <v>10</v>
      </c>
    </row>
    <row r="119" spans="1:10" ht="15">
      <c r="A119" s="22" t="s">
        <v>378</v>
      </c>
      <c r="B119" s="16" t="s">
        <v>12</v>
      </c>
      <c r="C119" s="16" t="s">
        <v>192</v>
      </c>
      <c r="D119" s="16" t="s">
        <v>192</v>
      </c>
      <c r="E119" s="16" t="s">
        <v>197</v>
      </c>
      <c r="F119" s="16" t="s">
        <v>174</v>
      </c>
      <c r="G119" s="16" t="s">
        <v>379</v>
      </c>
      <c r="H119" s="16"/>
      <c r="I119" s="19">
        <f>I120</f>
        <v>10</v>
      </c>
      <c r="J119" s="19">
        <f>J120</f>
        <v>10</v>
      </c>
    </row>
    <row r="120" spans="1:10" ht="30">
      <c r="A120" s="22" t="s">
        <v>188</v>
      </c>
      <c r="B120" s="16" t="s">
        <v>12</v>
      </c>
      <c r="C120" s="16" t="s">
        <v>192</v>
      </c>
      <c r="D120" s="16" t="s">
        <v>192</v>
      </c>
      <c r="E120" s="16" t="s">
        <v>197</v>
      </c>
      <c r="F120" s="16" t="s">
        <v>174</v>
      </c>
      <c r="G120" s="16" t="s">
        <v>379</v>
      </c>
      <c r="H120" s="16" t="s">
        <v>194</v>
      </c>
      <c r="I120" s="19">
        <f>'Прил 4'!J113</f>
        <v>10</v>
      </c>
      <c r="J120" s="19">
        <f>'Прил 4'!K113</f>
        <v>10</v>
      </c>
    </row>
    <row r="121" spans="1:10" ht="15" hidden="1">
      <c r="A121" s="22" t="s">
        <v>380</v>
      </c>
      <c r="B121" s="16" t="s">
        <v>12</v>
      </c>
      <c r="C121" s="16" t="s">
        <v>192</v>
      </c>
      <c r="D121" s="16" t="s">
        <v>192</v>
      </c>
      <c r="E121" s="16" t="s">
        <v>197</v>
      </c>
      <c r="F121" s="16" t="s">
        <v>174</v>
      </c>
      <c r="G121" s="16" t="s">
        <v>381</v>
      </c>
      <c r="H121" s="16"/>
      <c r="I121" s="19">
        <f>I122</f>
        <v>0</v>
      </c>
      <c r="J121" s="19">
        <f>J122</f>
        <v>0</v>
      </c>
    </row>
    <row r="122" spans="1:10" ht="30" hidden="1">
      <c r="A122" s="22" t="s">
        <v>188</v>
      </c>
      <c r="B122" s="16" t="s">
        <v>12</v>
      </c>
      <c r="C122" s="16" t="s">
        <v>192</v>
      </c>
      <c r="D122" s="16" t="s">
        <v>192</v>
      </c>
      <c r="E122" s="16" t="s">
        <v>197</v>
      </c>
      <c r="F122" s="16" t="s">
        <v>174</v>
      </c>
      <c r="G122" s="16" t="s">
        <v>381</v>
      </c>
      <c r="H122" s="16" t="s">
        <v>194</v>
      </c>
      <c r="I122" s="19">
        <f>'[2]Прил 4'!J115</f>
        <v>0</v>
      </c>
      <c r="J122" s="19">
        <f>'[2]Прил 4'!K115</f>
        <v>0</v>
      </c>
    </row>
    <row r="123" spans="1:10" ht="15">
      <c r="A123" s="11" t="s">
        <v>98</v>
      </c>
      <c r="B123" s="12" t="s">
        <v>12</v>
      </c>
      <c r="C123" s="13">
        <v>13</v>
      </c>
      <c r="D123" s="12" t="s">
        <v>161</v>
      </c>
      <c r="E123" s="13">
        <v>0</v>
      </c>
      <c r="F123" s="12" t="s">
        <v>174</v>
      </c>
      <c r="G123" s="12" t="s">
        <v>311</v>
      </c>
      <c r="H123" s="13"/>
      <c r="I123" s="23">
        <f>I124</f>
        <v>530</v>
      </c>
      <c r="J123" s="23">
        <f>J124</f>
        <v>600</v>
      </c>
    </row>
    <row r="124" spans="1:10" ht="30">
      <c r="A124" s="15" t="s">
        <v>99</v>
      </c>
      <c r="B124" s="16" t="s">
        <v>12</v>
      </c>
      <c r="C124" s="17">
        <v>13</v>
      </c>
      <c r="D124" s="17">
        <v>91</v>
      </c>
      <c r="E124" s="17">
        <v>1</v>
      </c>
      <c r="F124" s="16" t="s">
        <v>174</v>
      </c>
      <c r="G124" s="16" t="s">
        <v>311</v>
      </c>
      <c r="H124" s="17"/>
      <c r="I124" s="19">
        <f>I125+I127</f>
        <v>530</v>
      </c>
      <c r="J124" s="19">
        <f>J125+J127</f>
        <v>600</v>
      </c>
    </row>
    <row r="125" spans="1:10" ht="30">
      <c r="A125" s="15" t="s">
        <v>205</v>
      </c>
      <c r="B125" s="16" t="s">
        <v>12</v>
      </c>
      <c r="C125" s="17">
        <v>13</v>
      </c>
      <c r="D125" s="17">
        <v>91</v>
      </c>
      <c r="E125" s="17">
        <v>1</v>
      </c>
      <c r="F125" s="16" t="s">
        <v>174</v>
      </c>
      <c r="G125" s="16" t="s">
        <v>251</v>
      </c>
      <c r="H125" s="17"/>
      <c r="I125" s="19">
        <f>I126</f>
        <v>200</v>
      </c>
      <c r="J125" s="19">
        <f>J126</f>
        <v>200</v>
      </c>
    </row>
    <row r="126" spans="1:10" ht="30">
      <c r="A126" s="15" t="s">
        <v>188</v>
      </c>
      <c r="B126" s="16" t="s">
        <v>12</v>
      </c>
      <c r="C126" s="17">
        <v>13</v>
      </c>
      <c r="D126" s="17">
        <v>91</v>
      </c>
      <c r="E126" s="17">
        <v>1</v>
      </c>
      <c r="F126" s="16" t="s">
        <v>174</v>
      </c>
      <c r="G126" s="16" t="s">
        <v>251</v>
      </c>
      <c r="H126" s="17">
        <v>240</v>
      </c>
      <c r="I126" s="19">
        <f>'Прил 4'!J447</f>
        <v>200</v>
      </c>
      <c r="J126" s="19">
        <f>'Прил 4'!K447</f>
        <v>200</v>
      </c>
    </row>
    <row r="127" spans="1:10" ht="15">
      <c r="A127" s="22" t="s">
        <v>162</v>
      </c>
      <c r="B127" s="16" t="s">
        <v>12</v>
      </c>
      <c r="C127" s="17">
        <v>13</v>
      </c>
      <c r="D127" s="16" t="s">
        <v>161</v>
      </c>
      <c r="E127" s="17">
        <v>1</v>
      </c>
      <c r="F127" s="16" t="s">
        <v>174</v>
      </c>
      <c r="G127" s="16" t="s">
        <v>252</v>
      </c>
      <c r="H127" s="17"/>
      <c r="I127" s="19">
        <f>I128</f>
        <v>330</v>
      </c>
      <c r="J127" s="19">
        <f>J128</f>
        <v>400</v>
      </c>
    </row>
    <row r="128" spans="1:10" ht="30">
      <c r="A128" s="22" t="s">
        <v>188</v>
      </c>
      <c r="B128" s="16" t="s">
        <v>12</v>
      </c>
      <c r="C128" s="17">
        <v>13</v>
      </c>
      <c r="D128" s="16" t="s">
        <v>161</v>
      </c>
      <c r="E128" s="17">
        <v>1</v>
      </c>
      <c r="F128" s="16" t="s">
        <v>174</v>
      </c>
      <c r="G128" s="16" t="s">
        <v>252</v>
      </c>
      <c r="H128" s="17">
        <v>240</v>
      </c>
      <c r="I128" s="19">
        <f>'Прил 4'!J449</f>
        <v>330</v>
      </c>
      <c r="J128" s="19">
        <f>'Прил 4'!K449</f>
        <v>400</v>
      </c>
    </row>
    <row r="129" spans="1:10" ht="15">
      <c r="A129" s="24" t="s">
        <v>112</v>
      </c>
      <c r="B129" s="12" t="s">
        <v>12</v>
      </c>
      <c r="C129" s="12" t="s">
        <v>192</v>
      </c>
      <c r="D129" s="12" t="s">
        <v>97</v>
      </c>
      <c r="E129" s="12" t="s">
        <v>197</v>
      </c>
      <c r="F129" s="12" t="s">
        <v>174</v>
      </c>
      <c r="G129" s="12" t="s">
        <v>311</v>
      </c>
      <c r="H129" s="12"/>
      <c r="I129" s="23">
        <f>I130</f>
        <v>0</v>
      </c>
      <c r="J129" s="23">
        <f>J130</f>
        <v>2481</v>
      </c>
    </row>
    <row r="130" spans="1:10" ht="15">
      <c r="A130" s="22" t="s">
        <v>421</v>
      </c>
      <c r="B130" s="16" t="s">
        <v>12</v>
      </c>
      <c r="C130" s="16" t="s">
        <v>192</v>
      </c>
      <c r="D130" s="16" t="s">
        <v>97</v>
      </c>
      <c r="E130" s="16" t="s">
        <v>422</v>
      </c>
      <c r="F130" s="16" t="s">
        <v>174</v>
      </c>
      <c r="G130" s="16" t="s">
        <v>311</v>
      </c>
      <c r="H130" s="16"/>
      <c r="I130" s="19">
        <f>I131</f>
        <v>0</v>
      </c>
      <c r="J130" s="19">
        <f>J131</f>
        <v>2481</v>
      </c>
    </row>
    <row r="131" spans="1:10" ht="15">
      <c r="A131" s="22" t="s">
        <v>421</v>
      </c>
      <c r="B131" s="16" t="s">
        <v>12</v>
      </c>
      <c r="C131" s="16" t="s">
        <v>192</v>
      </c>
      <c r="D131" s="16" t="s">
        <v>97</v>
      </c>
      <c r="E131" s="16" t="s">
        <v>422</v>
      </c>
      <c r="F131" s="16" t="s">
        <v>174</v>
      </c>
      <c r="G131" s="16" t="s">
        <v>311</v>
      </c>
      <c r="H131" s="16"/>
      <c r="I131" s="19">
        <f>I132+I134+I137+I139+I141+I143</f>
        <v>0</v>
      </c>
      <c r="J131" s="19">
        <f>J132+J134+J137+J139+J141+J143</f>
        <v>2481</v>
      </c>
    </row>
    <row r="132" spans="1:10" ht="30">
      <c r="A132" s="22" t="s">
        <v>196</v>
      </c>
      <c r="B132" s="16" t="s">
        <v>12</v>
      </c>
      <c r="C132" s="16" t="s">
        <v>192</v>
      </c>
      <c r="D132" s="16" t="s">
        <v>97</v>
      </c>
      <c r="E132" s="16" t="s">
        <v>422</v>
      </c>
      <c r="F132" s="16" t="s">
        <v>174</v>
      </c>
      <c r="G132" s="16" t="s">
        <v>218</v>
      </c>
      <c r="H132" s="16"/>
      <c r="I132" s="19">
        <f>I133</f>
        <v>0</v>
      </c>
      <c r="J132" s="19">
        <f>J133</f>
        <v>245.5</v>
      </c>
    </row>
    <row r="133" spans="1:10" ht="30">
      <c r="A133" s="22" t="s">
        <v>188</v>
      </c>
      <c r="B133" s="16" t="s">
        <v>12</v>
      </c>
      <c r="C133" s="16" t="s">
        <v>192</v>
      </c>
      <c r="D133" s="16" t="s">
        <v>97</v>
      </c>
      <c r="E133" s="16" t="s">
        <v>422</v>
      </c>
      <c r="F133" s="16" t="s">
        <v>174</v>
      </c>
      <c r="G133" s="16" t="s">
        <v>218</v>
      </c>
      <c r="H133" s="16" t="s">
        <v>194</v>
      </c>
      <c r="I133" s="19">
        <f>'Прил 4'!J120</f>
        <v>0</v>
      </c>
      <c r="J133" s="19">
        <f>'Прил 4'!K120</f>
        <v>245.5</v>
      </c>
    </row>
    <row r="134" spans="1:10" ht="30">
      <c r="A134" s="22" t="s">
        <v>191</v>
      </c>
      <c r="B134" s="16" t="s">
        <v>12</v>
      </c>
      <c r="C134" s="16" t="s">
        <v>192</v>
      </c>
      <c r="D134" s="16" t="s">
        <v>97</v>
      </c>
      <c r="E134" s="16" t="s">
        <v>422</v>
      </c>
      <c r="F134" s="16" t="s">
        <v>174</v>
      </c>
      <c r="G134" s="16" t="s">
        <v>217</v>
      </c>
      <c r="H134" s="16"/>
      <c r="I134" s="19">
        <f>I135</f>
        <v>0</v>
      </c>
      <c r="J134" s="19">
        <f>J135</f>
        <v>1039.6</v>
      </c>
    </row>
    <row r="135" spans="1:10" ht="30">
      <c r="A135" s="22" t="s">
        <v>188</v>
      </c>
      <c r="B135" s="16" t="s">
        <v>12</v>
      </c>
      <c r="C135" s="16" t="s">
        <v>192</v>
      </c>
      <c r="D135" s="16" t="s">
        <v>97</v>
      </c>
      <c r="E135" s="16" t="s">
        <v>422</v>
      </c>
      <c r="F135" s="16" t="s">
        <v>174</v>
      </c>
      <c r="G135" s="16" t="s">
        <v>217</v>
      </c>
      <c r="H135" s="16" t="s">
        <v>194</v>
      </c>
      <c r="I135" s="19">
        <f>'Прил 4'!J122</f>
        <v>0</v>
      </c>
      <c r="J135" s="19">
        <f>'Прил 4'!K122</f>
        <v>1039.6</v>
      </c>
    </row>
    <row r="136" spans="1:10" ht="15">
      <c r="A136" s="22" t="s">
        <v>109</v>
      </c>
      <c r="B136" s="16" t="s">
        <v>12</v>
      </c>
      <c r="C136" s="16" t="s">
        <v>192</v>
      </c>
      <c r="D136" s="16" t="s">
        <v>97</v>
      </c>
      <c r="E136" s="16" t="s">
        <v>422</v>
      </c>
      <c r="F136" s="16" t="s">
        <v>174</v>
      </c>
      <c r="G136" s="16" t="s">
        <v>213</v>
      </c>
      <c r="H136" s="17"/>
      <c r="I136" s="19">
        <f>I137</f>
        <v>0</v>
      </c>
      <c r="J136" s="19">
        <f>J137</f>
        <v>587.5</v>
      </c>
    </row>
    <row r="137" spans="1:10" ht="30">
      <c r="A137" s="22" t="s">
        <v>188</v>
      </c>
      <c r="B137" s="16" t="s">
        <v>12</v>
      </c>
      <c r="C137" s="16" t="s">
        <v>192</v>
      </c>
      <c r="D137" s="16" t="s">
        <v>97</v>
      </c>
      <c r="E137" s="16" t="s">
        <v>422</v>
      </c>
      <c r="F137" s="16" t="s">
        <v>174</v>
      </c>
      <c r="G137" s="16" t="s">
        <v>213</v>
      </c>
      <c r="H137" s="17">
        <v>240</v>
      </c>
      <c r="I137" s="19">
        <f>'Прил 4'!J124</f>
        <v>0</v>
      </c>
      <c r="J137" s="19">
        <f>'Прил 4'!K124</f>
        <v>587.5</v>
      </c>
    </row>
    <row r="138" spans="1:10" ht="15">
      <c r="A138" s="22" t="s">
        <v>168</v>
      </c>
      <c r="B138" s="16" t="s">
        <v>12</v>
      </c>
      <c r="C138" s="16" t="s">
        <v>192</v>
      </c>
      <c r="D138" s="16" t="s">
        <v>97</v>
      </c>
      <c r="E138" s="16" t="s">
        <v>422</v>
      </c>
      <c r="F138" s="16" t="s">
        <v>174</v>
      </c>
      <c r="G138" s="16" t="s">
        <v>216</v>
      </c>
      <c r="H138" s="17"/>
      <c r="I138" s="19">
        <f>I139</f>
        <v>0</v>
      </c>
      <c r="J138" s="19">
        <f>J139</f>
        <v>136</v>
      </c>
    </row>
    <row r="139" spans="1:10" ht="30">
      <c r="A139" s="22" t="s">
        <v>188</v>
      </c>
      <c r="B139" s="16" t="s">
        <v>12</v>
      </c>
      <c r="C139" s="16" t="s">
        <v>192</v>
      </c>
      <c r="D139" s="16" t="s">
        <v>97</v>
      </c>
      <c r="E139" s="16" t="s">
        <v>422</v>
      </c>
      <c r="F139" s="16" t="s">
        <v>174</v>
      </c>
      <c r="G139" s="16" t="s">
        <v>216</v>
      </c>
      <c r="H139" s="17">
        <v>240</v>
      </c>
      <c r="I139" s="19">
        <f>'Прил 4'!J126</f>
        <v>0</v>
      </c>
      <c r="J139" s="19">
        <f>'Прил 4'!K126</f>
        <v>136</v>
      </c>
    </row>
    <row r="140" spans="1:10" ht="15">
      <c r="A140" s="22" t="s">
        <v>292</v>
      </c>
      <c r="B140" s="16" t="s">
        <v>12</v>
      </c>
      <c r="C140" s="16" t="s">
        <v>192</v>
      </c>
      <c r="D140" s="16" t="s">
        <v>97</v>
      </c>
      <c r="E140" s="16" t="s">
        <v>422</v>
      </c>
      <c r="F140" s="16" t="s">
        <v>174</v>
      </c>
      <c r="G140" s="16" t="s">
        <v>214</v>
      </c>
      <c r="H140" s="17"/>
      <c r="I140" s="19">
        <f>I141</f>
        <v>0</v>
      </c>
      <c r="J140" s="19">
        <f>J141</f>
        <v>232.4</v>
      </c>
    </row>
    <row r="141" spans="1:10" ht="30">
      <c r="A141" s="22" t="s">
        <v>188</v>
      </c>
      <c r="B141" s="16" t="s">
        <v>12</v>
      </c>
      <c r="C141" s="16" t="s">
        <v>192</v>
      </c>
      <c r="D141" s="16" t="s">
        <v>97</v>
      </c>
      <c r="E141" s="16" t="s">
        <v>422</v>
      </c>
      <c r="F141" s="16" t="s">
        <v>174</v>
      </c>
      <c r="G141" s="16" t="s">
        <v>214</v>
      </c>
      <c r="H141" s="17">
        <v>240</v>
      </c>
      <c r="I141" s="19">
        <f>'Прил 4'!J128</f>
        <v>0</v>
      </c>
      <c r="J141" s="19">
        <f>'Прил 4'!K128</f>
        <v>232.4</v>
      </c>
    </row>
    <row r="142" spans="1:10" ht="15">
      <c r="A142" s="22" t="s">
        <v>111</v>
      </c>
      <c r="B142" s="16" t="s">
        <v>12</v>
      </c>
      <c r="C142" s="16" t="s">
        <v>192</v>
      </c>
      <c r="D142" s="16" t="s">
        <v>97</v>
      </c>
      <c r="E142" s="16" t="s">
        <v>422</v>
      </c>
      <c r="F142" s="16" t="s">
        <v>174</v>
      </c>
      <c r="G142" s="16" t="s">
        <v>215</v>
      </c>
      <c r="H142" s="17"/>
      <c r="I142" s="19">
        <f>I143</f>
        <v>0</v>
      </c>
      <c r="J142" s="19">
        <f>J143</f>
        <v>240</v>
      </c>
    </row>
    <row r="143" spans="1:10" ht="30">
      <c r="A143" s="22" t="s">
        <v>188</v>
      </c>
      <c r="B143" s="16" t="s">
        <v>12</v>
      </c>
      <c r="C143" s="16" t="s">
        <v>192</v>
      </c>
      <c r="D143" s="16" t="s">
        <v>97</v>
      </c>
      <c r="E143" s="16" t="s">
        <v>422</v>
      </c>
      <c r="F143" s="16" t="s">
        <v>174</v>
      </c>
      <c r="G143" s="16" t="s">
        <v>215</v>
      </c>
      <c r="H143" s="17">
        <v>240</v>
      </c>
      <c r="I143" s="19">
        <f>'Прил 4'!J130</f>
        <v>0</v>
      </c>
      <c r="J143" s="19">
        <f>'Прил 4'!K130</f>
        <v>240</v>
      </c>
    </row>
    <row r="144" spans="1:10" ht="15">
      <c r="A144" s="13" t="s">
        <v>18</v>
      </c>
      <c r="B144" s="12" t="s">
        <v>14</v>
      </c>
      <c r="C144" s="13" t="s">
        <v>9</v>
      </c>
      <c r="D144" s="12" t="s">
        <v>10</v>
      </c>
      <c r="E144" s="13"/>
      <c r="F144" s="12"/>
      <c r="G144" s="12"/>
      <c r="H144" s="13" t="s">
        <v>8</v>
      </c>
      <c r="I144" s="14">
        <f aca="true" t="shared" si="7" ref="I144:J148">I145</f>
        <v>369.5</v>
      </c>
      <c r="J144" s="14">
        <f t="shared" si="7"/>
        <v>369.5</v>
      </c>
    </row>
    <row r="145" spans="1:10" ht="15">
      <c r="A145" s="72" t="s">
        <v>2</v>
      </c>
      <c r="B145" s="12" t="s">
        <v>14</v>
      </c>
      <c r="C145" s="12" t="s">
        <v>13</v>
      </c>
      <c r="D145" s="12" t="s">
        <v>174</v>
      </c>
      <c r="E145" s="13">
        <v>0</v>
      </c>
      <c r="F145" s="12" t="s">
        <v>174</v>
      </c>
      <c r="G145" s="12" t="s">
        <v>311</v>
      </c>
      <c r="H145" s="13" t="s">
        <v>8</v>
      </c>
      <c r="I145" s="19">
        <f t="shared" si="7"/>
        <v>369.5</v>
      </c>
      <c r="J145" s="19">
        <f t="shared" si="7"/>
        <v>369.5</v>
      </c>
    </row>
    <row r="146" spans="1:10" ht="15">
      <c r="A146" s="22" t="s">
        <v>112</v>
      </c>
      <c r="B146" s="16" t="s">
        <v>14</v>
      </c>
      <c r="C146" s="16" t="s">
        <v>13</v>
      </c>
      <c r="D146" s="16" t="s">
        <v>97</v>
      </c>
      <c r="E146" s="17">
        <v>0</v>
      </c>
      <c r="F146" s="16" t="s">
        <v>174</v>
      </c>
      <c r="G146" s="16" t="s">
        <v>311</v>
      </c>
      <c r="H146" s="17"/>
      <c r="I146" s="19">
        <f t="shared" si="7"/>
        <v>369.5</v>
      </c>
      <c r="J146" s="19">
        <f t="shared" si="7"/>
        <v>369.5</v>
      </c>
    </row>
    <row r="147" spans="1:10" ht="15">
      <c r="A147" s="22" t="s">
        <v>113</v>
      </c>
      <c r="B147" s="16" t="s">
        <v>14</v>
      </c>
      <c r="C147" s="16" t="s">
        <v>13</v>
      </c>
      <c r="D147" s="16" t="s">
        <v>97</v>
      </c>
      <c r="E147" s="17">
        <v>9</v>
      </c>
      <c r="F147" s="16" t="s">
        <v>174</v>
      </c>
      <c r="G147" s="16" t="s">
        <v>311</v>
      </c>
      <c r="H147" s="17"/>
      <c r="I147" s="19">
        <f t="shared" si="7"/>
        <v>369.5</v>
      </c>
      <c r="J147" s="19">
        <f t="shared" si="7"/>
        <v>369.5</v>
      </c>
    </row>
    <row r="148" spans="1:10" ht="45">
      <c r="A148" s="15" t="s">
        <v>114</v>
      </c>
      <c r="B148" s="16" t="s">
        <v>14</v>
      </c>
      <c r="C148" s="16" t="s">
        <v>13</v>
      </c>
      <c r="D148" s="16" t="s">
        <v>97</v>
      </c>
      <c r="E148" s="17">
        <v>9</v>
      </c>
      <c r="F148" s="16" t="s">
        <v>174</v>
      </c>
      <c r="G148" s="16" t="s">
        <v>220</v>
      </c>
      <c r="H148" s="17"/>
      <c r="I148" s="19">
        <f t="shared" si="7"/>
        <v>369.5</v>
      </c>
      <c r="J148" s="19">
        <f t="shared" si="7"/>
        <v>369.5</v>
      </c>
    </row>
    <row r="149" spans="1:10" ht="15">
      <c r="A149" s="15" t="s">
        <v>180</v>
      </c>
      <c r="B149" s="16" t="s">
        <v>14</v>
      </c>
      <c r="C149" s="16" t="s">
        <v>13</v>
      </c>
      <c r="D149" s="16" t="s">
        <v>97</v>
      </c>
      <c r="E149" s="17">
        <v>9</v>
      </c>
      <c r="F149" s="16" t="s">
        <v>174</v>
      </c>
      <c r="G149" s="16" t="s">
        <v>220</v>
      </c>
      <c r="H149" s="17">
        <v>120</v>
      </c>
      <c r="I149" s="19">
        <f>'Прил 4'!J136</f>
        <v>369.5</v>
      </c>
      <c r="J149" s="19">
        <f>'Прил 4'!K136</f>
        <v>369.5</v>
      </c>
    </row>
    <row r="150" spans="1:10" ht="29.25">
      <c r="A150" s="13" t="s">
        <v>68</v>
      </c>
      <c r="B150" s="12" t="s">
        <v>13</v>
      </c>
      <c r="C150" s="12"/>
      <c r="D150" s="12"/>
      <c r="E150" s="13"/>
      <c r="F150" s="12"/>
      <c r="G150" s="16"/>
      <c r="H150" s="13"/>
      <c r="I150" s="23">
        <f>I151+I187+I197</f>
        <v>1610.4</v>
      </c>
      <c r="J150" s="23">
        <f>J151+J187+J197</f>
        <v>825</v>
      </c>
    </row>
    <row r="151" spans="1:10" ht="32.25" customHeight="1">
      <c r="A151" s="11" t="s">
        <v>75</v>
      </c>
      <c r="B151" s="12" t="s">
        <v>13</v>
      </c>
      <c r="C151" s="12" t="s">
        <v>64</v>
      </c>
      <c r="D151" s="12" t="s">
        <v>174</v>
      </c>
      <c r="E151" s="13">
        <v>0</v>
      </c>
      <c r="F151" s="12" t="s">
        <v>197</v>
      </c>
      <c r="G151" s="12" t="s">
        <v>311</v>
      </c>
      <c r="H151" s="13"/>
      <c r="I151" s="23">
        <f>I152+I168+I172</f>
        <v>1320.4</v>
      </c>
      <c r="J151" s="23">
        <f>J152+J168+J172</f>
        <v>660</v>
      </c>
    </row>
    <row r="152" spans="1:10" s="26" customFormat="1" ht="86.25">
      <c r="A152" s="11" t="s">
        <v>346</v>
      </c>
      <c r="B152" s="12" t="s">
        <v>13</v>
      </c>
      <c r="C152" s="12" t="s">
        <v>64</v>
      </c>
      <c r="D152" s="12" t="s">
        <v>14</v>
      </c>
      <c r="E152" s="13">
        <v>0</v>
      </c>
      <c r="F152" s="12" t="s">
        <v>174</v>
      </c>
      <c r="G152" s="12" t="s">
        <v>311</v>
      </c>
      <c r="H152" s="13"/>
      <c r="I152" s="23">
        <f>I153+I160+I163</f>
        <v>1285</v>
      </c>
      <c r="J152" s="23">
        <f>J153+J160+J163</f>
        <v>0</v>
      </c>
    </row>
    <row r="153" spans="1:10" ht="29.25">
      <c r="A153" s="24" t="s">
        <v>259</v>
      </c>
      <c r="B153" s="12" t="s">
        <v>13</v>
      </c>
      <c r="C153" s="12" t="s">
        <v>64</v>
      </c>
      <c r="D153" s="12" t="s">
        <v>14</v>
      </c>
      <c r="E153" s="13">
        <v>1</v>
      </c>
      <c r="F153" s="12" t="s">
        <v>174</v>
      </c>
      <c r="G153" s="12" t="s">
        <v>311</v>
      </c>
      <c r="H153" s="13"/>
      <c r="I153" s="23">
        <f>I154+I156+I158</f>
        <v>40</v>
      </c>
      <c r="J153" s="23">
        <f>J154+J156+J158</f>
        <v>0</v>
      </c>
    </row>
    <row r="154" spans="1:10" ht="14.25" customHeight="1">
      <c r="A154" s="22" t="s">
        <v>116</v>
      </c>
      <c r="B154" s="16" t="s">
        <v>13</v>
      </c>
      <c r="C154" s="16" t="s">
        <v>64</v>
      </c>
      <c r="D154" s="16" t="s">
        <v>14</v>
      </c>
      <c r="E154" s="17">
        <v>1</v>
      </c>
      <c r="F154" s="16" t="s">
        <v>174</v>
      </c>
      <c r="G154" s="16" t="s">
        <v>221</v>
      </c>
      <c r="H154" s="17"/>
      <c r="I154" s="19">
        <f>I155</f>
        <v>20</v>
      </c>
      <c r="J154" s="19">
        <f>J155</f>
        <v>0</v>
      </c>
    </row>
    <row r="155" spans="1:10" ht="30">
      <c r="A155" s="22" t="s">
        <v>188</v>
      </c>
      <c r="B155" s="16" t="s">
        <v>13</v>
      </c>
      <c r="C155" s="16" t="s">
        <v>64</v>
      </c>
      <c r="D155" s="16" t="s">
        <v>14</v>
      </c>
      <c r="E155" s="17">
        <v>1</v>
      </c>
      <c r="F155" s="16" t="s">
        <v>174</v>
      </c>
      <c r="G155" s="16" t="s">
        <v>221</v>
      </c>
      <c r="H155" s="17">
        <v>240</v>
      </c>
      <c r="I155" s="19">
        <f>'Прил 4'!J142</f>
        <v>20</v>
      </c>
      <c r="J155" s="19">
        <f>'Прил 4'!K142</f>
        <v>0</v>
      </c>
    </row>
    <row r="156" spans="1:10" ht="15">
      <c r="A156" s="22" t="s">
        <v>260</v>
      </c>
      <c r="B156" s="16" t="s">
        <v>13</v>
      </c>
      <c r="C156" s="16" t="s">
        <v>64</v>
      </c>
      <c r="D156" s="16" t="s">
        <v>14</v>
      </c>
      <c r="E156" s="17">
        <v>1</v>
      </c>
      <c r="F156" s="16" t="s">
        <v>174</v>
      </c>
      <c r="G156" s="16" t="s">
        <v>261</v>
      </c>
      <c r="H156" s="17"/>
      <c r="I156" s="19">
        <f>I157</f>
        <v>10</v>
      </c>
      <c r="J156" s="19">
        <f>J157</f>
        <v>0</v>
      </c>
    </row>
    <row r="157" spans="1:10" ht="30">
      <c r="A157" s="22" t="s">
        <v>188</v>
      </c>
      <c r="B157" s="16" t="s">
        <v>13</v>
      </c>
      <c r="C157" s="16" t="s">
        <v>64</v>
      </c>
      <c r="D157" s="16" t="s">
        <v>14</v>
      </c>
      <c r="E157" s="17">
        <v>1</v>
      </c>
      <c r="F157" s="16" t="s">
        <v>174</v>
      </c>
      <c r="G157" s="16" t="s">
        <v>261</v>
      </c>
      <c r="H157" s="17">
        <v>240</v>
      </c>
      <c r="I157" s="19">
        <f>'Прил 4'!J144</f>
        <v>10</v>
      </c>
      <c r="J157" s="19">
        <f>'Прил 4'!K144</f>
        <v>0</v>
      </c>
    </row>
    <row r="158" spans="1:10" ht="30">
      <c r="A158" s="22" t="s">
        <v>277</v>
      </c>
      <c r="B158" s="16" t="s">
        <v>13</v>
      </c>
      <c r="C158" s="16" t="s">
        <v>64</v>
      </c>
      <c r="D158" s="16" t="s">
        <v>14</v>
      </c>
      <c r="E158" s="17">
        <v>1</v>
      </c>
      <c r="F158" s="16" t="s">
        <v>174</v>
      </c>
      <c r="G158" s="16" t="s">
        <v>262</v>
      </c>
      <c r="H158" s="17"/>
      <c r="I158" s="19">
        <f>I159</f>
        <v>10</v>
      </c>
      <c r="J158" s="19">
        <f>J159</f>
        <v>0</v>
      </c>
    </row>
    <row r="159" spans="1:10" ht="30">
      <c r="A159" s="22" t="s">
        <v>188</v>
      </c>
      <c r="B159" s="16" t="s">
        <v>13</v>
      </c>
      <c r="C159" s="16" t="s">
        <v>64</v>
      </c>
      <c r="D159" s="16" t="s">
        <v>14</v>
      </c>
      <c r="E159" s="17">
        <v>1</v>
      </c>
      <c r="F159" s="16" t="s">
        <v>174</v>
      </c>
      <c r="G159" s="16" t="s">
        <v>262</v>
      </c>
      <c r="H159" s="17">
        <v>240</v>
      </c>
      <c r="I159" s="19">
        <f>'Прил 4'!J146</f>
        <v>10</v>
      </c>
      <c r="J159" s="19">
        <f>'Прил 4'!K146</f>
        <v>0</v>
      </c>
    </row>
    <row r="160" spans="1:10" s="65" customFormat="1" ht="42.75">
      <c r="A160" s="64" t="s">
        <v>305</v>
      </c>
      <c r="B160" s="12" t="s">
        <v>13</v>
      </c>
      <c r="C160" s="12" t="s">
        <v>64</v>
      </c>
      <c r="D160" s="12" t="s">
        <v>14</v>
      </c>
      <c r="E160" s="13">
        <v>2</v>
      </c>
      <c r="F160" s="12" t="s">
        <v>174</v>
      </c>
      <c r="G160" s="12" t="s">
        <v>311</v>
      </c>
      <c r="H160" s="13"/>
      <c r="I160" s="23">
        <f>I161</f>
        <v>8</v>
      </c>
      <c r="J160" s="23">
        <f>J161</f>
        <v>0</v>
      </c>
    </row>
    <row r="161" spans="1:10" ht="15">
      <c r="A161" s="62" t="s">
        <v>306</v>
      </c>
      <c r="B161" s="16" t="s">
        <v>13</v>
      </c>
      <c r="C161" s="16" t="s">
        <v>64</v>
      </c>
      <c r="D161" s="16" t="s">
        <v>14</v>
      </c>
      <c r="E161" s="17">
        <v>2</v>
      </c>
      <c r="F161" s="16" t="s">
        <v>174</v>
      </c>
      <c r="G161" s="16" t="s">
        <v>307</v>
      </c>
      <c r="H161" s="17"/>
      <c r="I161" s="19">
        <f>I162</f>
        <v>8</v>
      </c>
      <c r="J161" s="19">
        <f>J162</f>
        <v>0</v>
      </c>
    </row>
    <row r="162" spans="1:10" ht="30">
      <c r="A162" s="22" t="s">
        <v>188</v>
      </c>
      <c r="B162" s="16" t="s">
        <v>13</v>
      </c>
      <c r="C162" s="16" t="s">
        <v>64</v>
      </c>
      <c r="D162" s="16" t="s">
        <v>14</v>
      </c>
      <c r="E162" s="17">
        <v>2</v>
      </c>
      <c r="F162" s="16" t="s">
        <v>174</v>
      </c>
      <c r="G162" s="16" t="s">
        <v>307</v>
      </c>
      <c r="H162" s="17">
        <v>240</v>
      </c>
      <c r="I162" s="19">
        <f>'Прил 4'!J149</f>
        <v>8</v>
      </c>
      <c r="J162" s="19">
        <f>'Прил 4'!K149</f>
        <v>0</v>
      </c>
    </row>
    <row r="163" spans="1:10" ht="57.75">
      <c r="A163" s="24" t="s">
        <v>278</v>
      </c>
      <c r="B163" s="12" t="s">
        <v>13</v>
      </c>
      <c r="C163" s="12" t="s">
        <v>64</v>
      </c>
      <c r="D163" s="12" t="s">
        <v>14</v>
      </c>
      <c r="E163" s="13">
        <v>3</v>
      </c>
      <c r="F163" s="12" t="s">
        <v>174</v>
      </c>
      <c r="G163" s="12" t="s">
        <v>311</v>
      </c>
      <c r="H163" s="13"/>
      <c r="I163" s="23">
        <f>I164+I166</f>
        <v>1237</v>
      </c>
      <c r="J163" s="23">
        <f>J164+J166</f>
        <v>0</v>
      </c>
    </row>
    <row r="164" spans="1:10" ht="30">
      <c r="A164" s="22" t="s">
        <v>308</v>
      </c>
      <c r="B164" s="16" t="s">
        <v>13</v>
      </c>
      <c r="C164" s="16" t="s">
        <v>64</v>
      </c>
      <c r="D164" s="16" t="s">
        <v>14</v>
      </c>
      <c r="E164" s="17">
        <v>3</v>
      </c>
      <c r="F164" s="16" t="s">
        <v>174</v>
      </c>
      <c r="G164" s="16" t="s">
        <v>309</v>
      </c>
      <c r="H164" s="17"/>
      <c r="I164" s="19">
        <f>I165</f>
        <v>1215</v>
      </c>
      <c r="J164" s="19">
        <f>J165</f>
        <v>0</v>
      </c>
    </row>
    <row r="165" spans="1:10" ht="30">
      <c r="A165" s="22" t="s">
        <v>188</v>
      </c>
      <c r="B165" s="16" t="s">
        <v>13</v>
      </c>
      <c r="C165" s="16" t="s">
        <v>64</v>
      </c>
      <c r="D165" s="16" t="s">
        <v>14</v>
      </c>
      <c r="E165" s="17">
        <v>3</v>
      </c>
      <c r="F165" s="16" t="s">
        <v>174</v>
      </c>
      <c r="G165" s="16" t="s">
        <v>309</v>
      </c>
      <c r="H165" s="17">
        <v>240</v>
      </c>
      <c r="I165" s="19">
        <f>'Прил 4'!J152</f>
        <v>1215</v>
      </c>
      <c r="J165" s="19">
        <f>'Прил 4'!K152</f>
        <v>0</v>
      </c>
    </row>
    <row r="166" spans="1:10" ht="30">
      <c r="A166" s="22" t="s">
        <v>279</v>
      </c>
      <c r="B166" s="16" t="s">
        <v>13</v>
      </c>
      <c r="C166" s="16" t="s">
        <v>64</v>
      </c>
      <c r="D166" s="16" t="s">
        <v>14</v>
      </c>
      <c r="E166" s="17">
        <v>3</v>
      </c>
      <c r="F166" s="16" t="s">
        <v>174</v>
      </c>
      <c r="G166" s="16" t="s">
        <v>263</v>
      </c>
      <c r="H166" s="17"/>
      <c r="I166" s="19">
        <f>I167</f>
        <v>22</v>
      </c>
      <c r="J166" s="19">
        <f>J167</f>
        <v>0</v>
      </c>
    </row>
    <row r="167" spans="1:10" ht="32.25" customHeight="1">
      <c r="A167" s="22" t="s">
        <v>188</v>
      </c>
      <c r="B167" s="16" t="s">
        <v>13</v>
      </c>
      <c r="C167" s="16" t="s">
        <v>64</v>
      </c>
      <c r="D167" s="16" t="s">
        <v>14</v>
      </c>
      <c r="E167" s="17">
        <v>3</v>
      </c>
      <c r="F167" s="16" t="s">
        <v>174</v>
      </c>
      <c r="G167" s="16" t="s">
        <v>263</v>
      </c>
      <c r="H167" s="17">
        <v>240</v>
      </c>
      <c r="I167" s="19">
        <f>'Прил 4'!J154</f>
        <v>22</v>
      </c>
      <c r="J167" s="19">
        <f>'Прил 4'!K154</f>
        <v>0</v>
      </c>
    </row>
    <row r="168" spans="1:10" ht="29.25">
      <c r="A168" s="24" t="s">
        <v>107</v>
      </c>
      <c r="B168" s="12" t="s">
        <v>13</v>
      </c>
      <c r="C168" s="12" t="s">
        <v>64</v>
      </c>
      <c r="D168" s="12">
        <v>97</v>
      </c>
      <c r="E168" s="13">
        <v>0</v>
      </c>
      <c r="F168" s="12" t="s">
        <v>174</v>
      </c>
      <c r="G168" s="12" t="s">
        <v>311</v>
      </c>
      <c r="H168" s="17"/>
      <c r="I168" s="23">
        <f aca="true" t="shared" si="8" ref="I168:J170">I169</f>
        <v>35.4</v>
      </c>
      <c r="J168" s="23">
        <f t="shared" si="8"/>
        <v>0</v>
      </c>
    </row>
    <row r="169" spans="1:10" ht="45">
      <c r="A169" s="22" t="s">
        <v>106</v>
      </c>
      <c r="B169" s="16" t="s">
        <v>13</v>
      </c>
      <c r="C169" s="16" t="s">
        <v>64</v>
      </c>
      <c r="D169" s="16">
        <v>97</v>
      </c>
      <c r="E169" s="17">
        <v>2</v>
      </c>
      <c r="F169" s="16" t="s">
        <v>174</v>
      </c>
      <c r="G169" s="16" t="s">
        <v>311</v>
      </c>
      <c r="H169" s="17"/>
      <c r="I169" s="19">
        <f t="shared" si="8"/>
        <v>35.4</v>
      </c>
      <c r="J169" s="19">
        <f t="shared" si="8"/>
        <v>0</v>
      </c>
    </row>
    <row r="170" spans="1:10" ht="45">
      <c r="A170" s="22" t="s">
        <v>266</v>
      </c>
      <c r="B170" s="16" t="s">
        <v>13</v>
      </c>
      <c r="C170" s="16" t="s">
        <v>64</v>
      </c>
      <c r="D170" s="16" t="s">
        <v>115</v>
      </c>
      <c r="E170" s="17">
        <v>2</v>
      </c>
      <c r="F170" s="16" t="s">
        <v>174</v>
      </c>
      <c r="G170" s="16" t="s">
        <v>222</v>
      </c>
      <c r="H170" s="17"/>
      <c r="I170" s="19">
        <f t="shared" si="8"/>
        <v>35.4</v>
      </c>
      <c r="J170" s="19">
        <f t="shared" si="8"/>
        <v>0</v>
      </c>
    </row>
    <row r="171" spans="1:10" ht="15">
      <c r="A171" s="152" t="s">
        <v>86</v>
      </c>
      <c r="B171" s="16" t="s">
        <v>13</v>
      </c>
      <c r="C171" s="16" t="s">
        <v>64</v>
      </c>
      <c r="D171" s="16" t="s">
        <v>115</v>
      </c>
      <c r="E171" s="17">
        <v>2</v>
      </c>
      <c r="F171" s="16" t="s">
        <v>174</v>
      </c>
      <c r="G171" s="16" t="s">
        <v>222</v>
      </c>
      <c r="H171" s="17">
        <v>500</v>
      </c>
      <c r="I171" s="19">
        <f>'Прил 4'!J158</f>
        <v>35.4</v>
      </c>
      <c r="J171" s="19">
        <f>'Прил 4'!K158</f>
        <v>0</v>
      </c>
    </row>
    <row r="172" spans="1:10" ht="15">
      <c r="A172" s="24" t="s">
        <v>112</v>
      </c>
      <c r="B172" s="12" t="s">
        <v>13</v>
      </c>
      <c r="C172" s="12" t="s">
        <v>64</v>
      </c>
      <c r="D172" s="12" t="s">
        <v>97</v>
      </c>
      <c r="E172" s="12" t="s">
        <v>197</v>
      </c>
      <c r="F172" s="12" t="s">
        <v>174</v>
      </c>
      <c r="G172" s="12" t="s">
        <v>311</v>
      </c>
      <c r="H172" s="17"/>
      <c r="I172" s="23">
        <f>I173</f>
        <v>0</v>
      </c>
      <c r="J172" s="23">
        <f>J173</f>
        <v>660</v>
      </c>
    </row>
    <row r="173" spans="1:10" ht="15">
      <c r="A173" s="22" t="s">
        <v>421</v>
      </c>
      <c r="B173" s="16" t="s">
        <v>13</v>
      </c>
      <c r="C173" s="16" t="s">
        <v>64</v>
      </c>
      <c r="D173" s="16" t="s">
        <v>97</v>
      </c>
      <c r="E173" s="16" t="s">
        <v>422</v>
      </c>
      <c r="F173" s="16" t="s">
        <v>174</v>
      </c>
      <c r="G173" s="16" t="s">
        <v>311</v>
      </c>
      <c r="H173" s="17"/>
      <c r="I173" s="19">
        <f>I174</f>
        <v>0</v>
      </c>
      <c r="J173" s="19">
        <f>J174</f>
        <v>660</v>
      </c>
    </row>
    <row r="174" spans="1:10" ht="15">
      <c r="A174" s="22" t="s">
        <v>421</v>
      </c>
      <c r="B174" s="16" t="s">
        <v>13</v>
      </c>
      <c r="C174" s="16" t="s">
        <v>64</v>
      </c>
      <c r="D174" s="16" t="s">
        <v>97</v>
      </c>
      <c r="E174" s="16" t="s">
        <v>422</v>
      </c>
      <c r="F174" s="16" t="s">
        <v>174</v>
      </c>
      <c r="G174" s="16" t="s">
        <v>311</v>
      </c>
      <c r="H174" s="17"/>
      <c r="I174" s="19">
        <f>I175+I177+I179+I181+I183+I185</f>
        <v>0</v>
      </c>
      <c r="J174" s="19">
        <f>J175+J177+J179+J181+J183+J185</f>
        <v>660</v>
      </c>
    </row>
    <row r="175" spans="1:10" ht="15">
      <c r="A175" s="62" t="s">
        <v>306</v>
      </c>
      <c r="B175" s="16" t="s">
        <v>13</v>
      </c>
      <c r="C175" s="16" t="s">
        <v>64</v>
      </c>
      <c r="D175" s="16" t="s">
        <v>97</v>
      </c>
      <c r="E175" s="16" t="s">
        <v>422</v>
      </c>
      <c r="F175" s="16" t="s">
        <v>174</v>
      </c>
      <c r="G175" s="16" t="s">
        <v>307</v>
      </c>
      <c r="H175" s="17"/>
      <c r="I175" s="19">
        <f>I176</f>
        <v>0</v>
      </c>
      <c r="J175" s="19">
        <f>J176</f>
        <v>8</v>
      </c>
    </row>
    <row r="176" spans="1:10" ht="30">
      <c r="A176" s="22" t="s">
        <v>188</v>
      </c>
      <c r="B176" s="16" t="s">
        <v>13</v>
      </c>
      <c r="C176" s="16" t="s">
        <v>64</v>
      </c>
      <c r="D176" s="16" t="s">
        <v>97</v>
      </c>
      <c r="E176" s="16" t="s">
        <v>422</v>
      </c>
      <c r="F176" s="16" t="s">
        <v>174</v>
      </c>
      <c r="G176" s="16" t="s">
        <v>307</v>
      </c>
      <c r="H176" s="17">
        <v>240</v>
      </c>
      <c r="I176" s="19">
        <f>'Прил 4'!J163</f>
        <v>0</v>
      </c>
      <c r="J176" s="19">
        <f>'Прил 4'!K163</f>
        <v>8</v>
      </c>
    </row>
    <row r="177" spans="1:10" ht="15">
      <c r="A177" s="22" t="s">
        <v>116</v>
      </c>
      <c r="B177" s="16" t="s">
        <v>13</v>
      </c>
      <c r="C177" s="16" t="s">
        <v>64</v>
      </c>
      <c r="D177" s="16" t="s">
        <v>97</v>
      </c>
      <c r="E177" s="16" t="s">
        <v>422</v>
      </c>
      <c r="F177" s="16" t="s">
        <v>174</v>
      </c>
      <c r="G177" s="16" t="s">
        <v>221</v>
      </c>
      <c r="H177" s="17"/>
      <c r="I177" s="19">
        <f>I178</f>
        <v>0</v>
      </c>
      <c r="J177" s="19">
        <f>J178</f>
        <v>10</v>
      </c>
    </row>
    <row r="178" spans="1:10" ht="30">
      <c r="A178" s="22" t="s">
        <v>188</v>
      </c>
      <c r="B178" s="16" t="s">
        <v>13</v>
      </c>
      <c r="C178" s="16" t="s">
        <v>64</v>
      </c>
      <c r="D178" s="16" t="s">
        <v>97</v>
      </c>
      <c r="E178" s="16" t="s">
        <v>422</v>
      </c>
      <c r="F178" s="16" t="s">
        <v>174</v>
      </c>
      <c r="G178" s="16" t="s">
        <v>221</v>
      </c>
      <c r="H178" s="17">
        <v>240</v>
      </c>
      <c r="I178" s="19">
        <f>'Прил 4'!J165</f>
        <v>0</v>
      </c>
      <c r="J178" s="19">
        <f>'Прил 4'!K165</f>
        <v>10</v>
      </c>
    </row>
    <row r="179" spans="1:10" ht="15">
      <c r="A179" s="22" t="s">
        <v>260</v>
      </c>
      <c r="B179" s="16" t="s">
        <v>13</v>
      </c>
      <c r="C179" s="16" t="s">
        <v>64</v>
      </c>
      <c r="D179" s="16" t="s">
        <v>97</v>
      </c>
      <c r="E179" s="16" t="s">
        <v>422</v>
      </c>
      <c r="F179" s="16" t="s">
        <v>174</v>
      </c>
      <c r="G179" s="16" t="s">
        <v>261</v>
      </c>
      <c r="H179" s="17"/>
      <c r="I179" s="19">
        <f>I180</f>
        <v>0</v>
      </c>
      <c r="J179" s="19">
        <f>J180</f>
        <v>10</v>
      </c>
    </row>
    <row r="180" spans="1:10" ht="30">
      <c r="A180" s="22" t="s">
        <v>188</v>
      </c>
      <c r="B180" s="16" t="s">
        <v>13</v>
      </c>
      <c r="C180" s="16" t="s">
        <v>64</v>
      </c>
      <c r="D180" s="16" t="s">
        <v>97</v>
      </c>
      <c r="E180" s="16" t="s">
        <v>422</v>
      </c>
      <c r="F180" s="16" t="s">
        <v>174</v>
      </c>
      <c r="G180" s="16" t="s">
        <v>261</v>
      </c>
      <c r="H180" s="17">
        <v>240</v>
      </c>
      <c r="I180" s="19">
        <f>'Прил 4'!J167</f>
        <v>0</v>
      </c>
      <c r="J180" s="19">
        <f>'Прил 4'!K167</f>
        <v>10</v>
      </c>
    </row>
    <row r="181" spans="1:10" ht="30">
      <c r="A181" s="22" t="s">
        <v>308</v>
      </c>
      <c r="B181" s="16" t="s">
        <v>13</v>
      </c>
      <c r="C181" s="16" t="s">
        <v>64</v>
      </c>
      <c r="D181" s="16" t="s">
        <v>97</v>
      </c>
      <c r="E181" s="16" t="s">
        <v>422</v>
      </c>
      <c r="F181" s="16" t="s">
        <v>174</v>
      </c>
      <c r="G181" s="16" t="s">
        <v>309</v>
      </c>
      <c r="H181" s="17"/>
      <c r="I181" s="19">
        <f>I182</f>
        <v>0</v>
      </c>
      <c r="J181" s="19">
        <f>J182</f>
        <v>610</v>
      </c>
    </row>
    <row r="182" spans="1:10" ht="30">
      <c r="A182" s="22" t="s">
        <v>188</v>
      </c>
      <c r="B182" s="16" t="s">
        <v>13</v>
      </c>
      <c r="C182" s="16" t="s">
        <v>64</v>
      </c>
      <c r="D182" s="16" t="s">
        <v>97</v>
      </c>
      <c r="E182" s="16" t="s">
        <v>422</v>
      </c>
      <c r="F182" s="16" t="s">
        <v>174</v>
      </c>
      <c r="G182" s="16" t="s">
        <v>309</v>
      </c>
      <c r="H182" s="17">
        <v>240</v>
      </c>
      <c r="I182" s="19">
        <f>'Прил 4'!J169</f>
        <v>0</v>
      </c>
      <c r="J182" s="19">
        <f>'Прил 4'!K169</f>
        <v>610</v>
      </c>
    </row>
    <row r="183" spans="1:10" ht="30">
      <c r="A183" s="22" t="s">
        <v>279</v>
      </c>
      <c r="B183" s="16" t="s">
        <v>13</v>
      </c>
      <c r="C183" s="16" t="s">
        <v>64</v>
      </c>
      <c r="D183" s="16" t="s">
        <v>97</v>
      </c>
      <c r="E183" s="16" t="s">
        <v>422</v>
      </c>
      <c r="F183" s="16" t="s">
        <v>174</v>
      </c>
      <c r="G183" s="16" t="s">
        <v>263</v>
      </c>
      <c r="H183" s="17"/>
      <c r="I183" s="19">
        <f>I184</f>
        <v>0</v>
      </c>
      <c r="J183" s="19">
        <f>J184</f>
        <v>22</v>
      </c>
    </row>
    <row r="184" spans="1:10" ht="30">
      <c r="A184" s="22" t="s">
        <v>188</v>
      </c>
      <c r="B184" s="16" t="s">
        <v>13</v>
      </c>
      <c r="C184" s="16" t="s">
        <v>64</v>
      </c>
      <c r="D184" s="16" t="s">
        <v>97</v>
      </c>
      <c r="E184" s="16" t="s">
        <v>422</v>
      </c>
      <c r="F184" s="16" t="s">
        <v>174</v>
      </c>
      <c r="G184" s="16" t="s">
        <v>263</v>
      </c>
      <c r="H184" s="17">
        <v>240</v>
      </c>
      <c r="I184" s="19">
        <f>'Прил 4'!J171</f>
        <v>0</v>
      </c>
      <c r="J184" s="19">
        <f>'Прил 4'!K171</f>
        <v>22</v>
      </c>
    </row>
    <row r="185" spans="1:10" ht="30" hidden="1">
      <c r="A185" s="22" t="s">
        <v>277</v>
      </c>
      <c r="B185" s="16" t="s">
        <v>13</v>
      </c>
      <c r="C185" s="16" t="s">
        <v>64</v>
      </c>
      <c r="D185" s="16" t="s">
        <v>97</v>
      </c>
      <c r="E185" s="16" t="s">
        <v>422</v>
      </c>
      <c r="F185" s="16" t="s">
        <v>174</v>
      </c>
      <c r="G185" s="16" t="s">
        <v>262</v>
      </c>
      <c r="H185" s="17"/>
      <c r="I185" s="19">
        <f>I186</f>
        <v>0</v>
      </c>
      <c r="J185" s="19">
        <f>J186</f>
        <v>0</v>
      </c>
    </row>
    <row r="186" spans="1:10" ht="30" hidden="1">
      <c r="A186" s="22" t="s">
        <v>188</v>
      </c>
      <c r="B186" s="16" t="s">
        <v>13</v>
      </c>
      <c r="C186" s="16" t="s">
        <v>64</v>
      </c>
      <c r="D186" s="16" t="s">
        <v>97</v>
      </c>
      <c r="E186" s="16" t="s">
        <v>422</v>
      </c>
      <c r="F186" s="16" t="s">
        <v>174</v>
      </c>
      <c r="G186" s="16" t="s">
        <v>262</v>
      </c>
      <c r="H186" s="17">
        <v>240</v>
      </c>
      <c r="I186" s="19">
        <f>'[2]Прил 4'!J173</f>
        <v>0</v>
      </c>
      <c r="J186" s="19">
        <f>'[2]Прил 4'!K173</f>
        <v>0</v>
      </c>
    </row>
    <row r="187" spans="1:10" s="65" customFormat="1" ht="14.25">
      <c r="A187" s="24" t="s">
        <v>310</v>
      </c>
      <c r="B187" s="12" t="s">
        <v>13</v>
      </c>
      <c r="C187" s="12" t="s">
        <v>82</v>
      </c>
      <c r="D187" s="12" t="s">
        <v>174</v>
      </c>
      <c r="E187" s="13">
        <v>0</v>
      </c>
      <c r="F187" s="12" t="s">
        <v>174</v>
      </c>
      <c r="G187" s="12" t="s">
        <v>311</v>
      </c>
      <c r="H187" s="13"/>
      <c r="I187" s="23">
        <f>I188+I192</f>
        <v>265</v>
      </c>
      <c r="J187" s="23">
        <f>J188+J192</f>
        <v>140</v>
      </c>
    </row>
    <row r="188" spans="1:10" s="65" customFormat="1" ht="85.5">
      <c r="A188" s="24" t="s">
        <v>346</v>
      </c>
      <c r="B188" s="12" t="s">
        <v>13</v>
      </c>
      <c r="C188" s="12" t="s">
        <v>82</v>
      </c>
      <c r="D188" s="12" t="s">
        <v>14</v>
      </c>
      <c r="E188" s="13">
        <v>0</v>
      </c>
      <c r="F188" s="12" t="s">
        <v>174</v>
      </c>
      <c r="G188" s="12" t="s">
        <v>311</v>
      </c>
      <c r="H188" s="13"/>
      <c r="I188" s="23">
        <f aca="true" t="shared" si="9" ref="I188:J190">I189</f>
        <v>265</v>
      </c>
      <c r="J188" s="23">
        <f t="shared" si="9"/>
        <v>0</v>
      </c>
    </row>
    <row r="189" spans="1:10" s="65" customFormat="1" ht="15">
      <c r="A189" s="24" t="s">
        <v>265</v>
      </c>
      <c r="B189" s="12" t="s">
        <v>13</v>
      </c>
      <c r="C189" s="12" t="s">
        <v>82</v>
      </c>
      <c r="D189" s="12" t="s">
        <v>14</v>
      </c>
      <c r="E189" s="13">
        <v>4</v>
      </c>
      <c r="F189" s="12" t="s">
        <v>174</v>
      </c>
      <c r="G189" s="16" t="s">
        <v>311</v>
      </c>
      <c r="H189" s="13"/>
      <c r="I189" s="23">
        <f t="shared" si="9"/>
        <v>265</v>
      </c>
      <c r="J189" s="23">
        <f t="shared" si="9"/>
        <v>0</v>
      </c>
    </row>
    <row r="190" spans="1:10" ht="15">
      <c r="A190" s="22" t="s">
        <v>265</v>
      </c>
      <c r="B190" s="16" t="s">
        <v>13</v>
      </c>
      <c r="C190" s="16" t="s">
        <v>82</v>
      </c>
      <c r="D190" s="16" t="s">
        <v>14</v>
      </c>
      <c r="E190" s="17">
        <v>4</v>
      </c>
      <c r="F190" s="16" t="s">
        <v>174</v>
      </c>
      <c r="G190" s="16" t="s">
        <v>264</v>
      </c>
      <c r="H190" s="17"/>
      <c r="I190" s="19">
        <f t="shared" si="9"/>
        <v>265</v>
      </c>
      <c r="J190" s="19">
        <f t="shared" si="9"/>
        <v>0</v>
      </c>
    </row>
    <row r="191" spans="1:10" ht="32.25" customHeight="1">
      <c r="A191" s="22" t="s">
        <v>188</v>
      </c>
      <c r="B191" s="16" t="s">
        <v>13</v>
      </c>
      <c r="C191" s="16" t="s">
        <v>82</v>
      </c>
      <c r="D191" s="16" t="s">
        <v>14</v>
      </c>
      <c r="E191" s="17">
        <v>4</v>
      </c>
      <c r="F191" s="16" t="s">
        <v>174</v>
      </c>
      <c r="G191" s="16" t="s">
        <v>264</v>
      </c>
      <c r="H191" s="17">
        <v>240</v>
      </c>
      <c r="I191" s="19">
        <f>'Прил 4'!J178</f>
        <v>265</v>
      </c>
      <c r="J191" s="19">
        <f>'Прил 4'!K178</f>
        <v>0</v>
      </c>
    </row>
    <row r="192" spans="1:10" ht="15">
      <c r="A192" s="24" t="s">
        <v>112</v>
      </c>
      <c r="B192" s="12" t="s">
        <v>13</v>
      </c>
      <c r="C192" s="12" t="s">
        <v>82</v>
      </c>
      <c r="D192" s="12" t="s">
        <v>97</v>
      </c>
      <c r="E192" s="12" t="s">
        <v>197</v>
      </c>
      <c r="F192" s="12" t="s">
        <v>174</v>
      </c>
      <c r="G192" s="12" t="s">
        <v>311</v>
      </c>
      <c r="H192" s="17"/>
      <c r="I192" s="23">
        <f aca="true" t="shared" si="10" ref="I192:J195">I193</f>
        <v>0</v>
      </c>
      <c r="J192" s="23">
        <f t="shared" si="10"/>
        <v>140</v>
      </c>
    </row>
    <row r="193" spans="1:10" ht="15">
      <c r="A193" s="22" t="s">
        <v>421</v>
      </c>
      <c r="B193" s="16" t="s">
        <v>13</v>
      </c>
      <c r="C193" s="16" t="s">
        <v>82</v>
      </c>
      <c r="D193" s="16" t="s">
        <v>97</v>
      </c>
      <c r="E193" s="16" t="s">
        <v>422</v>
      </c>
      <c r="F193" s="16" t="s">
        <v>174</v>
      </c>
      <c r="G193" s="16" t="s">
        <v>311</v>
      </c>
      <c r="H193" s="17"/>
      <c r="I193" s="19">
        <f t="shared" si="10"/>
        <v>0</v>
      </c>
      <c r="J193" s="19">
        <f t="shared" si="10"/>
        <v>140</v>
      </c>
    </row>
    <row r="194" spans="1:10" ht="15">
      <c r="A194" s="22" t="s">
        <v>421</v>
      </c>
      <c r="B194" s="16" t="s">
        <v>13</v>
      </c>
      <c r="C194" s="16" t="s">
        <v>82</v>
      </c>
      <c r="D194" s="16" t="s">
        <v>97</v>
      </c>
      <c r="E194" s="16" t="s">
        <v>422</v>
      </c>
      <c r="F194" s="16" t="s">
        <v>174</v>
      </c>
      <c r="G194" s="16" t="s">
        <v>311</v>
      </c>
      <c r="H194" s="17"/>
      <c r="I194" s="19">
        <f t="shared" si="10"/>
        <v>0</v>
      </c>
      <c r="J194" s="19">
        <f t="shared" si="10"/>
        <v>140</v>
      </c>
    </row>
    <row r="195" spans="1:10" ht="15">
      <c r="A195" s="22" t="s">
        <v>265</v>
      </c>
      <c r="B195" s="16" t="s">
        <v>13</v>
      </c>
      <c r="C195" s="16" t="s">
        <v>82</v>
      </c>
      <c r="D195" s="16" t="s">
        <v>97</v>
      </c>
      <c r="E195" s="16" t="s">
        <v>422</v>
      </c>
      <c r="F195" s="16" t="s">
        <v>174</v>
      </c>
      <c r="G195" s="16" t="s">
        <v>264</v>
      </c>
      <c r="H195" s="17"/>
      <c r="I195" s="19">
        <f t="shared" si="10"/>
        <v>0</v>
      </c>
      <c r="J195" s="19">
        <f t="shared" si="10"/>
        <v>140</v>
      </c>
    </row>
    <row r="196" spans="1:10" ht="32.25" customHeight="1">
      <c r="A196" s="22" t="s">
        <v>188</v>
      </c>
      <c r="B196" s="16" t="s">
        <v>13</v>
      </c>
      <c r="C196" s="16" t="s">
        <v>82</v>
      </c>
      <c r="D196" s="16" t="s">
        <v>97</v>
      </c>
      <c r="E196" s="16" t="s">
        <v>422</v>
      </c>
      <c r="F196" s="16" t="s">
        <v>174</v>
      </c>
      <c r="G196" s="16" t="s">
        <v>264</v>
      </c>
      <c r="H196" s="17">
        <v>240</v>
      </c>
      <c r="I196" s="19">
        <f>'Прил 4'!J183</f>
        <v>0</v>
      </c>
      <c r="J196" s="19">
        <f>'Прил 4'!K183</f>
        <v>140</v>
      </c>
    </row>
    <row r="197" spans="1:10" ht="32.25" customHeight="1">
      <c r="A197" s="24" t="s">
        <v>315</v>
      </c>
      <c r="B197" s="12" t="s">
        <v>13</v>
      </c>
      <c r="C197" s="12" t="s">
        <v>314</v>
      </c>
      <c r="D197" s="12"/>
      <c r="E197" s="13"/>
      <c r="F197" s="12"/>
      <c r="G197" s="12"/>
      <c r="H197" s="13"/>
      <c r="I197" s="23">
        <f aca="true" t="shared" si="11" ref="I197:J199">I198</f>
        <v>25</v>
      </c>
      <c r="J197" s="23">
        <f t="shared" si="11"/>
        <v>25</v>
      </c>
    </row>
    <row r="198" spans="1:10" ht="45">
      <c r="A198" s="22" t="s">
        <v>316</v>
      </c>
      <c r="B198" s="16" t="s">
        <v>13</v>
      </c>
      <c r="C198" s="16" t="s">
        <v>314</v>
      </c>
      <c r="D198" s="16" t="s">
        <v>95</v>
      </c>
      <c r="E198" s="17">
        <v>0</v>
      </c>
      <c r="F198" s="16" t="s">
        <v>174</v>
      </c>
      <c r="G198" s="16" t="s">
        <v>311</v>
      </c>
      <c r="H198" s="17"/>
      <c r="I198" s="19">
        <f t="shared" si="11"/>
        <v>25</v>
      </c>
      <c r="J198" s="19">
        <f t="shared" si="11"/>
        <v>25</v>
      </c>
    </row>
    <row r="199" spans="1:10" ht="15">
      <c r="A199" s="22" t="s">
        <v>317</v>
      </c>
      <c r="B199" s="16" t="s">
        <v>13</v>
      </c>
      <c r="C199" s="16" t="s">
        <v>314</v>
      </c>
      <c r="D199" s="16" t="s">
        <v>95</v>
      </c>
      <c r="E199" s="17">
        <v>0</v>
      </c>
      <c r="F199" s="16" t="s">
        <v>174</v>
      </c>
      <c r="G199" s="16" t="s">
        <v>318</v>
      </c>
      <c r="H199" s="17"/>
      <c r="I199" s="19">
        <f t="shared" si="11"/>
        <v>25</v>
      </c>
      <c r="J199" s="19">
        <f t="shared" si="11"/>
        <v>25</v>
      </c>
    </row>
    <row r="200" spans="1:10" ht="32.25" customHeight="1">
      <c r="A200" s="22" t="s">
        <v>188</v>
      </c>
      <c r="B200" s="16" t="s">
        <v>13</v>
      </c>
      <c r="C200" s="16" t="s">
        <v>314</v>
      </c>
      <c r="D200" s="16" t="s">
        <v>95</v>
      </c>
      <c r="E200" s="17">
        <v>0</v>
      </c>
      <c r="F200" s="16" t="s">
        <v>174</v>
      </c>
      <c r="G200" s="16" t="s">
        <v>318</v>
      </c>
      <c r="H200" s="17">
        <v>240</v>
      </c>
      <c r="I200" s="19">
        <f>'Прил 4'!J187</f>
        <v>25</v>
      </c>
      <c r="J200" s="19">
        <f>'Прил 4'!K187</f>
        <v>25</v>
      </c>
    </row>
    <row r="201" spans="1:10" ht="15">
      <c r="A201" s="13" t="s">
        <v>92</v>
      </c>
      <c r="B201" s="12" t="s">
        <v>16</v>
      </c>
      <c r="C201" s="13" t="s">
        <v>9</v>
      </c>
      <c r="D201" s="16"/>
      <c r="E201" s="17"/>
      <c r="F201" s="16"/>
      <c r="G201" s="16"/>
      <c r="H201" s="17"/>
      <c r="I201" s="23">
        <f>I202+I230</f>
        <v>18448.4</v>
      </c>
      <c r="J201" s="23">
        <f>J202+J230</f>
        <v>18484.2</v>
      </c>
    </row>
    <row r="202" spans="1:10" ht="15">
      <c r="A202" s="11" t="s">
        <v>93</v>
      </c>
      <c r="B202" s="12" t="s">
        <v>16</v>
      </c>
      <c r="C202" s="12" t="s">
        <v>64</v>
      </c>
      <c r="D202" s="12" t="s">
        <v>174</v>
      </c>
      <c r="E202" s="13">
        <v>0</v>
      </c>
      <c r="F202" s="12" t="s">
        <v>174</v>
      </c>
      <c r="G202" s="12" t="s">
        <v>311</v>
      </c>
      <c r="H202" s="17"/>
      <c r="I202" s="23">
        <f>I203+I217</f>
        <v>18418.4</v>
      </c>
      <c r="J202" s="23">
        <f>J203+J217</f>
        <v>18454.2</v>
      </c>
    </row>
    <row r="203" spans="1:10" s="26" customFormat="1" ht="29.25">
      <c r="A203" s="11" t="s">
        <v>347</v>
      </c>
      <c r="B203" s="12" t="s">
        <v>16</v>
      </c>
      <c r="C203" s="12" t="s">
        <v>64</v>
      </c>
      <c r="D203" s="12" t="s">
        <v>13</v>
      </c>
      <c r="E203" s="13">
        <v>0</v>
      </c>
      <c r="F203" s="12" t="s">
        <v>174</v>
      </c>
      <c r="G203" s="12" t="s">
        <v>311</v>
      </c>
      <c r="H203" s="13"/>
      <c r="I203" s="23">
        <f>I204</f>
        <v>18418.4</v>
      </c>
      <c r="J203" s="23">
        <f>J204</f>
        <v>0</v>
      </c>
    </row>
    <row r="204" spans="1:10" ht="43.5">
      <c r="A204" s="24" t="s">
        <v>169</v>
      </c>
      <c r="B204" s="12" t="s">
        <v>16</v>
      </c>
      <c r="C204" s="12" t="s">
        <v>64</v>
      </c>
      <c r="D204" s="12" t="s">
        <v>13</v>
      </c>
      <c r="E204" s="13">
        <v>1</v>
      </c>
      <c r="F204" s="12" t="s">
        <v>174</v>
      </c>
      <c r="G204" s="12" t="s">
        <v>311</v>
      </c>
      <c r="H204" s="13"/>
      <c r="I204" s="23">
        <f>I205+I207+I209+I211+I215+I213</f>
        <v>18418.4</v>
      </c>
      <c r="J204" s="23">
        <f>J205+J207+J209+J211+J215+J213</f>
        <v>0</v>
      </c>
    </row>
    <row r="205" spans="1:10" ht="15">
      <c r="A205" s="22" t="s">
        <v>117</v>
      </c>
      <c r="B205" s="16" t="s">
        <v>16</v>
      </c>
      <c r="C205" s="16" t="s">
        <v>64</v>
      </c>
      <c r="D205" s="16" t="s">
        <v>13</v>
      </c>
      <c r="E205" s="17">
        <v>1</v>
      </c>
      <c r="F205" s="16" t="s">
        <v>174</v>
      </c>
      <c r="G205" s="16" t="s">
        <v>223</v>
      </c>
      <c r="H205" s="17"/>
      <c r="I205" s="19">
        <f>I206</f>
        <v>7000</v>
      </c>
      <c r="J205" s="19">
        <f>J206</f>
        <v>0</v>
      </c>
    </row>
    <row r="206" spans="1:10" ht="30">
      <c r="A206" s="22" t="s">
        <v>188</v>
      </c>
      <c r="B206" s="16" t="s">
        <v>16</v>
      </c>
      <c r="C206" s="16" t="s">
        <v>64</v>
      </c>
      <c r="D206" s="16" t="s">
        <v>13</v>
      </c>
      <c r="E206" s="17">
        <v>1</v>
      </c>
      <c r="F206" s="16" t="s">
        <v>174</v>
      </c>
      <c r="G206" s="16" t="s">
        <v>223</v>
      </c>
      <c r="H206" s="17">
        <v>240</v>
      </c>
      <c r="I206" s="19">
        <f>'Прил 4'!J193</f>
        <v>7000</v>
      </c>
      <c r="J206" s="19">
        <f>'Прил 4'!K193</f>
        <v>0</v>
      </c>
    </row>
    <row r="207" spans="1:10" ht="15" hidden="1">
      <c r="A207" s="22" t="s">
        <v>118</v>
      </c>
      <c r="B207" s="16" t="s">
        <v>16</v>
      </c>
      <c r="C207" s="16" t="s">
        <v>64</v>
      </c>
      <c r="D207" s="16" t="s">
        <v>13</v>
      </c>
      <c r="E207" s="17">
        <v>1</v>
      </c>
      <c r="F207" s="16" t="s">
        <v>174</v>
      </c>
      <c r="G207" s="16" t="s">
        <v>224</v>
      </c>
      <c r="H207" s="17"/>
      <c r="I207" s="19">
        <f>I208</f>
        <v>0</v>
      </c>
      <c r="J207" s="19">
        <f>J208</f>
        <v>0</v>
      </c>
    </row>
    <row r="208" spans="1:10" ht="30" hidden="1">
      <c r="A208" s="22" t="s">
        <v>188</v>
      </c>
      <c r="B208" s="16" t="s">
        <v>16</v>
      </c>
      <c r="C208" s="16" t="s">
        <v>64</v>
      </c>
      <c r="D208" s="16" t="s">
        <v>13</v>
      </c>
      <c r="E208" s="17">
        <v>1</v>
      </c>
      <c r="F208" s="16" t="s">
        <v>174</v>
      </c>
      <c r="G208" s="16" t="s">
        <v>224</v>
      </c>
      <c r="H208" s="17">
        <v>240</v>
      </c>
      <c r="I208" s="19"/>
      <c r="J208" s="19"/>
    </row>
    <row r="209" spans="1:10" ht="15">
      <c r="A209" s="22" t="s">
        <v>119</v>
      </c>
      <c r="B209" s="16" t="s">
        <v>16</v>
      </c>
      <c r="C209" s="16" t="s">
        <v>64</v>
      </c>
      <c r="D209" s="16" t="s">
        <v>13</v>
      </c>
      <c r="E209" s="17">
        <v>1</v>
      </c>
      <c r="F209" s="16" t="s">
        <v>174</v>
      </c>
      <c r="G209" s="16" t="s">
        <v>225</v>
      </c>
      <c r="H209" s="17"/>
      <c r="I209" s="19">
        <f>I210</f>
        <v>2800</v>
      </c>
      <c r="J209" s="19">
        <f>J210</f>
        <v>0</v>
      </c>
    </row>
    <row r="210" spans="1:10" ht="30">
      <c r="A210" s="22" t="s">
        <v>188</v>
      </c>
      <c r="B210" s="16" t="s">
        <v>16</v>
      </c>
      <c r="C210" s="16" t="s">
        <v>64</v>
      </c>
      <c r="D210" s="16" t="s">
        <v>13</v>
      </c>
      <c r="E210" s="17">
        <v>1</v>
      </c>
      <c r="F210" s="16" t="s">
        <v>174</v>
      </c>
      <c r="G210" s="16" t="s">
        <v>225</v>
      </c>
      <c r="H210" s="17">
        <v>240</v>
      </c>
      <c r="I210" s="19">
        <f>'Прил 4'!J197</f>
        <v>2800</v>
      </c>
      <c r="J210" s="19">
        <f>'Прил 4'!K197</f>
        <v>0</v>
      </c>
    </row>
    <row r="211" spans="1:10" ht="30">
      <c r="A211" s="22" t="s">
        <v>159</v>
      </c>
      <c r="B211" s="16" t="s">
        <v>16</v>
      </c>
      <c r="C211" s="16" t="s">
        <v>64</v>
      </c>
      <c r="D211" s="16" t="s">
        <v>13</v>
      </c>
      <c r="E211" s="17">
        <v>1</v>
      </c>
      <c r="F211" s="16" t="s">
        <v>174</v>
      </c>
      <c r="G211" s="16" t="s">
        <v>226</v>
      </c>
      <c r="H211" s="17"/>
      <c r="I211" s="19">
        <f>I212</f>
        <v>50</v>
      </c>
      <c r="J211" s="19">
        <f>J212</f>
        <v>0</v>
      </c>
    </row>
    <row r="212" spans="1:10" ht="30">
      <c r="A212" s="22" t="s">
        <v>188</v>
      </c>
      <c r="B212" s="16" t="s">
        <v>16</v>
      </c>
      <c r="C212" s="16" t="s">
        <v>64</v>
      </c>
      <c r="D212" s="16" t="s">
        <v>13</v>
      </c>
      <c r="E212" s="17">
        <v>1</v>
      </c>
      <c r="F212" s="16" t="s">
        <v>174</v>
      </c>
      <c r="G212" s="16" t="s">
        <v>226</v>
      </c>
      <c r="H212" s="17">
        <v>240</v>
      </c>
      <c r="I212" s="19">
        <f>'Прил 4'!J199</f>
        <v>50</v>
      </c>
      <c r="J212" s="19">
        <f>'Прил 4'!K199</f>
        <v>0</v>
      </c>
    </row>
    <row r="213" spans="1:10" ht="15">
      <c r="A213" s="22" t="s">
        <v>199</v>
      </c>
      <c r="B213" s="16" t="s">
        <v>16</v>
      </c>
      <c r="C213" s="16" t="s">
        <v>64</v>
      </c>
      <c r="D213" s="16" t="s">
        <v>13</v>
      </c>
      <c r="E213" s="17">
        <v>1</v>
      </c>
      <c r="F213" s="16" t="s">
        <v>174</v>
      </c>
      <c r="G213" s="16" t="s">
        <v>227</v>
      </c>
      <c r="H213" s="17"/>
      <c r="I213" s="19">
        <f>I214</f>
        <v>5578.4</v>
      </c>
      <c r="J213" s="19">
        <f>J214</f>
        <v>0</v>
      </c>
    </row>
    <row r="214" spans="1:10" ht="30">
      <c r="A214" s="22" t="s">
        <v>188</v>
      </c>
      <c r="B214" s="16" t="s">
        <v>16</v>
      </c>
      <c r="C214" s="16" t="s">
        <v>64</v>
      </c>
      <c r="D214" s="16" t="s">
        <v>13</v>
      </c>
      <c r="E214" s="17">
        <v>1</v>
      </c>
      <c r="F214" s="16" t="s">
        <v>174</v>
      </c>
      <c r="G214" s="16" t="s">
        <v>227</v>
      </c>
      <c r="H214" s="17">
        <v>240</v>
      </c>
      <c r="I214" s="19">
        <f>'Прил 4'!J201</f>
        <v>5578.4</v>
      </c>
      <c r="J214" s="19">
        <f>'Прил 4'!K201</f>
        <v>0</v>
      </c>
    </row>
    <row r="215" spans="1:10" ht="15">
      <c r="A215" s="22" t="s">
        <v>149</v>
      </c>
      <c r="B215" s="16" t="s">
        <v>16</v>
      </c>
      <c r="C215" s="16" t="s">
        <v>64</v>
      </c>
      <c r="D215" s="16" t="s">
        <v>13</v>
      </c>
      <c r="E215" s="17">
        <v>1</v>
      </c>
      <c r="F215" s="16" t="s">
        <v>174</v>
      </c>
      <c r="G215" s="16" t="s">
        <v>228</v>
      </c>
      <c r="H215" s="17"/>
      <c r="I215" s="19">
        <f>I216</f>
        <v>2990</v>
      </c>
      <c r="J215" s="19">
        <f>J216</f>
        <v>0</v>
      </c>
    </row>
    <row r="216" spans="1:10" ht="30">
      <c r="A216" s="22" t="s">
        <v>188</v>
      </c>
      <c r="B216" s="16" t="s">
        <v>16</v>
      </c>
      <c r="C216" s="16" t="s">
        <v>64</v>
      </c>
      <c r="D216" s="16" t="s">
        <v>13</v>
      </c>
      <c r="E216" s="17">
        <v>1</v>
      </c>
      <c r="F216" s="16" t="s">
        <v>174</v>
      </c>
      <c r="G216" s="16" t="s">
        <v>228</v>
      </c>
      <c r="H216" s="17">
        <v>240</v>
      </c>
      <c r="I216" s="19">
        <f>'Прил 4'!J203</f>
        <v>2990</v>
      </c>
      <c r="J216" s="19">
        <f>'Прил 4'!K203</f>
        <v>0</v>
      </c>
    </row>
    <row r="217" spans="1:10" ht="15">
      <c r="A217" s="24" t="s">
        <v>112</v>
      </c>
      <c r="B217" s="12" t="s">
        <v>16</v>
      </c>
      <c r="C217" s="12" t="s">
        <v>64</v>
      </c>
      <c r="D217" s="12" t="s">
        <v>97</v>
      </c>
      <c r="E217" s="12" t="s">
        <v>197</v>
      </c>
      <c r="F217" s="12" t="s">
        <v>174</v>
      </c>
      <c r="G217" s="12" t="s">
        <v>311</v>
      </c>
      <c r="H217" s="17"/>
      <c r="I217" s="23">
        <f>I218</f>
        <v>0</v>
      </c>
      <c r="J217" s="23">
        <f>J218</f>
        <v>18454.2</v>
      </c>
    </row>
    <row r="218" spans="1:10" ht="15">
      <c r="A218" s="22" t="s">
        <v>421</v>
      </c>
      <c r="B218" s="16" t="s">
        <v>16</v>
      </c>
      <c r="C218" s="16" t="s">
        <v>64</v>
      </c>
      <c r="D218" s="16" t="s">
        <v>97</v>
      </c>
      <c r="E218" s="16" t="s">
        <v>422</v>
      </c>
      <c r="F218" s="16" t="s">
        <v>174</v>
      </c>
      <c r="G218" s="16" t="s">
        <v>311</v>
      </c>
      <c r="H218" s="17"/>
      <c r="I218" s="19">
        <f>I219</f>
        <v>0</v>
      </c>
      <c r="J218" s="19">
        <f>J219</f>
        <v>18454.2</v>
      </c>
    </row>
    <row r="219" spans="1:10" ht="15">
      <c r="A219" s="22" t="s">
        <v>421</v>
      </c>
      <c r="B219" s="16" t="s">
        <v>16</v>
      </c>
      <c r="C219" s="16" t="s">
        <v>64</v>
      </c>
      <c r="D219" s="16" t="s">
        <v>97</v>
      </c>
      <c r="E219" s="16" t="s">
        <v>422</v>
      </c>
      <c r="F219" s="16" t="s">
        <v>174</v>
      </c>
      <c r="G219" s="16" t="s">
        <v>311</v>
      </c>
      <c r="H219" s="17"/>
      <c r="I219" s="19">
        <f>I220+I222+I224+I226+I228</f>
        <v>0</v>
      </c>
      <c r="J219" s="19">
        <f>J220+J222+J224+J226+J228</f>
        <v>18454.2</v>
      </c>
    </row>
    <row r="220" spans="1:10" ht="15">
      <c r="A220" s="22" t="s">
        <v>117</v>
      </c>
      <c r="B220" s="16" t="s">
        <v>16</v>
      </c>
      <c r="C220" s="16" t="s">
        <v>64</v>
      </c>
      <c r="D220" s="16" t="s">
        <v>97</v>
      </c>
      <c r="E220" s="16" t="s">
        <v>422</v>
      </c>
      <c r="F220" s="16" t="s">
        <v>174</v>
      </c>
      <c r="G220" s="16" t="s">
        <v>223</v>
      </c>
      <c r="H220" s="17"/>
      <c r="I220" s="19">
        <f>I221</f>
        <v>0</v>
      </c>
      <c r="J220" s="19">
        <f>J221</f>
        <v>5457.8</v>
      </c>
    </row>
    <row r="221" spans="1:10" ht="30">
      <c r="A221" s="22" t="s">
        <v>188</v>
      </c>
      <c r="B221" s="16" t="s">
        <v>16</v>
      </c>
      <c r="C221" s="16" t="s">
        <v>64</v>
      </c>
      <c r="D221" s="16" t="s">
        <v>97</v>
      </c>
      <c r="E221" s="16" t="s">
        <v>422</v>
      </c>
      <c r="F221" s="16" t="s">
        <v>174</v>
      </c>
      <c r="G221" s="16" t="s">
        <v>223</v>
      </c>
      <c r="H221" s="17">
        <v>240</v>
      </c>
      <c r="I221" s="19">
        <f>'Прил 4'!J208</f>
        <v>0</v>
      </c>
      <c r="J221" s="19">
        <f>'Прил 4'!K208</f>
        <v>5457.8</v>
      </c>
    </row>
    <row r="222" spans="1:10" ht="15">
      <c r="A222" s="22" t="s">
        <v>119</v>
      </c>
      <c r="B222" s="16" t="s">
        <v>16</v>
      </c>
      <c r="C222" s="16" t="s">
        <v>64</v>
      </c>
      <c r="D222" s="16" t="s">
        <v>97</v>
      </c>
      <c r="E222" s="16" t="s">
        <v>422</v>
      </c>
      <c r="F222" s="16" t="s">
        <v>174</v>
      </c>
      <c r="G222" s="16" t="s">
        <v>225</v>
      </c>
      <c r="H222" s="17"/>
      <c r="I222" s="19">
        <f>I223</f>
        <v>0</v>
      </c>
      <c r="J222" s="19">
        <f>J223</f>
        <v>3930</v>
      </c>
    </row>
    <row r="223" spans="1:10" ht="30">
      <c r="A223" s="22" t="s">
        <v>188</v>
      </c>
      <c r="B223" s="16" t="s">
        <v>16</v>
      </c>
      <c r="C223" s="16" t="s">
        <v>64</v>
      </c>
      <c r="D223" s="16" t="s">
        <v>97</v>
      </c>
      <c r="E223" s="16" t="s">
        <v>422</v>
      </c>
      <c r="F223" s="16" t="s">
        <v>174</v>
      </c>
      <c r="G223" s="16" t="s">
        <v>225</v>
      </c>
      <c r="H223" s="17">
        <v>240</v>
      </c>
      <c r="I223" s="19">
        <f>'Прил 4'!J210</f>
        <v>0</v>
      </c>
      <c r="J223" s="19">
        <f>'Прил 4'!K210</f>
        <v>3930</v>
      </c>
    </row>
    <row r="224" spans="1:10" ht="30">
      <c r="A224" s="22" t="s">
        <v>159</v>
      </c>
      <c r="B224" s="16" t="s">
        <v>16</v>
      </c>
      <c r="C224" s="16" t="s">
        <v>64</v>
      </c>
      <c r="D224" s="16" t="s">
        <v>97</v>
      </c>
      <c r="E224" s="16" t="s">
        <v>422</v>
      </c>
      <c r="F224" s="16" t="s">
        <v>174</v>
      </c>
      <c r="G224" s="16" t="s">
        <v>226</v>
      </c>
      <c r="H224" s="17"/>
      <c r="I224" s="19">
        <f>I225</f>
        <v>0</v>
      </c>
      <c r="J224" s="19">
        <f>J225</f>
        <v>50</v>
      </c>
    </row>
    <row r="225" spans="1:10" ht="30">
      <c r="A225" s="22" t="s">
        <v>188</v>
      </c>
      <c r="B225" s="16" t="s">
        <v>16</v>
      </c>
      <c r="C225" s="16" t="s">
        <v>64</v>
      </c>
      <c r="D225" s="16" t="s">
        <v>97</v>
      </c>
      <c r="E225" s="16" t="s">
        <v>422</v>
      </c>
      <c r="F225" s="16" t="s">
        <v>174</v>
      </c>
      <c r="G225" s="16" t="s">
        <v>226</v>
      </c>
      <c r="H225" s="17">
        <v>240</v>
      </c>
      <c r="I225" s="19">
        <f>'Прил 4'!J212</f>
        <v>0</v>
      </c>
      <c r="J225" s="19">
        <f>'Прил 4'!K212</f>
        <v>50</v>
      </c>
    </row>
    <row r="226" spans="1:10" ht="15">
      <c r="A226" s="22" t="s">
        <v>199</v>
      </c>
      <c r="B226" s="16" t="s">
        <v>16</v>
      </c>
      <c r="C226" s="16" t="s">
        <v>64</v>
      </c>
      <c r="D226" s="16" t="s">
        <v>97</v>
      </c>
      <c r="E226" s="16" t="s">
        <v>422</v>
      </c>
      <c r="F226" s="16" t="s">
        <v>174</v>
      </c>
      <c r="G226" s="16" t="s">
        <v>227</v>
      </c>
      <c r="H226" s="17"/>
      <c r="I226" s="19">
        <f>I227</f>
        <v>0</v>
      </c>
      <c r="J226" s="19">
        <f>J227</f>
        <v>5790.6</v>
      </c>
    </row>
    <row r="227" spans="1:10" ht="30">
      <c r="A227" s="22" t="s">
        <v>188</v>
      </c>
      <c r="B227" s="16" t="s">
        <v>16</v>
      </c>
      <c r="C227" s="16" t="s">
        <v>64</v>
      </c>
      <c r="D227" s="16" t="s">
        <v>97</v>
      </c>
      <c r="E227" s="16" t="s">
        <v>422</v>
      </c>
      <c r="F227" s="16" t="s">
        <v>174</v>
      </c>
      <c r="G227" s="16" t="s">
        <v>227</v>
      </c>
      <c r="H227" s="17">
        <v>240</v>
      </c>
      <c r="I227" s="19">
        <f>'Прил 4'!J214</f>
        <v>0</v>
      </c>
      <c r="J227" s="19">
        <f>'Прил 4'!K214</f>
        <v>5790.6</v>
      </c>
    </row>
    <row r="228" spans="1:10" ht="15">
      <c r="A228" s="22" t="s">
        <v>149</v>
      </c>
      <c r="B228" s="16" t="s">
        <v>16</v>
      </c>
      <c r="C228" s="16" t="s">
        <v>64</v>
      </c>
      <c r="D228" s="16" t="s">
        <v>97</v>
      </c>
      <c r="E228" s="16" t="s">
        <v>422</v>
      </c>
      <c r="F228" s="16" t="s">
        <v>174</v>
      </c>
      <c r="G228" s="16" t="s">
        <v>228</v>
      </c>
      <c r="H228" s="17"/>
      <c r="I228" s="19">
        <f>I229</f>
        <v>0</v>
      </c>
      <c r="J228" s="19">
        <f>J229</f>
        <v>3225.8</v>
      </c>
    </row>
    <row r="229" spans="1:10" ht="30">
      <c r="A229" s="22" t="s">
        <v>188</v>
      </c>
      <c r="B229" s="16" t="s">
        <v>16</v>
      </c>
      <c r="C229" s="16" t="s">
        <v>64</v>
      </c>
      <c r="D229" s="16" t="s">
        <v>97</v>
      </c>
      <c r="E229" s="16" t="s">
        <v>422</v>
      </c>
      <c r="F229" s="16" t="s">
        <v>174</v>
      </c>
      <c r="G229" s="16" t="s">
        <v>228</v>
      </c>
      <c r="H229" s="17">
        <v>240</v>
      </c>
      <c r="I229" s="19">
        <f>'Прил 4'!J216</f>
        <v>0</v>
      </c>
      <c r="J229" s="19">
        <f>'Прил 4'!K216</f>
        <v>3225.8</v>
      </c>
    </row>
    <row r="230" spans="1:10" ht="15">
      <c r="A230" s="11" t="s">
        <v>94</v>
      </c>
      <c r="B230" s="12" t="s">
        <v>16</v>
      </c>
      <c r="C230" s="12" t="s">
        <v>95</v>
      </c>
      <c r="D230" s="12" t="s">
        <v>174</v>
      </c>
      <c r="E230" s="12" t="s">
        <v>197</v>
      </c>
      <c r="F230" s="12" t="s">
        <v>174</v>
      </c>
      <c r="G230" s="12" t="s">
        <v>311</v>
      </c>
      <c r="H230" s="13" t="s">
        <v>8</v>
      </c>
      <c r="I230" s="14">
        <f>I231+I234</f>
        <v>30</v>
      </c>
      <c r="J230" s="14">
        <f>J231+J234</f>
        <v>30</v>
      </c>
    </row>
    <row r="231" spans="1:10" s="26" customFormat="1" ht="43.5">
      <c r="A231" s="24" t="s">
        <v>348</v>
      </c>
      <c r="B231" s="12" t="s">
        <v>16</v>
      </c>
      <c r="C231" s="12" t="s">
        <v>95</v>
      </c>
      <c r="D231" s="12" t="s">
        <v>16</v>
      </c>
      <c r="E231" s="13">
        <v>0</v>
      </c>
      <c r="F231" s="12" t="s">
        <v>174</v>
      </c>
      <c r="G231" s="12" t="s">
        <v>311</v>
      </c>
      <c r="H231" s="13"/>
      <c r="I231" s="23">
        <f>I232</f>
        <v>30</v>
      </c>
      <c r="J231" s="23">
        <f>J232</f>
        <v>0</v>
      </c>
    </row>
    <row r="232" spans="1:10" ht="15">
      <c r="A232" s="22" t="s">
        <v>178</v>
      </c>
      <c r="B232" s="16" t="s">
        <v>16</v>
      </c>
      <c r="C232" s="16" t="s">
        <v>95</v>
      </c>
      <c r="D232" s="16" t="s">
        <v>16</v>
      </c>
      <c r="E232" s="17">
        <v>0</v>
      </c>
      <c r="F232" s="16" t="s">
        <v>174</v>
      </c>
      <c r="G232" s="16" t="s">
        <v>229</v>
      </c>
      <c r="H232" s="17"/>
      <c r="I232" s="19">
        <f>I233</f>
        <v>30</v>
      </c>
      <c r="J232" s="19">
        <f>J233</f>
        <v>0</v>
      </c>
    </row>
    <row r="233" spans="1:10" ht="30">
      <c r="A233" s="22" t="s">
        <v>432</v>
      </c>
      <c r="B233" s="16" t="s">
        <v>16</v>
      </c>
      <c r="C233" s="16" t="s">
        <v>95</v>
      </c>
      <c r="D233" s="16" t="s">
        <v>16</v>
      </c>
      <c r="E233" s="17">
        <v>0</v>
      </c>
      <c r="F233" s="16" t="s">
        <v>174</v>
      </c>
      <c r="G233" s="16" t="s">
        <v>229</v>
      </c>
      <c r="H233" s="17">
        <v>810</v>
      </c>
      <c r="I233" s="19">
        <f>'Прил 4'!J220</f>
        <v>30</v>
      </c>
      <c r="J233" s="19">
        <f>'Прил 4'!K220</f>
        <v>0</v>
      </c>
    </row>
    <row r="234" spans="1:10" ht="15">
      <c r="A234" s="24" t="s">
        <v>112</v>
      </c>
      <c r="B234" s="12" t="s">
        <v>16</v>
      </c>
      <c r="C234" s="12" t="s">
        <v>95</v>
      </c>
      <c r="D234" s="12" t="s">
        <v>97</v>
      </c>
      <c r="E234" s="12" t="s">
        <v>197</v>
      </c>
      <c r="F234" s="12" t="s">
        <v>174</v>
      </c>
      <c r="G234" s="12" t="s">
        <v>311</v>
      </c>
      <c r="H234" s="17"/>
      <c r="I234" s="23">
        <f aca="true" t="shared" si="12" ref="I234:J237">I235</f>
        <v>0</v>
      </c>
      <c r="J234" s="23">
        <f t="shared" si="12"/>
        <v>30</v>
      </c>
    </row>
    <row r="235" spans="1:10" ht="15">
      <c r="A235" s="22" t="s">
        <v>421</v>
      </c>
      <c r="B235" s="16" t="s">
        <v>16</v>
      </c>
      <c r="C235" s="16" t="s">
        <v>95</v>
      </c>
      <c r="D235" s="16" t="s">
        <v>97</v>
      </c>
      <c r="E235" s="16" t="s">
        <v>422</v>
      </c>
      <c r="F235" s="16" t="s">
        <v>174</v>
      </c>
      <c r="G235" s="16" t="s">
        <v>311</v>
      </c>
      <c r="H235" s="17"/>
      <c r="I235" s="19">
        <f t="shared" si="12"/>
        <v>0</v>
      </c>
      <c r="J235" s="19">
        <f t="shared" si="12"/>
        <v>30</v>
      </c>
    </row>
    <row r="236" spans="1:10" ht="15">
      <c r="A236" s="22" t="s">
        <v>421</v>
      </c>
      <c r="B236" s="16" t="s">
        <v>16</v>
      </c>
      <c r="C236" s="16" t="s">
        <v>95</v>
      </c>
      <c r="D236" s="16" t="s">
        <v>97</v>
      </c>
      <c r="E236" s="16" t="s">
        <v>422</v>
      </c>
      <c r="F236" s="16" t="s">
        <v>174</v>
      </c>
      <c r="G236" s="16" t="s">
        <v>311</v>
      </c>
      <c r="H236" s="17"/>
      <c r="I236" s="19">
        <f t="shared" si="12"/>
        <v>0</v>
      </c>
      <c r="J236" s="19">
        <f t="shared" si="12"/>
        <v>30</v>
      </c>
    </row>
    <row r="237" spans="1:10" ht="15">
      <c r="A237" s="22" t="s">
        <v>178</v>
      </c>
      <c r="B237" s="16" t="s">
        <v>16</v>
      </c>
      <c r="C237" s="16" t="s">
        <v>95</v>
      </c>
      <c r="D237" s="16" t="s">
        <v>97</v>
      </c>
      <c r="E237" s="16" t="s">
        <v>422</v>
      </c>
      <c r="F237" s="16" t="s">
        <v>174</v>
      </c>
      <c r="G237" s="16" t="s">
        <v>229</v>
      </c>
      <c r="H237" s="17"/>
      <c r="I237" s="19">
        <f t="shared" si="12"/>
        <v>0</v>
      </c>
      <c r="J237" s="19">
        <f t="shared" si="12"/>
        <v>30</v>
      </c>
    </row>
    <row r="238" spans="1:10" ht="30">
      <c r="A238" s="22" t="s">
        <v>432</v>
      </c>
      <c r="B238" s="16" t="s">
        <v>16</v>
      </c>
      <c r="C238" s="16" t="s">
        <v>95</v>
      </c>
      <c r="D238" s="16" t="s">
        <v>97</v>
      </c>
      <c r="E238" s="16" t="s">
        <v>422</v>
      </c>
      <c r="F238" s="16" t="s">
        <v>174</v>
      </c>
      <c r="G238" s="16" t="s">
        <v>229</v>
      </c>
      <c r="H238" s="17">
        <v>810</v>
      </c>
      <c r="I238" s="19">
        <f>'Прил 4'!J225</f>
        <v>0</v>
      </c>
      <c r="J238" s="19">
        <f>'Прил 4'!K225</f>
        <v>30</v>
      </c>
    </row>
    <row r="239" spans="1:10" ht="15">
      <c r="A239" s="13" t="s">
        <v>19</v>
      </c>
      <c r="B239" s="12" t="s">
        <v>17</v>
      </c>
      <c r="C239" s="13" t="s">
        <v>9</v>
      </c>
      <c r="D239" s="16"/>
      <c r="E239" s="17"/>
      <c r="F239" s="16"/>
      <c r="G239" s="16"/>
      <c r="H239" s="17"/>
      <c r="I239" s="23">
        <f>I240+I252+I257+I302</f>
        <v>34542.9</v>
      </c>
      <c r="J239" s="23">
        <f>J240+J252+J257+J302</f>
        <v>35140.7</v>
      </c>
    </row>
    <row r="240" spans="1:10" ht="15">
      <c r="A240" s="11" t="s">
        <v>20</v>
      </c>
      <c r="B240" s="12" t="s">
        <v>17</v>
      </c>
      <c r="C240" s="13" t="s">
        <v>12</v>
      </c>
      <c r="D240" s="12" t="s">
        <v>174</v>
      </c>
      <c r="E240" s="12" t="s">
        <v>197</v>
      </c>
      <c r="F240" s="12" t="s">
        <v>174</v>
      </c>
      <c r="G240" s="12" t="s">
        <v>311</v>
      </c>
      <c r="H240" s="17"/>
      <c r="I240" s="23">
        <f>I241+I245</f>
        <v>1250.4</v>
      </c>
      <c r="J240" s="23">
        <f>J241+J245</f>
        <v>1251.4</v>
      </c>
    </row>
    <row r="241" spans="1:10" s="26" customFormat="1" ht="43.5">
      <c r="A241" s="24" t="s">
        <v>349</v>
      </c>
      <c r="B241" s="12" t="s">
        <v>17</v>
      </c>
      <c r="C241" s="12" t="s">
        <v>12</v>
      </c>
      <c r="D241" s="12" t="s">
        <v>17</v>
      </c>
      <c r="E241" s="13">
        <v>0</v>
      </c>
      <c r="F241" s="12" t="s">
        <v>174</v>
      </c>
      <c r="G241" s="16" t="s">
        <v>311</v>
      </c>
      <c r="H241" s="13"/>
      <c r="I241" s="23">
        <f aca="true" t="shared" si="13" ref="I241:J243">I242</f>
        <v>215</v>
      </c>
      <c r="J241" s="23">
        <f t="shared" si="13"/>
        <v>0</v>
      </c>
    </row>
    <row r="242" spans="1:10" ht="15">
      <c r="A242" s="24" t="s">
        <v>120</v>
      </c>
      <c r="B242" s="12" t="s">
        <v>17</v>
      </c>
      <c r="C242" s="12" t="s">
        <v>12</v>
      </c>
      <c r="D242" s="12" t="s">
        <v>17</v>
      </c>
      <c r="E242" s="13">
        <v>1</v>
      </c>
      <c r="F242" s="12" t="s">
        <v>174</v>
      </c>
      <c r="G242" s="16" t="s">
        <v>311</v>
      </c>
      <c r="H242" s="13"/>
      <c r="I242" s="23">
        <f t="shared" si="13"/>
        <v>215</v>
      </c>
      <c r="J242" s="23">
        <f t="shared" si="13"/>
        <v>0</v>
      </c>
    </row>
    <row r="243" spans="1:10" ht="15">
      <c r="A243" s="22" t="s">
        <v>200</v>
      </c>
      <c r="B243" s="16" t="s">
        <v>17</v>
      </c>
      <c r="C243" s="16" t="s">
        <v>12</v>
      </c>
      <c r="D243" s="16" t="s">
        <v>17</v>
      </c>
      <c r="E243" s="17">
        <v>1</v>
      </c>
      <c r="F243" s="16" t="s">
        <v>174</v>
      </c>
      <c r="G243" s="16" t="s">
        <v>230</v>
      </c>
      <c r="H243" s="17"/>
      <c r="I243" s="19">
        <f t="shared" si="13"/>
        <v>215</v>
      </c>
      <c r="J243" s="19">
        <f t="shared" si="13"/>
        <v>0</v>
      </c>
    </row>
    <row r="244" spans="1:10" ht="30">
      <c r="A244" s="22" t="s">
        <v>188</v>
      </c>
      <c r="B244" s="16" t="s">
        <v>17</v>
      </c>
      <c r="C244" s="16" t="s">
        <v>12</v>
      </c>
      <c r="D244" s="16" t="s">
        <v>17</v>
      </c>
      <c r="E244" s="17">
        <v>1</v>
      </c>
      <c r="F244" s="16" t="s">
        <v>174</v>
      </c>
      <c r="G244" s="16" t="s">
        <v>230</v>
      </c>
      <c r="H244" s="17">
        <v>240</v>
      </c>
      <c r="I244" s="19">
        <f>'Прил 4'!J231</f>
        <v>215</v>
      </c>
      <c r="J244" s="19">
        <f>'Прил 4'!K231</f>
        <v>0</v>
      </c>
    </row>
    <row r="245" spans="1:10" ht="17.25" customHeight="1">
      <c r="A245" s="24" t="s">
        <v>112</v>
      </c>
      <c r="B245" s="12" t="s">
        <v>17</v>
      </c>
      <c r="C245" s="13" t="s">
        <v>12</v>
      </c>
      <c r="D245" s="12" t="s">
        <v>97</v>
      </c>
      <c r="E245" s="13">
        <v>0</v>
      </c>
      <c r="F245" s="12" t="s">
        <v>174</v>
      </c>
      <c r="G245" s="12" t="s">
        <v>311</v>
      </c>
      <c r="H245" s="17"/>
      <c r="I245" s="23">
        <f>I246</f>
        <v>1035.4</v>
      </c>
      <c r="J245" s="23">
        <f>J246</f>
        <v>1251.4</v>
      </c>
    </row>
    <row r="246" spans="1:10" ht="15">
      <c r="A246" s="22" t="s">
        <v>421</v>
      </c>
      <c r="B246" s="16" t="s">
        <v>17</v>
      </c>
      <c r="C246" s="17" t="s">
        <v>12</v>
      </c>
      <c r="D246" s="16" t="s">
        <v>97</v>
      </c>
      <c r="E246" s="17">
        <v>9</v>
      </c>
      <c r="F246" s="16" t="s">
        <v>174</v>
      </c>
      <c r="G246" s="16" t="s">
        <v>311</v>
      </c>
      <c r="H246" s="17"/>
      <c r="I246" s="19">
        <f>I247</f>
        <v>1035.4</v>
      </c>
      <c r="J246" s="19">
        <f>J247</f>
        <v>1251.4</v>
      </c>
    </row>
    <row r="247" spans="1:10" ht="15">
      <c r="A247" s="22" t="s">
        <v>421</v>
      </c>
      <c r="B247" s="16" t="s">
        <v>17</v>
      </c>
      <c r="C247" s="17" t="s">
        <v>12</v>
      </c>
      <c r="D247" s="16" t="s">
        <v>97</v>
      </c>
      <c r="E247" s="17">
        <v>9</v>
      </c>
      <c r="F247" s="16" t="s">
        <v>174</v>
      </c>
      <c r="G247" s="16" t="s">
        <v>311</v>
      </c>
      <c r="H247" s="17"/>
      <c r="I247" s="19">
        <f>I248+I250</f>
        <v>1035.4</v>
      </c>
      <c r="J247" s="19">
        <f>J248+J250</f>
        <v>1251.4</v>
      </c>
    </row>
    <row r="248" spans="1:10" ht="15">
      <c r="A248" s="22" t="s">
        <v>200</v>
      </c>
      <c r="B248" s="16" t="s">
        <v>17</v>
      </c>
      <c r="C248" s="16" t="s">
        <v>12</v>
      </c>
      <c r="D248" s="16" t="s">
        <v>97</v>
      </c>
      <c r="E248" s="17">
        <v>9</v>
      </c>
      <c r="F248" s="16" t="s">
        <v>174</v>
      </c>
      <c r="G248" s="16" t="s">
        <v>230</v>
      </c>
      <c r="H248" s="17"/>
      <c r="I248" s="19">
        <f>I249</f>
        <v>0</v>
      </c>
      <c r="J248" s="19">
        <f>J249</f>
        <v>319.5</v>
      </c>
    </row>
    <row r="249" spans="1:10" ht="30">
      <c r="A249" s="22" t="s">
        <v>188</v>
      </c>
      <c r="B249" s="16" t="s">
        <v>17</v>
      </c>
      <c r="C249" s="16" t="s">
        <v>12</v>
      </c>
      <c r="D249" s="16" t="s">
        <v>97</v>
      </c>
      <c r="E249" s="17">
        <v>9</v>
      </c>
      <c r="F249" s="16" t="s">
        <v>174</v>
      </c>
      <c r="G249" s="16" t="s">
        <v>230</v>
      </c>
      <c r="H249" s="17">
        <v>240</v>
      </c>
      <c r="I249" s="19">
        <f>'Прил 4'!J236</f>
        <v>0</v>
      </c>
      <c r="J249" s="19">
        <f>'Прил 4'!K236</f>
        <v>319.5</v>
      </c>
    </row>
    <row r="250" spans="1:10" ht="30">
      <c r="A250" s="22" t="s">
        <v>173</v>
      </c>
      <c r="B250" s="16" t="s">
        <v>17</v>
      </c>
      <c r="C250" s="17" t="s">
        <v>12</v>
      </c>
      <c r="D250" s="16" t="s">
        <v>97</v>
      </c>
      <c r="E250" s="17">
        <v>9</v>
      </c>
      <c r="F250" s="16" t="s">
        <v>174</v>
      </c>
      <c r="G250" s="16" t="s">
        <v>231</v>
      </c>
      <c r="H250" s="17"/>
      <c r="I250" s="19">
        <f>I251</f>
        <v>1035.4</v>
      </c>
      <c r="J250" s="19">
        <f>J251</f>
        <v>931.9</v>
      </c>
    </row>
    <row r="251" spans="1:10" ht="30">
      <c r="A251" s="22" t="s">
        <v>188</v>
      </c>
      <c r="B251" s="16" t="s">
        <v>17</v>
      </c>
      <c r="C251" s="17" t="s">
        <v>12</v>
      </c>
      <c r="D251" s="16" t="s">
        <v>97</v>
      </c>
      <c r="E251" s="17">
        <v>9</v>
      </c>
      <c r="F251" s="16" t="s">
        <v>174</v>
      </c>
      <c r="G251" s="16" t="s">
        <v>231</v>
      </c>
      <c r="H251" s="17">
        <v>240</v>
      </c>
      <c r="I251" s="19">
        <f>'Прил 4'!J238</f>
        <v>1035.4</v>
      </c>
      <c r="J251" s="19">
        <f>'Прил 4'!K238</f>
        <v>931.9</v>
      </c>
    </row>
    <row r="252" spans="1:10" ht="15" hidden="1">
      <c r="A252" s="11" t="s">
        <v>80</v>
      </c>
      <c r="B252" s="12" t="s">
        <v>17</v>
      </c>
      <c r="C252" s="12" t="s">
        <v>14</v>
      </c>
      <c r="D252" s="12" t="s">
        <v>174</v>
      </c>
      <c r="E252" s="12" t="s">
        <v>197</v>
      </c>
      <c r="F252" s="12" t="s">
        <v>174</v>
      </c>
      <c r="G252" s="12" t="s">
        <v>311</v>
      </c>
      <c r="H252" s="36"/>
      <c r="I252" s="23">
        <f aca="true" t="shared" si="14" ref="I252:J255">I253</f>
        <v>0</v>
      </c>
      <c r="J252" s="23">
        <f t="shared" si="14"/>
        <v>0</v>
      </c>
    </row>
    <row r="253" spans="1:10" s="26" customFormat="1" ht="43.5" hidden="1">
      <c r="A253" s="24" t="s">
        <v>349</v>
      </c>
      <c r="B253" s="12" t="s">
        <v>17</v>
      </c>
      <c r="C253" s="12" t="s">
        <v>14</v>
      </c>
      <c r="D253" s="12" t="s">
        <v>17</v>
      </c>
      <c r="E253" s="13">
        <v>0</v>
      </c>
      <c r="F253" s="12" t="s">
        <v>174</v>
      </c>
      <c r="G253" s="12" t="s">
        <v>311</v>
      </c>
      <c r="H253" s="142"/>
      <c r="I253" s="23">
        <f t="shared" si="14"/>
        <v>0</v>
      </c>
      <c r="J253" s="23">
        <f t="shared" si="14"/>
        <v>0</v>
      </c>
    </row>
    <row r="254" spans="1:10" ht="30" customHeight="1" hidden="1">
      <c r="A254" s="11" t="s">
        <v>428</v>
      </c>
      <c r="B254" s="12" t="s">
        <v>17</v>
      </c>
      <c r="C254" s="12" t="s">
        <v>14</v>
      </c>
      <c r="D254" s="12" t="s">
        <v>17</v>
      </c>
      <c r="E254" s="13">
        <v>3</v>
      </c>
      <c r="F254" s="12" t="s">
        <v>174</v>
      </c>
      <c r="G254" s="16" t="s">
        <v>311</v>
      </c>
      <c r="H254" s="142"/>
      <c r="I254" s="23">
        <f t="shared" si="14"/>
        <v>0</v>
      </c>
      <c r="J254" s="23">
        <f t="shared" si="14"/>
        <v>0</v>
      </c>
    </row>
    <row r="255" spans="1:10" ht="15" hidden="1">
      <c r="A255" s="15" t="s">
        <v>429</v>
      </c>
      <c r="B255" s="16" t="s">
        <v>17</v>
      </c>
      <c r="C255" s="16" t="s">
        <v>14</v>
      </c>
      <c r="D255" s="16" t="s">
        <v>17</v>
      </c>
      <c r="E255" s="17">
        <v>3</v>
      </c>
      <c r="F255" s="16" t="s">
        <v>174</v>
      </c>
      <c r="G255" s="73">
        <v>29550</v>
      </c>
      <c r="H255" s="36"/>
      <c r="I255" s="19">
        <f t="shared" si="14"/>
        <v>0</v>
      </c>
      <c r="J255" s="19">
        <f t="shared" si="14"/>
        <v>0</v>
      </c>
    </row>
    <row r="256" spans="1:10" ht="30" hidden="1">
      <c r="A256" s="22" t="s">
        <v>188</v>
      </c>
      <c r="B256" s="16" t="s">
        <v>17</v>
      </c>
      <c r="C256" s="16" t="s">
        <v>14</v>
      </c>
      <c r="D256" s="16" t="s">
        <v>17</v>
      </c>
      <c r="E256" s="17">
        <v>3</v>
      </c>
      <c r="F256" s="16" t="s">
        <v>174</v>
      </c>
      <c r="G256" s="73">
        <v>29550</v>
      </c>
      <c r="H256" s="73">
        <v>240</v>
      </c>
      <c r="I256" s="19">
        <f>'[2]Прил 4'!J243</f>
        <v>0</v>
      </c>
      <c r="J256" s="19">
        <f>'[2]Прил 4'!K243</f>
        <v>0</v>
      </c>
    </row>
    <row r="257" spans="1:10" ht="15">
      <c r="A257" s="11" t="s">
        <v>3</v>
      </c>
      <c r="B257" s="12" t="s">
        <v>17</v>
      </c>
      <c r="C257" s="13" t="s">
        <v>13</v>
      </c>
      <c r="D257" s="12" t="s">
        <v>174</v>
      </c>
      <c r="E257" s="12" t="s">
        <v>197</v>
      </c>
      <c r="F257" s="12" t="s">
        <v>174</v>
      </c>
      <c r="G257" s="12" t="s">
        <v>311</v>
      </c>
      <c r="H257" s="13"/>
      <c r="I257" s="14">
        <f>I258+I287</f>
        <v>14826.7</v>
      </c>
      <c r="J257" s="14">
        <f>J258+J287</f>
        <v>15802.6</v>
      </c>
    </row>
    <row r="258" spans="1:10" s="26" customFormat="1" ht="29.25">
      <c r="A258" s="11" t="s">
        <v>347</v>
      </c>
      <c r="B258" s="12" t="s">
        <v>17</v>
      </c>
      <c r="C258" s="12" t="s">
        <v>13</v>
      </c>
      <c r="D258" s="12" t="s">
        <v>13</v>
      </c>
      <c r="E258" s="13">
        <v>0</v>
      </c>
      <c r="F258" s="12" t="s">
        <v>174</v>
      </c>
      <c r="G258" s="12" t="s">
        <v>311</v>
      </c>
      <c r="H258" s="13"/>
      <c r="I258" s="23">
        <f>I259+I264</f>
        <v>14826.7</v>
      </c>
      <c r="J258" s="23">
        <f>J259+J264</f>
        <v>0</v>
      </c>
    </row>
    <row r="259" spans="1:10" ht="29.25">
      <c r="A259" s="24" t="s">
        <v>122</v>
      </c>
      <c r="B259" s="12" t="s">
        <v>17</v>
      </c>
      <c r="C259" s="12" t="s">
        <v>13</v>
      </c>
      <c r="D259" s="12" t="s">
        <v>13</v>
      </c>
      <c r="E259" s="13">
        <v>2</v>
      </c>
      <c r="F259" s="12" t="s">
        <v>174</v>
      </c>
      <c r="G259" s="12" t="s">
        <v>311</v>
      </c>
      <c r="H259" s="13"/>
      <c r="I259" s="23">
        <f>I260+I262</f>
        <v>9266</v>
      </c>
      <c r="J259" s="23">
        <f>J260+J262</f>
        <v>0</v>
      </c>
    </row>
    <row r="260" spans="1:10" ht="15">
      <c r="A260" s="22" t="s">
        <v>123</v>
      </c>
      <c r="B260" s="16" t="s">
        <v>17</v>
      </c>
      <c r="C260" s="16" t="s">
        <v>13</v>
      </c>
      <c r="D260" s="16" t="s">
        <v>13</v>
      </c>
      <c r="E260" s="17">
        <v>2</v>
      </c>
      <c r="F260" s="16" t="s">
        <v>174</v>
      </c>
      <c r="G260" s="16" t="s">
        <v>232</v>
      </c>
      <c r="H260" s="17"/>
      <c r="I260" s="19">
        <f>I261</f>
        <v>6356</v>
      </c>
      <c r="J260" s="19">
        <f>J261</f>
        <v>0</v>
      </c>
    </row>
    <row r="261" spans="1:10" ht="30">
      <c r="A261" s="22" t="s">
        <v>188</v>
      </c>
      <c r="B261" s="16" t="s">
        <v>17</v>
      </c>
      <c r="C261" s="16" t="s">
        <v>13</v>
      </c>
      <c r="D261" s="16" t="s">
        <v>13</v>
      </c>
      <c r="E261" s="17">
        <v>2</v>
      </c>
      <c r="F261" s="16" t="s">
        <v>174</v>
      </c>
      <c r="G261" s="16" t="s">
        <v>232</v>
      </c>
      <c r="H261" s="17">
        <v>240</v>
      </c>
      <c r="I261" s="19">
        <f>'Прил 4'!J248</f>
        <v>6356</v>
      </c>
      <c r="J261" s="19">
        <f>'Прил 4'!K248</f>
        <v>0</v>
      </c>
    </row>
    <row r="262" spans="1:10" ht="15">
      <c r="A262" s="22" t="s">
        <v>126</v>
      </c>
      <c r="B262" s="16" t="s">
        <v>17</v>
      </c>
      <c r="C262" s="16" t="s">
        <v>13</v>
      </c>
      <c r="D262" s="16" t="s">
        <v>13</v>
      </c>
      <c r="E262" s="17">
        <v>2</v>
      </c>
      <c r="F262" s="16" t="s">
        <v>174</v>
      </c>
      <c r="G262" s="16" t="s">
        <v>233</v>
      </c>
      <c r="H262" s="17"/>
      <c r="I262" s="19">
        <f>I263</f>
        <v>2910</v>
      </c>
      <c r="J262" s="19">
        <f>J263</f>
        <v>0</v>
      </c>
    </row>
    <row r="263" spans="1:10" ht="30">
      <c r="A263" s="22" t="s">
        <v>188</v>
      </c>
      <c r="B263" s="16" t="s">
        <v>17</v>
      </c>
      <c r="C263" s="16" t="s">
        <v>13</v>
      </c>
      <c r="D263" s="16" t="s">
        <v>13</v>
      </c>
      <c r="E263" s="17">
        <v>2</v>
      </c>
      <c r="F263" s="16" t="s">
        <v>174</v>
      </c>
      <c r="G263" s="16" t="s">
        <v>233</v>
      </c>
      <c r="H263" s="17">
        <v>240</v>
      </c>
      <c r="I263" s="19">
        <f>'Прил 4'!J250</f>
        <v>2910</v>
      </c>
      <c r="J263" s="19">
        <f>'Прил 4'!K250</f>
        <v>0</v>
      </c>
    </row>
    <row r="264" spans="1:10" ht="29.25">
      <c r="A264" s="24" t="s">
        <v>124</v>
      </c>
      <c r="B264" s="12" t="s">
        <v>17</v>
      </c>
      <c r="C264" s="12" t="s">
        <v>13</v>
      </c>
      <c r="D264" s="12" t="s">
        <v>13</v>
      </c>
      <c r="E264" s="13">
        <v>3</v>
      </c>
      <c r="F264" s="12" t="s">
        <v>174</v>
      </c>
      <c r="G264" s="12" t="s">
        <v>311</v>
      </c>
      <c r="H264" s="13"/>
      <c r="I264" s="23">
        <f>I265+I267+I269+I271+I273+I275+I277+I279+I281+I283+I285</f>
        <v>5560.700000000001</v>
      </c>
      <c r="J264" s="23">
        <f>J265+J267+J269+J271+J273+J275+J277+J279+J281+J283+J285</f>
        <v>0</v>
      </c>
    </row>
    <row r="265" spans="1:10" ht="15" hidden="1">
      <c r="A265" s="22" t="s">
        <v>119</v>
      </c>
      <c r="B265" s="16" t="s">
        <v>17</v>
      </c>
      <c r="C265" s="16" t="s">
        <v>13</v>
      </c>
      <c r="D265" s="16" t="s">
        <v>13</v>
      </c>
      <c r="E265" s="17">
        <v>3</v>
      </c>
      <c r="F265" s="16" t="s">
        <v>174</v>
      </c>
      <c r="G265" s="16" t="s">
        <v>225</v>
      </c>
      <c r="H265" s="17"/>
      <c r="I265" s="19">
        <f>I266</f>
        <v>0</v>
      </c>
      <c r="J265" s="19">
        <f>J266</f>
        <v>0</v>
      </c>
    </row>
    <row r="266" spans="1:10" ht="30" hidden="1">
      <c r="A266" s="22" t="s">
        <v>188</v>
      </c>
      <c r="B266" s="16" t="s">
        <v>17</v>
      </c>
      <c r="C266" s="16" t="s">
        <v>13</v>
      </c>
      <c r="D266" s="16" t="s">
        <v>13</v>
      </c>
      <c r="E266" s="17">
        <v>3</v>
      </c>
      <c r="F266" s="16" t="s">
        <v>174</v>
      </c>
      <c r="G266" s="16" t="s">
        <v>225</v>
      </c>
      <c r="H266" s="17">
        <v>240</v>
      </c>
      <c r="I266" s="19">
        <f>'[2]Прил 4'!J253</f>
        <v>0</v>
      </c>
      <c r="J266" s="19">
        <f>'[2]Прил 4'!K253</f>
        <v>0</v>
      </c>
    </row>
    <row r="267" spans="1:10" ht="15">
      <c r="A267" s="22" t="s">
        <v>125</v>
      </c>
      <c r="B267" s="16" t="s">
        <v>17</v>
      </c>
      <c r="C267" s="16" t="s">
        <v>13</v>
      </c>
      <c r="D267" s="16" t="s">
        <v>13</v>
      </c>
      <c r="E267" s="17">
        <v>3</v>
      </c>
      <c r="F267" s="16" t="s">
        <v>174</v>
      </c>
      <c r="G267" s="16" t="s">
        <v>234</v>
      </c>
      <c r="H267" s="17"/>
      <c r="I267" s="19">
        <f>I268</f>
        <v>700</v>
      </c>
      <c r="J267" s="19">
        <f>J268</f>
        <v>0</v>
      </c>
    </row>
    <row r="268" spans="1:10" ht="30">
      <c r="A268" s="22" t="s">
        <v>188</v>
      </c>
      <c r="B268" s="16" t="s">
        <v>17</v>
      </c>
      <c r="C268" s="16" t="s">
        <v>13</v>
      </c>
      <c r="D268" s="16" t="s">
        <v>13</v>
      </c>
      <c r="E268" s="17">
        <v>3</v>
      </c>
      <c r="F268" s="16" t="s">
        <v>174</v>
      </c>
      <c r="G268" s="16" t="s">
        <v>234</v>
      </c>
      <c r="H268" s="17">
        <v>240</v>
      </c>
      <c r="I268" s="19">
        <f>'Прил 4'!J255</f>
        <v>700</v>
      </c>
      <c r="J268" s="19">
        <f>'Прил 4'!K255</f>
        <v>0</v>
      </c>
    </row>
    <row r="269" spans="1:10" ht="15">
      <c r="A269" s="22" t="s">
        <v>127</v>
      </c>
      <c r="B269" s="16" t="s">
        <v>17</v>
      </c>
      <c r="C269" s="16" t="s">
        <v>13</v>
      </c>
      <c r="D269" s="16" t="s">
        <v>13</v>
      </c>
      <c r="E269" s="17">
        <v>3</v>
      </c>
      <c r="F269" s="16" t="s">
        <v>174</v>
      </c>
      <c r="G269" s="17">
        <v>29220</v>
      </c>
      <c r="H269" s="17"/>
      <c r="I269" s="19">
        <f>I270</f>
        <v>500</v>
      </c>
      <c r="J269" s="19">
        <f>J270</f>
        <v>0</v>
      </c>
    </row>
    <row r="270" spans="1:10" ht="30">
      <c r="A270" s="22" t="s">
        <v>188</v>
      </c>
      <c r="B270" s="16" t="s">
        <v>17</v>
      </c>
      <c r="C270" s="16" t="s">
        <v>13</v>
      </c>
      <c r="D270" s="16" t="s">
        <v>13</v>
      </c>
      <c r="E270" s="17">
        <v>3</v>
      </c>
      <c r="F270" s="16" t="s">
        <v>174</v>
      </c>
      <c r="G270" s="17">
        <v>29220</v>
      </c>
      <c r="H270" s="17">
        <v>240</v>
      </c>
      <c r="I270" s="19">
        <f>'Прил 4'!J257</f>
        <v>500</v>
      </c>
      <c r="J270" s="19">
        <f>'Прил 4'!K257</f>
        <v>0</v>
      </c>
    </row>
    <row r="271" spans="1:10" ht="15">
      <c r="A271" s="22" t="s">
        <v>130</v>
      </c>
      <c r="B271" s="16" t="s">
        <v>17</v>
      </c>
      <c r="C271" s="16" t="s">
        <v>13</v>
      </c>
      <c r="D271" s="16" t="s">
        <v>13</v>
      </c>
      <c r="E271" s="17">
        <v>3</v>
      </c>
      <c r="F271" s="16" t="s">
        <v>174</v>
      </c>
      <c r="G271" s="16" t="s">
        <v>235</v>
      </c>
      <c r="H271" s="17"/>
      <c r="I271" s="19">
        <f>I272</f>
        <v>1001.3000000000002</v>
      </c>
      <c r="J271" s="19">
        <f>J272</f>
        <v>0</v>
      </c>
    </row>
    <row r="272" spans="1:10" ht="30">
      <c r="A272" s="22" t="s">
        <v>188</v>
      </c>
      <c r="B272" s="16" t="s">
        <v>17</v>
      </c>
      <c r="C272" s="16" t="s">
        <v>13</v>
      </c>
      <c r="D272" s="16" t="s">
        <v>13</v>
      </c>
      <c r="E272" s="17">
        <v>3</v>
      </c>
      <c r="F272" s="16" t="s">
        <v>174</v>
      </c>
      <c r="G272" s="16" t="s">
        <v>235</v>
      </c>
      <c r="H272" s="17">
        <v>240</v>
      </c>
      <c r="I272" s="19">
        <f>'Прил 4'!J259</f>
        <v>1001.3000000000002</v>
      </c>
      <c r="J272" s="19">
        <f>'Прил 4'!K259</f>
        <v>0</v>
      </c>
    </row>
    <row r="273" spans="1:29" ht="15" customHeight="1">
      <c r="A273" s="22" t="s">
        <v>128</v>
      </c>
      <c r="B273" s="16" t="s">
        <v>17</v>
      </c>
      <c r="C273" s="16" t="s">
        <v>13</v>
      </c>
      <c r="D273" s="16" t="s">
        <v>13</v>
      </c>
      <c r="E273" s="17">
        <v>3</v>
      </c>
      <c r="F273" s="16" t="s">
        <v>174</v>
      </c>
      <c r="G273" s="17">
        <v>29470</v>
      </c>
      <c r="H273" s="17"/>
      <c r="I273" s="19">
        <f>I274</f>
        <v>500</v>
      </c>
      <c r="J273" s="19">
        <f>J274</f>
        <v>0</v>
      </c>
      <c r="K273" s="143"/>
      <c r="L273" s="143"/>
      <c r="M273" s="143"/>
      <c r="N273" s="143"/>
      <c r="O273" s="143"/>
      <c r="P273" s="143"/>
      <c r="Q273" s="143"/>
      <c r="R273" s="143"/>
      <c r="S273" s="143"/>
      <c r="T273" s="143"/>
      <c r="U273" s="143"/>
      <c r="V273" s="143"/>
      <c r="W273" s="143"/>
      <c r="X273" s="143"/>
      <c r="Y273" s="143"/>
      <c r="Z273" s="143"/>
      <c r="AA273" s="143"/>
      <c r="AB273" s="143"/>
      <c r="AC273" s="143"/>
    </row>
    <row r="274" spans="1:10" ht="33.75" customHeight="1">
      <c r="A274" s="22" t="s">
        <v>188</v>
      </c>
      <c r="B274" s="16" t="s">
        <v>17</v>
      </c>
      <c r="C274" s="16" t="s">
        <v>13</v>
      </c>
      <c r="D274" s="16" t="s">
        <v>13</v>
      </c>
      <c r="E274" s="17">
        <v>3</v>
      </c>
      <c r="F274" s="16" t="s">
        <v>174</v>
      </c>
      <c r="G274" s="17">
        <v>29470</v>
      </c>
      <c r="H274" s="17">
        <v>240</v>
      </c>
      <c r="I274" s="19">
        <f>'Прил 4'!J261</f>
        <v>500</v>
      </c>
      <c r="J274" s="19">
        <f>'Прил 4'!K261</f>
        <v>0</v>
      </c>
    </row>
    <row r="275" spans="1:10" ht="15">
      <c r="A275" s="22" t="s">
        <v>129</v>
      </c>
      <c r="B275" s="16" t="s">
        <v>17</v>
      </c>
      <c r="C275" s="16" t="s">
        <v>13</v>
      </c>
      <c r="D275" s="16" t="s">
        <v>13</v>
      </c>
      <c r="E275" s="17">
        <v>3</v>
      </c>
      <c r="F275" s="16" t="s">
        <v>174</v>
      </c>
      <c r="G275" s="17">
        <v>29490</v>
      </c>
      <c r="H275" s="17"/>
      <c r="I275" s="19">
        <f>I276</f>
        <v>609.4</v>
      </c>
      <c r="J275" s="19">
        <f>J276</f>
        <v>0</v>
      </c>
    </row>
    <row r="276" spans="1:10" ht="30">
      <c r="A276" s="22" t="s">
        <v>188</v>
      </c>
      <c r="B276" s="16" t="s">
        <v>17</v>
      </c>
      <c r="C276" s="16" t="s">
        <v>13</v>
      </c>
      <c r="D276" s="16" t="s">
        <v>13</v>
      </c>
      <c r="E276" s="17">
        <v>3</v>
      </c>
      <c r="F276" s="16" t="s">
        <v>174</v>
      </c>
      <c r="G276" s="17">
        <v>29490</v>
      </c>
      <c r="H276" s="17">
        <v>240</v>
      </c>
      <c r="I276" s="19">
        <f>'Прил 4'!J263</f>
        <v>609.4</v>
      </c>
      <c r="J276" s="19">
        <f>'Прил 4'!K263</f>
        <v>0</v>
      </c>
    </row>
    <row r="277" spans="1:10" ht="15">
      <c r="A277" s="22" t="s">
        <v>150</v>
      </c>
      <c r="B277" s="16" t="s">
        <v>17</v>
      </c>
      <c r="C277" s="16" t="s">
        <v>13</v>
      </c>
      <c r="D277" s="16" t="s">
        <v>13</v>
      </c>
      <c r="E277" s="17">
        <v>3</v>
      </c>
      <c r="F277" s="16" t="s">
        <v>174</v>
      </c>
      <c r="G277" s="16" t="s">
        <v>267</v>
      </c>
      <c r="H277" s="17"/>
      <c r="I277" s="19">
        <f>I278</f>
        <v>1200</v>
      </c>
      <c r="J277" s="19">
        <f>J278</f>
        <v>0</v>
      </c>
    </row>
    <row r="278" spans="1:10" ht="30">
      <c r="A278" s="22" t="s">
        <v>188</v>
      </c>
      <c r="B278" s="16" t="s">
        <v>17</v>
      </c>
      <c r="C278" s="16" t="s">
        <v>13</v>
      </c>
      <c r="D278" s="16" t="s">
        <v>13</v>
      </c>
      <c r="E278" s="17">
        <v>3</v>
      </c>
      <c r="F278" s="16" t="s">
        <v>174</v>
      </c>
      <c r="G278" s="16" t="s">
        <v>267</v>
      </c>
      <c r="H278" s="17">
        <v>240</v>
      </c>
      <c r="I278" s="19">
        <f>'Прил 4'!J265</f>
        <v>1200</v>
      </c>
      <c r="J278" s="19">
        <f>'Прил 4'!K265</f>
        <v>0</v>
      </c>
    </row>
    <row r="279" spans="1:10" ht="15">
      <c r="A279" s="22" t="s">
        <v>151</v>
      </c>
      <c r="B279" s="16" t="s">
        <v>17</v>
      </c>
      <c r="C279" s="16" t="s">
        <v>13</v>
      </c>
      <c r="D279" s="16" t="s">
        <v>13</v>
      </c>
      <c r="E279" s="17">
        <v>3</v>
      </c>
      <c r="F279" s="16" t="s">
        <v>174</v>
      </c>
      <c r="G279" s="16" t="s">
        <v>236</v>
      </c>
      <c r="H279" s="17"/>
      <c r="I279" s="19">
        <f>I280</f>
        <v>500</v>
      </c>
      <c r="J279" s="19">
        <f>J280</f>
        <v>0</v>
      </c>
    </row>
    <row r="280" spans="1:10" ht="30">
      <c r="A280" s="22" t="s">
        <v>188</v>
      </c>
      <c r="B280" s="16" t="s">
        <v>17</v>
      </c>
      <c r="C280" s="16" t="s">
        <v>13</v>
      </c>
      <c r="D280" s="16" t="s">
        <v>13</v>
      </c>
      <c r="E280" s="17">
        <v>3</v>
      </c>
      <c r="F280" s="16" t="s">
        <v>174</v>
      </c>
      <c r="G280" s="16" t="s">
        <v>236</v>
      </c>
      <c r="H280" s="17">
        <v>240</v>
      </c>
      <c r="I280" s="19">
        <f>'Прил 4'!J267</f>
        <v>500</v>
      </c>
      <c r="J280" s="19">
        <f>'Прил 4'!K267</f>
        <v>0</v>
      </c>
    </row>
    <row r="281" spans="1:10" ht="15" hidden="1">
      <c r="A281" s="22" t="s">
        <v>164</v>
      </c>
      <c r="B281" s="16" t="s">
        <v>17</v>
      </c>
      <c r="C281" s="16" t="s">
        <v>13</v>
      </c>
      <c r="D281" s="16" t="s">
        <v>13</v>
      </c>
      <c r="E281" s="17">
        <v>3</v>
      </c>
      <c r="F281" s="16" t="s">
        <v>174</v>
      </c>
      <c r="G281" s="16" t="s">
        <v>237</v>
      </c>
      <c r="H281" s="17"/>
      <c r="I281" s="19">
        <f>I282</f>
        <v>0</v>
      </c>
      <c r="J281" s="19">
        <f>J282</f>
        <v>0</v>
      </c>
    </row>
    <row r="282" spans="1:10" ht="30" hidden="1">
      <c r="A282" s="22" t="s">
        <v>188</v>
      </c>
      <c r="B282" s="16" t="s">
        <v>17</v>
      </c>
      <c r="C282" s="16" t="s">
        <v>13</v>
      </c>
      <c r="D282" s="16" t="s">
        <v>13</v>
      </c>
      <c r="E282" s="17">
        <v>3</v>
      </c>
      <c r="F282" s="16" t="s">
        <v>174</v>
      </c>
      <c r="G282" s="16" t="s">
        <v>237</v>
      </c>
      <c r="H282" s="17">
        <v>240</v>
      </c>
      <c r="I282" s="19"/>
      <c r="J282" s="19"/>
    </row>
    <row r="283" spans="1:10" ht="15" hidden="1">
      <c r="A283" s="22" t="s">
        <v>201</v>
      </c>
      <c r="B283" s="16" t="s">
        <v>17</v>
      </c>
      <c r="C283" s="16" t="s">
        <v>13</v>
      </c>
      <c r="D283" s="16" t="s">
        <v>13</v>
      </c>
      <c r="E283" s="17">
        <v>3</v>
      </c>
      <c r="F283" s="16" t="s">
        <v>174</v>
      </c>
      <c r="G283" s="16" t="s">
        <v>238</v>
      </c>
      <c r="H283" s="17"/>
      <c r="I283" s="19">
        <f>I284</f>
        <v>0</v>
      </c>
      <c r="J283" s="19">
        <f>J284</f>
        <v>0</v>
      </c>
    </row>
    <row r="284" spans="1:10" ht="30" hidden="1">
      <c r="A284" s="22" t="s">
        <v>188</v>
      </c>
      <c r="B284" s="16" t="s">
        <v>17</v>
      </c>
      <c r="C284" s="16" t="s">
        <v>13</v>
      </c>
      <c r="D284" s="16" t="s">
        <v>13</v>
      </c>
      <c r="E284" s="17">
        <v>3</v>
      </c>
      <c r="F284" s="16" t="s">
        <v>174</v>
      </c>
      <c r="G284" s="16" t="s">
        <v>238</v>
      </c>
      <c r="H284" s="17">
        <v>240</v>
      </c>
      <c r="I284" s="19">
        <f>'[2]Прил 4'!J271</f>
        <v>0</v>
      </c>
      <c r="J284" s="19">
        <f>'[2]Прил 4'!K271</f>
        <v>0</v>
      </c>
    </row>
    <row r="285" spans="1:10" ht="15">
      <c r="A285" s="22" t="s">
        <v>165</v>
      </c>
      <c r="B285" s="16" t="s">
        <v>17</v>
      </c>
      <c r="C285" s="16" t="s">
        <v>13</v>
      </c>
      <c r="D285" s="16" t="s">
        <v>13</v>
      </c>
      <c r="E285" s="17">
        <v>3</v>
      </c>
      <c r="F285" s="16" t="s">
        <v>174</v>
      </c>
      <c r="G285" s="16" t="s">
        <v>239</v>
      </c>
      <c r="H285" s="17"/>
      <c r="I285" s="19">
        <f>I286</f>
        <v>550</v>
      </c>
      <c r="J285" s="19">
        <f>J286</f>
        <v>0</v>
      </c>
    </row>
    <row r="286" spans="1:10" ht="30" customHeight="1">
      <c r="A286" s="22" t="s">
        <v>188</v>
      </c>
      <c r="B286" s="16" t="s">
        <v>17</v>
      </c>
      <c r="C286" s="16" t="s">
        <v>13</v>
      </c>
      <c r="D286" s="16" t="s">
        <v>13</v>
      </c>
      <c r="E286" s="17">
        <v>3</v>
      </c>
      <c r="F286" s="16" t="s">
        <v>174</v>
      </c>
      <c r="G286" s="16" t="s">
        <v>239</v>
      </c>
      <c r="H286" s="17">
        <v>240</v>
      </c>
      <c r="I286" s="19">
        <f>'Прил 4'!J273</f>
        <v>550</v>
      </c>
      <c r="J286" s="19">
        <f>'Прил 4'!K273</f>
        <v>0</v>
      </c>
    </row>
    <row r="287" spans="1:10" ht="15">
      <c r="A287" s="24" t="s">
        <v>112</v>
      </c>
      <c r="B287" s="12" t="s">
        <v>17</v>
      </c>
      <c r="C287" s="12" t="s">
        <v>13</v>
      </c>
      <c r="D287" s="12" t="s">
        <v>97</v>
      </c>
      <c r="E287" s="13">
        <v>0</v>
      </c>
      <c r="F287" s="12" t="s">
        <v>174</v>
      </c>
      <c r="G287" s="12" t="s">
        <v>311</v>
      </c>
      <c r="H287" s="17"/>
      <c r="I287" s="23">
        <f>I288</f>
        <v>0</v>
      </c>
      <c r="J287" s="23">
        <f>J288</f>
        <v>15802.6</v>
      </c>
    </row>
    <row r="288" spans="1:10" ht="15">
      <c r="A288" s="22" t="s">
        <v>421</v>
      </c>
      <c r="B288" s="16" t="s">
        <v>17</v>
      </c>
      <c r="C288" s="16" t="s">
        <v>13</v>
      </c>
      <c r="D288" s="16" t="s">
        <v>97</v>
      </c>
      <c r="E288" s="17">
        <v>9</v>
      </c>
      <c r="F288" s="16" t="s">
        <v>174</v>
      </c>
      <c r="G288" s="16" t="s">
        <v>311</v>
      </c>
      <c r="H288" s="17"/>
      <c r="I288" s="19">
        <f>I289</f>
        <v>0</v>
      </c>
      <c r="J288" s="19">
        <f>J289</f>
        <v>15802.6</v>
      </c>
    </row>
    <row r="289" spans="1:10" ht="15">
      <c r="A289" s="22" t="s">
        <v>421</v>
      </c>
      <c r="B289" s="16" t="s">
        <v>17</v>
      </c>
      <c r="C289" s="16" t="s">
        <v>13</v>
      </c>
      <c r="D289" s="16" t="s">
        <v>97</v>
      </c>
      <c r="E289" s="17">
        <v>9</v>
      </c>
      <c r="F289" s="16" t="s">
        <v>174</v>
      </c>
      <c r="G289" s="16" t="s">
        <v>311</v>
      </c>
      <c r="H289" s="17"/>
      <c r="I289" s="19">
        <f>I290+I292+I294+I296+I298+I300</f>
        <v>0</v>
      </c>
      <c r="J289" s="19">
        <f>J290+J292+J294+J296+J298+J300</f>
        <v>15802.6</v>
      </c>
    </row>
    <row r="290" spans="1:10" ht="15">
      <c r="A290" s="22" t="s">
        <v>123</v>
      </c>
      <c r="B290" s="16" t="s">
        <v>17</v>
      </c>
      <c r="C290" s="16" t="s">
        <v>13</v>
      </c>
      <c r="D290" s="16" t="s">
        <v>97</v>
      </c>
      <c r="E290" s="17">
        <v>9</v>
      </c>
      <c r="F290" s="16" t="s">
        <v>174</v>
      </c>
      <c r="G290" s="16" t="s">
        <v>232</v>
      </c>
      <c r="H290" s="17"/>
      <c r="I290" s="19">
        <f>I291</f>
        <v>0</v>
      </c>
      <c r="J290" s="19">
        <f>J291</f>
        <v>6712</v>
      </c>
    </row>
    <row r="291" spans="1:10" ht="30">
      <c r="A291" s="22" t="s">
        <v>188</v>
      </c>
      <c r="B291" s="16" t="s">
        <v>17</v>
      </c>
      <c r="C291" s="16" t="s">
        <v>13</v>
      </c>
      <c r="D291" s="16" t="s">
        <v>97</v>
      </c>
      <c r="E291" s="17">
        <v>9</v>
      </c>
      <c r="F291" s="16" t="s">
        <v>174</v>
      </c>
      <c r="G291" s="16" t="s">
        <v>232</v>
      </c>
      <c r="H291" s="17">
        <v>240</v>
      </c>
      <c r="I291" s="19">
        <f>'Прил 4'!J278</f>
        <v>0</v>
      </c>
      <c r="J291" s="19">
        <f>'Прил 4'!K278</f>
        <v>6712</v>
      </c>
    </row>
    <row r="292" spans="1:10" ht="15">
      <c r="A292" s="22" t="s">
        <v>126</v>
      </c>
      <c r="B292" s="16" t="s">
        <v>17</v>
      </c>
      <c r="C292" s="16" t="s">
        <v>13</v>
      </c>
      <c r="D292" s="16" t="s">
        <v>97</v>
      </c>
      <c r="E292" s="17">
        <v>9</v>
      </c>
      <c r="F292" s="16" t="s">
        <v>174</v>
      </c>
      <c r="G292" s="16" t="s">
        <v>233</v>
      </c>
      <c r="H292" s="17"/>
      <c r="I292" s="19">
        <f>I293</f>
        <v>0</v>
      </c>
      <c r="J292" s="19">
        <f>J293</f>
        <v>2974.2</v>
      </c>
    </row>
    <row r="293" spans="1:10" ht="30">
      <c r="A293" s="22" t="s">
        <v>188</v>
      </c>
      <c r="B293" s="16" t="s">
        <v>17</v>
      </c>
      <c r="C293" s="16" t="s">
        <v>13</v>
      </c>
      <c r="D293" s="16" t="s">
        <v>97</v>
      </c>
      <c r="E293" s="17">
        <v>9</v>
      </c>
      <c r="F293" s="16" t="s">
        <v>174</v>
      </c>
      <c r="G293" s="16" t="s">
        <v>233</v>
      </c>
      <c r="H293" s="17">
        <v>240</v>
      </c>
      <c r="I293" s="19">
        <f>'Прил 4'!J280</f>
        <v>0</v>
      </c>
      <c r="J293" s="19">
        <f>'Прил 4'!K280</f>
        <v>2974.2</v>
      </c>
    </row>
    <row r="294" spans="1:10" ht="15">
      <c r="A294" s="22" t="s">
        <v>125</v>
      </c>
      <c r="B294" s="16" t="s">
        <v>17</v>
      </c>
      <c r="C294" s="16" t="s">
        <v>13</v>
      </c>
      <c r="D294" s="16" t="s">
        <v>97</v>
      </c>
      <c r="E294" s="17">
        <v>9</v>
      </c>
      <c r="F294" s="16" t="s">
        <v>174</v>
      </c>
      <c r="G294" s="16" t="s">
        <v>234</v>
      </c>
      <c r="H294" s="17"/>
      <c r="I294" s="19">
        <f>I295</f>
        <v>0</v>
      </c>
      <c r="J294" s="19">
        <f>J295</f>
        <v>500</v>
      </c>
    </row>
    <row r="295" spans="1:10" ht="30">
      <c r="A295" s="22" t="s">
        <v>188</v>
      </c>
      <c r="B295" s="16" t="s">
        <v>17</v>
      </c>
      <c r="C295" s="16" t="s">
        <v>13</v>
      </c>
      <c r="D295" s="16" t="s">
        <v>97</v>
      </c>
      <c r="E295" s="17">
        <v>9</v>
      </c>
      <c r="F295" s="16" t="s">
        <v>174</v>
      </c>
      <c r="G295" s="16" t="s">
        <v>234</v>
      </c>
      <c r="H295" s="17">
        <v>240</v>
      </c>
      <c r="I295" s="19">
        <f>'Прил 4'!J282</f>
        <v>0</v>
      </c>
      <c r="J295" s="19">
        <f>'Прил 4'!K282</f>
        <v>500</v>
      </c>
    </row>
    <row r="296" spans="1:10" ht="15">
      <c r="A296" s="22" t="s">
        <v>127</v>
      </c>
      <c r="B296" s="16" t="s">
        <v>17</v>
      </c>
      <c r="C296" s="16" t="s">
        <v>13</v>
      </c>
      <c r="D296" s="16" t="s">
        <v>97</v>
      </c>
      <c r="E296" s="17">
        <v>9</v>
      </c>
      <c r="F296" s="16" t="s">
        <v>174</v>
      </c>
      <c r="G296" s="17">
        <v>29220</v>
      </c>
      <c r="H296" s="17"/>
      <c r="I296" s="19">
        <f>I297</f>
        <v>0</v>
      </c>
      <c r="J296" s="19">
        <f>J297</f>
        <v>900</v>
      </c>
    </row>
    <row r="297" spans="1:10" ht="30">
      <c r="A297" s="22" t="s">
        <v>188</v>
      </c>
      <c r="B297" s="16" t="s">
        <v>17</v>
      </c>
      <c r="C297" s="16" t="s">
        <v>13</v>
      </c>
      <c r="D297" s="16" t="s">
        <v>97</v>
      </c>
      <c r="E297" s="17">
        <v>9</v>
      </c>
      <c r="F297" s="16" t="s">
        <v>174</v>
      </c>
      <c r="G297" s="17">
        <v>29220</v>
      </c>
      <c r="H297" s="17">
        <v>240</v>
      </c>
      <c r="I297" s="19">
        <f>'Прил 4'!J284</f>
        <v>0</v>
      </c>
      <c r="J297" s="19">
        <f>'Прил 4'!K284</f>
        <v>900</v>
      </c>
    </row>
    <row r="298" spans="1:10" ht="15">
      <c r="A298" s="22" t="s">
        <v>130</v>
      </c>
      <c r="B298" s="16" t="s">
        <v>17</v>
      </c>
      <c r="C298" s="16" t="s">
        <v>13</v>
      </c>
      <c r="D298" s="16" t="s">
        <v>97</v>
      </c>
      <c r="E298" s="17">
        <v>9</v>
      </c>
      <c r="F298" s="16" t="s">
        <v>174</v>
      </c>
      <c r="G298" s="16" t="s">
        <v>235</v>
      </c>
      <c r="H298" s="17"/>
      <c r="I298" s="19">
        <f>I299</f>
        <v>0</v>
      </c>
      <c r="J298" s="19">
        <f>J299</f>
        <v>3516.4</v>
      </c>
    </row>
    <row r="299" spans="1:10" ht="30">
      <c r="A299" s="22" t="s">
        <v>188</v>
      </c>
      <c r="B299" s="16" t="s">
        <v>17</v>
      </c>
      <c r="C299" s="16" t="s">
        <v>13</v>
      </c>
      <c r="D299" s="16" t="s">
        <v>97</v>
      </c>
      <c r="E299" s="17">
        <v>9</v>
      </c>
      <c r="F299" s="16" t="s">
        <v>174</v>
      </c>
      <c r="G299" s="16" t="s">
        <v>235</v>
      </c>
      <c r="H299" s="17">
        <v>240</v>
      </c>
      <c r="I299" s="19">
        <f>'Прил 4'!J286</f>
        <v>0</v>
      </c>
      <c r="J299" s="19">
        <f>'Прил 4'!K286</f>
        <v>3516.4</v>
      </c>
    </row>
    <row r="300" spans="1:10" ht="15">
      <c r="A300" s="22" t="s">
        <v>150</v>
      </c>
      <c r="B300" s="16" t="s">
        <v>17</v>
      </c>
      <c r="C300" s="16" t="s">
        <v>13</v>
      </c>
      <c r="D300" s="16" t="s">
        <v>97</v>
      </c>
      <c r="E300" s="17">
        <v>9</v>
      </c>
      <c r="F300" s="16" t="s">
        <v>174</v>
      </c>
      <c r="G300" s="16" t="s">
        <v>267</v>
      </c>
      <c r="H300" s="17"/>
      <c r="I300" s="19">
        <f>I301</f>
        <v>0</v>
      </c>
      <c r="J300" s="19">
        <f>J301</f>
        <v>1200</v>
      </c>
    </row>
    <row r="301" spans="1:10" ht="30">
      <c r="A301" s="22" t="s">
        <v>188</v>
      </c>
      <c r="B301" s="16" t="s">
        <v>17</v>
      </c>
      <c r="C301" s="16" t="s">
        <v>13</v>
      </c>
      <c r="D301" s="16" t="s">
        <v>97</v>
      </c>
      <c r="E301" s="17">
        <v>9</v>
      </c>
      <c r="F301" s="16" t="s">
        <v>174</v>
      </c>
      <c r="G301" s="16" t="s">
        <v>267</v>
      </c>
      <c r="H301" s="17">
        <v>240</v>
      </c>
      <c r="I301" s="19">
        <f>'Прил 4'!J288</f>
        <v>0</v>
      </c>
      <c r="J301" s="19">
        <f>'Прил 4'!K288</f>
        <v>1200</v>
      </c>
    </row>
    <row r="302" spans="1:10" ht="15">
      <c r="A302" s="24" t="s">
        <v>294</v>
      </c>
      <c r="B302" s="12" t="s">
        <v>17</v>
      </c>
      <c r="C302" s="12" t="s">
        <v>17</v>
      </c>
      <c r="D302" s="12" t="s">
        <v>174</v>
      </c>
      <c r="E302" s="13">
        <v>0</v>
      </c>
      <c r="F302" s="12" t="s">
        <v>174</v>
      </c>
      <c r="G302" s="12" t="s">
        <v>311</v>
      </c>
      <c r="H302" s="13"/>
      <c r="I302" s="23">
        <f>I303+I309+I320</f>
        <v>18465.8</v>
      </c>
      <c r="J302" s="23">
        <f>J303+J309+J320</f>
        <v>18086.7</v>
      </c>
    </row>
    <row r="303" spans="1:10" ht="30">
      <c r="A303" s="22" t="s">
        <v>347</v>
      </c>
      <c r="B303" s="16" t="s">
        <v>17</v>
      </c>
      <c r="C303" s="16" t="s">
        <v>17</v>
      </c>
      <c r="D303" s="16" t="s">
        <v>13</v>
      </c>
      <c r="E303" s="17">
        <v>0</v>
      </c>
      <c r="F303" s="16" t="s">
        <v>174</v>
      </c>
      <c r="G303" s="16" t="s">
        <v>311</v>
      </c>
      <c r="H303" s="17"/>
      <c r="I303" s="19">
        <f>I304</f>
        <v>18095.8</v>
      </c>
      <c r="J303" s="19">
        <f>J304</f>
        <v>0</v>
      </c>
    </row>
    <row r="304" spans="1:10" s="26" customFormat="1" ht="15">
      <c r="A304" s="24" t="s">
        <v>131</v>
      </c>
      <c r="B304" s="12" t="s">
        <v>17</v>
      </c>
      <c r="C304" s="12" t="s">
        <v>17</v>
      </c>
      <c r="D304" s="12" t="s">
        <v>13</v>
      </c>
      <c r="E304" s="13">
        <v>4</v>
      </c>
      <c r="F304" s="12" t="s">
        <v>174</v>
      </c>
      <c r="G304" s="12" t="s">
        <v>311</v>
      </c>
      <c r="H304" s="13"/>
      <c r="I304" s="23">
        <f>I305</f>
        <v>18095.8</v>
      </c>
      <c r="J304" s="23">
        <f>J305</f>
        <v>0</v>
      </c>
    </row>
    <row r="305" spans="1:10" ht="30">
      <c r="A305" s="22" t="s">
        <v>132</v>
      </c>
      <c r="B305" s="16" t="s">
        <v>17</v>
      </c>
      <c r="C305" s="16" t="s">
        <v>17</v>
      </c>
      <c r="D305" s="16" t="s">
        <v>13</v>
      </c>
      <c r="E305" s="17">
        <v>4</v>
      </c>
      <c r="F305" s="16" t="s">
        <v>174</v>
      </c>
      <c r="G305" s="16" t="s">
        <v>240</v>
      </c>
      <c r="H305" s="17"/>
      <c r="I305" s="19">
        <f>SUM(I306:I308)</f>
        <v>18095.8</v>
      </c>
      <c r="J305" s="19">
        <f>SUM(J306:J308)</f>
        <v>0</v>
      </c>
    </row>
    <row r="306" spans="1:10" ht="15">
      <c r="A306" s="15" t="s">
        <v>179</v>
      </c>
      <c r="B306" s="16" t="s">
        <v>17</v>
      </c>
      <c r="C306" s="16" t="s">
        <v>17</v>
      </c>
      <c r="D306" s="16" t="s">
        <v>13</v>
      </c>
      <c r="E306" s="17">
        <v>4</v>
      </c>
      <c r="F306" s="16" t="s">
        <v>174</v>
      </c>
      <c r="G306" s="16" t="s">
        <v>240</v>
      </c>
      <c r="H306" s="17">
        <v>110</v>
      </c>
      <c r="I306" s="19">
        <f>'Прил 4'!J293</f>
        <v>15065.3</v>
      </c>
      <c r="J306" s="19">
        <f>'Прил 4'!K293</f>
        <v>0</v>
      </c>
    </row>
    <row r="307" spans="1:10" ht="30">
      <c r="A307" s="22" t="s">
        <v>188</v>
      </c>
      <c r="B307" s="16" t="s">
        <v>17</v>
      </c>
      <c r="C307" s="16" t="s">
        <v>17</v>
      </c>
      <c r="D307" s="16" t="s">
        <v>13</v>
      </c>
      <c r="E307" s="17">
        <v>4</v>
      </c>
      <c r="F307" s="16" t="s">
        <v>174</v>
      </c>
      <c r="G307" s="16" t="s">
        <v>240</v>
      </c>
      <c r="H307" s="17">
        <v>240</v>
      </c>
      <c r="I307" s="19">
        <f>'Прил 4'!J294</f>
        <v>2979.5</v>
      </c>
      <c r="J307" s="19">
        <f>'Прил 4'!K294</f>
        <v>0</v>
      </c>
    </row>
    <row r="308" spans="1:10" ht="15">
      <c r="A308" s="15" t="s">
        <v>181</v>
      </c>
      <c r="B308" s="16" t="s">
        <v>17</v>
      </c>
      <c r="C308" s="16" t="s">
        <v>17</v>
      </c>
      <c r="D308" s="16" t="s">
        <v>13</v>
      </c>
      <c r="E308" s="17">
        <v>4</v>
      </c>
      <c r="F308" s="16" t="s">
        <v>174</v>
      </c>
      <c r="G308" s="16" t="s">
        <v>240</v>
      </c>
      <c r="H308" s="17">
        <v>850</v>
      </c>
      <c r="I308" s="19">
        <f>'Прил 4'!J295</f>
        <v>51</v>
      </c>
      <c r="J308" s="19">
        <f>'Прил 4'!K295</f>
        <v>0</v>
      </c>
    </row>
    <row r="309" spans="1:10" s="26" customFormat="1" ht="43.5">
      <c r="A309" s="11" t="s">
        <v>189</v>
      </c>
      <c r="B309" s="12" t="s">
        <v>17</v>
      </c>
      <c r="C309" s="12" t="s">
        <v>17</v>
      </c>
      <c r="D309" s="12" t="s">
        <v>21</v>
      </c>
      <c r="E309" s="13">
        <v>0</v>
      </c>
      <c r="F309" s="12" t="s">
        <v>174</v>
      </c>
      <c r="G309" s="12" t="s">
        <v>311</v>
      </c>
      <c r="H309" s="13"/>
      <c r="I309" s="23">
        <f>I310</f>
        <v>370</v>
      </c>
      <c r="J309" s="23">
        <f>J310</f>
        <v>0</v>
      </c>
    </row>
    <row r="310" spans="1:10" ht="15">
      <c r="A310" s="11" t="s">
        <v>202</v>
      </c>
      <c r="B310" s="12" t="s">
        <v>17</v>
      </c>
      <c r="C310" s="12" t="s">
        <v>17</v>
      </c>
      <c r="D310" s="12" t="s">
        <v>21</v>
      </c>
      <c r="E310" s="13">
        <v>2</v>
      </c>
      <c r="F310" s="12" t="s">
        <v>174</v>
      </c>
      <c r="G310" s="12" t="s">
        <v>311</v>
      </c>
      <c r="H310" s="13"/>
      <c r="I310" s="23">
        <f>I311+I314+I317</f>
        <v>370</v>
      </c>
      <c r="J310" s="23">
        <f>J311+J314+J317</f>
        <v>0</v>
      </c>
    </row>
    <row r="311" spans="1:10" ht="15">
      <c r="A311" s="15" t="s">
        <v>268</v>
      </c>
      <c r="B311" s="16" t="s">
        <v>17</v>
      </c>
      <c r="C311" s="16" t="s">
        <v>17</v>
      </c>
      <c r="D311" s="16" t="s">
        <v>21</v>
      </c>
      <c r="E311" s="17">
        <v>2</v>
      </c>
      <c r="F311" s="16" t="s">
        <v>12</v>
      </c>
      <c r="G311" s="16" t="s">
        <v>311</v>
      </c>
      <c r="H311" s="17"/>
      <c r="I311" s="19">
        <f>I312</f>
        <v>50</v>
      </c>
      <c r="J311" s="19">
        <f>J312</f>
        <v>0</v>
      </c>
    </row>
    <row r="312" spans="1:10" ht="30">
      <c r="A312" s="22" t="s">
        <v>191</v>
      </c>
      <c r="B312" s="16" t="s">
        <v>17</v>
      </c>
      <c r="C312" s="16" t="s">
        <v>17</v>
      </c>
      <c r="D312" s="16" t="s">
        <v>21</v>
      </c>
      <c r="E312" s="16" t="s">
        <v>171</v>
      </c>
      <c r="F312" s="16" t="s">
        <v>12</v>
      </c>
      <c r="G312" s="16" t="s">
        <v>217</v>
      </c>
      <c r="H312" s="16"/>
      <c r="I312" s="19">
        <f>I313</f>
        <v>50</v>
      </c>
      <c r="J312" s="19">
        <f>J313</f>
        <v>0</v>
      </c>
    </row>
    <row r="313" spans="1:10" ht="30">
      <c r="A313" s="22" t="s">
        <v>188</v>
      </c>
      <c r="B313" s="16" t="s">
        <v>17</v>
      </c>
      <c r="C313" s="16" t="s">
        <v>17</v>
      </c>
      <c r="D313" s="16" t="s">
        <v>21</v>
      </c>
      <c r="E313" s="16" t="s">
        <v>171</v>
      </c>
      <c r="F313" s="16" t="s">
        <v>12</v>
      </c>
      <c r="G313" s="16" t="s">
        <v>217</v>
      </c>
      <c r="H313" s="16" t="s">
        <v>194</v>
      </c>
      <c r="I313" s="19">
        <f>'Прил 4'!J300</f>
        <v>50</v>
      </c>
      <c r="J313" s="19">
        <f>'Прил 4'!K300</f>
        <v>0</v>
      </c>
    </row>
    <row r="314" spans="1:10" ht="15">
      <c r="A314" s="15" t="s">
        <v>269</v>
      </c>
      <c r="B314" s="16" t="s">
        <v>17</v>
      </c>
      <c r="C314" s="16" t="s">
        <v>17</v>
      </c>
      <c r="D314" s="16" t="s">
        <v>21</v>
      </c>
      <c r="E314" s="17">
        <v>2</v>
      </c>
      <c r="F314" s="16" t="s">
        <v>14</v>
      </c>
      <c r="G314" s="16"/>
      <c r="H314" s="17"/>
      <c r="I314" s="19">
        <f>I315</f>
        <v>300</v>
      </c>
      <c r="J314" s="19">
        <f>J315</f>
        <v>0</v>
      </c>
    </row>
    <row r="315" spans="1:10" ht="30">
      <c r="A315" s="22" t="s">
        <v>191</v>
      </c>
      <c r="B315" s="16" t="s">
        <v>17</v>
      </c>
      <c r="C315" s="16" t="s">
        <v>17</v>
      </c>
      <c r="D315" s="16" t="s">
        <v>21</v>
      </c>
      <c r="E315" s="16" t="s">
        <v>171</v>
      </c>
      <c r="F315" s="16" t="s">
        <v>14</v>
      </c>
      <c r="G315" s="16" t="s">
        <v>217</v>
      </c>
      <c r="H315" s="16"/>
      <c r="I315" s="19">
        <f>I316</f>
        <v>300</v>
      </c>
      <c r="J315" s="19">
        <f>J316</f>
        <v>0</v>
      </c>
    </row>
    <row r="316" spans="1:10" ht="30">
      <c r="A316" s="22" t="s">
        <v>188</v>
      </c>
      <c r="B316" s="16" t="s">
        <v>17</v>
      </c>
      <c r="C316" s="16" t="s">
        <v>17</v>
      </c>
      <c r="D316" s="16" t="s">
        <v>21</v>
      </c>
      <c r="E316" s="16" t="s">
        <v>171</v>
      </c>
      <c r="F316" s="16" t="s">
        <v>14</v>
      </c>
      <c r="G316" s="16" t="s">
        <v>217</v>
      </c>
      <c r="H316" s="16" t="s">
        <v>194</v>
      </c>
      <c r="I316" s="19">
        <f>'Прил 4'!J303</f>
        <v>300</v>
      </c>
      <c r="J316" s="19">
        <f>'Прил 4'!K303</f>
        <v>0</v>
      </c>
    </row>
    <row r="317" spans="1:10" ht="15">
      <c r="A317" s="15" t="s">
        <v>272</v>
      </c>
      <c r="B317" s="16" t="s">
        <v>17</v>
      </c>
      <c r="C317" s="16" t="s">
        <v>17</v>
      </c>
      <c r="D317" s="16" t="s">
        <v>21</v>
      </c>
      <c r="E317" s="16" t="s">
        <v>171</v>
      </c>
      <c r="F317" s="16" t="s">
        <v>13</v>
      </c>
      <c r="G317" s="16"/>
      <c r="H317" s="16"/>
      <c r="I317" s="19">
        <f>I318</f>
        <v>20</v>
      </c>
      <c r="J317" s="19">
        <f>J318</f>
        <v>0</v>
      </c>
    </row>
    <row r="318" spans="1:10" ht="30">
      <c r="A318" s="22" t="s">
        <v>191</v>
      </c>
      <c r="B318" s="16" t="s">
        <v>17</v>
      </c>
      <c r="C318" s="16" t="s">
        <v>17</v>
      </c>
      <c r="D318" s="16" t="s">
        <v>21</v>
      </c>
      <c r="E318" s="16" t="s">
        <v>171</v>
      </c>
      <c r="F318" s="16" t="s">
        <v>13</v>
      </c>
      <c r="G318" s="16" t="s">
        <v>217</v>
      </c>
      <c r="H318" s="16"/>
      <c r="I318" s="19">
        <f>I319</f>
        <v>20</v>
      </c>
      <c r="J318" s="19">
        <f>J319</f>
        <v>0</v>
      </c>
    </row>
    <row r="319" spans="1:10" ht="30">
      <c r="A319" s="22" t="s">
        <v>188</v>
      </c>
      <c r="B319" s="16" t="s">
        <v>17</v>
      </c>
      <c r="C319" s="16" t="s">
        <v>17</v>
      </c>
      <c r="D319" s="16" t="s">
        <v>21</v>
      </c>
      <c r="E319" s="16" t="s">
        <v>171</v>
      </c>
      <c r="F319" s="16" t="s">
        <v>13</v>
      </c>
      <c r="G319" s="16" t="s">
        <v>217</v>
      </c>
      <c r="H319" s="16" t="s">
        <v>194</v>
      </c>
      <c r="I319" s="19">
        <f>'Прил 4'!J306</f>
        <v>20</v>
      </c>
      <c r="J319" s="19">
        <f>'Прил 4'!K306</f>
        <v>0</v>
      </c>
    </row>
    <row r="320" spans="1:10" ht="15">
      <c r="A320" s="24" t="s">
        <v>112</v>
      </c>
      <c r="B320" s="12" t="s">
        <v>17</v>
      </c>
      <c r="C320" s="12" t="s">
        <v>17</v>
      </c>
      <c r="D320" s="12" t="s">
        <v>97</v>
      </c>
      <c r="E320" s="13">
        <v>0</v>
      </c>
      <c r="F320" s="12" t="s">
        <v>174</v>
      </c>
      <c r="G320" s="12" t="s">
        <v>311</v>
      </c>
      <c r="H320" s="17"/>
      <c r="I320" s="23">
        <f>I321</f>
        <v>0</v>
      </c>
      <c r="J320" s="23">
        <f>J321</f>
        <v>18086.7</v>
      </c>
    </row>
    <row r="321" spans="1:10" ht="15">
      <c r="A321" s="22" t="s">
        <v>421</v>
      </c>
      <c r="B321" s="16" t="s">
        <v>17</v>
      </c>
      <c r="C321" s="16" t="s">
        <v>17</v>
      </c>
      <c r="D321" s="16" t="s">
        <v>97</v>
      </c>
      <c r="E321" s="17">
        <v>9</v>
      </c>
      <c r="F321" s="16" t="s">
        <v>174</v>
      </c>
      <c r="G321" s="16" t="s">
        <v>311</v>
      </c>
      <c r="H321" s="17"/>
      <c r="I321" s="19">
        <f>I322</f>
        <v>0</v>
      </c>
      <c r="J321" s="19">
        <f>J322</f>
        <v>18086.7</v>
      </c>
    </row>
    <row r="322" spans="1:10" ht="30">
      <c r="A322" s="22" t="s">
        <v>430</v>
      </c>
      <c r="B322" s="16" t="s">
        <v>17</v>
      </c>
      <c r="C322" s="16" t="s">
        <v>17</v>
      </c>
      <c r="D322" s="16" t="s">
        <v>97</v>
      </c>
      <c r="E322" s="17">
        <v>9</v>
      </c>
      <c r="F322" s="16" t="s">
        <v>174</v>
      </c>
      <c r="G322" s="16" t="s">
        <v>240</v>
      </c>
      <c r="H322" s="17"/>
      <c r="I322" s="19">
        <f>SUM(I323:I324)</f>
        <v>0</v>
      </c>
      <c r="J322" s="19">
        <f>SUM(J323:J324)</f>
        <v>18086.7</v>
      </c>
    </row>
    <row r="323" spans="1:10" ht="15">
      <c r="A323" s="15" t="s">
        <v>179</v>
      </c>
      <c r="B323" s="16" t="s">
        <v>17</v>
      </c>
      <c r="C323" s="16" t="s">
        <v>17</v>
      </c>
      <c r="D323" s="16" t="s">
        <v>97</v>
      </c>
      <c r="E323" s="17">
        <v>9</v>
      </c>
      <c r="F323" s="16" t="s">
        <v>174</v>
      </c>
      <c r="G323" s="16" t="s">
        <v>240</v>
      </c>
      <c r="H323" s="17">
        <v>110</v>
      </c>
      <c r="I323" s="19">
        <f>'Прил 4'!J310</f>
        <v>0</v>
      </c>
      <c r="J323" s="19">
        <f>'Прил 4'!K310</f>
        <v>15065.3</v>
      </c>
    </row>
    <row r="324" spans="1:10" ht="30">
      <c r="A324" s="22" t="s">
        <v>188</v>
      </c>
      <c r="B324" s="16" t="s">
        <v>17</v>
      </c>
      <c r="C324" s="16" t="s">
        <v>17</v>
      </c>
      <c r="D324" s="16" t="s">
        <v>97</v>
      </c>
      <c r="E324" s="17">
        <v>9</v>
      </c>
      <c r="F324" s="16" t="s">
        <v>174</v>
      </c>
      <c r="G324" s="16" t="s">
        <v>240</v>
      </c>
      <c r="H324" s="17">
        <v>240</v>
      </c>
      <c r="I324" s="19">
        <f>'Прил 4'!J311</f>
        <v>0</v>
      </c>
      <c r="J324" s="19">
        <f>'Прил 4'!K311</f>
        <v>3021.4</v>
      </c>
    </row>
    <row r="325" spans="1:10" ht="15">
      <c r="A325" s="13" t="s">
        <v>69</v>
      </c>
      <c r="B325" s="12" t="s">
        <v>21</v>
      </c>
      <c r="C325" s="12"/>
      <c r="D325" s="12"/>
      <c r="E325" s="13"/>
      <c r="F325" s="12"/>
      <c r="G325" s="12"/>
      <c r="H325" s="13"/>
      <c r="I325" s="14">
        <f>I326+I331</f>
        <v>288</v>
      </c>
      <c r="J325" s="14">
        <f>J326+J331</f>
        <v>288</v>
      </c>
    </row>
    <row r="326" spans="1:10" ht="29.25">
      <c r="A326" s="72" t="s">
        <v>72</v>
      </c>
      <c r="B326" s="12" t="s">
        <v>21</v>
      </c>
      <c r="C326" s="12" t="s">
        <v>17</v>
      </c>
      <c r="D326" s="12" t="s">
        <v>174</v>
      </c>
      <c r="E326" s="13">
        <v>0</v>
      </c>
      <c r="F326" s="12" t="s">
        <v>174</v>
      </c>
      <c r="G326" s="12" t="s">
        <v>311</v>
      </c>
      <c r="H326" s="17"/>
      <c r="I326" s="23">
        <f aca="true" t="shared" si="15" ref="I326:J329">I327</f>
        <v>30</v>
      </c>
      <c r="J326" s="23">
        <f t="shared" si="15"/>
        <v>30</v>
      </c>
    </row>
    <row r="327" spans="1:10" ht="15">
      <c r="A327" s="15" t="s">
        <v>100</v>
      </c>
      <c r="B327" s="16" t="s">
        <v>21</v>
      </c>
      <c r="C327" s="16" t="s">
        <v>17</v>
      </c>
      <c r="D327" s="16">
        <v>92</v>
      </c>
      <c r="E327" s="17">
        <v>0</v>
      </c>
      <c r="F327" s="16" t="s">
        <v>174</v>
      </c>
      <c r="G327" s="16" t="s">
        <v>311</v>
      </c>
      <c r="H327" s="17"/>
      <c r="I327" s="19">
        <f t="shared" si="15"/>
        <v>30</v>
      </c>
      <c r="J327" s="19">
        <f t="shared" si="15"/>
        <v>30</v>
      </c>
    </row>
    <row r="328" spans="1:10" s="26" customFormat="1" ht="15">
      <c r="A328" s="22" t="s">
        <v>163</v>
      </c>
      <c r="B328" s="16" t="s">
        <v>21</v>
      </c>
      <c r="C328" s="16" t="s">
        <v>17</v>
      </c>
      <c r="D328" s="16">
        <v>92</v>
      </c>
      <c r="E328" s="17">
        <v>2</v>
      </c>
      <c r="F328" s="16" t="s">
        <v>174</v>
      </c>
      <c r="G328" s="16" t="s">
        <v>311</v>
      </c>
      <c r="H328" s="17"/>
      <c r="I328" s="19">
        <f t="shared" si="15"/>
        <v>30</v>
      </c>
      <c r="J328" s="19">
        <f t="shared" si="15"/>
        <v>30</v>
      </c>
    </row>
    <row r="329" spans="1:10" s="26" customFormat="1" ht="15">
      <c r="A329" s="22" t="s">
        <v>133</v>
      </c>
      <c r="B329" s="16" t="s">
        <v>21</v>
      </c>
      <c r="C329" s="16" t="s">
        <v>17</v>
      </c>
      <c r="D329" s="16">
        <v>92</v>
      </c>
      <c r="E329" s="17">
        <v>2</v>
      </c>
      <c r="F329" s="16" t="s">
        <v>174</v>
      </c>
      <c r="G329" s="16" t="s">
        <v>241</v>
      </c>
      <c r="H329" s="17"/>
      <c r="I329" s="19">
        <f t="shared" si="15"/>
        <v>30</v>
      </c>
      <c r="J329" s="19">
        <f t="shared" si="15"/>
        <v>30</v>
      </c>
    </row>
    <row r="330" spans="1:10" s="26" customFormat="1" ht="30">
      <c r="A330" s="22" t="s">
        <v>188</v>
      </c>
      <c r="B330" s="16" t="s">
        <v>21</v>
      </c>
      <c r="C330" s="16" t="s">
        <v>17</v>
      </c>
      <c r="D330" s="16">
        <v>92</v>
      </c>
      <c r="E330" s="17">
        <v>2</v>
      </c>
      <c r="F330" s="16" t="s">
        <v>174</v>
      </c>
      <c r="G330" s="16" t="s">
        <v>241</v>
      </c>
      <c r="H330" s="17">
        <v>240</v>
      </c>
      <c r="I330" s="19">
        <f>'Прил 4'!J317</f>
        <v>30</v>
      </c>
      <c r="J330" s="19">
        <f>'Прил 4'!K317</f>
        <v>30</v>
      </c>
    </row>
    <row r="331" spans="1:10" s="26" customFormat="1" ht="15">
      <c r="A331" s="11" t="s">
        <v>135</v>
      </c>
      <c r="B331" s="12" t="s">
        <v>21</v>
      </c>
      <c r="C331" s="12" t="s">
        <v>21</v>
      </c>
      <c r="D331" s="12" t="s">
        <v>174</v>
      </c>
      <c r="E331" s="13">
        <v>0</v>
      </c>
      <c r="F331" s="12" t="s">
        <v>174</v>
      </c>
      <c r="G331" s="12" t="s">
        <v>105</v>
      </c>
      <c r="H331" s="13"/>
      <c r="I331" s="14">
        <f>I332+I338</f>
        <v>258</v>
      </c>
      <c r="J331" s="14">
        <f>J332+J338</f>
        <v>258</v>
      </c>
    </row>
    <row r="332" spans="1:10" s="26" customFormat="1" ht="43.5">
      <c r="A332" s="24" t="s">
        <v>350</v>
      </c>
      <c r="B332" s="12" t="s">
        <v>21</v>
      </c>
      <c r="C332" s="12" t="s">
        <v>21</v>
      </c>
      <c r="D332" s="12" t="s">
        <v>121</v>
      </c>
      <c r="E332" s="13">
        <v>0</v>
      </c>
      <c r="F332" s="12" t="s">
        <v>174</v>
      </c>
      <c r="G332" s="12" t="s">
        <v>311</v>
      </c>
      <c r="H332" s="13"/>
      <c r="I332" s="14">
        <f>I333</f>
        <v>258</v>
      </c>
      <c r="J332" s="14">
        <f>J333</f>
        <v>0</v>
      </c>
    </row>
    <row r="333" spans="1:10" s="26" customFormat="1" ht="15">
      <c r="A333" s="11" t="s">
        <v>135</v>
      </c>
      <c r="B333" s="12" t="s">
        <v>21</v>
      </c>
      <c r="C333" s="12" t="s">
        <v>21</v>
      </c>
      <c r="D333" s="12" t="s">
        <v>121</v>
      </c>
      <c r="E333" s="13">
        <v>1</v>
      </c>
      <c r="F333" s="12" t="s">
        <v>174</v>
      </c>
      <c r="G333" s="12" t="s">
        <v>311</v>
      </c>
      <c r="H333" s="13"/>
      <c r="I333" s="14">
        <f>I334+I336</f>
        <v>258</v>
      </c>
      <c r="J333" s="14">
        <f>J334+J336</f>
        <v>0</v>
      </c>
    </row>
    <row r="334" spans="1:10" s="26" customFormat="1" ht="15">
      <c r="A334" s="15" t="s">
        <v>136</v>
      </c>
      <c r="B334" s="16" t="s">
        <v>21</v>
      </c>
      <c r="C334" s="16" t="s">
        <v>21</v>
      </c>
      <c r="D334" s="16" t="s">
        <v>121</v>
      </c>
      <c r="E334" s="17">
        <v>1</v>
      </c>
      <c r="F334" s="16" t="s">
        <v>174</v>
      </c>
      <c r="G334" s="16" t="s">
        <v>242</v>
      </c>
      <c r="H334" s="17"/>
      <c r="I334" s="18">
        <f>I335</f>
        <v>100</v>
      </c>
      <c r="J334" s="18">
        <f>J335</f>
        <v>0</v>
      </c>
    </row>
    <row r="335" spans="1:10" s="26" customFormat="1" ht="30">
      <c r="A335" s="22" t="s">
        <v>432</v>
      </c>
      <c r="B335" s="16" t="s">
        <v>21</v>
      </c>
      <c r="C335" s="16" t="s">
        <v>21</v>
      </c>
      <c r="D335" s="16" t="s">
        <v>121</v>
      </c>
      <c r="E335" s="17">
        <v>1</v>
      </c>
      <c r="F335" s="16" t="s">
        <v>174</v>
      </c>
      <c r="G335" s="16" t="s">
        <v>242</v>
      </c>
      <c r="H335" s="17">
        <v>810</v>
      </c>
      <c r="I335" s="18">
        <f>'Прил 4'!J322</f>
        <v>100</v>
      </c>
      <c r="J335" s="18">
        <f>'Прил 4'!K322</f>
        <v>0</v>
      </c>
    </row>
    <row r="336" spans="1:10" s="26" customFormat="1" ht="15">
      <c r="A336" s="15" t="s">
        <v>134</v>
      </c>
      <c r="B336" s="16" t="s">
        <v>21</v>
      </c>
      <c r="C336" s="16" t="s">
        <v>21</v>
      </c>
      <c r="D336" s="16" t="s">
        <v>121</v>
      </c>
      <c r="E336" s="17">
        <v>1</v>
      </c>
      <c r="F336" s="16" t="s">
        <v>174</v>
      </c>
      <c r="G336" s="16" t="s">
        <v>243</v>
      </c>
      <c r="H336" s="17"/>
      <c r="I336" s="18">
        <f>I337</f>
        <v>158</v>
      </c>
      <c r="J336" s="18">
        <f>J337</f>
        <v>0</v>
      </c>
    </row>
    <row r="337" spans="1:10" s="26" customFormat="1" ht="30">
      <c r="A337" s="22" t="s">
        <v>188</v>
      </c>
      <c r="B337" s="16" t="s">
        <v>21</v>
      </c>
      <c r="C337" s="16" t="s">
        <v>21</v>
      </c>
      <c r="D337" s="16" t="s">
        <v>121</v>
      </c>
      <c r="E337" s="17">
        <v>1</v>
      </c>
      <c r="F337" s="16" t="s">
        <v>174</v>
      </c>
      <c r="G337" s="16" t="s">
        <v>243</v>
      </c>
      <c r="H337" s="17">
        <v>240</v>
      </c>
      <c r="I337" s="18">
        <f>'Прил 4'!J324</f>
        <v>158</v>
      </c>
      <c r="J337" s="18">
        <f>'Прил 4'!K324</f>
        <v>0</v>
      </c>
    </row>
    <row r="338" spans="1:10" s="26" customFormat="1" ht="15">
      <c r="A338" s="24" t="s">
        <v>112</v>
      </c>
      <c r="B338" s="12" t="s">
        <v>21</v>
      </c>
      <c r="C338" s="12" t="s">
        <v>21</v>
      </c>
      <c r="D338" s="12" t="s">
        <v>97</v>
      </c>
      <c r="E338" s="13">
        <v>0</v>
      </c>
      <c r="F338" s="12" t="s">
        <v>174</v>
      </c>
      <c r="G338" s="12" t="s">
        <v>311</v>
      </c>
      <c r="H338" s="17"/>
      <c r="I338" s="23">
        <f>I339</f>
        <v>0</v>
      </c>
      <c r="J338" s="23">
        <f>J339</f>
        <v>258</v>
      </c>
    </row>
    <row r="339" spans="1:10" s="26" customFormat="1" ht="15">
      <c r="A339" s="22" t="s">
        <v>421</v>
      </c>
      <c r="B339" s="16" t="s">
        <v>21</v>
      </c>
      <c r="C339" s="16" t="s">
        <v>21</v>
      </c>
      <c r="D339" s="16" t="s">
        <v>97</v>
      </c>
      <c r="E339" s="17">
        <v>9</v>
      </c>
      <c r="F339" s="16" t="s">
        <v>174</v>
      </c>
      <c r="G339" s="16" t="s">
        <v>311</v>
      </c>
      <c r="H339" s="17"/>
      <c r="I339" s="19">
        <f>I340</f>
        <v>0</v>
      </c>
      <c r="J339" s="19">
        <f>J340</f>
        <v>258</v>
      </c>
    </row>
    <row r="340" spans="1:10" s="26" customFormat="1" ht="15">
      <c r="A340" s="22" t="s">
        <v>421</v>
      </c>
      <c r="B340" s="16" t="s">
        <v>21</v>
      </c>
      <c r="C340" s="16" t="s">
        <v>21</v>
      </c>
      <c r="D340" s="16" t="s">
        <v>97</v>
      </c>
      <c r="E340" s="17">
        <v>9</v>
      </c>
      <c r="F340" s="16" t="s">
        <v>174</v>
      </c>
      <c r="G340" s="16" t="s">
        <v>311</v>
      </c>
      <c r="H340" s="17"/>
      <c r="I340" s="19">
        <f>I341+I343</f>
        <v>0</v>
      </c>
      <c r="J340" s="19">
        <f>J341+J343</f>
        <v>258</v>
      </c>
    </row>
    <row r="341" spans="1:10" s="26" customFormat="1" ht="15">
      <c r="A341" s="15" t="s">
        <v>136</v>
      </c>
      <c r="B341" s="16" t="s">
        <v>21</v>
      </c>
      <c r="C341" s="16" t="s">
        <v>21</v>
      </c>
      <c r="D341" s="16" t="s">
        <v>97</v>
      </c>
      <c r="E341" s="17">
        <v>9</v>
      </c>
      <c r="F341" s="16" t="s">
        <v>174</v>
      </c>
      <c r="G341" s="16" t="s">
        <v>242</v>
      </c>
      <c r="H341" s="17"/>
      <c r="I341" s="18">
        <f>I342</f>
        <v>0</v>
      </c>
      <c r="J341" s="18">
        <f>J342</f>
        <v>100</v>
      </c>
    </row>
    <row r="342" spans="1:10" s="26" customFormat="1" ht="30">
      <c r="A342" s="22" t="s">
        <v>432</v>
      </c>
      <c r="B342" s="16" t="s">
        <v>21</v>
      </c>
      <c r="C342" s="16" t="s">
        <v>21</v>
      </c>
      <c r="D342" s="16" t="s">
        <v>97</v>
      </c>
      <c r="E342" s="17">
        <v>9</v>
      </c>
      <c r="F342" s="16" t="s">
        <v>174</v>
      </c>
      <c r="G342" s="16" t="s">
        <v>242</v>
      </c>
      <c r="H342" s="17">
        <v>810</v>
      </c>
      <c r="I342" s="18">
        <f>'Прил 4'!J329</f>
        <v>0</v>
      </c>
      <c r="J342" s="18">
        <f>'Прил 4'!K329</f>
        <v>100</v>
      </c>
    </row>
    <row r="343" spans="1:10" s="26" customFormat="1" ht="15">
      <c r="A343" s="15" t="s">
        <v>134</v>
      </c>
      <c r="B343" s="16" t="s">
        <v>21</v>
      </c>
      <c r="C343" s="16" t="s">
        <v>21</v>
      </c>
      <c r="D343" s="16" t="s">
        <v>97</v>
      </c>
      <c r="E343" s="17">
        <v>9</v>
      </c>
      <c r="F343" s="16" t="s">
        <v>174</v>
      </c>
      <c r="G343" s="16" t="s">
        <v>243</v>
      </c>
      <c r="H343" s="17"/>
      <c r="I343" s="18">
        <f>I344</f>
        <v>0</v>
      </c>
      <c r="J343" s="18">
        <f>J344</f>
        <v>158</v>
      </c>
    </row>
    <row r="344" spans="1:10" s="26" customFormat="1" ht="30">
      <c r="A344" s="22" t="s">
        <v>188</v>
      </c>
      <c r="B344" s="16" t="s">
        <v>21</v>
      </c>
      <c r="C344" s="16" t="s">
        <v>21</v>
      </c>
      <c r="D344" s="16" t="s">
        <v>97</v>
      </c>
      <c r="E344" s="17">
        <v>9</v>
      </c>
      <c r="F344" s="16" t="s">
        <v>174</v>
      </c>
      <c r="G344" s="16" t="s">
        <v>243</v>
      </c>
      <c r="H344" s="17">
        <v>240</v>
      </c>
      <c r="I344" s="18">
        <f>'Прил 4'!J331</f>
        <v>0</v>
      </c>
      <c r="J344" s="18">
        <f>'Прил 4'!K331</f>
        <v>158</v>
      </c>
    </row>
    <row r="345" spans="1:10" s="26" customFormat="1" ht="15">
      <c r="A345" s="13" t="s">
        <v>87</v>
      </c>
      <c r="B345" s="12" t="s">
        <v>22</v>
      </c>
      <c r="C345" s="16"/>
      <c r="D345" s="16"/>
      <c r="E345" s="17"/>
      <c r="F345" s="16"/>
      <c r="G345" s="16"/>
      <c r="H345" s="17"/>
      <c r="I345" s="14">
        <f>I346+I387</f>
        <v>17569.399999999998</v>
      </c>
      <c r="J345" s="14">
        <f>J346+J387</f>
        <v>17669.4</v>
      </c>
    </row>
    <row r="346" spans="1:10" s="26" customFormat="1" ht="15">
      <c r="A346" s="11" t="s">
        <v>23</v>
      </c>
      <c r="B346" s="12" t="s">
        <v>22</v>
      </c>
      <c r="C346" s="13" t="s">
        <v>12</v>
      </c>
      <c r="D346" s="12" t="s">
        <v>174</v>
      </c>
      <c r="E346" s="13">
        <v>0</v>
      </c>
      <c r="F346" s="12" t="s">
        <v>174</v>
      </c>
      <c r="G346" s="12" t="s">
        <v>311</v>
      </c>
      <c r="H346" s="13" t="s">
        <v>8</v>
      </c>
      <c r="I346" s="14">
        <f>I347+I356+I364+I371</f>
        <v>14508.399999999998</v>
      </c>
      <c r="J346" s="14">
        <f>J371+J347+J356+J364</f>
        <v>14508.4</v>
      </c>
    </row>
    <row r="347" spans="1:10" s="26" customFormat="1" ht="45">
      <c r="A347" s="22" t="s">
        <v>350</v>
      </c>
      <c r="B347" s="16" t="s">
        <v>22</v>
      </c>
      <c r="C347" s="16" t="s">
        <v>12</v>
      </c>
      <c r="D347" s="16" t="s">
        <v>121</v>
      </c>
      <c r="E347" s="17">
        <v>0</v>
      </c>
      <c r="F347" s="16" t="s">
        <v>174</v>
      </c>
      <c r="G347" s="16" t="s">
        <v>311</v>
      </c>
      <c r="H347" s="17"/>
      <c r="I347" s="18">
        <f>I348+I353</f>
        <v>13528.099999999999</v>
      </c>
      <c r="J347" s="18">
        <f>J348+J353</f>
        <v>0</v>
      </c>
    </row>
    <row r="348" spans="1:10" s="26" customFormat="1" ht="15">
      <c r="A348" s="24" t="s">
        <v>137</v>
      </c>
      <c r="B348" s="12" t="s">
        <v>22</v>
      </c>
      <c r="C348" s="12" t="s">
        <v>12</v>
      </c>
      <c r="D348" s="12" t="s">
        <v>121</v>
      </c>
      <c r="E348" s="13">
        <v>2</v>
      </c>
      <c r="F348" s="12" t="s">
        <v>174</v>
      </c>
      <c r="G348" s="12" t="s">
        <v>311</v>
      </c>
      <c r="H348" s="13"/>
      <c r="I348" s="14">
        <f>I349</f>
        <v>2696.3</v>
      </c>
      <c r="J348" s="14">
        <f>J349</f>
        <v>0</v>
      </c>
    </row>
    <row r="349" spans="1:10" ht="30">
      <c r="A349" s="22" t="s">
        <v>132</v>
      </c>
      <c r="B349" s="16" t="s">
        <v>22</v>
      </c>
      <c r="C349" s="16" t="s">
        <v>12</v>
      </c>
      <c r="D349" s="16" t="s">
        <v>121</v>
      </c>
      <c r="E349" s="17">
        <v>2</v>
      </c>
      <c r="F349" s="16" t="s">
        <v>174</v>
      </c>
      <c r="G349" s="16" t="s">
        <v>240</v>
      </c>
      <c r="H349" s="17"/>
      <c r="I349" s="18">
        <f>SUM(I350:I352)</f>
        <v>2696.3</v>
      </c>
      <c r="J349" s="18">
        <f>SUM(J350:J352)</f>
        <v>0</v>
      </c>
    </row>
    <row r="350" spans="1:10" ht="15">
      <c r="A350" s="15" t="s">
        <v>179</v>
      </c>
      <c r="B350" s="16" t="s">
        <v>22</v>
      </c>
      <c r="C350" s="16" t="s">
        <v>12</v>
      </c>
      <c r="D350" s="16" t="s">
        <v>121</v>
      </c>
      <c r="E350" s="17">
        <v>2</v>
      </c>
      <c r="F350" s="16" t="s">
        <v>174</v>
      </c>
      <c r="G350" s="16" t="s">
        <v>240</v>
      </c>
      <c r="H350" s="17">
        <v>110</v>
      </c>
      <c r="I350" s="18">
        <f>'Прил 4'!J337</f>
        <v>1842.2</v>
      </c>
      <c r="J350" s="18">
        <f>'Прил 4'!K337</f>
        <v>0</v>
      </c>
    </row>
    <row r="351" spans="1:10" ht="30">
      <c r="A351" s="22" t="s">
        <v>188</v>
      </c>
      <c r="B351" s="16" t="s">
        <v>22</v>
      </c>
      <c r="C351" s="16" t="s">
        <v>12</v>
      </c>
      <c r="D351" s="16" t="s">
        <v>121</v>
      </c>
      <c r="E351" s="17">
        <v>2</v>
      </c>
      <c r="F351" s="16" t="s">
        <v>174</v>
      </c>
      <c r="G351" s="16" t="s">
        <v>240</v>
      </c>
      <c r="H351" s="17">
        <v>240</v>
      </c>
      <c r="I351" s="18">
        <f>'Прил 4'!J338</f>
        <v>834.1</v>
      </c>
      <c r="J351" s="18">
        <f>'Прил 4'!K338</f>
        <v>0</v>
      </c>
    </row>
    <row r="352" spans="1:10" ht="15">
      <c r="A352" s="15" t="s">
        <v>181</v>
      </c>
      <c r="B352" s="16" t="s">
        <v>22</v>
      </c>
      <c r="C352" s="16" t="s">
        <v>12</v>
      </c>
      <c r="D352" s="16" t="s">
        <v>121</v>
      </c>
      <c r="E352" s="17">
        <v>2</v>
      </c>
      <c r="F352" s="16" t="s">
        <v>174</v>
      </c>
      <c r="G352" s="16" t="s">
        <v>240</v>
      </c>
      <c r="H352" s="17">
        <v>850</v>
      </c>
      <c r="I352" s="18">
        <f>'Прил 4'!J339</f>
        <v>20</v>
      </c>
      <c r="J352" s="18">
        <f>'Прил 4'!K339</f>
        <v>0</v>
      </c>
    </row>
    <row r="353" spans="1:10" ht="15">
      <c r="A353" s="24" t="s">
        <v>358</v>
      </c>
      <c r="B353" s="12" t="s">
        <v>22</v>
      </c>
      <c r="C353" s="12" t="s">
        <v>12</v>
      </c>
      <c r="D353" s="12" t="s">
        <v>121</v>
      </c>
      <c r="E353" s="13">
        <v>5</v>
      </c>
      <c r="F353" s="12" t="s">
        <v>174</v>
      </c>
      <c r="G353" s="12" t="s">
        <v>311</v>
      </c>
      <c r="H353" s="13"/>
      <c r="I353" s="14">
        <f>I354</f>
        <v>10831.8</v>
      </c>
      <c r="J353" s="14">
        <f>J354</f>
        <v>0</v>
      </c>
    </row>
    <row r="354" spans="1:10" ht="30">
      <c r="A354" s="22" t="s">
        <v>132</v>
      </c>
      <c r="B354" s="16" t="s">
        <v>22</v>
      </c>
      <c r="C354" s="16" t="s">
        <v>12</v>
      </c>
      <c r="D354" s="16" t="s">
        <v>121</v>
      </c>
      <c r="E354" s="17">
        <v>5</v>
      </c>
      <c r="F354" s="16" t="s">
        <v>174</v>
      </c>
      <c r="G354" s="16" t="s">
        <v>240</v>
      </c>
      <c r="H354" s="17"/>
      <c r="I354" s="18">
        <f>SUM(I355:I355)</f>
        <v>10831.8</v>
      </c>
      <c r="J354" s="18">
        <f>SUM(J355:J355)</f>
        <v>0</v>
      </c>
    </row>
    <row r="355" spans="1:10" ht="15">
      <c r="A355" s="15" t="s">
        <v>366</v>
      </c>
      <c r="B355" s="16" t="s">
        <v>22</v>
      </c>
      <c r="C355" s="16" t="s">
        <v>12</v>
      </c>
      <c r="D355" s="16" t="s">
        <v>121</v>
      </c>
      <c r="E355" s="17">
        <v>5</v>
      </c>
      <c r="F355" s="16" t="s">
        <v>174</v>
      </c>
      <c r="G355" s="16" t="s">
        <v>240</v>
      </c>
      <c r="H355" s="17">
        <v>620</v>
      </c>
      <c r="I355" s="18">
        <f>'Прил 4'!J342</f>
        <v>10831.8</v>
      </c>
      <c r="J355" s="18">
        <f>'Прил 4'!K342</f>
        <v>0</v>
      </c>
    </row>
    <row r="356" spans="1:10" s="26" customFormat="1" ht="43.5">
      <c r="A356" s="11" t="s">
        <v>189</v>
      </c>
      <c r="B356" s="12" t="s">
        <v>22</v>
      </c>
      <c r="C356" s="12" t="s">
        <v>12</v>
      </c>
      <c r="D356" s="12" t="s">
        <v>21</v>
      </c>
      <c r="E356" s="13">
        <v>0</v>
      </c>
      <c r="F356" s="12" t="s">
        <v>174</v>
      </c>
      <c r="G356" s="12" t="s">
        <v>311</v>
      </c>
      <c r="H356" s="13"/>
      <c r="I356" s="23">
        <f>I357</f>
        <v>82.5</v>
      </c>
      <c r="J356" s="23">
        <f>J357</f>
        <v>0</v>
      </c>
    </row>
    <row r="357" spans="1:10" ht="15">
      <c r="A357" s="11" t="s">
        <v>203</v>
      </c>
      <c r="B357" s="12" t="s">
        <v>22</v>
      </c>
      <c r="C357" s="12" t="s">
        <v>12</v>
      </c>
      <c r="D357" s="12" t="s">
        <v>21</v>
      </c>
      <c r="E357" s="13">
        <v>3</v>
      </c>
      <c r="F357" s="12" t="s">
        <v>174</v>
      </c>
      <c r="G357" s="12" t="s">
        <v>311</v>
      </c>
      <c r="H357" s="13"/>
      <c r="I357" s="23">
        <f>I359+I361</f>
        <v>82.5</v>
      </c>
      <c r="J357" s="23">
        <f>J359+J361</f>
        <v>0</v>
      </c>
    </row>
    <row r="358" spans="1:10" ht="15">
      <c r="A358" s="15" t="s">
        <v>268</v>
      </c>
      <c r="B358" s="16" t="s">
        <v>22</v>
      </c>
      <c r="C358" s="16" t="s">
        <v>12</v>
      </c>
      <c r="D358" s="16" t="s">
        <v>21</v>
      </c>
      <c r="E358" s="17">
        <v>3</v>
      </c>
      <c r="F358" s="16" t="s">
        <v>12</v>
      </c>
      <c r="G358" s="16" t="s">
        <v>311</v>
      </c>
      <c r="H358" s="17"/>
      <c r="I358" s="19">
        <f>I359</f>
        <v>72.5</v>
      </c>
      <c r="J358" s="19">
        <f>J359</f>
        <v>0</v>
      </c>
    </row>
    <row r="359" spans="1:10" ht="30">
      <c r="A359" s="22" t="s">
        <v>191</v>
      </c>
      <c r="B359" s="16" t="s">
        <v>22</v>
      </c>
      <c r="C359" s="16" t="s">
        <v>12</v>
      </c>
      <c r="D359" s="16" t="s">
        <v>21</v>
      </c>
      <c r="E359" s="16" t="s">
        <v>204</v>
      </c>
      <c r="F359" s="16" t="s">
        <v>12</v>
      </c>
      <c r="G359" s="16" t="s">
        <v>217</v>
      </c>
      <c r="H359" s="16"/>
      <c r="I359" s="19">
        <f>I360</f>
        <v>72.5</v>
      </c>
      <c r="J359" s="19">
        <f>J360</f>
        <v>0</v>
      </c>
    </row>
    <row r="360" spans="1:10" ht="30">
      <c r="A360" s="22" t="s">
        <v>188</v>
      </c>
      <c r="B360" s="16" t="s">
        <v>22</v>
      </c>
      <c r="C360" s="16" t="s">
        <v>12</v>
      </c>
      <c r="D360" s="16" t="s">
        <v>21</v>
      </c>
      <c r="E360" s="16" t="s">
        <v>204</v>
      </c>
      <c r="F360" s="16" t="s">
        <v>12</v>
      </c>
      <c r="G360" s="16" t="s">
        <v>217</v>
      </c>
      <c r="H360" s="16" t="s">
        <v>194</v>
      </c>
      <c r="I360" s="19">
        <f>'Прил 4'!J347</f>
        <v>72.5</v>
      </c>
      <c r="J360" s="19">
        <f>'Прил 4'!K347</f>
        <v>0</v>
      </c>
    </row>
    <row r="361" spans="1:10" ht="15">
      <c r="A361" s="15" t="s">
        <v>272</v>
      </c>
      <c r="B361" s="16" t="s">
        <v>22</v>
      </c>
      <c r="C361" s="16" t="s">
        <v>12</v>
      </c>
      <c r="D361" s="16" t="s">
        <v>21</v>
      </c>
      <c r="E361" s="17">
        <v>3</v>
      </c>
      <c r="F361" s="16" t="s">
        <v>14</v>
      </c>
      <c r="G361" s="16" t="s">
        <v>311</v>
      </c>
      <c r="H361" s="17"/>
      <c r="I361" s="19">
        <f>I362</f>
        <v>10</v>
      </c>
      <c r="J361" s="19">
        <f>J362</f>
        <v>0</v>
      </c>
    </row>
    <row r="362" spans="1:10" ht="30">
      <c r="A362" s="22" t="s">
        <v>191</v>
      </c>
      <c r="B362" s="16" t="s">
        <v>22</v>
      </c>
      <c r="C362" s="16" t="s">
        <v>12</v>
      </c>
      <c r="D362" s="16" t="s">
        <v>21</v>
      </c>
      <c r="E362" s="16" t="s">
        <v>204</v>
      </c>
      <c r="F362" s="16" t="s">
        <v>14</v>
      </c>
      <c r="G362" s="16" t="s">
        <v>217</v>
      </c>
      <c r="H362" s="16"/>
      <c r="I362" s="19">
        <f>I363</f>
        <v>10</v>
      </c>
      <c r="J362" s="19">
        <f>J363</f>
        <v>0</v>
      </c>
    </row>
    <row r="363" spans="1:10" ht="30">
      <c r="A363" s="22" t="s">
        <v>188</v>
      </c>
      <c r="B363" s="16" t="s">
        <v>22</v>
      </c>
      <c r="C363" s="16" t="s">
        <v>12</v>
      </c>
      <c r="D363" s="16" t="s">
        <v>21</v>
      </c>
      <c r="E363" s="16" t="s">
        <v>204</v>
      </c>
      <c r="F363" s="16" t="s">
        <v>14</v>
      </c>
      <c r="G363" s="16" t="s">
        <v>217</v>
      </c>
      <c r="H363" s="16" t="s">
        <v>194</v>
      </c>
      <c r="I363" s="19">
        <f>'Прил 4'!J350</f>
        <v>10</v>
      </c>
      <c r="J363" s="19">
        <f>'Прил 4'!K350</f>
        <v>0</v>
      </c>
    </row>
    <row r="364" spans="1:10" ht="43.5">
      <c r="A364" s="11" t="s">
        <v>340</v>
      </c>
      <c r="B364" s="12" t="s">
        <v>22</v>
      </c>
      <c r="C364" s="12" t="s">
        <v>12</v>
      </c>
      <c r="D364" s="12" t="s">
        <v>82</v>
      </c>
      <c r="E364" s="13">
        <v>0</v>
      </c>
      <c r="F364" s="12" t="s">
        <v>174</v>
      </c>
      <c r="G364" s="12" t="s">
        <v>311</v>
      </c>
      <c r="H364" s="13"/>
      <c r="I364" s="23">
        <f>I365+I368</f>
        <v>500</v>
      </c>
      <c r="J364" s="23">
        <f>J365+J368</f>
        <v>0</v>
      </c>
    </row>
    <row r="365" spans="1:10" ht="15">
      <c r="A365" s="22" t="s">
        <v>295</v>
      </c>
      <c r="B365" s="16" t="s">
        <v>22</v>
      </c>
      <c r="C365" s="16" t="s">
        <v>12</v>
      </c>
      <c r="D365" s="16" t="s">
        <v>82</v>
      </c>
      <c r="E365" s="16" t="s">
        <v>197</v>
      </c>
      <c r="F365" s="16" t="s">
        <v>12</v>
      </c>
      <c r="G365" s="16" t="s">
        <v>311</v>
      </c>
      <c r="H365" s="16"/>
      <c r="I365" s="19">
        <f>I366</f>
        <v>350</v>
      </c>
      <c r="J365" s="19">
        <f>J366</f>
        <v>0</v>
      </c>
    </row>
    <row r="366" spans="1:10" ht="15">
      <c r="A366" s="22" t="s">
        <v>296</v>
      </c>
      <c r="B366" s="16" t="s">
        <v>22</v>
      </c>
      <c r="C366" s="16" t="s">
        <v>12</v>
      </c>
      <c r="D366" s="16" t="s">
        <v>82</v>
      </c>
      <c r="E366" s="16" t="s">
        <v>197</v>
      </c>
      <c r="F366" s="16" t="s">
        <v>12</v>
      </c>
      <c r="G366" s="16" t="s">
        <v>297</v>
      </c>
      <c r="H366" s="16"/>
      <c r="I366" s="19">
        <f>I367</f>
        <v>350</v>
      </c>
      <c r="J366" s="19">
        <f>J367</f>
        <v>0</v>
      </c>
    </row>
    <row r="367" spans="1:10" ht="30">
      <c r="A367" s="22" t="s">
        <v>188</v>
      </c>
      <c r="B367" s="16" t="s">
        <v>22</v>
      </c>
      <c r="C367" s="16" t="s">
        <v>12</v>
      </c>
      <c r="D367" s="16" t="s">
        <v>82</v>
      </c>
      <c r="E367" s="16" t="s">
        <v>197</v>
      </c>
      <c r="F367" s="16" t="s">
        <v>12</v>
      </c>
      <c r="G367" s="16" t="s">
        <v>297</v>
      </c>
      <c r="H367" s="16" t="s">
        <v>194</v>
      </c>
      <c r="I367" s="19">
        <f>'Прил 4'!J354</f>
        <v>350</v>
      </c>
      <c r="J367" s="19">
        <f>'Прил 4'!K354</f>
        <v>0</v>
      </c>
    </row>
    <row r="368" spans="1:10" ht="15">
      <c r="A368" s="22" t="s">
        <v>298</v>
      </c>
      <c r="B368" s="16" t="s">
        <v>22</v>
      </c>
      <c r="C368" s="16" t="s">
        <v>12</v>
      </c>
      <c r="D368" s="16" t="s">
        <v>82</v>
      </c>
      <c r="E368" s="16" t="s">
        <v>197</v>
      </c>
      <c r="F368" s="16" t="s">
        <v>14</v>
      </c>
      <c r="G368" s="16"/>
      <c r="H368" s="16"/>
      <c r="I368" s="19">
        <f>I369</f>
        <v>150</v>
      </c>
      <c r="J368" s="19">
        <f>J369</f>
        <v>0</v>
      </c>
    </row>
    <row r="369" spans="1:10" ht="15">
      <c r="A369" s="22" t="s">
        <v>296</v>
      </c>
      <c r="B369" s="16" t="s">
        <v>22</v>
      </c>
      <c r="C369" s="16" t="s">
        <v>12</v>
      </c>
      <c r="D369" s="16" t="s">
        <v>82</v>
      </c>
      <c r="E369" s="16" t="s">
        <v>197</v>
      </c>
      <c r="F369" s="16" t="s">
        <v>14</v>
      </c>
      <c r="G369" s="16" t="s">
        <v>297</v>
      </c>
      <c r="H369" s="16"/>
      <c r="I369" s="19">
        <f>I370</f>
        <v>150</v>
      </c>
      <c r="J369" s="19">
        <f>J370</f>
        <v>0</v>
      </c>
    </row>
    <row r="370" spans="1:10" ht="30">
      <c r="A370" s="22" t="s">
        <v>188</v>
      </c>
      <c r="B370" s="16" t="s">
        <v>22</v>
      </c>
      <c r="C370" s="16" t="s">
        <v>12</v>
      </c>
      <c r="D370" s="16" t="s">
        <v>82</v>
      </c>
      <c r="E370" s="16" t="s">
        <v>197</v>
      </c>
      <c r="F370" s="16" t="s">
        <v>14</v>
      </c>
      <c r="G370" s="16" t="s">
        <v>297</v>
      </c>
      <c r="H370" s="16" t="s">
        <v>194</v>
      </c>
      <c r="I370" s="19">
        <f>'Прил 4'!J357</f>
        <v>150</v>
      </c>
      <c r="J370" s="19">
        <f>'Прил 4'!K357</f>
        <v>0</v>
      </c>
    </row>
    <row r="371" spans="1:10" ht="15">
      <c r="A371" s="24" t="s">
        <v>112</v>
      </c>
      <c r="B371" s="12" t="s">
        <v>22</v>
      </c>
      <c r="C371" s="12" t="s">
        <v>12</v>
      </c>
      <c r="D371" s="12" t="s">
        <v>97</v>
      </c>
      <c r="E371" s="13">
        <v>0</v>
      </c>
      <c r="F371" s="12" t="s">
        <v>174</v>
      </c>
      <c r="G371" s="12" t="s">
        <v>311</v>
      </c>
      <c r="H371" s="13"/>
      <c r="I371" s="14">
        <f>I372</f>
        <v>397.8</v>
      </c>
      <c r="J371" s="14">
        <f>J372</f>
        <v>14508.4</v>
      </c>
    </row>
    <row r="372" spans="1:10" ht="15">
      <c r="A372" s="22" t="s">
        <v>421</v>
      </c>
      <c r="B372" s="16" t="s">
        <v>22</v>
      </c>
      <c r="C372" s="16" t="s">
        <v>12</v>
      </c>
      <c r="D372" s="16" t="s">
        <v>97</v>
      </c>
      <c r="E372" s="17">
        <v>9</v>
      </c>
      <c r="F372" s="16" t="s">
        <v>174</v>
      </c>
      <c r="G372" s="16" t="s">
        <v>311</v>
      </c>
      <c r="H372" s="17"/>
      <c r="I372" s="18">
        <f>I373</f>
        <v>397.8</v>
      </c>
      <c r="J372" s="18">
        <f>J373</f>
        <v>14508.4</v>
      </c>
    </row>
    <row r="373" spans="1:10" ht="15">
      <c r="A373" s="22" t="s">
        <v>421</v>
      </c>
      <c r="B373" s="16" t="s">
        <v>22</v>
      </c>
      <c r="C373" s="16" t="s">
        <v>12</v>
      </c>
      <c r="D373" s="16" t="s">
        <v>97</v>
      </c>
      <c r="E373" s="17">
        <v>9</v>
      </c>
      <c r="F373" s="16" t="s">
        <v>174</v>
      </c>
      <c r="G373" s="16" t="s">
        <v>311</v>
      </c>
      <c r="H373" s="17"/>
      <c r="I373" s="18">
        <f>I374+I379+I381+I383+I385</f>
        <v>397.8</v>
      </c>
      <c r="J373" s="18">
        <f>J374+J379+J381+J383+J385</f>
        <v>14508.4</v>
      </c>
    </row>
    <row r="374" spans="1:10" ht="30">
      <c r="A374" s="22" t="s">
        <v>132</v>
      </c>
      <c r="B374" s="16" t="s">
        <v>22</v>
      </c>
      <c r="C374" s="16" t="s">
        <v>12</v>
      </c>
      <c r="D374" s="16" t="s">
        <v>97</v>
      </c>
      <c r="E374" s="17">
        <v>9</v>
      </c>
      <c r="F374" s="16" t="s">
        <v>174</v>
      </c>
      <c r="G374" s="16" t="s">
        <v>240</v>
      </c>
      <c r="H374" s="17"/>
      <c r="I374" s="18">
        <f>SUM(I375:I378)</f>
        <v>0</v>
      </c>
      <c r="J374" s="18">
        <f>SUM(J375:J378)</f>
        <v>13528.099999999999</v>
      </c>
    </row>
    <row r="375" spans="1:10" ht="15">
      <c r="A375" s="15" t="s">
        <v>179</v>
      </c>
      <c r="B375" s="16" t="s">
        <v>22</v>
      </c>
      <c r="C375" s="16" t="s">
        <v>12</v>
      </c>
      <c r="D375" s="16" t="s">
        <v>97</v>
      </c>
      <c r="E375" s="17">
        <v>9</v>
      </c>
      <c r="F375" s="16" t="s">
        <v>174</v>
      </c>
      <c r="G375" s="16" t="s">
        <v>240</v>
      </c>
      <c r="H375" s="17">
        <v>110</v>
      </c>
      <c r="I375" s="18">
        <f>'Прил 4'!J362</f>
        <v>0</v>
      </c>
      <c r="J375" s="18">
        <f>'Прил 4'!K362</f>
        <v>1842.2</v>
      </c>
    </row>
    <row r="376" spans="1:10" ht="30">
      <c r="A376" s="22" t="s">
        <v>188</v>
      </c>
      <c r="B376" s="16" t="s">
        <v>22</v>
      </c>
      <c r="C376" s="16" t="s">
        <v>12</v>
      </c>
      <c r="D376" s="16" t="s">
        <v>97</v>
      </c>
      <c r="E376" s="17">
        <v>9</v>
      </c>
      <c r="F376" s="16" t="s">
        <v>174</v>
      </c>
      <c r="G376" s="16" t="s">
        <v>240</v>
      </c>
      <c r="H376" s="17">
        <v>240</v>
      </c>
      <c r="I376" s="18">
        <f>'Прил 4'!J363</f>
        <v>0</v>
      </c>
      <c r="J376" s="18">
        <f>'Прил 4'!K363</f>
        <v>834.1</v>
      </c>
    </row>
    <row r="377" spans="1:10" ht="15">
      <c r="A377" s="15" t="s">
        <v>366</v>
      </c>
      <c r="B377" s="16" t="s">
        <v>22</v>
      </c>
      <c r="C377" s="16" t="s">
        <v>12</v>
      </c>
      <c r="D377" s="16" t="s">
        <v>97</v>
      </c>
      <c r="E377" s="17">
        <v>9</v>
      </c>
      <c r="F377" s="16" t="s">
        <v>174</v>
      </c>
      <c r="G377" s="16" t="s">
        <v>240</v>
      </c>
      <c r="H377" s="17">
        <v>620</v>
      </c>
      <c r="I377" s="18">
        <f>'Прил 4'!J364</f>
        <v>0</v>
      </c>
      <c r="J377" s="18">
        <f>'Прил 4'!K364</f>
        <v>10831.8</v>
      </c>
    </row>
    <row r="378" spans="1:10" ht="15">
      <c r="A378" s="15" t="s">
        <v>181</v>
      </c>
      <c r="B378" s="16" t="s">
        <v>22</v>
      </c>
      <c r="C378" s="16" t="s">
        <v>12</v>
      </c>
      <c r="D378" s="16" t="s">
        <v>97</v>
      </c>
      <c r="E378" s="17">
        <v>9</v>
      </c>
      <c r="F378" s="16" t="s">
        <v>174</v>
      </c>
      <c r="G378" s="16" t="s">
        <v>240</v>
      </c>
      <c r="H378" s="17">
        <v>850</v>
      </c>
      <c r="I378" s="18">
        <f>'Прил 4'!J365</f>
        <v>0</v>
      </c>
      <c r="J378" s="18">
        <f>'Прил 4'!K365</f>
        <v>20</v>
      </c>
    </row>
    <row r="379" spans="1:10" ht="30">
      <c r="A379" s="22" t="s">
        <v>191</v>
      </c>
      <c r="B379" s="16" t="s">
        <v>22</v>
      </c>
      <c r="C379" s="16" t="s">
        <v>12</v>
      </c>
      <c r="D379" s="16" t="s">
        <v>97</v>
      </c>
      <c r="E379" s="17">
        <v>9</v>
      </c>
      <c r="F379" s="16" t="s">
        <v>174</v>
      </c>
      <c r="G379" s="16" t="s">
        <v>217</v>
      </c>
      <c r="H379" s="16"/>
      <c r="I379" s="19">
        <f>I380</f>
        <v>0</v>
      </c>
      <c r="J379" s="19">
        <f>J380</f>
        <v>82.5</v>
      </c>
    </row>
    <row r="380" spans="1:10" ht="30">
      <c r="A380" s="22" t="s">
        <v>188</v>
      </c>
      <c r="B380" s="16" t="s">
        <v>22</v>
      </c>
      <c r="C380" s="16" t="s">
        <v>12</v>
      </c>
      <c r="D380" s="16" t="s">
        <v>97</v>
      </c>
      <c r="E380" s="17">
        <v>9</v>
      </c>
      <c r="F380" s="16" t="s">
        <v>174</v>
      </c>
      <c r="G380" s="16" t="s">
        <v>217</v>
      </c>
      <c r="H380" s="16" t="s">
        <v>194</v>
      </c>
      <c r="I380" s="19">
        <f>'Прил 4'!J367</f>
        <v>0</v>
      </c>
      <c r="J380" s="19">
        <f>'Прил 4'!K367</f>
        <v>82.5</v>
      </c>
    </row>
    <row r="381" spans="1:10" ht="15">
      <c r="A381" s="22" t="s">
        <v>296</v>
      </c>
      <c r="B381" s="16" t="s">
        <v>22</v>
      </c>
      <c r="C381" s="16" t="s">
        <v>12</v>
      </c>
      <c r="D381" s="16" t="s">
        <v>97</v>
      </c>
      <c r="E381" s="17">
        <v>9</v>
      </c>
      <c r="F381" s="16" t="s">
        <v>174</v>
      </c>
      <c r="G381" s="16" t="s">
        <v>297</v>
      </c>
      <c r="H381" s="16"/>
      <c r="I381" s="19">
        <f>I382</f>
        <v>0</v>
      </c>
      <c r="J381" s="19">
        <f>J382</f>
        <v>500</v>
      </c>
    </row>
    <row r="382" spans="1:10" ht="30">
      <c r="A382" s="22" t="s">
        <v>188</v>
      </c>
      <c r="B382" s="16" t="s">
        <v>22</v>
      </c>
      <c r="C382" s="16" t="s">
        <v>12</v>
      </c>
      <c r="D382" s="16" t="s">
        <v>97</v>
      </c>
      <c r="E382" s="17">
        <v>9</v>
      </c>
      <c r="F382" s="16" t="s">
        <v>174</v>
      </c>
      <c r="G382" s="16" t="s">
        <v>297</v>
      </c>
      <c r="H382" s="16" t="s">
        <v>194</v>
      </c>
      <c r="I382" s="19">
        <f>'Прил 4'!J369</f>
        <v>0</v>
      </c>
      <c r="J382" s="19">
        <f>'Прил 4'!K369</f>
        <v>500</v>
      </c>
    </row>
    <row r="383" spans="1:10" ht="66" customHeight="1">
      <c r="A383" s="22" t="s">
        <v>91</v>
      </c>
      <c r="B383" s="16" t="s">
        <v>22</v>
      </c>
      <c r="C383" s="16" t="s">
        <v>12</v>
      </c>
      <c r="D383" s="16" t="s">
        <v>97</v>
      </c>
      <c r="E383" s="17">
        <v>9</v>
      </c>
      <c r="F383" s="16" t="s">
        <v>174</v>
      </c>
      <c r="G383" s="16" t="s">
        <v>245</v>
      </c>
      <c r="H383" s="17"/>
      <c r="I383" s="18">
        <f>I384</f>
        <v>368.2</v>
      </c>
      <c r="J383" s="18">
        <f>J384</f>
        <v>368.2</v>
      </c>
    </row>
    <row r="384" spans="1:10" ht="30">
      <c r="A384" s="22" t="s">
        <v>299</v>
      </c>
      <c r="B384" s="16" t="s">
        <v>22</v>
      </c>
      <c r="C384" s="16" t="s">
        <v>12</v>
      </c>
      <c r="D384" s="16" t="s">
        <v>97</v>
      </c>
      <c r="E384" s="17">
        <v>9</v>
      </c>
      <c r="F384" s="16" t="s">
        <v>174</v>
      </c>
      <c r="G384" s="16" t="s">
        <v>245</v>
      </c>
      <c r="H384" s="17">
        <v>110</v>
      </c>
      <c r="I384" s="18">
        <f>'Прил 4'!J371</f>
        <v>368.2</v>
      </c>
      <c r="J384" s="18">
        <f>'Прил 4'!K371</f>
        <v>368.2</v>
      </c>
    </row>
    <row r="385" spans="1:10" ht="30">
      <c r="A385" s="25" t="s">
        <v>300</v>
      </c>
      <c r="B385" s="16" t="s">
        <v>22</v>
      </c>
      <c r="C385" s="16" t="s">
        <v>12</v>
      </c>
      <c r="D385" s="16" t="s">
        <v>97</v>
      </c>
      <c r="E385" s="17">
        <v>9</v>
      </c>
      <c r="F385" s="16" t="s">
        <v>174</v>
      </c>
      <c r="G385" s="16" t="s">
        <v>301</v>
      </c>
      <c r="H385" s="17"/>
      <c r="I385" s="18">
        <f>I386</f>
        <v>29.6</v>
      </c>
      <c r="J385" s="18">
        <f>J386</f>
        <v>29.6</v>
      </c>
    </row>
    <row r="386" spans="1:10" ht="15">
      <c r="A386" s="15" t="s">
        <v>179</v>
      </c>
      <c r="B386" s="16" t="s">
        <v>22</v>
      </c>
      <c r="C386" s="16" t="s">
        <v>12</v>
      </c>
      <c r="D386" s="16" t="s">
        <v>97</v>
      </c>
      <c r="E386" s="17">
        <v>9</v>
      </c>
      <c r="F386" s="16" t="s">
        <v>174</v>
      </c>
      <c r="G386" s="16" t="s">
        <v>301</v>
      </c>
      <c r="H386" s="17">
        <v>110</v>
      </c>
      <c r="I386" s="18">
        <f>'Прил 4'!J373</f>
        <v>29.6</v>
      </c>
      <c r="J386" s="18">
        <f>'Прил 4'!K373</f>
        <v>29.6</v>
      </c>
    </row>
    <row r="387" spans="1:10" ht="15">
      <c r="A387" s="11" t="s">
        <v>78</v>
      </c>
      <c r="B387" s="12" t="s">
        <v>22</v>
      </c>
      <c r="C387" s="12" t="s">
        <v>16</v>
      </c>
      <c r="D387" s="12" t="s">
        <v>174</v>
      </c>
      <c r="E387" s="13">
        <v>0</v>
      </c>
      <c r="F387" s="12" t="s">
        <v>174</v>
      </c>
      <c r="G387" s="12" t="s">
        <v>311</v>
      </c>
      <c r="H387" s="17"/>
      <c r="I387" s="23">
        <f>I388+I396</f>
        <v>3061</v>
      </c>
      <c r="J387" s="23">
        <f>J388+J396</f>
        <v>3161</v>
      </c>
    </row>
    <row r="388" spans="1:10" ht="45">
      <c r="A388" s="22" t="s">
        <v>350</v>
      </c>
      <c r="B388" s="16" t="s">
        <v>22</v>
      </c>
      <c r="C388" s="16" t="s">
        <v>16</v>
      </c>
      <c r="D388" s="16" t="s">
        <v>121</v>
      </c>
      <c r="E388" s="17">
        <v>0</v>
      </c>
      <c r="F388" s="16" t="s">
        <v>174</v>
      </c>
      <c r="G388" s="16" t="s">
        <v>311</v>
      </c>
      <c r="H388" s="17"/>
      <c r="I388" s="19">
        <f>I389</f>
        <v>3061</v>
      </c>
      <c r="J388" s="19">
        <f>J389</f>
        <v>0</v>
      </c>
    </row>
    <row r="389" spans="1:10" ht="15">
      <c r="A389" s="24" t="s">
        <v>138</v>
      </c>
      <c r="B389" s="12" t="s">
        <v>22</v>
      </c>
      <c r="C389" s="12" t="s">
        <v>16</v>
      </c>
      <c r="D389" s="12" t="s">
        <v>121</v>
      </c>
      <c r="E389" s="13">
        <v>3</v>
      </c>
      <c r="F389" s="12" t="s">
        <v>174</v>
      </c>
      <c r="G389" s="12" t="s">
        <v>311</v>
      </c>
      <c r="H389" s="13"/>
      <c r="I389" s="23">
        <f>I390+I392+I394</f>
        <v>3061</v>
      </c>
      <c r="J389" s="23">
        <f>J390+J392+J394</f>
        <v>0</v>
      </c>
    </row>
    <row r="390" spans="1:10" ht="15">
      <c r="A390" s="22" t="s">
        <v>139</v>
      </c>
      <c r="B390" s="16" t="s">
        <v>22</v>
      </c>
      <c r="C390" s="16" t="s">
        <v>16</v>
      </c>
      <c r="D390" s="16" t="s">
        <v>121</v>
      </c>
      <c r="E390" s="17">
        <v>3</v>
      </c>
      <c r="F390" s="16" t="s">
        <v>174</v>
      </c>
      <c r="G390" s="16" t="s">
        <v>246</v>
      </c>
      <c r="H390" s="17"/>
      <c r="I390" s="19">
        <f>I391</f>
        <v>100</v>
      </c>
      <c r="J390" s="19">
        <f>J391</f>
        <v>0</v>
      </c>
    </row>
    <row r="391" spans="1:10" ht="30">
      <c r="A391" s="22" t="s">
        <v>188</v>
      </c>
      <c r="B391" s="16" t="s">
        <v>22</v>
      </c>
      <c r="C391" s="16" t="s">
        <v>16</v>
      </c>
      <c r="D391" s="16" t="s">
        <v>121</v>
      </c>
      <c r="E391" s="17">
        <v>3</v>
      </c>
      <c r="F391" s="16" t="s">
        <v>174</v>
      </c>
      <c r="G391" s="16" t="s">
        <v>246</v>
      </c>
      <c r="H391" s="17">
        <v>240</v>
      </c>
      <c r="I391" s="19">
        <f>'Прил 4'!J378</f>
        <v>100</v>
      </c>
      <c r="J391" s="19">
        <f>'Прил 4'!K378</f>
        <v>0</v>
      </c>
    </row>
    <row r="392" spans="1:10" ht="15">
      <c r="A392" s="22" t="s">
        <v>140</v>
      </c>
      <c r="B392" s="16" t="s">
        <v>22</v>
      </c>
      <c r="C392" s="16" t="s">
        <v>16</v>
      </c>
      <c r="D392" s="16" t="s">
        <v>121</v>
      </c>
      <c r="E392" s="17">
        <v>3</v>
      </c>
      <c r="F392" s="16" t="s">
        <v>174</v>
      </c>
      <c r="G392" s="16" t="s">
        <v>247</v>
      </c>
      <c r="H392" s="17"/>
      <c r="I392" s="19">
        <f>I393</f>
        <v>1200</v>
      </c>
      <c r="J392" s="19">
        <f>J393</f>
        <v>0</v>
      </c>
    </row>
    <row r="393" spans="1:10" ht="30">
      <c r="A393" s="22" t="s">
        <v>188</v>
      </c>
      <c r="B393" s="16" t="s">
        <v>22</v>
      </c>
      <c r="C393" s="16" t="s">
        <v>16</v>
      </c>
      <c r="D393" s="16" t="s">
        <v>121</v>
      </c>
      <c r="E393" s="17">
        <v>3</v>
      </c>
      <c r="F393" s="16" t="s">
        <v>174</v>
      </c>
      <c r="G393" s="16" t="s">
        <v>247</v>
      </c>
      <c r="H393" s="17">
        <v>240</v>
      </c>
      <c r="I393" s="19">
        <f>'Прил 4'!J380</f>
        <v>1200</v>
      </c>
      <c r="J393" s="19">
        <f>'Прил 4'!K380</f>
        <v>0</v>
      </c>
    </row>
    <row r="394" spans="1:10" ht="15">
      <c r="A394" s="22" t="s">
        <v>134</v>
      </c>
      <c r="B394" s="16" t="s">
        <v>22</v>
      </c>
      <c r="C394" s="16" t="s">
        <v>16</v>
      </c>
      <c r="D394" s="16" t="s">
        <v>121</v>
      </c>
      <c r="E394" s="17">
        <v>3</v>
      </c>
      <c r="F394" s="16" t="s">
        <v>174</v>
      </c>
      <c r="G394" s="16" t="s">
        <v>243</v>
      </c>
      <c r="H394" s="17"/>
      <c r="I394" s="19">
        <f>I395</f>
        <v>1761</v>
      </c>
      <c r="J394" s="19">
        <f>J395</f>
        <v>0</v>
      </c>
    </row>
    <row r="395" spans="1:10" ht="30">
      <c r="A395" s="22" t="s">
        <v>188</v>
      </c>
      <c r="B395" s="16" t="s">
        <v>22</v>
      </c>
      <c r="C395" s="16" t="s">
        <v>16</v>
      </c>
      <c r="D395" s="16" t="s">
        <v>121</v>
      </c>
      <c r="E395" s="17">
        <v>3</v>
      </c>
      <c r="F395" s="16" t="s">
        <v>174</v>
      </c>
      <c r="G395" s="16" t="s">
        <v>243</v>
      </c>
      <c r="H395" s="17">
        <v>240</v>
      </c>
      <c r="I395" s="19">
        <f>'Прил 4'!J382</f>
        <v>1761</v>
      </c>
      <c r="J395" s="19">
        <f>'Прил 4'!K382</f>
        <v>0</v>
      </c>
    </row>
    <row r="396" spans="1:10" ht="15">
      <c r="A396" s="24" t="s">
        <v>112</v>
      </c>
      <c r="B396" s="12" t="s">
        <v>22</v>
      </c>
      <c r="C396" s="12" t="s">
        <v>16</v>
      </c>
      <c r="D396" s="12" t="s">
        <v>97</v>
      </c>
      <c r="E396" s="13">
        <v>0</v>
      </c>
      <c r="F396" s="12" t="s">
        <v>174</v>
      </c>
      <c r="G396" s="12" t="s">
        <v>311</v>
      </c>
      <c r="H396" s="17"/>
      <c r="I396" s="23">
        <f>I397</f>
        <v>0</v>
      </c>
      <c r="J396" s="23">
        <f>J397</f>
        <v>3161</v>
      </c>
    </row>
    <row r="397" spans="1:10" ht="15">
      <c r="A397" s="22" t="s">
        <v>421</v>
      </c>
      <c r="B397" s="16" t="s">
        <v>22</v>
      </c>
      <c r="C397" s="16" t="s">
        <v>16</v>
      </c>
      <c r="D397" s="16" t="s">
        <v>97</v>
      </c>
      <c r="E397" s="17">
        <v>9</v>
      </c>
      <c r="F397" s="16" t="s">
        <v>174</v>
      </c>
      <c r="G397" s="16" t="s">
        <v>311</v>
      </c>
      <c r="H397" s="17"/>
      <c r="I397" s="19">
        <f>I398</f>
        <v>0</v>
      </c>
      <c r="J397" s="19">
        <f>J398</f>
        <v>3161</v>
      </c>
    </row>
    <row r="398" spans="1:10" ht="15">
      <c r="A398" s="22" t="s">
        <v>421</v>
      </c>
      <c r="B398" s="16" t="s">
        <v>22</v>
      </c>
      <c r="C398" s="16" t="s">
        <v>16</v>
      </c>
      <c r="D398" s="16" t="s">
        <v>97</v>
      </c>
      <c r="E398" s="17">
        <v>9</v>
      </c>
      <c r="F398" s="16" t="s">
        <v>174</v>
      </c>
      <c r="G398" s="16" t="s">
        <v>311</v>
      </c>
      <c r="H398" s="17"/>
      <c r="I398" s="19">
        <f>I399+I401+I403</f>
        <v>0</v>
      </c>
      <c r="J398" s="19">
        <f>J399+J401+J403</f>
        <v>3161</v>
      </c>
    </row>
    <row r="399" spans="1:10" ht="15">
      <c r="A399" s="22" t="s">
        <v>139</v>
      </c>
      <c r="B399" s="16" t="s">
        <v>22</v>
      </c>
      <c r="C399" s="16" t="s">
        <v>16</v>
      </c>
      <c r="D399" s="16" t="s">
        <v>97</v>
      </c>
      <c r="E399" s="17">
        <v>9</v>
      </c>
      <c r="F399" s="16" t="s">
        <v>174</v>
      </c>
      <c r="G399" s="16" t="s">
        <v>246</v>
      </c>
      <c r="H399" s="17"/>
      <c r="I399" s="19">
        <f>I400</f>
        <v>0</v>
      </c>
      <c r="J399" s="19">
        <f>J400</f>
        <v>100</v>
      </c>
    </row>
    <row r="400" spans="1:10" ht="30">
      <c r="A400" s="22" t="s">
        <v>188</v>
      </c>
      <c r="B400" s="16" t="s">
        <v>22</v>
      </c>
      <c r="C400" s="16" t="s">
        <v>16</v>
      </c>
      <c r="D400" s="16" t="s">
        <v>97</v>
      </c>
      <c r="E400" s="17">
        <v>9</v>
      </c>
      <c r="F400" s="16" t="s">
        <v>174</v>
      </c>
      <c r="G400" s="16" t="s">
        <v>246</v>
      </c>
      <c r="H400" s="17">
        <v>240</v>
      </c>
      <c r="I400" s="19">
        <f>'Прил 4'!J387</f>
        <v>0</v>
      </c>
      <c r="J400" s="19">
        <f>'Прил 4'!K387</f>
        <v>100</v>
      </c>
    </row>
    <row r="401" spans="1:10" ht="15">
      <c r="A401" s="22" t="s">
        <v>140</v>
      </c>
      <c r="B401" s="16" t="s">
        <v>22</v>
      </c>
      <c r="C401" s="16" t="s">
        <v>16</v>
      </c>
      <c r="D401" s="16" t="s">
        <v>97</v>
      </c>
      <c r="E401" s="17">
        <v>9</v>
      </c>
      <c r="F401" s="16" t="s">
        <v>174</v>
      </c>
      <c r="G401" s="16" t="s">
        <v>247</v>
      </c>
      <c r="H401" s="17"/>
      <c r="I401" s="19">
        <f>I402</f>
        <v>0</v>
      </c>
      <c r="J401" s="19">
        <f>J402</f>
        <v>1000</v>
      </c>
    </row>
    <row r="402" spans="1:10" ht="30">
      <c r="A402" s="22" t="s">
        <v>188</v>
      </c>
      <c r="B402" s="16" t="s">
        <v>22</v>
      </c>
      <c r="C402" s="16" t="s">
        <v>16</v>
      </c>
      <c r="D402" s="16" t="s">
        <v>97</v>
      </c>
      <c r="E402" s="17">
        <v>9</v>
      </c>
      <c r="F402" s="16" t="s">
        <v>174</v>
      </c>
      <c r="G402" s="16" t="s">
        <v>247</v>
      </c>
      <c r="H402" s="17">
        <v>240</v>
      </c>
      <c r="I402" s="19">
        <f>'Прил 4'!J389</f>
        <v>0</v>
      </c>
      <c r="J402" s="19">
        <f>'Прил 4'!K389</f>
        <v>1000</v>
      </c>
    </row>
    <row r="403" spans="1:10" ht="15">
      <c r="A403" s="22" t="s">
        <v>134</v>
      </c>
      <c r="B403" s="16" t="s">
        <v>22</v>
      </c>
      <c r="C403" s="16" t="s">
        <v>16</v>
      </c>
      <c r="D403" s="16" t="s">
        <v>97</v>
      </c>
      <c r="E403" s="17">
        <v>9</v>
      </c>
      <c r="F403" s="16" t="s">
        <v>174</v>
      </c>
      <c r="G403" s="16" t="s">
        <v>243</v>
      </c>
      <c r="H403" s="17"/>
      <c r="I403" s="19">
        <f>I404</f>
        <v>0</v>
      </c>
      <c r="J403" s="19">
        <f>J404</f>
        <v>2061</v>
      </c>
    </row>
    <row r="404" spans="1:10" ht="30">
      <c r="A404" s="22" t="s">
        <v>188</v>
      </c>
      <c r="B404" s="16" t="s">
        <v>22</v>
      </c>
      <c r="C404" s="16" t="s">
        <v>16</v>
      </c>
      <c r="D404" s="16" t="s">
        <v>97</v>
      </c>
      <c r="E404" s="17">
        <v>9</v>
      </c>
      <c r="F404" s="16" t="s">
        <v>174</v>
      </c>
      <c r="G404" s="16" t="s">
        <v>243</v>
      </c>
      <c r="H404" s="17">
        <v>240</v>
      </c>
      <c r="I404" s="19">
        <f>'Прил 4'!J391</f>
        <v>0</v>
      </c>
      <c r="J404" s="19">
        <f>'Прил 4'!K391</f>
        <v>2061</v>
      </c>
    </row>
    <row r="405" spans="1:10" ht="15">
      <c r="A405" s="13" t="s">
        <v>88</v>
      </c>
      <c r="B405" s="12">
        <v>10</v>
      </c>
      <c r="C405" s="16"/>
      <c r="D405" s="16"/>
      <c r="E405" s="17"/>
      <c r="F405" s="16"/>
      <c r="G405" s="16"/>
      <c r="H405" s="17"/>
      <c r="I405" s="23">
        <f>I406</f>
        <v>700</v>
      </c>
      <c r="J405" s="23">
        <f>J406</f>
        <v>700</v>
      </c>
    </row>
    <row r="406" spans="1:10" ht="15">
      <c r="A406" s="11" t="s">
        <v>89</v>
      </c>
      <c r="B406" s="12" t="s">
        <v>82</v>
      </c>
      <c r="C406" s="12" t="s">
        <v>13</v>
      </c>
      <c r="D406" s="12" t="s">
        <v>174</v>
      </c>
      <c r="E406" s="12" t="s">
        <v>197</v>
      </c>
      <c r="F406" s="12" t="s">
        <v>174</v>
      </c>
      <c r="G406" s="12" t="s">
        <v>311</v>
      </c>
      <c r="H406" s="13"/>
      <c r="I406" s="23">
        <f>I407+I411</f>
        <v>700</v>
      </c>
      <c r="J406" s="23">
        <f>J407+J411</f>
        <v>700</v>
      </c>
    </row>
    <row r="407" spans="1:10" ht="15">
      <c r="A407" s="22" t="s">
        <v>142</v>
      </c>
      <c r="B407" s="16" t="s">
        <v>82</v>
      </c>
      <c r="C407" s="16" t="s">
        <v>13</v>
      </c>
      <c r="D407" s="16" t="s">
        <v>141</v>
      </c>
      <c r="E407" s="17">
        <v>0</v>
      </c>
      <c r="F407" s="16" t="s">
        <v>174</v>
      </c>
      <c r="G407" s="16" t="s">
        <v>311</v>
      </c>
      <c r="H407" s="17"/>
      <c r="I407" s="19">
        <f aca="true" t="shared" si="16" ref="I407:J409">I408</f>
        <v>500</v>
      </c>
      <c r="J407" s="19">
        <f t="shared" si="16"/>
        <v>500</v>
      </c>
    </row>
    <row r="408" spans="1:10" ht="15">
      <c r="A408" s="22" t="s">
        <v>143</v>
      </c>
      <c r="B408" s="16" t="s">
        <v>82</v>
      </c>
      <c r="C408" s="16" t="s">
        <v>13</v>
      </c>
      <c r="D408" s="16" t="s">
        <v>141</v>
      </c>
      <c r="E408" s="17">
        <v>3</v>
      </c>
      <c r="F408" s="16" t="s">
        <v>174</v>
      </c>
      <c r="G408" s="16" t="s">
        <v>311</v>
      </c>
      <c r="H408" s="17"/>
      <c r="I408" s="19">
        <f t="shared" si="16"/>
        <v>500</v>
      </c>
      <c r="J408" s="19">
        <f t="shared" si="16"/>
        <v>500</v>
      </c>
    </row>
    <row r="409" spans="1:10" ht="30">
      <c r="A409" s="22" t="s">
        <v>144</v>
      </c>
      <c r="B409" s="16" t="s">
        <v>82</v>
      </c>
      <c r="C409" s="16" t="s">
        <v>13</v>
      </c>
      <c r="D409" s="16" t="s">
        <v>141</v>
      </c>
      <c r="E409" s="17">
        <v>3</v>
      </c>
      <c r="F409" s="16" t="s">
        <v>174</v>
      </c>
      <c r="G409" s="16" t="s">
        <v>248</v>
      </c>
      <c r="H409" s="17"/>
      <c r="I409" s="19">
        <f t="shared" si="16"/>
        <v>500</v>
      </c>
      <c r="J409" s="19">
        <f t="shared" si="16"/>
        <v>500</v>
      </c>
    </row>
    <row r="410" spans="1:10" ht="30">
      <c r="A410" s="22" t="s">
        <v>188</v>
      </c>
      <c r="B410" s="16" t="s">
        <v>82</v>
      </c>
      <c r="C410" s="16" t="s">
        <v>13</v>
      </c>
      <c r="D410" s="16" t="s">
        <v>141</v>
      </c>
      <c r="E410" s="17">
        <v>3</v>
      </c>
      <c r="F410" s="16" t="s">
        <v>174</v>
      </c>
      <c r="G410" s="16" t="s">
        <v>248</v>
      </c>
      <c r="H410" s="17">
        <v>240</v>
      </c>
      <c r="I410" s="19">
        <f>'Прил 4'!J397</f>
        <v>500</v>
      </c>
      <c r="J410" s="19">
        <f>'Прил 4'!K397</f>
        <v>500</v>
      </c>
    </row>
    <row r="411" spans="1:10" ht="15">
      <c r="A411" s="24" t="s">
        <v>112</v>
      </c>
      <c r="B411" s="12" t="s">
        <v>82</v>
      </c>
      <c r="C411" s="12" t="s">
        <v>13</v>
      </c>
      <c r="D411" s="12" t="s">
        <v>97</v>
      </c>
      <c r="E411" s="13">
        <v>0</v>
      </c>
      <c r="F411" s="12" t="s">
        <v>174</v>
      </c>
      <c r="G411" s="12" t="s">
        <v>311</v>
      </c>
      <c r="H411" s="13"/>
      <c r="I411" s="23">
        <f aca="true" t="shared" si="17" ref="I411:J414">I412</f>
        <v>200</v>
      </c>
      <c r="J411" s="23">
        <f t="shared" si="17"/>
        <v>200</v>
      </c>
    </row>
    <row r="412" spans="1:10" ht="15">
      <c r="A412" s="22" t="s">
        <v>421</v>
      </c>
      <c r="B412" s="16" t="s">
        <v>82</v>
      </c>
      <c r="C412" s="16" t="s">
        <v>13</v>
      </c>
      <c r="D412" s="16" t="s">
        <v>97</v>
      </c>
      <c r="E412" s="17">
        <v>9</v>
      </c>
      <c r="F412" s="16" t="s">
        <v>174</v>
      </c>
      <c r="G412" s="16" t="s">
        <v>311</v>
      </c>
      <c r="H412" s="17"/>
      <c r="I412" s="19">
        <f t="shared" si="17"/>
        <v>200</v>
      </c>
      <c r="J412" s="19">
        <f t="shared" si="17"/>
        <v>200</v>
      </c>
    </row>
    <row r="413" spans="1:10" ht="15">
      <c r="A413" s="22" t="s">
        <v>421</v>
      </c>
      <c r="B413" s="16" t="s">
        <v>82</v>
      </c>
      <c r="C413" s="16" t="s">
        <v>13</v>
      </c>
      <c r="D413" s="16" t="s">
        <v>97</v>
      </c>
      <c r="E413" s="17">
        <v>9</v>
      </c>
      <c r="F413" s="16" t="s">
        <v>174</v>
      </c>
      <c r="G413" s="16" t="s">
        <v>311</v>
      </c>
      <c r="H413" s="17"/>
      <c r="I413" s="19">
        <f t="shared" si="17"/>
        <v>200</v>
      </c>
      <c r="J413" s="19">
        <f t="shared" si="17"/>
        <v>200</v>
      </c>
    </row>
    <row r="414" spans="1:10" ht="15">
      <c r="A414" s="22" t="s">
        <v>302</v>
      </c>
      <c r="B414" s="16" t="s">
        <v>82</v>
      </c>
      <c r="C414" s="16" t="s">
        <v>13</v>
      </c>
      <c r="D414" s="16" t="s">
        <v>97</v>
      </c>
      <c r="E414" s="17">
        <v>9</v>
      </c>
      <c r="F414" s="16" t="s">
        <v>174</v>
      </c>
      <c r="G414" s="16" t="s">
        <v>244</v>
      </c>
      <c r="H414" s="17"/>
      <c r="I414" s="18">
        <f t="shared" si="17"/>
        <v>200</v>
      </c>
      <c r="J414" s="18">
        <f t="shared" si="17"/>
        <v>200</v>
      </c>
    </row>
    <row r="415" spans="1:10" ht="15">
      <c r="A415" s="22" t="s">
        <v>184</v>
      </c>
      <c r="B415" s="16" t="s">
        <v>82</v>
      </c>
      <c r="C415" s="16" t="s">
        <v>13</v>
      </c>
      <c r="D415" s="16" t="s">
        <v>97</v>
      </c>
      <c r="E415" s="17">
        <v>9</v>
      </c>
      <c r="F415" s="16" t="s">
        <v>174</v>
      </c>
      <c r="G415" s="16" t="s">
        <v>244</v>
      </c>
      <c r="H415" s="17">
        <v>310</v>
      </c>
      <c r="I415" s="18">
        <f>'Прил 4'!J402</f>
        <v>200</v>
      </c>
      <c r="J415" s="18">
        <f>'Прил 4'!K402</f>
        <v>200</v>
      </c>
    </row>
    <row r="416" spans="1:10" ht="15">
      <c r="A416" s="13" t="s">
        <v>90</v>
      </c>
      <c r="B416" s="12">
        <v>11</v>
      </c>
      <c r="C416" s="12"/>
      <c r="D416" s="12"/>
      <c r="E416" s="13"/>
      <c r="F416" s="12"/>
      <c r="G416" s="12"/>
      <c r="H416" s="13"/>
      <c r="I416" s="23">
        <f aca="true" t="shared" si="18" ref="I416:J418">I417</f>
        <v>3094</v>
      </c>
      <c r="J416" s="23">
        <f t="shared" si="18"/>
        <v>3094</v>
      </c>
    </row>
    <row r="417" spans="1:10" ht="15">
      <c r="A417" s="11" t="s">
        <v>79</v>
      </c>
      <c r="B417" s="12">
        <v>11</v>
      </c>
      <c r="C417" s="12" t="s">
        <v>17</v>
      </c>
      <c r="D417" s="12" t="s">
        <v>174</v>
      </c>
      <c r="E417" s="13">
        <v>0</v>
      </c>
      <c r="F417" s="12" t="s">
        <v>174</v>
      </c>
      <c r="G417" s="12" t="s">
        <v>311</v>
      </c>
      <c r="H417" s="13"/>
      <c r="I417" s="23">
        <f>I418+I426</f>
        <v>3094</v>
      </c>
      <c r="J417" s="23">
        <f>J418+J426</f>
        <v>3094</v>
      </c>
    </row>
    <row r="418" spans="1:10" ht="45">
      <c r="A418" s="22" t="s">
        <v>350</v>
      </c>
      <c r="B418" s="16" t="s">
        <v>83</v>
      </c>
      <c r="C418" s="16" t="s">
        <v>17</v>
      </c>
      <c r="D418" s="16" t="s">
        <v>121</v>
      </c>
      <c r="E418" s="17">
        <v>0</v>
      </c>
      <c r="F418" s="16" t="s">
        <v>174</v>
      </c>
      <c r="G418" s="16" t="s">
        <v>311</v>
      </c>
      <c r="H418" s="17"/>
      <c r="I418" s="19">
        <f t="shared" si="18"/>
        <v>3094</v>
      </c>
      <c r="J418" s="19">
        <f t="shared" si="18"/>
        <v>0</v>
      </c>
    </row>
    <row r="419" spans="1:10" ht="43.5">
      <c r="A419" s="24" t="s">
        <v>145</v>
      </c>
      <c r="B419" s="12" t="s">
        <v>83</v>
      </c>
      <c r="C419" s="12" t="s">
        <v>17</v>
      </c>
      <c r="D419" s="12" t="s">
        <v>121</v>
      </c>
      <c r="E419" s="13">
        <v>4</v>
      </c>
      <c r="F419" s="12" t="s">
        <v>174</v>
      </c>
      <c r="G419" s="12" t="s">
        <v>311</v>
      </c>
      <c r="H419" s="13"/>
      <c r="I419" s="23">
        <f>I420+I422+I424</f>
        <v>3094</v>
      </c>
      <c r="J419" s="23">
        <f>J420+J422+J424</f>
        <v>0</v>
      </c>
    </row>
    <row r="420" spans="1:10" ht="15">
      <c r="A420" s="22" t="s">
        <v>146</v>
      </c>
      <c r="B420" s="16" t="s">
        <v>83</v>
      </c>
      <c r="C420" s="16" t="s">
        <v>17</v>
      </c>
      <c r="D420" s="16" t="s">
        <v>121</v>
      </c>
      <c r="E420" s="17">
        <v>4</v>
      </c>
      <c r="F420" s="16" t="s">
        <v>174</v>
      </c>
      <c r="G420" s="16" t="s">
        <v>249</v>
      </c>
      <c r="H420" s="17"/>
      <c r="I420" s="19">
        <f>I421</f>
        <v>274</v>
      </c>
      <c r="J420" s="19">
        <f>J421</f>
        <v>0</v>
      </c>
    </row>
    <row r="421" spans="1:10" ht="30">
      <c r="A421" s="22" t="s">
        <v>188</v>
      </c>
      <c r="B421" s="16" t="s">
        <v>83</v>
      </c>
      <c r="C421" s="16" t="s">
        <v>17</v>
      </c>
      <c r="D421" s="16" t="s">
        <v>121</v>
      </c>
      <c r="E421" s="17">
        <v>4</v>
      </c>
      <c r="F421" s="16" t="s">
        <v>174</v>
      </c>
      <c r="G421" s="16" t="s">
        <v>249</v>
      </c>
      <c r="H421" s="17">
        <v>240</v>
      </c>
      <c r="I421" s="19">
        <f>'Прил 4'!J408</f>
        <v>274</v>
      </c>
      <c r="J421" s="19">
        <f>'Прил 4'!K408</f>
        <v>0</v>
      </c>
    </row>
    <row r="422" spans="1:10" ht="15">
      <c r="A422" s="22" t="s">
        <v>130</v>
      </c>
      <c r="B422" s="16" t="s">
        <v>83</v>
      </c>
      <c r="C422" s="16" t="s">
        <v>17</v>
      </c>
      <c r="D422" s="16" t="s">
        <v>121</v>
      </c>
      <c r="E422" s="17">
        <v>4</v>
      </c>
      <c r="F422" s="16" t="s">
        <v>174</v>
      </c>
      <c r="G422" s="16" t="s">
        <v>235</v>
      </c>
      <c r="H422" s="17"/>
      <c r="I422" s="19">
        <f>I423</f>
        <v>1320</v>
      </c>
      <c r="J422" s="19">
        <f>J423</f>
        <v>0</v>
      </c>
    </row>
    <row r="423" spans="1:10" ht="30">
      <c r="A423" s="22" t="s">
        <v>188</v>
      </c>
      <c r="B423" s="16" t="s">
        <v>83</v>
      </c>
      <c r="C423" s="16" t="s">
        <v>17</v>
      </c>
      <c r="D423" s="16" t="s">
        <v>121</v>
      </c>
      <c r="E423" s="17">
        <v>4</v>
      </c>
      <c r="F423" s="16" t="s">
        <v>174</v>
      </c>
      <c r="G423" s="16" t="s">
        <v>235</v>
      </c>
      <c r="H423" s="17">
        <v>240</v>
      </c>
      <c r="I423" s="19">
        <f>'Прил 4'!J410</f>
        <v>1320</v>
      </c>
      <c r="J423" s="19">
        <f>'Прил 4'!K410</f>
        <v>0</v>
      </c>
    </row>
    <row r="424" spans="1:10" ht="18" customHeight="1">
      <c r="A424" s="22" t="s">
        <v>147</v>
      </c>
      <c r="B424" s="16" t="s">
        <v>83</v>
      </c>
      <c r="C424" s="16" t="s">
        <v>17</v>
      </c>
      <c r="D424" s="16" t="s">
        <v>121</v>
      </c>
      <c r="E424" s="17">
        <v>4</v>
      </c>
      <c r="F424" s="16" t="s">
        <v>174</v>
      </c>
      <c r="G424" s="16" t="s">
        <v>250</v>
      </c>
      <c r="H424" s="17"/>
      <c r="I424" s="19">
        <f>I425</f>
        <v>1500</v>
      </c>
      <c r="J424" s="19">
        <f>J425</f>
        <v>0</v>
      </c>
    </row>
    <row r="425" spans="1:10" ht="30.75" customHeight="1">
      <c r="A425" s="22" t="s">
        <v>188</v>
      </c>
      <c r="B425" s="16" t="s">
        <v>83</v>
      </c>
      <c r="C425" s="16" t="s">
        <v>17</v>
      </c>
      <c r="D425" s="16" t="s">
        <v>121</v>
      </c>
      <c r="E425" s="17">
        <v>4</v>
      </c>
      <c r="F425" s="16" t="s">
        <v>174</v>
      </c>
      <c r="G425" s="16" t="s">
        <v>250</v>
      </c>
      <c r="H425" s="17">
        <v>240</v>
      </c>
      <c r="I425" s="19">
        <f>'Прил 4'!J412</f>
        <v>1500</v>
      </c>
      <c r="J425" s="19">
        <f>'Прил 4'!K412</f>
        <v>0</v>
      </c>
    </row>
    <row r="426" spans="1:10" ht="15">
      <c r="A426" s="24" t="s">
        <v>112</v>
      </c>
      <c r="B426" s="12" t="s">
        <v>83</v>
      </c>
      <c r="C426" s="12" t="s">
        <v>17</v>
      </c>
      <c r="D426" s="12" t="s">
        <v>97</v>
      </c>
      <c r="E426" s="13">
        <v>0</v>
      </c>
      <c r="F426" s="12" t="s">
        <v>174</v>
      </c>
      <c r="G426" s="12" t="s">
        <v>311</v>
      </c>
      <c r="H426" s="13"/>
      <c r="I426" s="23">
        <f>I427</f>
        <v>0</v>
      </c>
      <c r="J426" s="23">
        <f>J427</f>
        <v>3094</v>
      </c>
    </row>
    <row r="427" spans="1:10" ht="15">
      <c r="A427" s="22" t="s">
        <v>421</v>
      </c>
      <c r="B427" s="16" t="s">
        <v>83</v>
      </c>
      <c r="C427" s="16" t="s">
        <v>17</v>
      </c>
      <c r="D427" s="16" t="s">
        <v>97</v>
      </c>
      <c r="E427" s="17">
        <v>9</v>
      </c>
      <c r="F427" s="16" t="s">
        <v>174</v>
      </c>
      <c r="G427" s="16" t="s">
        <v>311</v>
      </c>
      <c r="H427" s="17"/>
      <c r="I427" s="19">
        <f>I428</f>
        <v>0</v>
      </c>
      <c r="J427" s="19">
        <f>J428</f>
        <v>3094</v>
      </c>
    </row>
    <row r="428" spans="1:10" ht="15">
      <c r="A428" s="22" t="s">
        <v>421</v>
      </c>
      <c r="B428" s="16" t="s">
        <v>83</v>
      </c>
      <c r="C428" s="16" t="s">
        <v>17</v>
      </c>
      <c r="D428" s="16" t="s">
        <v>97</v>
      </c>
      <c r="E428" s="17">
        <v>9</v>
      </c>
      <c r="F428" s="16" t="s">
        <v>174</v>
      </c>
      <c r="G428" s="16" t="s">
        <v>311</v>
      </c>
      <c r="H428" s="17"/>
      <c r="I428" s="19">
        <f>I429+I431+I433</f>
        <v>0</v>
      </c>
      <c r="J428" s="19">
        <f>J429+J431+J433</f>
        <v>3094</v>
      </c>
    </row>
    <row r="429" spans="1:10" ht="15">
      <c r="A429" s="22" t="s">
        <v>146</v>
      </c>
      <c r="B429" s="16" t="s">
        <v>83</v>
      </c>
      <c r="C429" s="16" t="s">
        <v>17</v>
      </c>
      <c r="D429" s="16" t="s">
        <v>97</v>
      </c>
      <c r="E429" s="17">
        <v>9</v>
      </c>
      <c r="F429" s="16" t="s">
        <v>174</v>
      </c>
      <c r="G429" s="16" t="s">
        <v>249</v>
      </c>
      <c r="H429" s="17"/>
      <c r="I429" s="19">
        <f>I430</f>
        <v>0</v>
      </c>
      <c r="J429" s="19">
        <f>J430</f>
        <v>274</v>
      </c>
    </row>
    <row r="430" spans="1:10" ht="30">
      <c r="A430" s="22" t="s">
        <v>188</v>
      </c>
      <c r="B430" s="16" t="s">
        <v>83</v>
      </c>
      <c r="C430" s="16" t="s">
        <v>17</v>
      </c>
      <c r="D430" s="16" t="s">
        <v>97</v>
      </c>
      <c r="E430" s="17">
        <v>9</v>
      </c>
      <c r="F430" s="16" t="s">
        <v>174</v>
      </c>
      <c r="G430" s="16" t="s">
        <v>249</v>
      </c>
      <c r="H430" s="17">
        <v>240</v>
      </c>
      <c r="I430" s="19">
        <f>'Прил 4'!J417</f>
        <v>0</v>
      </c>
      <c r="J430" s="19">
        <f>'Прил 4'!K417</f>
        <v>274</v>
      </c>
    </row>
    <row r="431" spans="1:10" ht="15">
      <c r="A431" s="22" t="s">
        <v>130</v>
      </c>
      <c r="B431" s="16" t="s">
        <v>83</v>
      </c>
      <c r="C431" s="16" t="s">
        <v>17</v>
      </c>
      <c r="D431" s="16" t="s">
        <v>97</v>
      </c>
      <c r="E431" s="17">
        <v>9</v>
      </c>
      <c r="F431" s="16" t="s">
        <v>174</v>
      </c>
      <c r="G431" s="16" t="s">
        <v>235</v>
      </c>
      <c r="H431" s="17"/>
      <c r="I431" s="19">
        <f>I432</f>
        <v>0</v>
      </c>
      <c r="J431" s="19">
        <f>J432</f>
        <v>1320</v>
      </c>
    </row>
    <row r="432" spans="1:10" ht="30">
      <c r="A432" s="22" t="s">
        <v>188</v>
      </c>
      <c r="B432" s="16" t="s">
        <v>83</v>
      </c>
      <c r="C432" s="16" t="s">
        <v>17</v>
      </c>
      <c r="D432" s="16" t="s">
        <v>97</v>
      </c>
      <c r="E432" s="17">
        <v>9</v>
      </c>
      <c r="F432" s="16" t="s">
        <v>174</v>
      </c>
      <c r="G432" s="16" t="s">
        <v>235</v>
      </c>
      <c r="H432" s="17">
        <v>240</v>
      </c>
      <c r="I432" s="19">
        <f>'Прил 4'!J419</f>
        <v>0</v>
      </c>
      <c r="J432" s="19">
        <f>'Прил 4'!K419</f>
        <v>1320</v>
      </c>
    </row>
    <row r="433" spans="1:10" ht="15">
      <c r="A433" s="22" t="s">
        <v>147</v>
      </c>
      <c r="B433" s="16" t="s">
        <v>83</v>
      </c>
      <c r="C433" s="16" t="s">
        <v>17</v>
      </c>
      <c r="D433" s="16" t="s">
        <v>97</v>
      </c>
      <c r="E433" s="17">
        <v>9</v>
      </c>
      <c r="F433" s="16" t="s">
        <v>174</v>
      </c>
      <c r="G433" s="16" t="s">
        <v>250</v>
      </c>
      <c r="H433" s="17"/>
      <c r="I433" s="19">
        <f>I434</f>
        <v>0</v>
      </c>
      <c r="J433" s="19">
        <f>J434</f>
        <v>1500</v>
      </c>
    </row>
    <row r="434" spans="1:10" ht="30">
      <c r="A434" s="22" t="s">
        <v>188</v>
      </c>
      <c r="B434" s="16" t="s">
        <v>83</v>
      </c>
      <c r="C434" s="16" t="s">
        <v>17</v>
      </c>
      <c r="D434" s="16" t="s">
        <v>97</v>
      </c>
      <c r="E434" s="17">
        <v>9</v>
      </c>
      <c r="F434" s="16" t="s">
        <v>174</v>
      </c>
      <c r="G434" s="16" t="s">
        <v>250</v>
      </c>
      <c r="H434" s="17">
        <v>240</v>
      </c>
      <c r="I434" s="19">
        <f>'Прил 4'!J421</f>
        <v>0</v>
      </c>
      <c r="J434" s="19">
        <f>'Прил 4'!K421</f>
        <v>1500</v>
      </c>
    </row>
    <row r="435" spans="1:10" ht="15">
      <c r="A435" s="13" t="s">
        <v>303</v>
      </c>
      <c r="B435" s="12" t="s">
        <v>95</v>
      </c>
      <c r="C435" s="12"/>
      <c r="D435" s="12"/>
      <c r="E435" s="13"/>
      <c r="F435" s="12"/>
      <c r="G435" s="12"/>
      <c r="H435" s="13"/>
      <c r="I435" s="23">
        <f aca="true" t="shared" si="19" ref="I435:J439">I436</f>
        <v>350</v>
      </c>
      <c r="J435" s="23">
        <f t="shared" si="19"/>
        <v>500</v>
      </c>
    </row>
    <row r="436" spans="1:10" ht="15">
      <c r="A436" s="11" t="s">
        <v>304</v>
      </c>
      <c r="B436" s="12" t="s">
        <v>95</v>
      </c>
      <c r="C436" s="12" t="s">
        <v>14</v>
      </c>
      <c r="D436" s="12" t="s">
        <v>174</v>
      </c>
      <c r="E436" s="13">
        <v>0</v>
      </c>
      <c r="F436" s="12" t="s">
        <v>174</v>
      </c>
      <c r="G436" s="12" t="s">
        <v>311</v>
      </c>
      <c r="H436" s="13"/>
      <c r="I436" s="23">
        <f>I437+I441</f>
        <v>350</v>
      </c>
      <c r="J436" s="23">
        <f>J437+J441</f>
        <v>500</v>
      </c>
    </row>
    <row r="437" spans="1:10" ht="45">
      <c r="A437" s="22" t="s">
        <v>343</v>
      </c>
      <c r="B437" s="16" t="s">
        <v>95</v>
      </c>
      <c r="C437" s="16" t="s">
        <v>14</v>
      </c>
      <c r="D437" s="16" t="s">
        <v>83</v>
      </c>
      <c r="E437" s="17">
        <v>0</v>
      </c>
      <c r="F437" s="16" t="s">
        <v>174</v>
      </c>
      <c r="G437" s="16" t="s">
        <v>311</v>
      </c>
      <c r="H437" s="17"/>
      <c r="I437" s="19">
        <f t="shared" si="19"/>
        <v>350</v>
      </c>
      <c r="J437" s="19">
        <f t="shared" si="19"/>
        <v>0</v>
      </c>
    </row>
    <row r="438" spans="1:10" ht="15">
      <c r="A438" s="22" t="s">
        <v>289</v>
      </c>
      <c r="B438" s="16" t="s">
        <v>95</v>
      </c>
      <c r="C438" s="16" t="s">
        <v>14</v>
      </c>
      <c r="D438" s="16" t="s">
        <v>83</v>
      </c>
      <c r="E438" s="16" t="s">
        <v>197</v>
      </c>
      <c r="F438" s="16" t="s">
        <v>12</v>
      </c>
      <c r="G438" s="16" t="s">
        <v>311</v>
      </c>
      <c r="H438" s="16"/>
      <c r="I438" s="19">
        <f t="shared" si="19"/>
        <v>350</v>
      </c>
      <c r="J438" s="19">
        <f t="shared" si="19"/>
        <v>0</v>
      </c>
    </row>
    <row r="439" spans="1:10" ht="15">
      <c r="A439" s="22" t="s">
        <v>289</v>
      </c>
      <c r="B439" s="16" t="s">
        <v>95</v>
      </c>
      <c r="C439" s="16" t="s">
        <v>14</v>
      </c>
      <c r="D439" s="16" t="s">
        <v>83</v>
      </c>
      <c r="E439" s="16" t="s">
        <v>197</v>
      </c>
      <c r="F439" s="16" t="s">
        <v>12</v>
      </c>
      <c r="G439" s="16" t="s">
        <v>290</v>
      </c>
      <c r="H439" s="16"/>
      <c r="I439" s="19">
        <f t="shared" si="19"/>
        <v>350</v>
      </c>
      <c r="J439" s="19">
        <f t="shared" si="19"/>
        <v>0</v>
      </c>
    </row>
    <row r="440" spans="1:10" ht="30">
      <c r="A440" s="22" t="s">
        <v>188</v>
      </c>
      <c r="B440" s="16" t="s">
        <v>95</v>
      </c>
      <c r="C440" s="16" t="s">
        <v>14</v>
      </c>
      <c r="D440" s="16" t="s">
        <v>83</v>
      </c>
      <c r="E440" s="16" t="s">
        <v>197</v>
      </c>
      <c r="F440" s="16" t="s">
        <v>12</v>
      </c>
      <c r="G440" s="16" t="s">
        <v>290</v>
      </c>
      <c r="H440" s="16" t="s">
        <v>194</v>
      </c>
      <c r="I440" s="19">
        <f>'Прил 4'!J427</f>
        <v>350</v>
      </c>
      <c r="J440" s="19">
        <f>'Прил 4'!K427</f>
        <v>0</v>
      </c>
    </row>
    <row r="441" spans="1:10" ht="15">
      <c r="A441" s="24" t="s">
        <v>112</v>
      </c>
      <c r="B441" s="12" t="s">
        <v>95</v>
      </c>
      <c r="C441" s="12" t="s">
        <v>14</v>
      </c>
      <c r="D441" s="12" t="s">
        <v>97</v>
      </c>
      <c r="E441" s="13">
        <v>0</v>
      </c>
      <c r="F441" s="12" t="s">
        <v>174</v>
      </c>
      <c r="G441" s="12" t="s">
        <v>311</v>
      </c>
      <c r="H441" s="16"/>
      <c r="I441" s="19">
        <f aca="true" t="shared" si="20" ref="I441:J444">I442</f>
        <v>0</v>
      </c>
      <c r="J441" s="19">
        <f t="shared" si="20"/>
        <v>500</v>
      </c>
    </row>
    <row r="442" spans="1:10" ht="15">
      <c r="A442" s="22" t="s">
        <v>421</v>
      </c>
      <c r="B442" s="16" t="s">
        <v>95</v>
      </c>
      <c r="C442" s="16" t="s">
        <v>14</v>
      </c>
      <c r="D442" s="16" t="s">
        <v>97</v>
      </c>
      <c r="E442" s="17">
        <v>9</v>
      </c>
      <c r="F442" s="16" t="s">
        <v>174</v>
      </c>
      <c r="G442" s="16" t="s">
        <v>311</v>
      </c>
      <c r="H442" s="16"/>
      <c r="I442" s="19">
        <f t="shared" si="20"/>
        <v>0</v>
      </c>
      <c r="J442" s="19">
        <f t="shared" si="20"/>
        <v>500</v>
      </c>
    </row>
    <row r="443" spans="1:10" ht="15">
      <c r="A443" s="22" t="s">
        <v>421</v>
      </c>
      <c r="B443" s="16" t="s">
        <v>95</v>
      </c>
      <c r="C443" s="16" t="s">
        <v>14</v>
      </c>
      <c r="D443" s="16" t="s">
        <v>97</v>
      </c>
      <c r="E443" s="17">
        <v>9</v>
      </c>
      <c r="F443" s="16" t="s">
        <v>174</v>
      </c>
      <c r="G443" s="16" t="s">
        <v>311</v>
      </c>
      <c r="H443" s="16"/>
      <c r="I443" s="19">
        <f t="shared" si="20"/>
        <v>0</v>
      </c>
      <c r="J443" s="19">
        <f t="shared" si="20"/>
        <v>500</v>
      </c>
    </row>
    <row r="444" spans="1:10" ht="15">
      <c r="A444" s="22" t="s">
        <v>289</v>
      </c>
      <c r="B444" s="16" t="s">
        <v>95</v>
      </c>
      <c r="C444" s="16" t="s">
        <v>14</v>
      </c>
      <c r="D444" s="16" t="s">
        <v>97</v>
      </c>
      <c r="E444" s="16" t="s">
        <v>422</v>
      </c>
      <c r="F444" s="16" t="s">
        <v>174</v>
      </c>
      <c r="G444" s="16" t="s">
        <v>290</v>
      </c>
      <c r="H444" s="16"/>
      <c r="I444" s="19">
        <f t="shared" si="20"/>
        <v>0</v>
      </c>
      <c r="J444" s="19">
        <f t="shared" si="20"/>
        <v>500</v>
      </c>
    </row>
    <row r="445" spans="1:10" ht="30">
      <c r="A445" s="22" t="s">
        <v>188</v>
      </c>
      <c r="B445" s="16" t="s">
        <v>95</v>
      </c>
      <c r="C445" s="16" t="s">
        <v>14</v>
      </c>
      <c r="D445" s="16" t="s">
        <v>97</v>
      </c>
      <c r="E445" s="16" t="s">
        <v>422</v>
      </c>
      <c r="F445" s="16" t="s">
        <v>174</v>
      </c>
      <c r="G445" s="16" t="s">
        <v>290</v>
      </c>
      <c r="H445" s="16" t="s">
        <v>194</v>
      </c>
      <c r="I445" s="19">
        <f>'Прил 4'!J432</f>
        <v>0</v>
      </c>
      <c r="J445" s="19">
        <f>'Прил 4'!K432</f>
        <v>500</v>
      </c>
    </row>
    <row r="446" spans="1:10" ht="15">
      <c r="A446" s="88" t="s">
        <v>285</v>
      </c>
      <c r="B446" s="83"/>
      <c r="C446" s="73"/>
      <c r="D446" s="83"/>
      <c r="E446" s="73"/>
      <c r="F446" s="83"/>
      <c r="G446" s="63"/>
      <c r="H446" s="63"/>
      <c r="I446" s="14">
        <f>I18+I144+I150+I201+I239+I325+I345+I405+I416+I435</f>
        <v>93596</v>
      </c>
      <c r="J446" s="14">
        <f>J18+J144+J150+J201+J239+J325+J345+J405+J416+J435</f>
        <v>92273.5</v>
      </c>
    </row>
    <row r="447" spans="1:10" ht="15">
      <c r="A447" s="77"/>
      <c r="B447" s="67"/>
      <c r="C447" s="66"/>
      <c r="D447" s="67" t="s">
        <v>44</v>
      </c>
      <c r="E447" s="66"/>
      <c r="F447" s="67"/>
      <c r="G447" s="67"/>
      <c r="H447" s="78" t="s">
        <v>59</v>
      </c>
      <c r="I447" s="153">
        <f>I18</f>
        <v>16623.4</v>
      </c>
      <c r="J447" s="153">
        <f>J18</f>
        <v>15202.7</v>
      </c>
    </row>
    <row r="448" spans="1:10" ht="15">
      <c r="A448" s="77"/>
      <c r="B448" s="67"/>
      <c r="C448" s="66"/>
      <c r="D448" s="67"/>
      <c r="E448" s="66"/>
      <c r="F448" s="67"/>
      <c r="G448" s="67"/>
      <c r="H448" s="80" t="s">
        <v>60</v>
      </c>
      <c r="I448" s="147">
        <f>I144</f>
        <v>369.5</v>
      </c>
      <c r="J448" s="58">
        <f>J144</f>
        <v>369.5</v>
      </c>
    </row>
    <row r="449" spans="1:10" ht="15">
      <c r="A449" s="77"/>
      <c r="B449" s="67"/>
      <c r="C449" s="66"/>
      <c r="D449" s="67"/>
      <c r="E449" s="66"/>
      <c r="F449" s="67"/>
      <c r="G449" s="67"/>
      <c r="H449" s="80" t="s">
        <v>70</v>
      </c>
      <c r="I449" s="147">
        <f>I150</f>
        <v>1610.4</v>
      </c>
      <c r="J449" s="58">
        <f>J150</f>
        <v>825</v>
      </c>
    </row>
    <row r="450" spans="1:10" ht="15">
      <c r="A450" s="77"/>
      <c r="B450" s="67"/>
      <c r="C450" s="66"/>
      <c r="D450" s="67"/>
      <c r="E450" s="66"/>
      <c r="F450" s="67"/>
      <c r="G450" s="67"/>
      <c r="H450" s="80" t="s">
        <v>76</v>
      </c>
      <c r="I450" s="147">
        <f>I201</f>
        <v>18448.4</v>
      </c>
      <c r="J450" s="58">
        <f>J201</f>
        <v>18484.2</v>
      </c>
    </row>
    <row r="451" spans="1:10" ht="15">
      <c r="A451" s="77"/>
      <c r="B451" s="67"/>
      <c r="C451" s="66"/>
      <c r="D451" s="67"/>
      <c r="E451" s="66"/>
      <c r="F451" s="67"/>
      <c r="G451" s="67"/>
      <c r="H451" s="80" t="s">
        <v>61</v>
      </c>
      <c r="I451" s="147">
        <f>I239</f>
        <v>34542.9</v>
      </c>
      <c r="J451" s="58">
        <f>J239</f>
        <v>35140.7</v>
      </c>
    </row>
    <row r="452" spans="1:10" ht="15">
      <c r="A452" s="77"/>
      <c r="B452" s="67"/>
      <c r="C452" s="66"/>
      <c r="D452" s="67"/>
      <c r="E452" s="66"/>
      <c r="F452" s="67"/>
      <c r="G452" s="67"/>
      <c r="H452" s="80" t="s">
        <v>63</v>
      </c>
      <c r="I452" s="147">
        <f>I325</f>
        <v>288</v>
      </c>
      <c r="J452" s="58">
        <f>J325</f>
        <v>288</v>
      </c>
    </row>
    <row r="453" spans="1:10" ht="15">
      <c r="A453" s="77"/>
      <c r="B453" s="67"/>
      <c r="C453" s="66"/>
      <c r="D453" s="67"/>
      <c r="E453" s="66"/>
      <c r="F453" s="67"/>
      <c r="G453" s="67"/>
      <c r="H453" s="80" t="s">
        <v>62</v>
      </c>
      <c r="I453" s="147">
        <f>I345</f>
        <v>17569.399999999998</v>
      </c>
      <c r="J453" s="58">
        <f>J345</f>
        <v>17669.4</v>
      </c>
    </row>
    <row r="454" spans="1:10" ht="15">
      <c r="A454" s="77"/>
      <c r="B454" s="67"/>
      <c r="C454" s="66"/>
      <c r="D454" s="67"/>
      <c r="E454" s="66"/>
      <c r="F454" s="67"/>
      <c r="G454" s="67"/>
      <c r="H454" s="80">
        <v>10</v>
      </c>
      <c r="I454" s="147">
        <f>I405</f>
        <v>700</v>
      </c>
      <c r="J454" s="58">
        <f>J405</f>
        <v>700</v>
      </c>
    </row>
    <row r="455" spans="1:10" ht="15">
      <c r="A455" s="77"/>
      <c r="B455" s="67"/>
      <c r="C455" s="66"/>
      <c r="D455" s="67"/>
      <c r="E455" s="66"/>
      <c r="F455" s="67"/>
      <c r="G455" s="67"/>
      <c r="H455" s="80">
        <v>11</v>
      </c>
      <c r="I455" s="147">
        <f>I416</f>
        <v>3094</v>
      </c>
      <c r="J455" s="58">
        <f>J416</f>
        <v>3094</v>
      </c>
    </row>
    <row r="456" spans="1:10" ht="15">
      <c r="A456" s="77"/>
      <c r="B456" s="67"/>
      <c r="C456" s="66"/>
      <c r="D456" s="67"/>
      <c r="E456" s="66"/>
      <c r="F456" s="67"/>
      <c r="G456" s="67"/>
      <c r="H456" s="80">
        <v>12</v>
      </c>
      <c r="I456" s="147">
        <f>I435</f>
        <v>350</v>
      </c>
      <c r="J456" s="58">
        <f>J435</f>
        <v>500</v>
      </c>
    </row>
    <row r="457" spans="1:10" ht="15.75" thickBot="1">
      <c r="A457" s="77"/>
      <c r="B457" s="67"/>
      <c r="C457" s="66"/>
      <c r="D457" s="67"/>
      <c r="E457" s="66"/>
      <c r="F457" s="67"/>
      <c r="G457" s="67"/>
      <c r="H457" s="148">
        <v>99</v>
      </c>
      <c r="I457" s="149">
        <f>'[2]Прил 4'!J461</f>
        <v>2532.6</v>
      </c>
      <c r="J457" s="59">
        <f>'[2]Прил 4'!K461</f>
        <v>5000</v>
      </c>
    </row>
    <row r="458" spans="1:10" ht="15.75" thickBot="1">
      <c r="A458" s="77"/>
      <c r="B458" s="67"/>
      <c r="C458" s="66"/>
      <c r="D458" s="67"/>
      <c r="E458" s="66"/>
      <c r="F458" s="67"/>
      <c r="G458" s="67"/>
      <c r="H458" s="82"/>
      <c r="I458" s="150">
        <f>SUM(I447:I457)</f>
        <v>96128.6</v>
      </c>
      <c r="J458" s="150">
        <f>SUM(J447:J457)</f>
        <v>97273.5</v>
      </c>
    </row>
    <row r="459" spans="1:10" ht="15">
      <c r="A459" s="77"/>
      <c r="B459" s="67"/>
      <c r="C459" s="66"/>
      <c r="D459" s="67"/>
      <c r="E459" s="66"/>
      <c r="F459" s="67"/>
      <c r="G459" s="67"/>
      <c r="H459" s="66" t="s">
        <v>172</v>
      </c>
      <c r="I459" s="61">
        <f>'[2]Прил 4'!J463</f>
        <v>96128.6</v>
      </c>
      <c r="J459" s="61">
        <f>'[2]Прил 4'!K463</f>
        <v>97273.5</v>
      </c>
    </row>
    <row r="460" spans="1:10" ht="15">
      <c r="A460" s="77"/>
      <c r="B460" s="67"/>
      <c r="C460" s="66"/>
      <c r="D460" s="67"/>
      <c r="E460" s="66"/>
      <c r="F460" s="67"/>
      <c r="G460" s="67"/>
      <c r="H460" s="66"/>
      <c r="I460" s="61">
        <f>I458-I459</f>
        <v>0</v>
      </c>
      <c r="J460" s="61">
        <f>J458-J459</f>
        <v>0</v>
      </c>
    </row>
    <row r="461" spans="1:10" ht="15">
      <c r="A461" s="77"/>
      <c r="B461" s="67"/>
      <c r="C461" s="66"/>
      <c r="D461" s="67"/>
      <c r="E461" s="66"/>
      <c r="F461" s="67"/>
      <c r="G461" s="67"/>
      <c r="H461" s="66" t="s">
        <v>175</v>
      </c>
      <c r="I461" s="61">
        <f>I31+I77+I88+I108+I112+I116+I152+I188+I198+I203+I231+I241+I258+I303+I309+I332+I347+I356+I364+I388+I417+I436</f>
        <v>77449.20000000001</v>
      </c>
      <c r="J461" s="61"/>
    </row>
    <row r="462" spans="1:10" ht="15">
      <c r="A462" s="77"/>
      <c r="B462" s="67"/>
      <c r="C462" s="66"/>
      <c r="D462" s="67"/>
      <c r="E462" s="66"/>
      <c r="F462" s="67"/>
      <c r="G462" s="67"/>
      <c r="H462" s="66" t="s">
        <v>313</v>
      </c>
      <c r="I462" s="61">
        <f>I19+I27-I43+I62-I62</f>
        <v>9459.7</v>
      </c>
      <c r="J462" s="61">
        <f>J19+J27-J43+J62-J62</f>
        <v>9601.7</v>
      </c>
    </row>
    <row r="463" spans="1:10" ht="15">
      <c r="A463" s="37"/>
      <c r="J463" s="61"/>
    </row>
    <row r="464" spans="1:10" ht="15">
      <c r="A464" s="37"/>
      <c r="J464" s="61"/>
    </row>
    <row r="465" ht="15">
      <c r="A465" s="37"/>
    </row>
    <row r="466" ht="15">
      <c r="A466" s="37"/>
    </row>
    <row r="467" ht="15">
      <c r="A467" s="37"/>
    </row>
    <row r="468" ht="15">
      <c r="A468" s="37"/>
    </row>
    <row r="469" ht="15">
      <c r="A469" s="37"/>
    </row>
    <row r="470" ht="15">
      <c r="A470" s="37"/>
    </row>
    <row r="471" ht="15">
      <c r="A471" s="37"/>
    </row>
    <row r="472" ht="15">
      <c r="A472" s="37"/>
    </row>
    <row r="473" spans="1:29" s="28" customFormat="1" ht="15">
      <c r="A473" s="37"/>
      <c r="B473" s="29"/>
      <c r="D473" s="29"/>
      <c r="F473" s="29"/>
      <c r="G473" s="29"/>
      <c r="I473" s="61"/>
      <c r="J473" s="27"/>
      <c r="K473" s="27"/>
      <c r="L473" s="27"/>
      <c r="M473" s="27"/>
      <c r="N473" s="27"/>
      <c r="O473" s="27"/>
      <c r="P473" s="27"/>
      <c r="Q473" s="27"/>
      <c r="R473" s="27"/>
      <c r="S473" s="27"/>
      <c r="T473" s="27"/>
      <c r="U473" s="27"/>
      <c r="V473" s="27"/>
      <c r="W473" s="27"/>
      <c r="X473" s="27"/>
      <c r="Y473" s="27"/>
      <c r="Z473" s="27"/>
      <c r="AA473" s="27"/>
      <c r="AB473" s="27"/>
      <c r="AC473" s="27"/>
    </row>
    <row r="474" spans="1:29" s="28" customFormat="1" ht="15">
      <c r="A474" s="37"/>
      <c r="B474" s="29"/>
      <c r="D474" s="29"/>
      <c r="F474" s="29"/>
      <c r="G474" s="29"/>
      <c r="I474" s="61"/>
      <c r="J474" s="27"/>
      <c r="K474" s="27"/>
      <c r="L474" s="27"/>
      <c r="M474" s="27"/>
      <c r="N474" s="27"/>
      <c r="O474" s="27"/>
      <c r="P474" s="27"/>
      <c r="Q474" s="27"/>
      <c r="R474" s="27"/>
      <c r="S474" s="27"/>
      <c r="T474" s="27"/>
      <c r="U474" s="27"/>
      <c r="V474" s="27"/>
      <c r="W474" s="27"/>
      <c r="X474" s="27"/>
      <c r="Y474" s="27"/>
      <c r="Z474" s="27"/>
      <c r="AA474" s="27"/>
      <c r="AB474" s="27"/>
      <c r="AC474" s="27"/>
    </row>
    <row r="475" spans="1:29" s="28" customFormat="1" ht="15">
      <c r="A475" s="37"/>
      <c r="B475" s="29"/>
      <c r="D475" s="29"/>
      <c r="F475" s="29"/>
      <c r="G475" s="29"/>
      <c r="I475" s="61"/>
      <c r="J475" s="27"/>
      <c r="K475" s="27"/>
      <c r="L475" s="27"/>
      <c r="M475" s="27"/>
      <c r="N475" s="27"/>
      <c r="O475" s="27"/>
      <c r="P475" s="27"/>
      <c r="Q475" s="27"/>
      <c r="R475" s="27"/>
      <c r="S475" s="27"/>
      <c r="T475" s="27"/>
      <c r="U475" s="27"/>
      <c r="V475" s="27"/>
      <c r="W475" s="27"/>
      <c r="X475" s="27"/>
      <c r="Y475" s="27"/>
      <c r="Z475" s="27"/>
      <c r="AA475" s="27"/>
      <c r="AB475" s="27"/>
      <c r="AC475" s="27"/>
    </row>
    <row r="476" spans="1:29" s="28" customFormat="1" ht="15">
      <c r="A476" s="37"/>
      <c r="B476" s="29"/>
      <c r="D476" s="29"/>
      <c r="F476" s="29"/>
      <c r="G476" s="29"/>
      <c r="I476" s="61"/>
      <c r="J476" s="27"/>
      <c r="K476" s="27"/>
      <c r="L476" s="27"/>
      <c r="M476" s="27"/>
      <c r="N476" s="27"/>
      <c r="O476" s="27"/>
      <c r="P476" s="27"/>
      <c r="Q476" s="27"/>
      <c r="R476" s="27"/>
      <c r="S476" s="27"/>
      <c r="T476" s="27"/>
      <c r="U476" s="27"/>
      <c r="V476" s="27"/>
      <c r="W476" s="27"/>
      <c r="X476" s="27"/>
      <c r="Y476" s="27"/>
      <c r="Z476" s="27"/>
      <c r="AA476" s="27"/>
      <c r="AB476" s="27"/>
      <c r="AC476" s="27"/>
    </row>
    <row r="477" spans="1:29" s="28" customFormat="1" ht="15">
      <c r="A477" s="37"/>
      <c r="B477" s="29"/>
      <c r="D477" s="29"/>
      <c r="F477" s="29"/>
      <c r="G477" s="29"/>
      <c r="I477" s="61"/>
      <c r="J477" s="27"/>
      <c r="K477" s="27"/>
      <c r="L477" s="27"/>
      <c r="M477" s="27"/>
      <c r="N477" s="27"/>
      <c r="O477" s="27"/>
      <c r="P477" s="27"/>
      <c r="Q477" s="27"/>
      <c r="R477" s="27"/>
      <c r="S477" s="27"/>
      <c r="T477" s="27"/>
      <c r="U477" s="27"/>
      <c r="V477" s="27"/>
      <c r="W477" s="27"/>
      <c r="X477" s="27"/>
      <c r="Y477" s="27"/>
      <c r="Z477" s="27"/>
      <c r="AA477" s="27"/>
      <c r="AB477" s="27"/>
      <c r="AC477" s="27"/>
    </row>
    <row r="478" spans="1:29" s="28" customFormat="1" ht="15">
      <c r="A478" s="37"/>
      <c r="B478" s="29"/>
      <c r="D478" s="29"/>
      <c r="F478" s="29"/>
      <c r="G478" s="29"/>
      <c r="I478" s="61"/>
      <c r="J478" s="27"/>
      <c r="K478" s="27"/>
      <c r="L478" s="27"/>
      <c r="M478" s="27"/>
      <c r="N478" s="27"/>
      <c r="O478" s="27"/>
      <c r="P478" s="27"/>
      <c r="Q478" s="27"/>
      <c r="R478" s="27"/>
      <c r="S478" s="27"/>
      <c r="T478" s="27"/>
      <c r="U478" s="27"/>
      <c r="V478" s="27"/>
      <c r="W478" s="27"/>
      <c r="X478" s="27"/>
      <c r="Y478" s="27"/>
      <c r="Z478" s="27"/>
      <c r="AA478" s="27"/>
      <c r="AB478" s="27"/>
      <c r="AC478" s="27"/>
    </row>
    <row r="479" spans="1:29" s="28" customFormat="1" ht="15">
      <c r="A479" s="37"/>
      <c r="B479" s="29"/>
      <c r="D479" s="29"/>
      <c r="F479" s="29"/>
      <c r="G479" s="29"/>
      <c r="I479" s="61"/>
      <c r="J479" s="27"/>
      <c r="K479" s="27"/>
      <c r="L479" s="27"/>
      <c r="M479" s="27"/>
      <c r="N479" s="27"/>
      <c r="O479" s="27"/>
      <c r="P479" s="27"/>
      <c r="Q479" s="27"/>
      <c r="R479" s="27"/>
      <c r="S479" s="27"/>
      <c r="T479" s="27"/>
      <c r="U479" s="27"/>
      <c r="V479" s="27"/>
      <c r="W479" s="27"/>
      <c r="X479" s="27"/>
      <c r="Y479" s="27"/>
      <c r="Z479" s="27"/>
      <c r="AA479" s="27"/>
      <c r="AB479" s="27"/>
      <c r="AC479" s="27"/>
    </row>
    <row r="480" spans="1:29" s="28" customFormat="1" ht="15">
      <c r="A480" s="37"/>
      <c r="B480" s="29"/>
      <c r="D480" s="29"/>
      <c r="F480" s="29"/>
      <c r="G480" s="29"/>
      <c r="I480" s="61"/>
      <c r="J480" s="27"/>
      <c r="K480" s="27"/>
      <c r="L480" s="27"/>
      <c r="M480" s="27"/>
      <c r="N480" s="27"/>
      <c r="O480" s="27"/>
      <c r="P480" s="27"/>
      <c r="Q480" s="27"/>
      <c r="R480" s="27"/>
      <c r="S480" s="27"/>
      <c r="T480" s="27"/>
      <c r="U480" s="27"/>
      <c r="V480" s="27"/>
      <c r="W480" s="27"/>
      <c r="X480" s="27"/>
      <c r="Y480" s="27"/>
      <c r="Z480" s="27"/>
      <c r="AA480" s="27"/>
      <c r="AB480" s="27"/>
      <c r="AC480" s="27"/>
    </row>
    <row r="481" spans="1:29" s="28" customFormat="1" ht="15">
      <c r="A481" s="37"/>
      <c r="B481" s="29"/>
      <c r="D481" s="29"/>
      <c r="F481" s="29"/>
      <c r="G481" s="29"/>
      <c r="I481" s="61"/>
      <c r="J481" s="27"/>
      <c r="K481" s="27"/>
      <c r="L481" s="27"/>
      <c r="M481" s="27"/>
      <c r="N481" s="27"/>
      <c r="O481" s="27"/>
      <c r="P481" s="27"/>
      <c r="Q481" s="27"/>
      <c r="R481" s="27"/>
      <c r="S481" s="27"/>
      <c r="T481" s="27"/>
      <c r="U481" s="27"/>
      <c r="V481" s="27"/>
      <c r="W481" s="27"/>
      <c r="X481" s="27"/>
      <c r="Y481" s="27"/>
      <c r="Z481" s="27"/>
      <c r="AA481" s="27"/>
      <c r="AB481" s="27"/>
      <c r="AC481" s="27"/>
    </row>
    <row r="482" spans="1:29" s="28" customFormat="1" ht="15">
      <c r="A482" s="37"/>
      <c r="B482" s="29"/>
      <c r="D482" s="29"/>
      <c r="F482" s="29"/>
      <c r="G482" s="29"/>
      <c r="I482" s="61"/>
      <c r="J482" s="27"/>
      <c r="K482" s="27"/>
      <c r="L482" s="27"/>
      <c r="M482" s="27"/>
      <c r="N482" s="27"/>
      <c r="O482" s="27"/>
      <c r="P482" s="27"/>
      <c r="Q482" s="27"/>
      <c r="R482" s="27"/>
      <c r="S482" s="27"/>
      <c r="T482" s="27"/>
      <c r="U482" s="27"/>
      <c r="V482" s="27"/>
      <c r="W482" s="27"/>
      <c r="X482" s="27"/>
      <c r="Y482" s="27"/>
      <c r="Z482" s="27"/>
      <c r="AA482" s="27"/>
      <c r="AB482" s="27"/>
      <c r="AC482" s="27"/>
    </row>
    <row r="483" spans="1:29" s="28" customFormat="1" ht="15">
      <c r="A483" s="37"/>
      <c r="B483" s="29"/>
      <c r="D483" s="29"/>
      <c r="F483" s="29"/>
      <c r="G483" s="29"/>
      <c r="I483" s="61"/>
      <c r="J483" s="27"/>
      <c r="K483" s="27"/>
      <c r="L483" s="27"/>
      <c r="M483" s="27"/>
      <c r="N483" s="27"/>
      <c r="O483" s="27"/>
      <c r="P483" s="27"/>
      <c r="Q483" s="27"/>
      <c r="R483" s="27"/>
      <c r="S483" s="27"/>
      <c r="T483" s="27"/>
      <c r="U483" s="27"/>
      <c r="V483" s="27"/>
      <c r="W483" s="27"/>
      <c r="X483" s="27"/>
      <c r="Y483" s="27"/>
      <c r="Z483" s="27"/>
      <c r="AA483" s="27"/>
      <c r="AB483" s="27"/>
      <c r="AC483" s="27"/>
    </row>
    <row r="484" spans="1:29" s="28" customFormat="1" ht="15">
      <c r="A484" s="37"/>
      <c r="B484" s="29"/>
      <c r="D484" s="29"/>
      <c r="F484" s="29"/>
      <c r="G484" s="29"/>
      <c r="I484" s="61"/>
      <c r="J484" s="27"/>
      <c r="K484" s="27"/>
      <c r="L484" s="27"/>
      <c r="M484" s="27"/>
      <c r="N484" s="27"/>
      <c r="O484" s="27"/>
      <c r="P484" s="27"/>
      <c r="Q484" s="27"/>
      <c r="R484" s="27"/>
      <c r="S484" s="27"/>
      <c r="T484" s="27"/>
      <c r="U484" s="27"/>
      <c r="V484" s="27"/>
      <c r="W484" s="27"/>
      <c r="X484" s="27"/>
      <c r="Y484" s="27"/>
      <c r="Z484" s="27"/>
      <c r="AA484" s="27"/>
      <c r="AB484" s="27"/>
      <c r="AC484" s="27"/>
    </row>
    <row r="485" spans="1:29" s="28" customFormat="1" ht="15">
      <c r="A485" s="37"/>
      <c r="B485" s="29"/>
      <c r="D485" s="29"/>
      <c r="F485" s="29"/>
      <c r="G485" s="29"/>
      <c r="I485" s="61"/>
      <c r="J485" s="27"/>
      <c r="K485" s="27"/>
      <c r="L485" s="27"/>
      <c r="M485" s="27"/>
      <c r="N485" s="27"/>
      <c r="O485" s="27"/>
      <c r="P485" s="27"/>
      <c r="Q485" s="27"/>
      <c r="R485" s="27"/>
      <c r="S485" s="27"/>
      <c r="T485" s="27"/>
      <c r="U485" s="27"/>
      <c r="V485" s="27"/>
      <c r="W485" s="27"/>
      <c r="X485" s="27"/>
      <c r="Y485" s="27"/>
      <c r="Z485" s="27"/>
      <c r="AA485" s="27"/>
      <c r="AB485" s="27"/>
      <c r="AC485" s="27"/>
    </row>
    <row r="486" spans="1:29" s="28" customFormat="1" ht="15">
      <c r="A486" s="37"/>
      <c r="B486" s="29"/>
      <c r="D486" s="29"/>
      <c r="F486" s="29"/>
      <c r="G486" s="29"/>
      <c r="I486" s="61"/>
      <c r="J486" s="27"/>
      <c r="K486" s="27"/>
      <c r="L486" s="27"/>
      <c r="M486" s="27"/>
      <c r="N486" s="27"/>
      <c r="O486" s="27"/>
      <c r="P486" s="27"/>
      <c r="Q486" s="27"/>
      <c r="R486" s="27"/>
      <c r="S486" s="27"/>
      <c r="T486" s="27"/>
      <c r="U486" s="27"/>
      <c r="V486" s="27"/>
      <c r="W486" s="27"/>
      <c r="X486" s="27"/>
      <c r="Y486" s="27"/>
      <c r="Z486" s="27"/>
      <c r="AA486" s="27"/>
      <c r="AB486" s="27"/>
      <c r="AC486" s="27"/>
    </row>
    <row r="487" spans="1:29" s="28" customFormat="1" ht="15">
      <c r="A487" s="37"/>
      <c r="B487" s="29"/>
      <c r="D487" s="29"/>
      <c r="F487" s="29"/>
      <c r="G487" s="29"/>
      <c r="I487" s="61"/>
      <c r="J487" s="27"/>
      <c r="K487" s="27"/>
      <c r="L487" s="27"/>
      <c r="M487" s="27"/>
      <c r="N487" s="27"/>
      <c r="O487" s="27"/>
      <c r="P487" s="27"/>
      <c r="Q487" s="27"/>
      <c r="R487" s="27"/>
      <c r="S487" s="27"/>
      <c r="T487" s="27"/>
      <c r="U487" s="27"/>
      <c r="V487" s="27"/>
      <c r="W487" s="27"/>
      <c r="X487" s="27"/>
      <c r="Y487" s="27"/>
      <c r="Z487" s="27"/>
      <c r="AA487" s="27"/>
      <c r="AB487" s="27"/>
      <c r="AC487" s="27"/>
    </row>
    <row r="488" spans="1:29" s="28" customFormat="1" ht="15">
      <c r="A488" s="37"/>
      <c r="B488" s="29"/>
      <c r="D488" s="29"/>
      <c r="F488" s="29"/>
      <c r="G488" s="29"/>
      <c r="I488" s="61"/>
      <c r="J488" s="27"/>
      <c r="K488" s="27"/>
      <c r="L488" s="27"/>
      <c r="M488" s="27"/>
      <c r="N488" s="27"/>
      <c r="O488" s="27"/>
      <c r="P488" s="27"/>
      <c r="Q488" s="27"/>
      <c r="R488" s="27"/>
      <c r="S488" s="27"/>
      <c r="T488" s="27"/>
      <c r="U488" s="27"/>
      <c r="V488" s="27"/>
      <c r="W488" s="27"/>
      <c r="X488" s="27"/>
      <c r="Y488" s="27"/>
      <c r="Z488" s="27"/>
      <c r="AA488" s="27"/>
      <c r="AB488" s="27"/>
      <c r="AC488" s="27"/>
    </row>
    <row r="489" spans="1:29" s="28" customFormat="1" ht="15">
      <c r="A489" s="37"/>
      <c r="B489" s="29"/>
      <c r="D489" s="29"/>
      <c r="F489" s="29"/>
      <c r="G489" s="29"/>
      <c r="I489" s="61"/>
      <c r="J489" s="27"/>
      <c r="K489" s="27"/>
      <c r="L489" s="27"/>
      <c r="M489" s="27"/>
      <c r="N489" s="27"/>
      <c r="O489" s="27"/>
      <c r="P489" s="27"/>
      <c r="Q489" s="27"/>
      <c r="R489" s="27"/>
      <c r="S489" s="27"/>
      <c r="T489" s="27"/>
      <c r="U489" s="27"/>
      <c r="V489" s="27"/>
      <c r="W489" s="27"/>
      <c r="X489" s="27"/>
      <c r="Y489" s="27"/>
      <c r="Z489" s="27"/>
      <c r="AA489" s="27"/>
      <c r="AB489" s="27"/>
      <c r="AC489" s="27"/>
    </row>
    <row r="490" spans="1:29" s="28" customFormat="1" ht="15">
      <c r="A490" s="37"/>
      <c r="B490" s="29"/>
      <c r="D490" s="29"/>
      <c r="F490" s="29"/>
      <c r="G490" s="29"/>
      <c r="I490" s="61"/>
      <c r="J490" s="27"/>
      <c r="K490" s="27"/>
      <c r="L490" s="27"/>
      <c r="M490" s="27"/>
      <c r="N490" s="27"/>
      <c r="O490" s="27"/>
      <c r="P490" s="27"/>
      <c r="Q490" s="27"/>
      <c r="R490" s="27"/>
      <c r="S490" s="27"/>
      <c r="T490" s="27"/>
      <c r="U490" s="27"/>
      <c r="V490" s="27"/>
      <c r="W490" s="27"/>
      <c r="X490" s="27"/>
      <c r="Y490" s="27"/>
      <c r="Z490" s="27"/>
      <c r="AA490" s="27"/>
      <c r="AB490" s="27"/>
      <c r="AC490" s="27"/>
    </row>
    <row r="491" spans="1:29" s="28" customFormat="1" ht="15">
      <c r="A491" s="37"/>
      <c r="B491" s="29"/>
      <c r="D491" s="29"/>
      <c r="F491" s="29"/>
      <c r="G491" s="29"/>
      <c r="I491" s="61"/>
      <c r="J491" s="27"/>
      <c r="K491" s="27"/>
      <c r="L491" s="27"/>
      <c r="M491" s="27"/>
      <c r="N491" s="27"/>
      <c r="O491" s="27"/>
      <c r="P491" s="27"/>
      <c r="Q491" s="27"/>
      <c r="R491" s="27"/>
      <c r="S491" s="27"/>
      <c r="T491" s="27"/>
      <c r="U491" s="27"/>
      <c r="V491" s="27"/>
      <c r="W491" s="27"/>
      <c r="X491" s="27"/>
      <c r="Y491" s="27"/>
      <c r="Z491" s="27"/>
      <c r="AA491" s="27"/>
      <c r="AB491" s="27"/>
      <c r="AC491" s="27"/>
    </row>
    <row r="492" spans="1:29" s="28" customFormat="1" ht="15">
      <c r="A492" s="37"/>
      <c r="B492" s="29"/>
      <c r="D492" s="29"/>
      <c r="F492" s="29"/>
      <c r="G492" s="29"/>
      <c r="I492" s="61"/>
      <c r="J492" s="27"/>
      <c r="K492" s="27"/>
      <c r="L492" s="27"/>
      <c r="M492" s="27"/>
      <c r="N492" s="27"/>
      <c r="O492" s="27"/>
      <c r="P492" s="27"/>
      <c r="Q492" s="27"/>
      <c r="R492" s="27"/>
      <c r="S492" s="27"/>
      <c r="T492" s="27"/>
      <c r="U492" s="27"/>
      <c r="V492" s="27"/>
      <c r="W492" s="27"/>
      <c r="X492" s="27"/>
      <c r="Y492" s="27"/>
      <c r="Z492" s="27"/>
      <c r="AA492" s="27"/>
      <c r="AB492" s="27"/>
      <c r="AC492" s="27"/>
    </row>
    <row r="493" spans="1:29" s="28" customFormat="1" ht="15">
      <c r="A493" s="37"/>
      <c r="B493" s="29"/>
      <c r="D493" s="29"/>
      <c r="F493" s="29"/>
      <c r="G493" s="29"/>
      <c r="I493" s="61"/>
      <c r="J493" s="27"/>
      <c r="K493" s="27"/>
      <c r="L493" s="27"/>
      <c r="M493" s="27"/>
      <c r="N493" s="27"/>
      <c r="O493" s="27"/>
      <c r="P493" s="27"/>
      <c r="Q493" s="27"/>
      <c r="R493" s="27"/>
      <c r="S493" s="27"/>
      <c r="T493" s="27"/>
      <c r="U493" s="27"/>
      <c r="V493" s="27"/>
      <c r="W493" s="27"/>
      <c r="X493" s="27"/>
      <c r="Y493" s="27"/>
      <c r="Z493" s="27"/>
      <c r="AA493" s="27"/>
      <c r="AB493" s="27"/>
      <c r="AC493" s="27"/>
    </row>
    <row r="494" spans="1:29" s="28" customFormat="1" ht="15">
      <c r="A494" s="37"/>
      <c r="B494" s="29"/>
      <c r="D494" s="29"/>
      <c r="F494" s="29"/>
      <c r="G494" s="29"/>
      <c r="I494" s="61"/>
      <c r="J494" s="27"/>
      <c r="K494" s="27"/>
      <c r="L494" s="27"/>
      <c r="M494" s="27"/>
      <c r="N494" s="27"/>
      <c r="O494" s="27"/>
      <c r="P494" s="27"/>
      <c r="Q494" s="27"/>
      <c r="R494" s="27"/>
      <c r="S494" s="27"/>
      <c r="T494" s="27"/>
      <c r="U494" s="27"/>
      <c r="V494" s="27"/>
      <c r="W494" s="27"/>
      <c r="X494" s="27"/>
      <c r="Y494" s="27"/>
      <c r="Z494" s="27"/>
      <c r="AA494" s="27"/>
      <c r="AB494" s="27"/>
      <c r="AC494" s="27"/>
    </row>
    <row r="495" spans="1:29" s="28" customFormat="1" ht="15">
      <c r="A495" s="37"/>
      <c r="B495" s="29"/>
      <c r="D495" s="29"/>
      <c r="F495" s="29"/>
      <c r="G495" s="29"/>
      <c r="I495" s="61"/>
      <c r="J495" s="27"/>
      <c r="K495" s="27"/>
      <c r="L495" s="27"/>
      <c r="M495" s="27"/>
      <c r="N495" s="27"/>
      <c r="O495" s="27"/>
      <c r="P495" s="27"/>
      <c r="Q495" s="27"/>
      <c r="R495" s="27"/>
      <c r="S495" s="27"/>
      <c r="T495" s="27"/>
      <c r="U495" s="27"/>
      <c r="V495" s="27"/>
      <c r="W495" s="27"/>
      <c r="X495" s="27"/>
      <c r="Y495" s="27"/>
      <c r="Z495" s="27"/>
      <c r="AA495" s="27"/>
      <c r="AB495" s="27"/>
      <c r="AC495" s="27"/>
    </row>
    <row r="496" spans="1:29" s="28" customFormat="1" ht="15">
      <c r="A496" s="37"/>
      <c r="B496" s="29"/>
      <c r="D496" s="29"/>
      <c r="F496" s="29"/>
      <c r="G496" s="29"/>
      <c r="I496" s="61"/>
      <c r="J496" s="27"/>
      <c r="K496" s="27"/>
      <c r="L496" s="27"/>
      <c r="M496" s="27"/>
      <c r="N496" s="27"/>
      <c r="O496" s="27"/>
      <c r="P496" s="27"/>
      <c r="Q496" s="27"/>
      <c r="R496" s="27"/>
      <c r="S496" s="27"/>
      <c r="T496" s="27"/>
      <c r="U496" s="27"/>
      <c r="V496" s="27"/>
      <c r="W496" s="27"/>
      <c r="X496" s="27"/>
      <c r="Y496" s="27"/>
      <c r="Z496" s="27"/>
      <c r="AA496" s="27"/>
      <c r="AB496" s="27"/>
      <c r="AC496" s="27"/>
    </row>
    <row r="497" spans="1:29" s="28" customFormat="1" ht="15">
      <c r="A497" s="37"/>
      <c r="B497" s="29"/>
      <c r="D497" s="29"/>
      <c r="F497" s="29"/>
      <c r="G497" s="29"/>
      <c r="I497" s="61"/>
      <c r="J497" s="27"/>
      <c r="K497" s="27"/>
      <c r="L497" s="27"/>
      <c r="M497" s="27"/>
      <c r="N497" s="27"/>
      <c r="O497" s="27"/>
      <c r="P497" s="27"/>
      <c r="Q497" s="27"/>
      <c r="R497" s="27"/>
      <c r="S497" s="27"/>
      <c r="T497" s="27"/>
      <c r="U497" s="27"/>
      <c r="V497" s="27"/>
      <c r="W497" s="27"/>
      <c r="X497" s="27"/>
      <c r="Y497" s="27"/>
      <c r="Z497" s="27"/>
      <c r="AA497" s="27"/>
      <c r="AB497" s="27"/>
      <c r="AC497" s="27"/>
    </row>
    <row r="498" spans="1:29" s="28" customFormat="1" ht="15">
      <c r="A498" s="37"/>
      <c r="B498" s="29"/>
      <c r="D498" s="29"/>
      <c r="F498" s="29"/>
      <c r="G498" s="29"/>
      <c r="I498" s="61"/>
      <c r="J498" s="27"/>
      <c r="K498" s="27"/>
      <c r="L498" s="27"/>
      <c r="M498" s="27"/>
      <c r="N498" s="27"/>
      <c r="O498" s="27"/>
      <c r="P498" s="27"/>
      <c r="Q498" s="27"/>
      <c r="R498" s="27"/>
      <c r="S498" s="27"/>
      <c r="T498" s="27"/>
      <c r="U498" s="27"/>
      <c r="V498" s="27"/>
      <c r="W498" s="27"/>
      <c r="X498" s="27"/>
      <c r="Y498" s="27"/>
      <c r="Z498" s="27"/>
      <c r="AA498" s="27"/>
      <c r="AB498" s="27"/>
      <c r="AC498" s="27"/>
    </row>
    <row r="499" spans="1:29" s="28" customFormat="1" ht="15">
      <c r="A499" s="37"/>
      <c r="B499" s="29"/>
      <c r="D499" s="29"/>
      <c r="F499" s="29"/>
      <c r="G499" s="29"/>
      <c r="I499" s="61"/>
      <c r="J499" s="27"/>
      <c r="K499" s="27"/>
      <c r="L499" s="27"/>
      <c r="M499" s="27"/>
      <c r="N499" s="27"/>
      <c r="O499" s="27"/>
      <c r="P499" s="27"/>
      <c r="Q499" s="27"/>
      <c r="R499" s="27"/>
      <c r="S499" s="27"/>
      <c r="T499" s="27"/>
      <c r="U499" s="27"/>
      <c r="V499" s="27"/>
      <c r="W499" s="27"/>
      <c r="X499" s="27"/>
      <c r="Y499" s="27"/>
      <c r="Z499" s="27"/>
      <c r="AA499" s="27"/>
      <c r="AB499" s="27"/>
      <c r="AC499" s="27"/>
    </row>
    <row r="500" spans="1:29" s="28" customFormat="1" ht="15">
      <c r="A500" s="37"/>
      <c r="B500" s="29"/>
      <c r="D500" s="29"/>
      <c r="F500" s="29"/>
      <c r="G500" s="29"/>
      <c r="I500" s="61"/>
      <c r="J500" s="27"/>
      <c r="K500" s="27"/>
      <c r="L500" s="27"/>
      <c r="M500" s="27"/>
      <c r="N500" s="27"/>
      <c r="O500" s="27"/>
      <c r="P500" s="27"/>
      <c r="Q500" s="27"/>
      <c r="R500" s="27"/>
      <c r="S500" s="27"/>
      <c r="T500" s="27"/>
      <c r="U500" s="27"/>
      <c r="V500" s="27"/>
      <c r="W500" s="27"/>
      <c r="X500" s="27"/>
      <c r="Y500" s="27"/>
      <c r="Z500" s="27"/>
      <c r="AA500" s="27"/>
      <c r="AB500" s="27"/>
      <c r="AC500" s="27"/>
    </row>
    <row r="501" spans="1:29" s="28" customFormat="1" ht="15">
      <c r="A501" s="37"/>
      <c r="B501" s="29"/>
      <c r="D501" s="29"/>
      <c r="F501" s="29"/>
      <c r="G501" s="29"/>
      <c r="I501" s="61"/>
      <c r="J501" s="27"/>
      <c r="K501" s="27"/>
      <c r="L501" s="27"/>
      <c r="M501" s="27"/>
      <c r="N501" s="27"/>
      <c r="O501" s="27"/>
      <c r="P501" s="27"/>
      <c r="Q501" s="27"/>
      <c r="R501" s="27"/>
      <c r="S501" s="27"/>
      <c r="T501" s="27"/>
      <c r="U501" s="27"/>
      <c r="V501" s="27"/>
      <c r="W501" s="27"/>
      <c r="X501" s="27"/>
      <c r="Y501" s="27"/>
      <c r="Z501" s="27"/>
      <c r="AA501" s="27"/>
      <c r="AB501" s="27"/>
      <c r="AC501" s="27"/>
    </row>
    <row r="502" spans="1:29" s="28" customFormat="1" ht="15">
      <c r="A502" s="37"/>
      <c r="B502" s="29"/>
      <c r="D502" s="29"/>
      <c r="F502" s="29"/>
      <c r="G502" s="29"/>
      <c r="I502" s="61"/>
      <c r="J502" s="27"/>
      <c r="K502" s="27"/>
      <c r="L502" s="27"/>
      <c r="M502" s="27"/>
      <c r="N502" s="27"/>
      <c r="O502" s="27"/>
      <c r="P502" s="27"/>
      <c r="Q502" s="27"/>
      <c r="R502" s="27"/>
      <c r="S502" s="27"/>
      <c r="T502" s="27"/>
      <c r="U502" s="27"/>
      <c r="V502" s="27"/>
      <c r="W502" s="27"/>
      <c r="X502" s="27"/>
      <c r="Y502" s="27"/>
      <c r="Z502" s="27"/>
      <c r="AA502" s="27"/>
      <c r="AB502" s="27"/>
      <c r="AC502" s="27"/>
    </row>
    <row r="503" spans="1:29" s="28" customFormat="1" ht="15">
      <c r="A503" s="37"/>
      <c r="B503" s="29"/>
      <c r="D503" s="29"/>
      <c r="F503" s="29"/>
      <c r="G503" s="29"/>
      <c r="I503" s="61"/>
      <c r="J503" s="27"/>
      <c r="K503" s="27"/>
      <c r="L503" s="27"/>
      <c r="M503" s="27"/>
      <c r="N503" s="27"/>
      <c r="O503" s="27"/>
      <c r="P503" s="27"/>
      <c r="Q503" s="27"/>
      <c r="R503" s="27"/>
      <c r="S503" s="27"/>
      <c r="T503" s="27"/>
      <c r="U503" s="27"/>
      <c r="V503" s="27"/>
      <c r="W503" s="27"/>
      <c r="X503" s="27"/>
      <c r="Y503" s="27"/>
      <c r="Z503" s="27"/>
      <c r="AA503" s="27"/>
      <c r="AB503" s="27"/>
      <c r="AC503" s="27"/>
    </row>
    <row r="504" spans="1:29" s="28" customFormat="1" ht="15">
      <c r="A504" s="37"/>
      <c r="B504" s="29"/>
      <c r="D504" s="29"/>
      <c r="F504" s="29"/>
      <c r="G504" s="29"/>
      <c r="I504" s="61"/>
      <c r="J504" s="27"/>
      <c r="K504" s="27"/>
      <c r="L504" s="27"/>
      <c r="M504" s="27"/>
      <c r="N504" s="27"/>
      <c r="O504" s="27"/>
      <c r="P504" s="27"/>
      <c r="Q504" s="27"/>
      <c r="R504" s="27"/>
      <c r="S504" s="27"/>
      <c r="T504" s="27"/>
      <c r="U504" s="27"/>
      <c r="V504" s="27"/>
      <c r="W504" s="27"/>
      <c r="X504" s="27"/>
      <c r="Y504" s="27"/>
      <c r="Z504" s="27"/>
      <c r="AA504" s="27"/>
      <c r="AB504" s="27"/>
      <c r="AC504" s="27"/>
    </row>
    <row r="505" spans="1:29" s="28" customFormat="1" ht="15">
      <c r="A505" s="37"/>
      <c r="B505" s="29"/>
      <c r="D505" s="29"/>
      <c r="F505" s="29"/>
      <c r="G505" s="29"/>
      <c r="I505" s="61"/>
      <c r="J505" s="27"/>
      <c r="K505" s="27"/>
      <c r="L505" s="27"/>
      <c r="M505" s="27"/>
      <c r="N505" s="27"/>
      <c r="O505" s="27"/>
      <c r="P505" s="27"/>
      <c r="Q505" s="27"/>
      <c r="R505" s="27"/>
      <c r="S505" s="27"/>
      <c r="T505" s="27"/>
      <c r="U505" s="27"/>
      <c r="V505" s="27"/>
      <c r="W505" s="27"/>
      <c r="X505" s="27"/>
      <c r="Y505" s="27"/>
      <c r="Z505" s="27"/>
      <c r="AA505" s="27"/>
      <c r="AB505" s="27"/>
      <c r="AC505" s="27"/>
    </row>
    <row r="506" spans="1:29" s="28" customFormat="1" ht="15">
      <c r="A506" s="37"/>
      <c r="B506" s="29"/>
      <c r="D506" s="29"/>
      <c r="F506" s="29"/>
      <c r="G506" s="29"/>
      <c r="I506" s="61"/>
      <c r="J506" s="27"/>
      <c r="K506" s="27"/>
      <c r="L506" s="27"/>
      <c r="M506" s="27"/>
      <c r="N506" s="27"/>
      <c r="O506" s="27"/>
      <c r="P506" s="27"/>
      <c r="Q506" s="27"/>
      <c r="R506" s="27"/>
      <c r="S506" s="27"/>
      <c r="T506" s="27"/>
      <c r="U506" s="27"/>
      <c r="V506" s="27"/>
      <c r="W506" s="27"/>
      <c r="X506" s="27"/>
      <c r="Y506" s="27"/>
      <c r="Z506" s="27"/>
      <c r="AA506" s="27"/>
      <c r="AB506" s="27"/>
      <c r="AC506" s="27"/>
    </row>
    <row r="507" spans="1:29" s="28" customFormat="1" ht="15">
      <c r="A507" s="37"/>
      <c r="B507" s="29"/>
      <c r="D507" s="29"/>
      <c r="F507" s="29"/>
      <c r="G507" s="29"/>
      <c r="I507" s="61"/>
      <c r="J507" s="27"/>
      <c r="K507" s="27"/>
      <c r="L507" s="27"/>
      <c r="M507" s="27"/>
      <c r="N507" s="27"/>
      <c r="O507" s="27"/>
      <c r="P507" s="27"/>
      <c r="Q507" s="27"/>
      <c r="R507" s="27"/>
      <c r="S507" s="27"/>
      <c r="T507" s="27"/>
      <c r="U507" s="27"/>
      <c r="V507" s="27"/>
      <c r="W507" s="27"/>
      <c r="X507" s="27"/>
      <c r="Y507" s="27"/>
      <c r="Z507" s="27"/>
      <c r="AA507" s="27"/>
      <c r="AB507" s="27"/>
      <c r="AC507" s="27"/>
    </row>
    <row r="508" spans="1:29" s="28" customFormat="1" ht="15">
      <c r="A508" s="37"/>
      <c r="B508" s="29"/>
      <c r="D508" s="29"/>
      <c r="F508" s="29"/>
      <c r="G508" s="29"/>
      <c r="I508" s="61"/>
      <c r="J508" s="27"/>
      <c r="K508" s="27"/>
      <c r="L508" s="27"/>
      <c r="M508" s="27"/>
      <c r="N508" s="27"/>
      <c r="O508" s="27"/>
      <c r="P508" s="27"/>
      <c r="Q508" s="27"/>
      <c r="R508" s="27"/>
      <c r="S508" s="27"/>
      <c r="T508" s="27"/>
      <c r="U508" s="27"/>
      <c r="V508" s="27"/>
      <c r="W508" s="27"/>
      <c r="X508" s="27"/>
      <c r="Y508" s="27"/>
      <c r="Z508" s="27"/>
      <c r="AA508" s="27"/>
      <c r="AB508" s="27"/>
      <c r="AC508" s="27"/>
    </row>
    <row r="509" spans="1:29" s="28" customFormat="1" ht="15">
      <c r="A509" s="37"/>
      <c r="B509" s="29"/>
      <c r="D509" s="29"/>
      <c r="F509" s="29"/>
      <c r="G509" s="29"/>
      <c r="I509" s="61"/>
      <c r="J509" s="27"/>
      <c r="K509" s="27"/>
      <c r="L509" s="27"/>
      <c r="M509" s="27"/>
      <c r="N509" s="27"/>
      <c r="O509" s="27"/>
      <c r="P509" s="27"/>
      <c r="Q509" s="27"/>
      <c r="R509" s="27"/>
      <c r="S509" s="27"/>
      <c r="T509" s="27"/>
      <c r="U509" s="27"/>
      <c r="V509" s="27"/>
      <c r="W509" s="27"/>
      <c r="X509" s="27"/>
      <c r="Y509" s="27"/>
      <c r="Z509" s="27"/>
      <c r="AA509" s="27"/>
      <c r="AB509" s="27"/>
      <c r="AC509" s="27"/>
    </row>
    <row r="510" spans="1:29" s="28" customFormat="1" ht="15">
      <c r="A510" s="37"/>
      <c r="B510" s="29"/>
      <c r="D510" s="29"/>
      <c r="F510" s="29"/>
      <c r="G510" s="29"/>
      <c r="I510" s="61"/>
      <c r="J510" s="27"/>
      <c r="K510" s="27"/>
      <c r="L510" s="27"/>
      <c r="M510" s="27"/>
      <c r="N510" s="27"/>
      <c r="O510" s="27"/>
      <c r="P510" s="27"/>
      <c r="Q510" s="27"/>
      <c r="R510" s="27"/>
      <c r="S510" s="27"/>
      <c r="T510" s="27"/>
      <c r="U510" s="27"/>
      <c r="V510" s="27"/>
      <c r="W510" s="27"/>
      <c r="X510" s="27"/>
      <c r="Y510" s="27"/>
      <c r="Z510" s="27"/>
      <c r="AA510" s="27"/>
      <c r="AB510" s="27"/>
      <c r="AC510" s="27"/>
    </row>
    <row r="511" spans="1:29" s="28" customFormat="1" ht="15">
      <c r="A511" s="37"/>
      <c r="B511" s="29"/>
      <c r="D511" s="29"/>
      <c r="F511" s="29"/>
      <c r="G511" s="29"/>
      <c r="I511" s="61"/>
      <c r="J511" s="27"/>
      <c r="K511" s="27"/>
      <c r="L511" s="27"/>
      <c r="M511" s="27"/>
      <c r="N511" s="27"/>
      <c r="O511" s="27"/>
      <c r="P511" s="27"/>
      <c r="Q511" s="27"/>
      <c r="R511" s="27"/>
      <c r="S511" s="27"/>
      <c r="T511" s="27"/>
      <c r="U511" s="27"/>
      <c r="V511" s="27"/>
      <c r="W511" s="27"/>
      <c r="X511" s="27"/>
      <c r="Y511" s="27"/>
      <c r="Z511" s="27"/>
      <c r="AA511" s="27"/>
      <c r="AB511" s="27"/>
      <c r="AC511" s="27"/>
    </row>
    <row r="512" spans="1:29" s="28" customFormat="1" ht="15">
      <c r="A512" s="37"/>
      <c r="B512" s="29"/>
      <c r="D512" s="29"/>
      <c r="F512" s="29"/>
      <c r="G512" s="29"/>
      <c r="I512" s="61"/>
      <c r="J512" s="27"/>
      <c r="K512" s="27"/>
      <c r="L512" s="27"/>
      <c r="M512" s="27"/>
      <c r="N512" s="27"/>
      <c r="O512" s="27"/>
      <c r="P512" s="27"/>
      <c r="Q512" s="27"/>
      <c r="R512" s="27"/>
      <c r="S512" s="27"/>
      <c r="T512" s="27"/>
      <c r="U512" s="27"/>
      <c r="V512" s="27"/>
      <c r="W512" s="27"/>
      <c r="X512" s="27"/>
      <c r="Y512" s="27"/>
      <c r="Z512" s="27"/>
      <c r="AA512" s="27"/>
      <c r="AB512" s="27"/>
      <c r="AC512" s="27"/>
    </row>
    <row r="513" spans="1:29" s="28" customFormat="1" ht="15">
      <c r="A513" s="37"/>
      <c r="B513" s="29"/>
      <c r="D513" s="29"/>
      <c r="F513" s="29"/>
      <c r="G513" s="29"/>
      <c r="I513" s="61"/>
      <c r="J513" s="27"/>
      <c r="K513" s="27"/>
      <c r="L513" s="27"/>
      <c r="M513" s="27"/>
      <c r="N513" s="27"/>
      <c r="O513" s="27"/>
      <c r="P513" s="27"/>
      <c r="Q513" s="27"/>
      <c r="R513" s="27"/>
      <c r="S513" s="27"/>
      <c r="T513" s="27"/>
      <c r="U513" s="27"/>
      <c r="V513" s="27"/>
      <c r="W513" s="27"/>
      <c r="X513" s="27"/>
      <c r="Y513" s="27"/>
      <c r="Z513" s="27"/>
      <c r="AA513" s="27"/>
      <c r="AB513" s="27"/>
      <c r="AC513" s="27"/>
    </row>
    <row r="514" spans="1:29" s="28" customFormat="1" ht="15">
      <c r="A514" s="37"/>
      <c r="B514" s="29"/>
      <c r="D514" s="29"/>
      <c r="F514" s="29"/>
      <c r="G514" s="29"/>
      <c r="I514" s="61"/>
      <c r="J514" s="27"/>
      <c r="K514" s="27"/>
      <c r="L514" s="27"/>
      <c r="M514" s="27"/>
      <c r="N514" s="27"/>
      <c r="O514" s="27"/>
      <c r="P514" s="27"/>
      <c r="Q514" s="27"/>
      <c r="R514" s="27"/>
      <c r="S514" s="27"/>
      <c r="T514" s="27"/>
      <c r="U514" s="27"/>
      <c r="V514" s="27"/>
      <c r="W514" s="27"/>
      <c r="X514" s="27"/>
      <c r="Y514" s="27"/>
      <c r="Z514" s="27"/>
      <c r="AA514" s="27"/>
      <c r="AB514" s="27"/>
      <c r="AC514" s="27"/>
    </row>
    <row r="515" spans="1:29" s="28" customFormat="1" ht="15">
      <c r="A515" s="37"/>
      <c r="B515" s="29"/>
      <c r="D515" s="29"/>
      <c r="F515" s="29"/>
      <c r="G515" s="29"/>
      <c r="I515" s="61"/>
      <c r="J515" s="27"/>
      <c r="K515" s="27"/>
      <c r="L515" s="27"/>
      <c r="M515" s="27"/>
      <c r="N515" s="27"/>
      <c r="O515" s="27"/>
      <c r="P515" s="27"/>
      <c r="Q515" s="27"/>
      <c r="R515" s="27"/>
      <c r="S515" s="27"/>
      <c r="T515" s="27"/>
      <c r="U515" s="27"/>
      <c r="V515" s="27"/>
      <c r="W515" s="27"/>
      <c r="X515" s="27"/>
      <c r="Y515" s="27"/>
      <c r="Z515" s="27"/>
      <c r="AA515" s="27"/>
      <c r="AB515" s="27"/>
      <c r="AC515" s="27"/>
    </row>
    <row r="516" spans="1:29" s="28" customFormat="1" ht="15">
      <c r="A516" s="37"/>
      <c r="B516" s="29"/>
      <c r="D516" s="29"/>
      <c r="F516" s="29"/>
      <c r="G516" s="29"/>
      <c r="I516" s="61"/>
      <c r="J516" s="27"/>
      <c r="K516" s="27"/>
      <c r="L516" s="27"/>
      <c r="M516" s="27"/>
      <c r="N516" s="27"/>
      <c r="O516" s="27"/>
      <c r="P516" s="27"/>
      <c r="Q516" s="27"/>
      <c r="R516" s="27"/>
      <c r="S516" s="27"/>
      <c r="T516" s="27"/>
      <c r="U516" s="27"/>
      <c r="V516" s="27"/>
      <c r="W516" s="27"/>
      <c r="X516" s="27"/>
      <c r="Y516" s="27"/>
      <c r="Z516" s="27"/>
      <c r="AA516" s="27"/>
      <c r="AB516" s="27"/>
      <c r="AC516" s="27"/>
    </row>
    <row r="517" spans="1:29" s="28" customFormat="1" ht="15">
      <c r="A517" s="37"/>
      <c r="B517" s="29"/>
      <c r="D517" s="29"/>
      <c r="F517" s="29"/>
      <c r="G517" s="29"/>
      <c r="I517" s="61"/>
      <c r="J517" s="27"/>
      <c r="K517" s="27"/>
      <c r="L517" s="27"/>
      <c r="M517" s="27"/>
      <c r="N517" s="27"/>
      <c r="O517" s="27"/>
      <c r="P517" s="27"/>
      <c r="Q517" s="27"/>
      <c r="R517" s="27"/>
      <c r="S517" s="27"/>
      <c r="T517" s="27"/>
      <c r="U517" s="27"/>
      <c r="V517" s="27"/>
      <c r="W517" s="27"/>
      <c r="X517" s="27"/>
      <c r="Y517" s="27"/>
      <c r="Z517" s="27"/>
      <c r="AA517" s="27"/>
      <c r="AB517" s="27"/>
      <c r="AC517" s="27"/>
    </row>
    <row r="518" spans="1:29" s="28" customFormat="1" ht="15">
      <c r="A518" s="37"/>
      <c r="B518" s="29"/>
      <c r="D518" s="29"/>
      <c r="F518" s="29"/>
      <c r="G518" s="29"/>
      <c r="I518" s="61"/>
      <c r="J518" s="27"/>
      <c r="K518" s="27"/>
      <c r="L518" s="27"/>
      <c r="M518" s="27"/>
      <c r="N518" s="27"/>
      <c r="O518" s="27"/>
      <c r="P518" s="27"/>
      <c r="Q518" s="27"/>
      <c r="R518" s="27"/>
      <c r="S518" s="27"/>
      <c r="T518" s="27"/>
      <c r="U518" s="27"/>
      <c r="V518" s="27"/>
      <c r="W518" s="27"/>
      <c r="X518" s="27"/>
      <c r="Y518" s="27"/>
      <c r="Z518" s="27"/>
      <c r="AA518" s="27"/>
      <c r="AB518" s="27"/>
      <c r="AC518" s="27"/>
    </row>
  </sheetData>
  <sheetProtection/>
  <mergeCells count="6">
    <mergeCell ref="A14:J14"/>
    <mergeCell ref="A16:A17"/>
    <mergeCell ref="B16:H16"/>
    <mergeCell ref="I16:I17"/>
    <mergeCell ref="J16:J17"/>
    <mergeCell ref="D17:G17"/>
  </mergeCells>
  <printOptions/>
  <pageMargins left="0.5511811023622047" right="0.2755905511811024" top="0.5511811023622047" bottom="0.31496062992125984" header="0.2755905511811024" footer="0.15748031496062992"/>
  <pageSetup fitToHeight="11" fitToWidth="1" horizontalDpi="600" verticalDpi="600" orientation="portrait" paperSize="9" scale="77" r:id="rId3"/>
  <legacyDrawing r:id="rId2"/>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AD431"/>
  <sheetViews>
    <sheetView view="pageBreakPreview" zoomScaleSheetLayoutView="100" zoomScalePageLayoutView="0" workbookViewId="0" topLeftCell="A188">
      <selection activeCell="A205" sqref="A205"/>
    </sheetView>
  </sheetViews>
  <sheetFormatPr defaultColWidth="9.140625" defaultRowHeight="12.75"/>
  <cols>
    <col min="1" max="1" width="73.57421875" style="27" customWidth="1"/>
    <col min="2" max="2" width="4.7109375" style="28" customWidth="1"/>
    <col min="3" max="3" width="4.57421875" style="29" customWidth="1"/>
    <col min="4" max="4" width="3.7109375" style="28" customWidth="1"/>
    <col min="5" max="5" width="3.7109375" style="29" customWidth="1"/>
    <col min="6" max="6" width="3.8515625" style="28" customWidth="1"/>
    <col min="7" max="7" width="3.8515625" style="29" customWidth="1"/>
    <col min="8" max="8" width="6.7109375" style="29" bestFit="1" customWidth="1"/>
    <col min="9" max="9" width="5.28125" style="28" customWidth="1"/>
    <col min="10" max="10" width="10.28125" style="61" customWidth="1"/>
    <col min="11" max="16384" width="9.140625" style="27" customWidth="1"/>
  </cols>
  <sheetData>
    <row r="1" ht="15.75">
      <c r="J1" s="7" t="s">
        <v>71</v>
      </c>
    </row>
    <row r="2" ht="15.75">
      <c r="J2" s="7" t="s">
        <v>73</v>
      </c>
    </row>
    <row r="3" ht="15.75">
      <c r="J3" s="7" t="s">
        <v>367</v>
      </c>
    </row>
    <row r="4" ht="15.75">
      <c r="J4" s="7" t="s">
        <v>357</v>
      </c>
    </row>
    <row r="5" ht="15.75">
      <c r="J5" s="7" t="s">
        <v>286</v>
      </c>
    </row>
    <row r="6" ht="15.75">
      <c r="J6" s="7" t="str">
        <f>'Прил 1'!I6</f>
        <v>от "05" сентября 2017 года №49-185</v>
      </c>
    </row>
    <row r="7" ht="15.75">
      <c r="J7" s="7"/>
    </row>
    <row r="8" ht="15.75">
      <c r="J8" s="7" t="s">
        <v>312</v>
      </c>
    </row>
    <row r="9" ht="15.75">
      <c r="J9" s="7" t="s">
        <v>73</v>
      </c>
    </row>
    <row r="10" ht="15.75">
      <c r="J10" s="7" t="s">
        <v>81</v>
      </c>
    </row>
    <row r="11" ht="15.75">
      <c r="J11" s="7" t="s">
        <v>286</v>
      </c>
    </row>
    <row r="12" ht="15.75">
      <c r="J12" s="7" t="s">
        <v>356</v>
      </c>
    </row>
    <row r="13" ht="15">
      <c r="J13" s="6"/>
    </row>
    <row r="14" spans="1:10" ht="41.25" customHeight="1">
      <c r="A14" s="154" t="s">
        <v>288</v>
      </c>
      <c r="B14" s="154"/>
      <c r="C14" s="154"/>
      <c r="D14" s="154"/>
      <c r="E14" s="154"/>
      <c r="F14" s="154"/>
      <c r="G14" s="154"/>
      <c r="H14" s="154"/>
      <c r="I14" s="154"/>
      <c r="J14" s="154"/>
    </row>
    <row r="15" spans="1:10" ht="15">
      <c r="A15" s="26"/>
      <c r="B15" s="66"/>
      <c r="C15" s="67"/>
      <c r="D15" s="66"/>
      <c r="E15" s="67"/>
      <c r="F15" s="66"/>
      <c r="G15" s="67"/>
      <c r="H15" s="67"/>
      <c r="I15" s="66"/>
      <c r="J15" s="57" t="s">
        <v>283</v>
      </c>
    </row>
    <row r="16" spans="1:10" ht="74.25" customHeight="1">
      <c r="A16" s="31" t="s">
        <v>4</v>
      </c>
      <c r="B16" s="8" t="s">
        <v>25</v>
      </c>
      <c r="C16" s="9" t="s">
        <v>5</v>
      </c>
      <c r="D16" s="8" t="s">
        <v>26</v>
      </c>
      <c r="E16" s="155" t="s">
        <v>6</v>
      </c>
      <c r="F16" s="155"/>
      <c r="G16" s="155"/>
      <c r="H16" s="155"/>
      <c r="I16" s="8" t="s">
        <v>7</v>
      </c>
      <c r="J16" s="10" t="s">
        <v>160</v>
      </c>
    </row>
    <row r="17" spans="1:10" ht="15">
      <c r="A17" s="68" t="s">
        <v>74</v>
      </c>
      <c r="B17" s="13">
        <v>871</v>
      </c>
      <c r="C17" s="16" t="s">
        <v>9</v>
      </c>
      <c r="D17" s="17" t="s">
        <v>9</v>
      </c>
      <c r="E17" s="16" t="s">
        <v>10</v>
      </c>
      <c r="F17" s="17"/>
      <c r="G17" s="16"/>
      <c r="H17" s="16"/>
      <c r="I17" s="17" t="s">
        <v>8</v>
      </c>
      <c r="J17" s="14">
        <f>J18+J114+J120+J151+J181+J257+J270+J313+J328+J338</f>
        <v>142822.9</v>
      </c>
    </row>
    <row r="18" spans="1:10" ht="15">
      <c r="A18" s="32" t="s">
        <v>11</v>
      </c>
      <c r="B18" s="13">
        <v>871</v>
      </c>
      <c r="C18" s="12" t="s">
        <v>12</v>
      </c>
      <c r="D18" s="13" t="s">
        <v>9</v>
      </c>
      <c r="E18" s="12" t="s">
        <v>10</v>
      </c>
      <c r="F18" s="13"/>
      <c r="G18" s="12"/>
      <c r="H18" s="12"/>
      <c r="I18" s="13" t="s">
        <v>8</v>
      </c>
      <c r="J18" s="14">
        <f>J19+J49+J54+J59</f>
        <v>13447.7</v>
      </c>
    </row>
    <row r="19" spans="1:10" ht="57">
      <c r="A19" s="11" t="s">
        <v>15</v>
      </c>
      <c r="B19" s="13">
        <v>871</v>
      </c>
      <c r="C19" s="12" t="s">
        <v>12</v>
      </c>
      <c r="D19" s="13" t="s">
        <v>16</v>
      </c>
      <c r="E19" s="12" t="s">
        <v>10</v>
      </c>
      <c r="F19" s="13"/>
      <c r="G19" s="12"/>
      <c r="H19" s="12"/>
      <c r="I19" s="13" t="s">
        <v>8</v>
      </c>
      <c r="J19" s="23">
        <f>J20+J24+J35</f>
        <v>8703.2</v>
      </c>
    </row>
    <row r="20" spans="1:10" s="26" customFormat="1" ht="42.75">
      <c r="A20" s="11" t="s">
        <v>343</v>
      </c>
      <c r="B20" s="13">
        <v>871</v>
      </c>
      <c r="C20" s="12" t="s">
        <v>12</v>
      </c>
      <c r="D20" s="12" t="s">
        <v>16</v>
      </c>
      <c r="E20" s="12" t="s">
        <v>83</v>
      </c>
      <c r="F20" s="13">
        <v>0</v>
      </c>
      <c r="G20" s="12" t="s">
        <v>174</v>
      </c>
      <c r="H20" s="12" t="s">
        <v>311</v>
      </c>
      <c r="I20" s="13"/>
      <c r="J20" s="23">
        <f>J21</f>
        <v>100</v>
      </c>
    </row>
    <row r="21" spans="1:10" s="26" customFormat="1" ht="15">
      <c r="A21" s="22" t="s">
        <v>289</v>
      </c>
      <c r="B21" s="17">
        <v>871</v>
      </c>
      <c r="C21" s="16" t="s">
        <v>12</v>
      </c>
      <c r="D21" s="16" t="s">
        <v>16</v>
      </c>
      <c r="E21" s="16" t="s">
        <v>83</v>
      </c>
      <c r="F21" s="16" t="s">
        <v>197</v>
      </c>
      <c r="G21" s="16" t="s">
        <v>12</v>
      </c>
      <c r="H21" s="16" t="s">
        <v>311</v>
      </c>
      <c r="I21" s="16"/>
      <c r="J21" s="19">
        <f>J22</f>
        <v>100</v>
      </c>
    </row>
    <row r="22" spans="1:10" s="26" customFormat="1" ht="15">
      <c r="A22" s="22" t="s">
        <v>289</v>
      </c>
      <c r="B22" s="17">
        <v>871</v>
      </c>
      <c r="C22" s="16" t="s">
        <v>12</v>
      </c>
      <c r="D22" s="16" t="s">
        <v>16</v>
      </c>
      <c r="E22" s="16" t="s">
        <v>83</v>
      </c>
      <c r="F22" s="16" t="s">
        <v>197</v>
      </c>
      <c r="G22" s="16" t="s">
        <v>12</v>
      </c>
      <c r="H22" s="16" t="s">
        <v>290</v>
      </c>
      <c r="I22" s="16"/>
      <c r="J22" s="19">
        <f>J23</f>
        <v>100</v>
      </c>
    </row>
    <row r="23" spans="1:10" s="26" customFormat="1" ht="30">
      <c r="A23" s="22" t="s">
        <v>188</v>
      </c>
      <c r="B23" s="17">
        <v>871</v>
      </c>
      <c r="C23" s="16" t="s">
        <v>12</v>
      </c>
      <c r="D23" s="16" t="s">
        <v>16</v>
      </c>
      <c r="E23" s="16" t="s">
        <v>83</v>
      </c>
      <c r="F23" s="16" t="s">
        <v>197</v>
      </c>
      <c r="G23" s="16" t="s">
        <v>12</v>
      </c>
      <c r="H23" s="16" t="s">
        <v>290</v>
      </c>
      <c r="I23" s="16" t="s">
        <v>194</v>
      </c>
      <c r="J23" s="19">
        <v>100</v>
      </c>
    </row>
    <row r="24" spans="1:10" ht="15">
      <c r="A24" s="11" t="s">
        <v>166</v>
      </c>
      <c r="B24" s="13">
        <v>871</v>
      </c>
      <c r="C24" s="12" t="s">
        <v>12</v>
      </c>
      <c r="D24" s="13" t="s">
        <v>16</v>
      </c>
      <c r="E24" s="12">
        <v>92</v>
      </c>
      <c r="F24" s="13">
        <v>0</v>
      </c>
      <c r="G24" s="12" t="s">
        <v>174</v>
      </c>
      <c r="H24" s="12" t="s">
        <v>311</v>
      </c>
      <c r="I24" s="13"/>
      <c r="J24" s="23">
        <f>J25+J28</f>
        <v>7934.900000000001</v>
      </c>
    </row>
    <row r="25" spans="1:10" ht="15" customHeight="1">
      <c r="A25" s="69" t="s">
        <v>67</v>
      </c>
      <c r="B25" s="13">
        <v>871</v>
      </c>
      <c r="C25" s="12" t="s">
        <v>12</v>
      </c>
      <c r="D25" s="13" t="s">
        <v>16</v>
      </c>
      <c r="E25" s="12">
        <v>92</v>
      </c>
      <c r="F25" s="13">
        <v>1</v>
      </c>
      <c r="G25" s="12" t="s">
        <v>174</v>
      </c>
      <c r="H25" s="12" t="s">
        <v>311</v>
      </c>
      <c r="I25" s="13"/>
      <c r="J25" s="23">
        <f>J26</f>
        <v>699.6</v>
      </c>
    </row>
    <row r="26" spans="1:10" ht="60">
      <c r="A26" s="70" t="s">
        <v>103</v>
      </c>
      <c r="B26" s="17">
        <v>871</v>
      </c>
      <c r="C26" s="16" t="s">
        <v>12</v>
      </c>
      <c r="D26" s="17" t="s">
        <v>16</v>
      </c>
      <c r="E26" s="16">
        <v>92</v>
      </c>
      <c r="F26" s="17">
        <v>1</v>
      </c>
      <c r="G26" s="16" t="s">
        <v>174</v>
      </c>
      <c r="H26" s="16" t="s">
        <v>187</v>
      </c>
      <c r="I26" s="17"/>
      <c r="J26" s="19">
        <f>J27</f>
        <v>699.6</v>
      </c>
    </row>
    <row r="27" spans="1:10" ht="15">
      <c r="A27" s="15" t="s">
        <v>180</v>
      </c>
      <c r="B27" s="17">
        <v>871</v>
      </c>
      <c r="C27" s="16" t="s">
        <v>12</v>
      </c>
      <c r="D27" s="17" t="s">
        <v>16</v>
      </c>
      <c r="E27" s="16">
        <v>92</v>
      </c>
      <c r="F27" s="17">
        <v>1</v>
      </c>
      <c r="G27" s="16" t="s">
        <v>174</v>
      </c>
      <c r="H27" s="16" t="s">
        <v>187</v>
      </c>
      <c r="I27" s="17">
        <v>120</v>
      </c>
      <c r="J27" s="19">
        <f>689.1+10.5</f>
        <v>699.6</v>
      </c>
    </row>
    <row r="28" spans="1:10" s="33" customFormat="1" ht="15.75" customHeight="1">
      <c r="A28" s="24" t="s">
        <v>163</v>
      </c>
      <c r="B28" s="13">
        <v>871</v>
      </c>
      <c r="C28" s="12" t="s">
        <v>12</v>
      </c>
      <c r="D28" s="13" t="s">
        <v>16</v>
      </c>
      <c r="E28" s="12">
        <v>92</v>
      </c>
      <c r="F28" s="13">
        <v>2</v>
      </c>
      <c r="G28" s="12" t="s">
        <v>174</v>
      </c>
      <c r="H28" s="12" t="s">
        <v>311</v>
      </c>
      <c r="I28" s="13"/>
      <c r="J28" s="23">
        <f>J29+J31</f>
        <v>7235.3</v>
      </c>
    </row>
    <row r="29" spans="1:10" s="33" customFormat="1" ht="45.75" customHeight="1">
      <c r="A29" s="22" t="s">
        <v>103</v>
      </c>
      <c r="B29" s="17">
        <v>871</v>
      </c>
      <c r="C29" s="16" t="s">
        <v>12</v>
      </c>
      <c r="D29" s="17" t="s">
        <v>16</v>
      </c>
      <c r="E29" s="16">
        <v>92</v>
      </c>
      <c r="F29" s="17">
        <v>2</v>
      </c>
      <c r="G29" s="16" t="s">
        <v>174</v>
      </c>
      <c r="H29" s="16" t="s">
        <v>187</v>
      </c>
      <c r="I29" s="17"/>
      <c r="J29" s="19">
        <f>J30</f>
        <v>5451.1</v>
      </c>
    </row>
    <row r="30" spans="1:10" ht="16.5" customHeight="1">
      <c r="A30" s="15" t="s">
        <v>180</v>
      </c>
      <c r="B30" s="17">
        <v>871</v>
      </c>
      <c r="C30" s="16" t="s">
        <v>12</v>
      </c>
      <c r="D30" s="17" t="s">
        <v>16</v>
      </c>
      <c r="E30" s="16">
        <v>92</v>
      </c>
      <c r="F30" s="17">
        <v>2</v>
      </c>
      <c r="G30" s="16" t="s">
        <v>174</v>
      </c>
      <c r="H30" s="16" t="s">
        <v>187</v>
      </c>
      <c r="I30" s="17">
        <v>120</v>
      </c>
      <c r="J30" s="19">
        <f>5426.1+25</f>
        <v>5451.1</v>
      </c>
    </row>
    <row r="31" spans="1:10" ht="43.5" customHeight="1">
      <c r="A31" s="22" t="s">
        <v>104</v>
      </c>
      <c r="B31" s="17">
        <v>871</v>
      </c>
      <c r="C31" s="16" t="s">
        <v>12</v>
      </c>
      <c r="D31" s="17" t="s">
        <v>16</v>
      </c>
      <c r="E31" s="16">
        <v>92</v>
      </c>
      <c r="F31" s="17">
        <v>2</v>
      </c>
      <c r="G31" s="16" t="s">
        <v>174</v>
      </c>
      <c r="H31" s="16" t="s">
        <v>186</v>
      </c>
      <c r="I31" s="17"/>
      <c r="J31" s="19">
        <f>SUM(J32:J34)</f>
        <v>1784.2</v>
      </c>
    </row>
    <row r="32" spans="1:10" ht="19.5" customHeight="1">
      <c r="A32" s="15" t="s">
        <v>180</v>
      </c>
      <c r="B32" s="17">
        <v>871</v>
      </c>
      <c r="C32" s="16" t="s">
        <v>12</v>
      </c>
      <c r="D32" s="17" t="s">
        <v>16</v>
      </c>
      <c r="E32" s="16">
        <v>92</v>
      </c>
      <c r="F32" s="17">
        <v>2</v>
      </c>
      <c r="G32" s="16" t="s">
        <v>174</v>
      </c>
      <c r="H32" s="16" t="s">
        <v>186</v>
      </c>
      <c r="I32" s="17">
        <v>120</v>
      </c>
      <c r="J32" s="19">
        <v>18</v>
      </c>
    </row>
    <row r="33" spans="1:10" ht="30">
      <c r="A33" s="22" t="s">
        <v>188</v>
      </c>
      <c r="B33" s="17">
        <v>871</v>
      </c>
      <c r="C33" s="16" t="s">
        <v>12</v>
      </c>
      <c r="D33" s="17" t="s">
        <v>16</v>
      </c>
      <c r="E33" s="16">
        <v>92</v>
      </c>
      <c r="F33" s="17">
        <v>2</v>
      </c>
      <c r="G33" s="16" t="s">
        <v>174</v>
      </c>
      <c r="H33" s="16" t="s">
        <v>186</v>
      </c>
      <c r="I33" s="17">
        <v>240</v>
      </c>
      <c r="J33" s="19">
        <f>965.3+280-25+460-10.5</f>
        <v>1669.8</v>
      </c>
    </row>
    <row r="34" spans="1:10" ht="15">
      <c r="A34" s="22" t="s">
        <v>181</v>
      </c>
      <c r="B34" s="17">
        <v>871</v>
      </c>
      <c r="C34" s="16" t="s">
        <v>12</v>
      </c>
      <c r="D34" s="17" t="s">
        <v>16</v>
      </c>
      <c r="E34" s="16">
        <v>92</v>
      </c>
      <c r="F34" s="17">
        <v>2</v>
      </c>
      <c r="G34" s="16" t="s">
        <v>174</v>
      </c>
      <c r="H34" s="16" t="s">
        <v>186</v>
      </c>
      <c r="I34" s="17">
        <v>850</v>
      </c>
      <c r="J34" s="19">
        <v>96.4</v>
      </c>
    </row>
    <row r="35" spans="1:10" ht="15">
      <c r="A35" s="24" t="s">
        <v>148</v>
      </c>
      <c r="B35" s="13">
        <v>871</v>
      </c>
      <c r="C35" s="12" t="s">
        <v>12</v>
      </c>
      <c r="D35" s="13" t="s">
        <v>16</v>
      </c>
      <c r="E35" s="12">
        <v>97</v>
      </c>
      <c r="F35" s="13">
        <v>0</v>
      </c>
      <c r="G35" s="12" t="s">
        <v>174</v>
      </c>
      <c r="H35" s="12" t="s">
        <v>311</v>
      </c>
      <c r="I35" s="17"/>
      <c r="J35" s="23">
        <f>J36</f>
        <v>668.3</v>
      </c>
    </row>
    <row r="36" spans="1:10" ht="57.75">
      <c r="A36" s="24" t="s">
        <v>106</v>
      </c>
      <c r="B36" s="13">
        <v>871</v>
      </c>
      <c r="C36" s="12" t="s">
        <v>12</v>
      </c>
      <c r="D36" s="13" t="s">
        <v>16</v>
      </c>
      <c r="E36" s="12">
        <v>97</v>
      </c>
      <c r="F36" s="13">
        <v>2</v>
      </c>
      <c r="G36" s="12" t="s">
        <v>174</v>
      </c>
      <c r="H36" s="12" t="s">
        <v>311</v>
      </c>
      <c r="I36" s="13"/>
      <c r="J36" s="23">
        <f>J37+J39+J41+J43+J45+J47</f>
        <v>668.3</v>
      </c>
    </row>
    <row r="37" spans="1:10" ht="30">
      <c r="A37" s="22" t="s">
        <v>253</v>
      </c>
      <c r="B37" s="16" t="s">
        <v>27</v>
      </c>
      <c r="C37" s="16" t="s">
        <v>12</v>
      </c>
      <c r="D37" s="16" t="s">
        <v>16</v>
      </c>
      <c r="E37" s="16" t="s">
        <v>115</v>
      </c>
      <c r="F37" s="17">
        <v>2</v>
      </c>
      <c r="G37" s="16" t="s">
        <v>174</v>
      </c>
      <c r="H37" s="16" t="s">
        <v>206</v>
      </c>
      <c r="I37" s="17"/>
      <c r="J37" s="19">
        <f>J38</f>
        <v>178.5</v>
      </c>
    </row>
    <row r="38" spans="1:10" ht="15">
      <c r="A38" s="71" t="s">
        <v>86</v>
      </c>
      <c r="B38" s="16" t="s">
        <v>27</v>
      </c>
      <c r="C38" s="16" t="s">
        <v>12</v>
      </c>
      <c r="D38" s="16" t="s">
        <v>16</v>
      </c>
      <c r="E38" s="16" t="s">
        <v>115</v>
      </c>
      <c r="F38" s="17">
        <v>2</v>
      </c>
      <c r="G38" s="16" t="s">
        <v>174</v>
      </c>
      <c r="H38" s="16" t="s">
        <v>206</v>
      </c>
      <c r="I38" s="17">
        <v>500</v>
      </c>
      <c r="J38" s="19">
        <v>178.5</v>
      </c>
    </row>
    <row r="39" spans="1:10" ht="75">
      <c r="A39" s="22" t="s">
        <v>254</v>
      </c>
      <c r="B39" s="17">
        <v>871</v>
      </c>
      <c r="C39" s="16" t="s">
        <v>12</v>
      </c>
      <c r="D39" s="17" t="s">
        <v>16</v>
      </c>
      <c r="E39" s="16">
        <v>97</v>
      </c>
      <c r="F39" s="17">
        <v>2</v>
      </c>
      <c r="G39" s="16" t="s">
        <v>174</v>
      </c>
      <c r="H39" s="16" t="s">
        <v>207</v>
      </c>
      <c r="I39" s="17"/>
      <c r="J39" s="19">
        <f>J40</f>
        <v>74.6</v>
      </c>
    </row>
    <row r="40" spans="1:10" ht="12.75" customHeight="1">
      <c r="A40" s="71" t="s">
        <v>86</v>
      </c>
      <c r="B40" s="17">
        <v>871</v>
      </c>
      <c r="C40" s="16" t="s">
        <v>12</v>
      </c>
      <c r="D40" s="17" t="s">
        <v>16</v>
      </c>
      <c r="E40" s="16">
        <v>97</v>
      </c>
      <c r="F40" s="17">
        <v>2</v>
      </c>
      <c r="G40" s="16" t="s">
        <v>174</v>
      </c>
      <c r="H40" s="16" t="s">
        <v>207</v>
      </c>
      <c r="I40" s="17">
        <v>500</v>
      </c>
      <c r="J40" s="19">
        <v>74.6</v>
      </c>
    </row>
    <row r="41" spans="1:10" ht="60">
      <c r="A41" s="22" t="s">
        <v>255</v>
      </c>
      <c r="B41" s="17">
        <v>871</v>
      </c>
      <c r="C41" s="16" t="s">
        <v>12</v>
      </c>
      <c r="D41" s="17" t="s">
        <v>16</v>
      </c>
      <c r="E41" s="16">
        <v>97</v>
      </c>
      <c r="F41" s="17">
        <v>2</v>
      </c>
      <c r="G41" s="16" t="s">
        <v>174</v>
      </c>
      <c r="H41" s="16" t="s">
        <v>208</v>
      </c>
      <c r="I41" s="17"/>
      <c r="J41" s="19">
        <f>J42</f>
        <v>64.6</v>
      </c>
    </row>
    <row r="42" spans="1:10" ht="12.75" customHeight="1">
      <c r="A42" s="71" t="s">
        <v>86</v>
      </c>
      <c r="B42" s="17">
        <v>871</v>
      </c>
      <c r="C42" s="16" t="s">
        <v>12</v>
      </c>
      <c r="D42" s="17" t="s">
        <v>16</v>
      </c>
      <c r="E42" s="16">
        <v>97</v>
      </c>
      <c r="F42" s="17">
        <v>2</v>
      </c>
      <c r="G42" s="16" t="s">
        <v>174</v>
      </c>
      <c r="H42" s="16" t="s">
        <v>208</v>
      </c>
      <c r="I42" s="17">
        <v>500</v>
      </c>
      <c r="J42" s="19">
        <v>64.6</v>
      </c>
    </row>
    <row r="43" spans="1:10" ht="30">
      <c r="A43" s="22" t="s">
        <v>108</v>
      </c>
      <c r="B43" s="17">
        <v>871</v>
      </c>
      <c r="C43" s="16" t="s">
        <v>12</v>
      </c>
      <c r="D43" s="17" t="s">
        <v>16</v>
      </c>
      <c r="E43" s="16">
        <v>97</v>
      </c>
      <c r="F43" s="17">
        <v>2</v>
      </c>
      <c r="G43" s="16" t="s">
        <v>174</v>
      </c>
      <c r="H43" s="16" t="s">
        <v>209</v>
      </c>
      <c r="I43" s="17"/>
      <c r="J43" s="19">
        <f>J44</f>
        <v>135.2</v>
      </c>
    </row>
    <row r="44" spans="1:10" ht="12.75" customHeight="1">
      <c r="A44" s="71" t="s">
        <v>86</v>
      </c>
      <c r="B44" s="17">
        <v>871</v>
      </c>
      <c r="C44" s="16" t="s">
        <v>12</v>
      </c>
      <c r="D44" s="17" t="s">
        <v>16</v>
      </c>
      <c r="E44" s="16">
        <v>97</v>
      </c>
      <c r="F44" s="17">
        <v>2</v>
      </c>
      <c r="G44" s="16" t="s">
        <v>174</v>
      </c>
      <c r="H44" s="16" t="s">
        <v>209</v>
      </c>
      <c r="I44" s="17">
        <v>500</v>
      </c>
      <c r="J44" s="19">
        <v>135.2</v>
      </c>
    </row>
    <row r="45" spans="1:10" ht="30" customHeight="1">
      <c r="A45" s="22" t="s">
        <v>256</v>
      </c>
      <c r="B45" s="17">
        <v>871</v>
      </c>
      <c r="C45" s="16" t="s">
        <v>12</v>
      </c>
      <c r="D45" s="17" t="s">
        <v>16</v>
      </c>
      <c r="E45" s="16">
        <v>97</v>
      </c>
      <c r="F45" s="17">
        <v>2</v>
      </c>
      <c r="G45" s="16" t="s">
        <v>174</v>
      </c>
      <c r="H45" s="16" t="s">
        <v>210</v>
      </c>
      <c r="I45" s="17"/>
      <c r="J45" s="19">
        <f>J46</f>
        <v>76.9</v>
      </c>
    </row>
    <row r="46" spans="1:10" ht="12.75" customHeight="1">
      <c r="A46" s="71" t="s">
        <v>86</v>
      </c>
      <c r="B46" s="17">
        <v>871</v>
      </c>
      <c r="C46" s="16" t="s">
        <v>12</v>
      </c>
      <c r="D46" s="17" t="s">
        <v>16</v>
      </c>
      <c r="E46" s="16">
        <v>97</v>
      </c>
      <c r="F46" s="17">
        <v>2</v>
      </c>
      <c r="G46" s="16" t="s">
        <v>174</v>
      </c>
      <c r="H46" s="16" t="s">
        <v>210</v>
      </c>
      <c r="I46" s="17">
        <v>500</v>
      </c>
      <c r="J46" s="19">
        <v>76.9</v>
      </c>
    </row>
    <row r="47" spans="1:10" ht="42.75" customHeight="1">
      <c r="A47" s="22" t="s">
        <v>257</v>
      </c>
      <c r="B47" s="17">
        <v>871</v>
      </c>
      <c r="C47" s="16" t="s">
        <v>12</v>
      </c>
      <c r="D47" s="17" t="s">
        <v>16</v>
      </c>
      <c r="E47" s="16">
        <v>97</v>
      </c>
      <c r="F47" s="17">
        <v>2</v>
      </c>
      <c r="G47" s="16" t="s">
        <v>174</v>
      </c>
      <c r="H47" s="16" t="s">
        <v>211</v>
      </c>
      <c r="I47" s="17"/>
      <c r="J47" s="19">
        <f>J48</f>
        <v>138.5</v>
      </c>
    </row>
    <row r="48" spans="1:10" ht="18.75" customHeight="1">
      <c r="A48" s="71" t="s">
        <v>86</v>
      </c>
      <c r="B48" s="17">
        <v>871</v>
      </c>
      <c r="C48" s="16" t="s">
        <v>12</v>
      </c>
      <c r="D48" s="17" t="s">
        <v>16</v>
      </c>
      <c r="E48" s="16">
        <v>97</v>
      </c>
      <c r="F48" s="17">
        <v>2</v>
      </c>
      <c r="G48" s="16" t="s">
        <v>174</v>
      </c>
      <c r="H48" s="16" t="s">
        <v>211</v>
      </c>
      <c r="I48" s="17">
        <v>500</v>
      </c>
      <c r="J48" s="19">
        <v>138.5</v>
      </c>
    </row>
    <row r="49" spans="1:10" ht="29.25">
      <c r="A49" s="24" t="s">
        <v>282</v>
      </c>
      <c r="B49" s="12">
        <v>871</v>
      </c>
      <c r="C49" s="12" t="s">
        <v>12</v>
      </c>
      <c r="D49" s="12" t="s">
        <v>121</v>
      </c>
      <c r="E49" s="12"/>
      <c r="F49" s="12"/>
      <c r="G49" s="12"/>
      <c r="H49" s="12"/>
      <c r="I49" s="12"/>
      <c r="J49" s="23">
        <f>J50</f>
        <v>153.1</v>
      </c>
    </row>
    <row r="50" spans="1:10" ht="15">
      <c r="A50" s="22" t="s">
        <v>86</v>
      </c>
      <c r="B50" s="16" t="s">
        <v>27</v>
      </c>
      <c r="C50" s="16" t="s">
        <v>12</v>
      </c>
      <c r="D50" s="16" t="s">
        <v>121</v>
      </c>
      <c r="E50" s="16" t="s">
        <v>115</v>
      </c>
      <c r="F50" s="16" t="s">
        <v>197</v>
      </c>
      <c r="G50" s="16" t="s">
        <v>174</v>
      </c>
      <c r="H50" s="16" t="s">
        <v>311</v>
      </c>
      <c r="I50" s="16"/>
      <c r="J50" s="19">
        <f>J51</f>
        <v>153.1</v>
      </c>
    </row>
    <row r="51" spans="1:10" ht="45">
      <c r="A51" s="22" t="s">
        <v>106</v>
      </c>
      <c r="B51" s="16" t="s">
        <v>27</v>
      </c>
      <c r="C51" s="16" t="s">
        <v>12</v>
      </c>
      <c r="D51" s="16" t="s">
        <v>121</v>
      </c>
      <c r="E51" s="16" t="s">
        <v>115</v>
      </c>
      <c r="F51" s="16" t="s">
        <v>171</v>
      </c>
      <c r="G51" s="16" t="s">
        <v>174</v>
      </c>
      <c r="H51" s="16" t="s">
        <v>311</v>
      </c>
      <c r="I51" s="16"/>
      <c r="J51" s="19">
        <f>J52</f>
        <v>153.1</v>
      </c>
    </row>
    <row r="52" spans="1:10" ht="30">
      <c r="A52" s="22" t="s">
        <v>258</v>
      </c>
      <c r="B52" s="17">
        <v>871</v>
      </c>
      <c r="C52" s="16" t="s">
        <v>12</v>
      </c>
      <c r="D52" s="16" t="s">
        <v>121</v>
      </c>
      <c r="E52" s="16">
        <v>97</v>
      </c>
      <c r="F52" s="17">
        <v>2</v>
      </c>
      <c r="G52" s="16" t="s">
        <v>174</v>
      </c>
      <c r="H52" s="16" t="s">
        <v>291</v>
      </c>
      <c r="I52" s="17"/>
      <c r="J52" s="19">
        <f>J53</f>
        <v>153.1</v>
      </c>
    </row>
    <row r="53" spans="1:10" ht="18.75" customHeight="1">
      <c r="A53" s="71" t="s">
        <v>86</v>
      </c>
      <c r="B53" s="17">
        <v>871</v>
      </c>
      <c r="C53" s="16" t="s">
        <v>12</v>
      </c>
      <c r="D53" s="16" t="s">
        <v>121</v>
      </c>
      <c r="E53" s="16">
        <v>97</v>
      </c>
      <c r="F53" s="17">
        <v>2</v>
      </c>
      <c r="G53" s="16" t="s">
        <v>174</v>
      </c>
      <c r="H53" s="16" t="s">
        <v>291</v>
      </c>
      <c r="I53" s="17">
        <v>500</v>
      </c>
      <c r="J53" s="19">
        <v>153.1</v>
      </c>
    </row>
    <row r="54" spans="1:10" ht="15">
      <c r="A54" s="11" t="s">
        <v>0</v>
      </c>
      <c r="B54" s="13">
        <v>871</v>
      </c>
      <c r="C54" s="12" t="s">
        <v>12</v>
      </c>
      <c r="D54" s="13">
        <v>11</v>
      </c>
      <c r="E54" s="12"/>
      <c r="F54" s="13"/>
      <c r="G54" s="12"/>
      <c r="H54" s="12"/>
      <c r="I54" s="13" t="s">
        <v>8</v>
      </c>
      <c r="J54" s="14">
        <f>J55</f>
        <v>174.5</v>
      </c>
    </row>
    <row r="55" spans="1:10" ht="15">
      <c r="A55" s="15" t="s">
        <v>0</v>
      </c>
      <c r="B55" s="17">
        <v>871</v>
      </c>
      <c r="C55" s="16" t="s">
        <v>12</v>
      </c>
      <c r="D55" s="17">
        <v>11</v>
      </c>
      <c r="E55" s="16">
        <v>94</v>
      </c>
      <c r="F55" s="17">
        <v>0</v>
      </c>
      <c r="G55" s="16" t="s">
        <v>174</v>
      </c>
      <c r="H55" s="16" t="s">
        <v>311</v>
      </c>
      <c r="I55" s="17"/>
      <c r="J55" s="18">
        <f>J56</f>
        <v>174.5</v>
      </c>
    </row>
    <row r="56" spans="1:10" ht="15">
      <c r="A56" s="15" t="s">
        <v>1</v>
      </c>
      <c r="B56" s="17">
        <v>871</v>
      </c>
      <c r="C56" s="16" t="s">
        <v>12</v>
      </c>
      <c r="D56" s="17">
        <v>11</v>
      </c>
      <c r="E56" s="16">
        <v>94</v>
      </c>
      <c r="F56" s="17">
        <v>1</v>
      </c>
      <c r="G56" s="16" t="s">
        <v>174</v>
      </c>
      <c r="H56" s="16" t="s">
        <v>311</v>
      </c>
      <c r="I56" s="17" t="s">
        <v>8</v>
      </c>
      <c r="J56" s="18">
        <f>J57</f>
        <v>174.5</v>
      </c>
    </row>
    <row r="57" spans="1:10" ht="15">
      <c r="A57" s="15" t="str">
        <f>A56</f>
        <v>Резервные фонды местных администраций</v>
      </c>
      <c r="B57" s="17">
        <v>871</v>
      </c>
      <c r="C57" s="16" t="s">
        <v>12</v>
      </c>
      <c r="D57" s="17">
        <v>11</v>
      </c>
      <c r="E57" s="16">
        <v>94</v>
      </c>
      <c r="F57" s="17">
        <v>1</v>
      </c>
      <c r="G57" s="16" t="s">
        <v>174</v>
      </c>
      <c r="H57" s="16" t="s">
        <v>212</v>
      </c>
      <c r="I57" s="17"/>
      <c r="J57" s="18">
        <f>J58</f>
        <v>174.5</v>
      </c>
    </row>
    <row r="58" spans="1:10" ht="15">
      <c r="A58" s="15" t="s">
        <v>183</v>
      </c>
      <c r="B58" s="17">
        <v>871</v>
      </c>
      <c r="C58" s="16" t="s">
        <v>12</v>
      </c>
      <c r="D58" s="17">
        <v>11</v>
      </c>
      <c r="E58" s="16">
        <v>94</v>
      </c>
      <c r="F58" s="17">
        <v>1</v>
      </c>
      <c r="G58" s="16" t="s">
        <v>174</v>
      </c>
      <c r="H58" s="16" t="s">
        <v>212</v>
      </c>
      <c r="I58" s="16" t="s">
        <v>182</v>
      </c>
      <c r="J58" s="18">
        <f>300-51-74.5</f>
        <v>174.5</v>
      </c>
    </row>
    <row r="59" spans="1:11" ht="15">
      <c r="A59" s="11" t="s">
        <v>24</v>
      </c>
      <c r="B59" s="13">
        <v>871</v>
      </c>
      <c r="C59" s="12" t="s">
        <v>12</v>
      </c>
      <c r="D59" s="13">
        <v>13</v>
      </c>
      <c r="E59" s="16"/>
      <c r="F59" s="17"/>
      <c r="G59" s="16"/>
      <c r="H59" s="16"/>
      <c r="I59" s="17"/>
      <c r="J59" s="23">
        <f>J60+J71+J91+J95+J99+J103+J110</f>
        <v>4416.900000000001</v>
      </c>
      <c r="K59" s="34"/>
    </row>
    <row r="60" spans="1:10" s="26" customFormat="1" ht="43.5">
      <c r="A60" s="11" t="s">
        <v>110</v>
      </c>
      <c r="B60" s="13">
        <v>871</v>
      </c>
      <c r="C60" s="12" t="s">
        <v>12</v>
      </c>
      <c r="D60" s="13">
        <v>13</v>
      </c>
      <c r="E60" s="12" t="s">
        <v>12</v>
      </c>
      <c r="F60" s="13">
        <v>0</v>
      </c>
      <c r="G60" s="12" t="s">
        <v>174</v>
      </c>
      <c r="H60" s="12" t="s">
        <v>311</v>
      </c>
      <c r="I60" s="13"/>
      <c r="J60" s="23">
        <f>J61+J68</f>
        <v>1885.7</v>
      </c>
    </row>
    <row r="61" spans="1:10" ht="15">
      <c r="A61" s="11" t="s">
        <v>152</v>
      </c>
      <c r="B61" s="13">
        <v>871</v>
      </c>
      <c r="C61" s="12" t="s">
        <v>12</v>
      </c>
      <c r="D61" s="13">
        <v>13</v>
      </c>
      <c r="E61" s="12" t="s">
        <v>12</v>
      </c>
      <c r="F61" s="13">
        <v>1</v>
      </c>
      <c r="G61" s="12" t="s">
        <v>174</v>
      </c>
      <c r="H61" s="12" t="s">
        <v>311</v>
      </c>
      <c r="I61" s="13"/>
      <c r="J61" s="23">
        <f>J62+J64+J66</f>
        <v>1548</v>
      </c>
    </row>
    <row r="62" spans="1:10" ht="15">
      <c r="A62" s="22" t="s">
        <v>109</v>
      </c>
      <c r="B62" s="17">
        <v>871</v>
      </c>
      <c r="C62" s="16" t="s">
        <v>12</v>
      </c>
      <c r="D62" s="17">
        <v>13</v>
      </c>
      <c r="E62" s="16" t="s">
        <v>12</v>
      </c>
      <c r="F62" s="17">
        <v>1</v>
      </c>
      <c r="G62" s="16" t="s">
        <v>174</v>
      </c>
      <c r="H62" s="16" t="s">
        <v>213</v>
      </c>
      <c r="I62" s="17"/>
      <c r="J62" s="19">
        <f>J63</f>
        <v>984.6999999999999</v>
      </c>
    </row>
    <row r="63" spans="1:10" ht="30">
      <c r="A63" s="22" t="s">
        <v>188</v>
      </c>
      <c r="B63" s="17">
        <v>871</v>
      </c>
      <c r="C63" s="16" t="s">
        <v>12</v>
      </c>
      <c r="D63" s="17">
        <v>13</v>
      </c>
      <c r="E63" s="16" t="s">
        <v>12</v>
      </c>
      <c r="F63" s="17">
        <v>1</v>
      </c>
      <c r="G63" s="16" t="s">
        <v>174</v>
      </c>
      <c r="H63" s="16" t="s">
        <v>213</v>
      </c>
      <c r="I63" s="17">
        <v>240</v>
      </c>
      <c r="J63" s="19">
        <f>639.8+344.9</f>
        <v>984.6999999999999</v>
      </c>
    </row>
    <row r="64" spans="1:10" ht="15">
      <c r="A64" s="22" t="s">
        <v>292</v>
      </c>
      <c r="B64" s="17">
        <v>871</v>
      </c>
      <c r="C64" s="16" t="s">
        <v>12</v>
      </c>
      <c r="D64" s="17">
        <v>13</v>
      </c>
      <c r="E64" s="16" t="s">
        <v>12</v>
      </c>
      <c r="F64" s="17">
        <v>1</v>
      </c>
      <c r="G64" s="16" t="s">
        <v>174</v>
      </c>
      <c r="H64" s="16" t="s">
        <v>214</v>
      </c>
      <c r="I64" s="17"/>
      <c r="J64" s="19">
        <f>J65</f>
        <v>323.3</v>
      </c>
    </row>
    <row r="65" spans="1:10" ht="30">
      <c r="A65" s="22" t="s">
        <v>188</v>
      </c>
      <c r="B65" s="17">
        <v>871</v>
      </c>
      <c r="C65" s="16" t="s">
        <v>12</v>
      </c>
      <c r="D65" s="17">
        <v>13</v>
      </c>
      <c r="E65" s="16" t="s">
        <v>12</v>
      </c>
      <c r="F65" s="17">
        <v>1</v>
      </c>
      <c r="G65" s="16" t="s">
        <v>174</v>
      </c>
      <c r="H65" s="16" t="s">
        <v>214</v>
      </c>
      <c r="I65" s="17">
        <v>240</v>
      </c>
      <c r="J65" s="19">
        <f>423.3-100</f>
        <v>323.3</v>
      </c>
    </row>
    <row r="66" spans="1:10" ht="15">
      <c r="A66" s="22" t="s">
        <v>111</v>
      </c>
      <c r="B66" s="17">
        <v>871</v>
      </c>
      <c r="C66" s="16" t="s">
        <v>12</v>
      </c>
      <c r="D66" s="17">
        <v>13</v>
      </c>
      <c r="E66" s="16" t="s">
        <v>12</v>
      </c>
      <c r="F66" s="17">
        <v>1</v>
      </c>
      <c r="G66" s="16" t="s">
        <v>174</v>
      </c>
      <c r="H66" s="16" t="s">
        <v>215</v>
      </c>
      <c r="I66" s="17"/>
      <c r="J66" s="19">
        <f>J67</f>
        <v>240</v>
      </c>
    </row>
    <row r="67" spans="1:10" ht="30">
      <c r="A67" s="22" t="s">
        <v>188</v>
      </c>
      <c r="B67" s="17">
        <v>871</v>
      </c>
      <c r="C67" s="16" t="s">
        <v>12</v>
      </c>
      <c r="D67" s="17">
        <v>13</v>
      </c>
      <c r="E67" s="16" t="s">
        <v>12</v>
      </c>
      <c r="F67" s="17">
        <v>1</v>
      </c>
      <c r="G67" s="16" t="s">
        <v>174</v>
      </c>
      <c r="H67" s="16" t="s">
        <v>215</v>
      </c>
      <c r="I67" s="17">
        <v>240</v>
      </c>
      <c r="J67" s="19">
        <v>240</v>
      </c>
    </row>
    <row r="68" spans="1:10" ht="29.25">
      <c r="A68" s="24" t="s">
        <v>167</v>
      </c>
      <c r="B68" s="13">
        <v>871</v>
      </c>
      <c r="C68" s="12" t="s">
        <v>12</v>
      </c>
      <c r="D68" s="13">
        <v>13</v>
      </c>
      <c r="E68" s="12" t="s">
        <v>12</v>
      </c>
      <c r="F68" s="13">
        <v>2</v>
      </c>
      <c r="G68" s="12" t="s">
        <v>174</v>
      </c>
      <c r="H68" s="12" t="s">
        <v>311</v>
      </c>
      <c r="I68" s="13"/>
      <c r="J68" s="23">
        <f>J69</f>
        <v>337.7</v>
      </c>
    </row>
    <row r="69" spans="1:10" ht="15">
      <c r="A69" s="22" t="s">
        <v>168</v>
      </c>
      <c r="B69" s="17">
        <v>871</v>
      </c>
      <c r="C69" s="16" t="s">
        <v>12</v>
      </c>
      <c r="D69" s="17">
        <v>13</v>
      </c>
      <c r="E69" s="16" t="s">
        <v>12</v>
      </c>
      <c r="F69" s="17">
        <v>2</v>
      </c>
      <c r="G69" s="16" t="s">
        <v>174</v>
      </c>
      <c r="H69" s="16" t="s">
        <v>216</v>
      </c>
      <c r="I69" s="17"/>
      <c r="J69" s="19">
        <f>J70</f>
        <v>337.7</v>
      </c>
    </row>
    <row r="70" spans="1:10" ht="29.25" customHeight="1">
      <c r="A70" s="22" t="s">
        <v>188</v>
      </c>
      <c r="B70" s="17">
        <v>871</v>
      </c>
      <c r="C70" s="16" t="s">
        <v>12</v>
      </c>
      <c r="D70" s="17">
        <v>13</v>
      </c>
      <c r="E70" s="16" t="s">
        <v>12</v>
      </c>
      <c r="F70" s="17">
        <v>2</v>
      </c>
      <c r="G70" s="16" t="s">
        <v>174</v>
      </c>
      <c r="H70" s="16" t="s">
        <v>216</v>
      </c>
      <c r="I70" s="17">
        <v>240</v>
      </c>
      <c r="J70" s="19">
        <f>313.7+24</f>
        <v>337.7</v>
      </c>
    </row>
    <row r="71" spans="1:10" s="26" customFormat="1" ht="43.5">
      <c r="A71" s="11" t="s">
        <v>189</v>
      </c>
      <c r="B71" s="13">
        <v>871</v>
      </c>
      <c r="C71" s="12" t="s">
        <v>12</v>
      </c>
      <c r="D71" s="13">
        <v>13</v>
      </c>
      <c r="E71" s="12" t="s">
        <v>21</v>
      </c>
      <c r="F71" s="13">
        <v>0</v>
      </c>
      <c r="G71" s="12" t="s">
        <v>174</v>
      </c>
      <c r="H71" s="12" t="s">
        <v>311</v>
      </c>
      <c r="I71" s="13"/>
      <c r="J71" s="23">
        <f>J72</f>
        <v>1064.6</v>
      </c>
    </row>
    <row r="72" spans="1:10" ht="29.25">
      <c r="A72" s="11" t="s">
        <v>190</v>
      </c>
      <c r="B72" s="13">
        <v>871</v>
      </c>
      <c r="C72" s="12" t="s">
        <v>12</v>
      </c>
      <c r="D72" s="13">
        <v>13</v>
      </c>
      <c r="E72" s="12" t="s">
        <v>21</v>
      </c>
      <c r="F72" s="13">
        <v>1</v>
      </c>
      <c r="G72" s="12" t="s">
        <v>174</v>
      </c>
      <c r="H72" s="12" t="s">
        <v>311</v>
      </c>
      <c r="I72" s="13"/>
      <c r="J72" s="23">
        <f>J73+J76+J79+J82+J85+J88</f>
        <v>1064.6</v>
      </c>
    </row>
    <row r="73" spans="1:10" ht="15">
      <c r="A73" s="15" t="s">
        <v>268</v>
      </c>
      <c r="B73" s="17">
        <v>871</v>
      </c>
      <c r="C73" s="16" t="s">
        <v>12</v>
      </c>
      <c r="D73" s="17">
        <v>13</v>
      </c>
      <c r="E73" s="16" t="s">
        <v>21</v>
      </c>
      <c r="F73" s="17">
        <v>1</v>
      </c>
      <c r="G73" s="16" t="s">
        <v>12</v>
      </c>
      <c r="H73" s="16" t="s">
        <v>311</v>
      </c>
      <c r="I73" s="17"/>
      <c r="J73" s="19">
        <f>J74</f>
        <v>75</v>
      </c>
    </row>
    <row r="74" spans="1:10" ht="30">
      <c r="A74" s="22" t="s">
        <v>191</v>
      </c>
      <c r="B74" s="17">
        <v>871</v>
      </c>
      <c r="C74" s="16" t="s">
        <v>12</v>
      </c>
      <c r="D74" s="16" t="s">
        <v>192</v>
      </c>
      <c r="E74" s="16" t="s">
        <v>21</v>
      </c>
      <c r="F74" s="16" t="s">
        <v>193</v>
      </c>
      <c r="G74" s="16" t="s">
        <v>12</v>
      </c>
      <c r="H74" s="16" t="s">
        <v>217</v>
      </c>
      <c r="I74" s="16"/>
      <c r="J74" s="19">
        <f>J75</f>
        <v>75</v>
      </c>
    </row>
    <row r="75" spans="1:10" ht="32.25" customHeight="1">
      <c r="A75" s="22" t="s">
        <v>188</v>
      </c>
      <c r="B75" s="17">
        <v>871</v>
      </c>
      <c r="C75" s="16" t="s">
        <v>12</v>
      </c>
      <c r="D75" s="16" t="s">
        <v>192</v>
      </c>
      <c r="E75" s="16" t="s">
        <v>21</v>
      </c>
      <c r="F75" s="16" t="s">
        <v>193</v>
      </c>
      <c r="G75" s="16" t="s">
        <v>12</v>
      </c>
      <c r="H75" s="16" t="s">
        <v>217</v>
      </c>
      <c r="I75" s="16" t="s">
        <v>194</v>
      </c>
      <c r="J75" s="19">
        <f>50+25</f>
        <v>75</v>
      </c>
    </row>
    <row r="76" spans="1:10" ht="15">
      <c r="A76" s="15" t="s">
        <v>276</v>
      </c>
      <c r="B76" s="17">
        <v>871</v>
      </c>
      <c r="C76" s="16" t="s">
        <v>12</v>
      </c>
      <c r="D76" s="17">
        <v>13</v>
      </c>
      <c r="E76" s="16" t="s">
        <v>21</v>
      </c>
      <c r="F76" s="17">
        <v>1</v>
      </c>
      <c r="G76" s="16" t="s">
        <v>14</v>
      </c>
      <c r="H76" s="16" t="s">
        <v>311</v>
      </c>
      <c r="I76" s="17"/>
      <c r="J76" s="19">
        <f>J77</f>
        <v>70</v>
      </c>
    </row>
    <row r="77" spans="1:10" ht="30">
      <c r="A77" s="22" t="s">
        <v>191</v>
      </c>
      <c r="B77" s="17">
        <v>871</v>
      </c>
      <c r="C77" s="16" t="s">
        <v>12</v>
      </c>
      <c r="D77" s="16" t="s">
        <v>192</v>
      </c>
      <c r="E77" s="16" t="s">
        <v>21</v>
      </c>
      <c r="F77" s="16" t="s">
        <v>193</v>
      </c>
      <c r="G77" s="16" t="s">
        <v>14</v>
      </c>
      <c r="H77" s="16" t="s">
        <v>217</v>
      </c>
      <c r="I77" s="16"/>
      <c r="J77" s="19">
        <f>J78</f>
        <v>70</v>
      </c>
    </row>
    <row r="78" spans="1:10" ht="30" customHeight="1">
      <c r="A78" s="22" t="s">
        <v>188</v>
      </c>
      <c r="B78" s="17">
        <v>871</v>
      </c>
      <c r="C78" s="16" t="s">
        <v>12</v>
      </c>
      <c r="D78" s="16" t="s">
        <v>192</v>
      </c>
      <c r="E78" s="16" t="s">
        <v>21</v>
      </c>
      <c r="F78" s="16" t="s">
        <v>193</v>
      </c>
      <c r="G78" s="16" t="s">
        <v>14</v>
      </c>
      <c r="H78" s="16" t="s">
        <v>217</v>
      </c>
      <c r="I78" s="16" t="s">
        <v>194</v>
      </c>
      <c r="J78" s="19">
        <v>70</v>
      </c>
    </row>
    <row r="79" spans="1:10" ht="15">
      <c r="A79" s="15" t="s">
        <v>270</v>
      </c>
      <c r="B79" s="17">
        <v>871</v>
      </c>
      <c r="C79" s="16" t="s">
        <v>12</v>
      </c>
      <c r="D79" s="17">
        <v>13</v>
      </c>
      <c r="E79" s="16" t="s">
        <v>21</v>
      </c>
      <c r="F79" s="17">
        <v>1</v>
      </c>
      <c r="G79" s="16" t="s">
        <v>13</v>
      </c>
      <c r="H79" s="16" t="s">
        <v>311</v>
      </c>
      <c r="I79" s="17"/>
      <c r="J79" s="19">
        <f>J80</f>
        <v>557.1</v>
      </c>
    </row>
    <row r="80" spans="1:10" ht="30">
      <c r="A80" s="22" t="s">
        <v>191</v>
      </c>
      <c r="B80" s="17">
        <v>871</v>
      </c>
      <c r="C80" s="16" t="s">
        <v>12</v>
      </c>
      <c r="D80" s="16" t="s">
        <v>192</v>
      </c>
      <c r="E80" s="16" t="s">
        <v>21</v>
      </c>
      <c r="F80" s="16" t="s">
        <v>193</v>
      </c>
      <c r="G80" s="16" t="s">
        <v>13</v>
      </c>
      <c r="H80" s="16" t="s">
        <v>217</v>
      </c>
      <c r="I80" s="16"/>
      <c r="J80" s="19">
        <f>J81</f>
        <v>557.1</v>
      </c>
    </row>
    <row r="81" spans="1:10" ht="30">
      <c r="A81" s="22" t="s">
        <v>188</v>
      </c>
      <c r="B81" s="17">
        <v>871</v>
      </c>
      <c r="C81" s="16" t="s">
        <v>12</v>
      </c>
      <c r="D81" s="16" t="s">
        <v>192</v>
      </c>
      <c r="E81" s="16" t="s">
        <v>21</v>
      </c>
      <c r="F81" s="16" t="s">
        <v>193</v>
      </c>
      <c r="G81" s="16" t="s">
        <v>13</v>
      </c>
      <c r="H81" s="16" t="s">
        <v>217</v>
      </c>
      <c r="I81" s="16" t="s">
        <v>194</v>
      </c>
      <c r="J81" s="19">
        <v>557.1</v>
      </c>
    </row>
    <row r="82" spans="1:10" ht="15">
      <c r="A82" s="15" t="s">
        <v>271</v>
      </c>
      <c r="B82" s="17">
        <v>871</v>
      </c>
      <c r="C82" s="16" t="s">
        <v>12</v>
      </c>
      <c r="D82" s="17">
        <v>13</v>
      </c>
      <c r="E82" s="16" t="s">
        <v>21</v>
      </c>
      <c r="F82" s="17">
        <v>1</v>
      </c>
      <c r="G82" s="16" t="s">
        <v>16</v>
      </c>
      <c r="H82" s="16" t="s">
        <v>311</v>
      </c>
      <c r="I82" s="17"/>
      <c r="J82" s="19">
        <f>J83</f>
        <v>132.5</v>
      </c>
    </row>
    <row r="83" spans="1:10" ht="29.25" customHeight="1">
      <c r="A83" s="22" t="s">
        <v>191</v>
      </c>
      <c r="B83" s="17">
        <v>871</v>
      </c>
      <c r="C83" s="16" t="s">
        <v>12</v>
      </c>
      <c r="D83" s="16" t="s">
        <v>192</v>
      </c>
      <c r="E83" s="16" t="s">
        <v>21</v>
      </c>
      <c r="F83" s="16" t="s">
        <v>193</v>
      </c>
      <c r="G83" s="16" t="s">
        <v>16</v>
      </c>
      <c r="H83" s="16" t="s">
        <v>217</v>
      </c>
      <c r="I83" s="16"/>
      <c r="J83" s="19">
        <f>J84</f>
        <v>132.5</v>
      </c>
    </row>
    <row r="84" spans="1:10" ht="30">
      <c r="A84" s="22" t="s">
        <v>188</v>
      </c>
      <c r="B84" s="17">
        <v>871</v>
      </c>
      <c r="C84" s="16" t="s">
        <v>12</v>
      </c>
      <c r="D84" s="16" t="s">
        <v>192</v>
      </c>
      <c r="E84" s="16" t="s">
        <v>21</v>
      </c>
      <c r="F84" s="16" t="s">
        <v>193</v>
      </c>
      <c r="G84" s="16" t="s">
        <v>16</v>
      </c>
      <c r="H84" s="16" t="s">
        <v>217</v>
      </c>
      <c r="I84" s="16" t="s">
        <v>194</v>
      </c>
      <c r="J84" s="19">
        <v>132.5</v>
      </c>
    </row>
    <row r="85" spans="1:10" ht="45">
      <c r="A85" s="15" t="s">
        <v>352</v>
      </c>
      <c r="B85" s="17">
        <v>871</v>
      </c>
      <c r="C85" s="16" t="s">
        <v>12</v>
      </c>
      <c r="D85" s="17">
        <v>13</v>
      </c>
      <c r="E85" s="16" t="s">
        <v>21</v>
      </c>
      <c r="F85" s="17">
        <v>1</v>
      </c>
      <c r="G85" s="16" t="s">
        <v>17</v>
      </c>
      <c r="H85" s="16" t="s">
        <v>311</v>
      </c>
      <c r="I85" s="17"/>
      <c r="J85" s="19">
        <f>J86</f>
        <v>150</v>
      </c>
    </row>
    <row r="86" spans="1:10" ht="30">
      <c r="A86" s="22" t="s">
        <v>191</v>
      </c>
      <c r="B86" s="17">
        <v>871</v>
      </c>
      <c r="C86" s="16" t="s">
        <v>12</v>
      </c>
      <c r="D86" s="16" t="s">
        <v>192</v>
      </c>
      <c r="E86" s="16" t="s">
        <v>21</v>
      </c>
      <c r="F86" s="16" t="s">
        <v>193</v>
      </c>
      <c r="G86" s="16" t="s">
        <v>17</v>
      </c>
      <c r="H86" s="16" t="s">
        <v>217</v>
      </c>
      <c r="I86" s="16"/>
      <c r="J86" s="19">
        <f>J87</f>
        <v>150</v>
      </c>
    </row>
    <row r="87" spans="1:10" ht="30">
      <c r="A87" s="22" t="s">
        <v>188</v>
      </c>
      <c r="B87" s="17">
        <v>871</v>
      </c>
      <c r="C87" s="16" t="s">
        <v>12</v>
      </c>
      <c r="D87" s="16" t="s">
        <v>192</v>
      </c>
      <c r="E87" s="16" t="s">
        <v>21</v>
      </c>
      <c r="F87" s="16" t="s">
        <v>193</v>
      </c>
      <c r="G87" s="16" t="s">
        <v>17</v>
      </c>
      <c r="H87" s="16" t="s">
        <v>217</v>
      </c>
      <c r="I87" s="16" t="s">
        <v>194</v>
      </c>
      <c r="J87" s="19">
        <v>150</v>
      </c>
    </row>
    <row r="88" spans="1:10" ht="15">
      <c r="A88" s="15" t="s">
        <v>272</v>
      </c>
      <c r="B88" s="17">
        <v>871</v>
      </c>
      <c r="C88" s="16" t="s">
        <v>12</v>
      </c>
      <c r="D88" s="17">
        <v>13</v>
      </c>
      <c r="E88" s="16" t="s">
        <v>21</v>
      </c>
      <c r="F88" s="17">
        <v>1</v>
      </c>
      <c r="G88" s="16" t="s">
        <v>121</v>
      </c>
      <c r="H88" s="16" t="s">
        <v>311</v>
      </c>
      <c r="I88" s="17"/>
      <c r="J88" s="19">
        <f>J89</f>
        <v>80</v>
      </c>
    </row>
    <row r="89" spans="1:10" ht="30">
      <c r="A89" s="22" t="s">
        <v>191</v>
      </c>
      <c r="B89" s="17">
        <v>871</v>
      </c>
      <c r="C89" s="16" t="s">
        <v>12</v>
      </c>
      <c r="D89" s="16" t="s">
        <v>192</v>
      </c>
      <c r="E89" s="16" t="s">
        <v>21</v>
      </c>
      <c r="F89" s="16" t="s">
        <v>193</v>
      </c>
      <c r="G89" s="16" t="s">
        <v>121</v>
      </c>
      <c r="H89" s="16" t="s">
        <v>217</v>
      </c>
      <c r="I89" s="16"/>
      <c r="J89" s="19">
        <f>J90</f>
        <v>80</v>
      </c>
    </row>
    <row r="90" spans="1:10" ht="30">
      <c r="A90" s="22" t="s">
        <v>188</v>
      </c>
      <c r="B90" s="17">
        <v>871</v>
      </c>
      <c r="C90" s="16" t="s">
        <v>12</v>
      </c>
      <c r="D90" s="16" t="s">
        <v>192</v>
      </c>
      <c r="E90" s="16" t="s">
        <v>21</v>
      </c>
      <c r="F90" s="16" t="s">
        <v>193</v>
      </c>
      <c r="G90" s="16" t="s">
        <v>121</v>
      </c>
      <c r="H90" s="16" t="s">
        <v>217</v>
      </c>
      <c r="I90" s="16" t="s">
        <v>194</v>
      </c>
      <c r="J90" s="19">
        <v>80</v>
      </c>
    </row>
    <row r="91" spans="1:10" s="26" customFormat="1" ht="29.25">
      <c r="A91" s="11" t="s">
        <v>339</v>
      </c>
      <c r="B91" s="13">
        <v>871</v>
      </c>
      <c r="C91" s="12" t="s">
        <v>12</v>
      </c>
      <c r="D91" s="13">
        <v>13</v>
      </c>
      <c r="E91" s="12" t="s">
        <v>22</v>
      </c>
      <c r="F91" s="13">
        <v>0</v>
      </c>
      <c r="G91" s="12" t="s">
        <v>174</v>
      </c>
      <c r="H91" s="12" t="s">
        <v>311</v>
      </c>
      <c r="I91" s="13"/>
      <c r="J91" s="23">
        <f>J92</f>
        <v>116.80000000000001</v>
      </c>
    </row>
    <row r="92" spans="1:10" ht="29.25">
      <c r="A92" s="11" t="s">
        <v>195</v>
      </c>
      <c r="B92" s="13">
        <v>871</v>
      </c>
      <c r="C92" s="12" t="s">
        <v>12</v>
      </c>
      <c r="D92" s="13">
        <v>13</v>
      </c>
      <c r="E92" s="12" t="s">
        <v>22</v>
      </c>
      <c r="F92" s="13">
        <v>0</v>
      </c>
      <c r="G92" s="12" t="s">
        <v>174</v>
      </c>
      <c r="H92" s="12" t="s">
        <v>311</v>
      </c>
      <c r="I92" s="13"/>
      <c r="J92" s="23">
        <f>J93</f>
        <v>116.80000000000001</v>
      </c>
    </row>
    <row r="93" spans="1:10" ht="30">
      <c r="A93" s="22" t="s">
        <v>196</v>
      </c>
      <c r="B93" s="17">
        <v>871</v>
      </c>
      <c r="C93" s="16" t="s">
        <v>12</v>
      </c>
      <c r="D93" s="16" t="s">
        <v>192</v>
      </c>
      <c r="E93" s="16" t="s">
        <v>22</v>
      </c>
      <c r="F93" s="16" t="s">
        <v>197</v>
      </c>
      <c r="G93" s="16" t="s">
        <v>174</v>
      </c>
      <c r="H93" s="16" t="s">
        <v>218</v>
      </c>
      <c r="I93" s="16"/>
      <c r="J93" s="19">
        <f>J94</f>
        <v>116.80000000000001</v>
      </c>
    </row>
    <row r="94" spans="1:10" ht="31.5" customHeight="1">
      <c r="A94" s="22" t="s">
        <v>188</v>
      </c>
      <c r="B94" s="17">
        <v>871</v>
      </c>
      <c r="C94" s="16" t="s">
        <v>12</v>
      </c>
      <c r="D94" s="16" t="s">
        <v>192</v>
      </c>
      <c r="E94" s="16" t="s">
        <v>22</v>
      </c>
      <c r="F94" s="16" t="s">
        <v>197</v>
      </c>
      <c r="G94" s="16" t="s">
        <v>174</v>
      </c>
      <c r="H94" s="16" t="s">
        <v>218</v>
      </c>
      <c r="I94" s="16" t="s">
        <v>194</v>
      </c>
      <c r="J94" s="19">
        <f>236.8-120</f>
        <v>116.80000000000001</v>
      </c>
    </row>
    <row r="95" spans="1:10" ht="43.5" hidden="1">
      <c r="A95" s="11" t="s">
        <v>340</v>
      </c>
      <c r="B95" s="13">
        <v>871</v>
      </c>
      <c r="C95" s="12" t="s">
        <v>12</v>
      </c>
      <c r="D95" s="12" t="s">
        <v>192</v>
      </c>
      <c r="E95" s="12" t="s">
        <v>82</v>
      </c>
      <c r="F95" s="13">
        <v>0</v>
      </c>
      <c r="G95" s="12" t="s">
        <v>174</v>
      </c>
      <c r="H95" s="12" t="s">
        <v>311</v>
      </c>
      <c r="I95" s="16"/>
      <c r="J95" s="23">
        <f>J96</f>
        <v>0</v>
      </c>
    </row>
    <row r="96" spans="1:10" ht="15" hidden="1">
      <c r="A96" s="22" t="s">
        <v>298</v>
      </c>
      <c r="B96" s="17">
        <v>871</v>
      </c>
      <c r="C96" s="16" t="s">
        <v>12</v>
      </c>
      <c r="D96" s="16" t="s">
        <v>192</v>
      </c>
      <c r="E96" s="16" t="s">
        <v>82</v>
      </c>
      <c r="F96" s="16" t="s">
        <v>197</v>
      </c>
      <c r="G96" s="16" t="s">
        <v>14</v>
      </c>
      <c r="H96" s="16" t="s">
        <v>311</v>
      </c>
      <c r="I96" s="16"/>
      <c r="J96" s="19">
        <f>J97</f>
        <v>0</v>
      </c>
    </row>
    <row r="97" spans="1:10" ht="15" hidden="1">
      <c r="A97" s="22" t="s">
        <v>296</v>
      </c>
      <c r="B97" s="17">
        <v>871</v>
      </c>
      <c r="C97" s="16" t="s">
        <v>12</v>
      </c>
      <c r="D97" s="16" t="s">
        <v>192</v>
      </c>
      <c r="E97" s="16" t="s">
        <v>82</v>
      </c>
      <c r="F97" s="16" t="s">
        <v>197</v>
      </c>
      <c r="G97" s="16" t="s">
        <v>14</v>
      </c>
      <c r="H97" s="16" t="s">
        <v>297</v>
      </c>
      <c r="I97" s="16"/>
      <c r="J97" s="19">
        <f>J98</f>
        <v>0</v>
      </c>
    </row>
    <row r="98" spans="1:10" ht="31.5" customHeight="1" hidden="1">
      <c r="A98" s="22" t="s">
        <v>188</v>
      </c>
      <c r="B98" s="17">
        <v>871</v>
      </c>
      <c r="C98" s="16" t="s">
        <v>12</v>
      </c>
      <c r="D98" s="16" t="s">
        <v>192</v>
      </c>
      <c r="E98" s="16" t="s">
        <v>82</v>
      </c>
      <c r="F98" s="16" t="s">
        <v>197</v>
      </c>
      <c r="G98" s="16" t="s">
        <v>14</v>
      </c>
      <c r="H98" s="16" t="s">
        <v>297</v>
      </c>
      <c r="I98" s="16" t="s">
        <v>194</v>
      </c>
      <c r="J98" s="19">
        <f>100-100</f>
        <v>0</v>
      </c>
    </row>
    <row r="99" spans="1:10" ht="43.5">
      <c r="A99" s="11" t="s">
        <v>343</v>
      </c>
      <c r="B99" s="13">
        <v>871</v>
      </c>
      <c r="C99" s="12" t="s">
        <v>12</v>
      </c>
      <c r="D99" s="13">
        <v>13</v>
      </c>
      <c r="E99" s="12" t="s">
        <v>83</v>
      </c>
      <c r="F99" s="13">
        <v>0</v>
      </c>
      <c r="G99" s="12" t="s">
        <v>174</v>
      </c>
      <c r="H99" s="12" t="s">
        <v>311</v>
      </c>
      <c r="I99" s="13"/>
      <c r="J99" s="23">
        <f>J100</f>
        <v>142</v>
      </c>
    </row>
    <row r="100" spans="1:10" ht="15">
      <c r="A100" s="22" t="s">
        <v>289</v>
      </c>
      <c r="B100" s="17">
        <v>871</v>
      </c>
      <c r="C100" s="16" t="s">
        <v>12</v>
      </c>
      <c r="D100" s="16" t="s">
        <v>192</v>
      </c>
      <c r="E100" s="16" t="s">
        <v>83</v>
      </c>
      <c r="F100" s="16" t="s">
        <v>197</v>
      </c>
      <c r="G100" s="16" t="s">
        <v>12</v>
      </c>
      <c r="H100" s="16" t="s">
        <v>311</v>
      </c>
      <c r="I100" s="16"/>
      <c r="J100" s="19">
        <f>J101</f>
        <v>142</v>
      </c>
    </row>
    <row r="101" spans="1:10" ht="15">
      <c r="A101" s="22" t="s">
        <v>289</v>
      </c>
      <c r="B101" s="17">
        <v>871</v>
      </c>
      <c r="C101" s="16" t="s">
        <v>12</v>
      </c>
      <c r="D101" s="16" t="s">
        <v>192</v>
      </c>
      <c r="E101" s="16" t="s">
        <v>83</v>
      </c>
      <c r="F101" s="16" t="s">
        <v>197</v>
      </c>
      <c r="G101" s="16" t="s">
        <v>12</v>
      </c>
      <c r="H101" s="16" t="s">
        <v>290</v>
      </c>
      <c r="I101" s="16"/>
      <c r="J101" s="19">
        <f>J102</f>
        <v>142</v>
      </c>
    </row>
    <row r="102" spans="1:10" ht="30">
      <c r="A102" s="22" t="s">
        <v>188</v>
      </c>
      <c r="B102" s="17">
        <v>871</v>
      </c>
      <c r="C102" s="16" t="s">
        <v>12</v>
      </c>
      <c r="D102" s="16" t="s">
        <v>192</v>
      </c>
      <c r="E102" s="16" t="s">
        <v>83</v>
      </c>
      <c r="F102" s="16" t="s">
        <v>197</v>
      </c>
      <c r="G102" s="16" t="s">
        <v>12</v>
      </c>
      <c r="H102" s="16" t="s">
        <v>290</v>
      </c>
      <c r="I102" s="16" t="s">
        <v>194</v>
      </c>
      <c r="J102" s="19">
        <f>242-100</f>
        <v>142</v>
      </c>
    </row>
    <row r="103" spans="1:10" ht="43.5">
      <c r="A103" s="11" t="s">
        <v>375</v>
      </c>
      <c r="B103" s="13">
        <v>871</v>
      </c>
      <c r="C103" s="12" t="s">
        <v>12</v>
      </c>
      <c r="D103" s="13">
        <v>13</v>
      </c>
      <c r="E103" s="12" t="s">
        <v>192</v>
      </c>
      <c r="F103" s="13">
        <v>0</v>
      </c>
      <c r="G103" s="12" t="s">
        <v>174</v>
      </c>
      <c r="H103" s="12" t="s">
        <v>311</v>
      </c>
      <c r="I103" s="13"/>
      <c r="J103" s="23">
        <f>J104+J106+J108</f>
        <v>99</v>
      </c>
    </row>
    <row r="104" spans="1:10" ht="15" hidden="1">
      <c r="A104" s="22" t="s">
        <v>377</v>
      </c>
      <c r="B104" s="17">
        <v>871</v>
      </c>
      <c r="C104" s="16" t="s">
        <v>12</v>
      </c>
      <c r="D104" s="16" t="s">
        <v>192</v>
      </c>
      <c r="E104" s="16" t="s">
        <v>192</v>
      </c>
      <c r="F104" s="16" t="s">
        <v>197</v>
      </c>
      <c r="G104" s="16" t="s">
        <v>174</v>
      </c>
      <c r="H104" s="16" t="s">
        <v>376</v>
      </c>
      <c r="I104" s="16"/>
      <c r="J104" s="19">
        <f>J105</f>
        <v>0</v>
      </c>
    </row>
    <row r="105" spans="1:10" ht="30" hidden="1">
      <c r="A105" s="22" t="s">
        <v>188</v>
      </c>
      <c r="B105" s="17">
        <v>871</v>
      </c>
      <c r="C105" s="16" t="s">
        <v>12</v>
      </c>
      <c r="D105" s="16" t="s">
        <v>192</v>
      </c>
      <c r="E105" s="16" t="s">
        <v>192</v>
      </c>
      <c r="F105" s="16" t="s">
        <v>197</v>
      </c>
      <c r="G105" s="16" t="s">
        <v>174</v>
      </c>
      <c r="H105" s="16" t="s">
        <v>376</v>
      </c>
      <c r="I105" s="16" t="s">
        <v>194</v>
      </c>
      <c r="J105" s="19">
        <v>0</v>
      </c>
    </row>
    <row r="106" spans="1:10" ht="15" hidden="1">
      <c r="A106" s="22" t="s">
        <v>378</v>
      </c>
      <c r="B106" s="17">
        <v>871</v>
      </c>
      <c r="C106" s="16" t="s">
        <v>12</v>
      </c>
      <c r="D106" s="16" t="s">
        <v>192</v>
      </c>
      <c r="E106" s="16" t="s">
        <v>192</v>
      </c>
      <c r="F106" s="16" t="s">
        <v>197</v>
      </c>
      <c r="G106" s="16" t="s">
        <v>174</v>
      </c>
      <c r="H106" s="16" t="s">
        <v>379</v>
      </c>
      <c r="I106" s="16"/>
      <c r="J106" s="19">
        <f>J107</f>
        <v>0</v>
      </c>
    </row>
    <row r="107" spans="1:10" ht="30" hidden="1">
      <c r="A107" s="22" t="s">
        <v>188</v>
      </c>
      <c r="B107" s="17">
        <v>871</v>
      </c>
      <c r="C107" s="16" t="s">
        <v>12</v>
      </c>
      <c r="D107" s="16" t="s">
        <v>192</v>
      </c>
      <c r="E107" s="16" t="s">
        <v>192</v>
      </c>
      <c r="F107" s="16" t="s">
        <v>197</v>
      </c>
      <c r="G107" s="16" t="s">
        <v>174</v>
      </c>
      <c r="H107" s="16" t="s">
        <v>379</v>
      </c>
      <c r="I107" s="16" t="s">
        <v>194</v>
      </c>
      <c r="J107" s="19">
        <v>0</v>
      </c>
    </row>
    <row r="108" spans="1:10" ht="15">
      <c r="A108" s="22" t="s">
        <v>380</v>
      </c>
      <c r="B108" s="17">
        <v>871</v>
      </c>
      <c r="C108" s="16" t="s">
        <v>12</v>
      </c>
      <c r="D108" s="16" t="s">
        <v>192</v>
      </c>
      <c r="E108" s="16" t="s">
        <v>192</v>
      </c>
      <c r="F108" s="16" t="s">
        <v>197</v>
      </c>
      <c r="G108" s="16" t="s">
        <v>174</v>
      </c>
      <c r="H108" s="16" t="s">
        <v>381</v>
      </c>
      <c r="I108" s="16"/>
      <c r="J108" s="19">
        <f>J109</f>
        <v>99</v>
      </c>
    </row>
    <row r="109" spans="1:10" ht="30">
      <c r="A109" s="22" t="s">
        <v>188</v>
      </c>
      <c r="B109" s="17">
        <v>871</v>
      </c>
      <c r="C109" s="16" t="s">
        <v>12</v>
      </c>
      <c r="D109" s="16" t="s">
        <v>192</v>
      </c>
      <c r="E109" s="16" t="s">
        <v>192</v>
      </c>
      <c r="F109" s="16" t="s">
        <v>197</v>
      </c>
      <c r="G109" s="16" t="s">
        <v>174</v>
      </c>
      <c r="H109" s="16" t="s">
        <v>381</v>
      </c>
      <c r="I109" s="16" t="s">
        <v>194</v>
      </c>
      <c r="J109" s="19">
        <v>99</v>
      </c>
    </row>
    <row r="110" spans="1:10" ht="15">
      <c r="A110" s="121" t="s">
        <v>166</v>
      </c>
      <c r="B110" s="12" t="s">
        <v>27</v>
      </c>
      <c r="C110" s="12" t="s">
        <v>12</v>
      </c>
      <c r="D110" s="12" t="s">
        <v>192</v>
      </c>
      <c r="E110" s="13">
        <v>92</v>
      </c>
      <c r="F110" s="12"/>
      <c r="G110" s="12"/>
      <c r="H110" s="13"/>
      <c r="I110" s="16"/>
      <c r="J110" s="23">
        <f>J111</f>
        <v>1108.8</v>
      </c>
    </row>
    <row r="111" spans="1:10" ht="15">
      <c r="A111" s="122" t="s">
        <v>382</v>
      </c>
      <c r="B111" s="16" t="s">
        <v>27</v>
      </c>
      <c r="C111" s="16" t="s">
        <v>12</v>
      </c>
      <c r="D111" s="16" t="s">
        <v>192</v>
      </c>
      <c r="E111" s="17">
        <v>92</v>
      </c>
      <c r="F111" s="16" t="s">
        <v>171</v>
      </c>
      <c r="G111" s="16"/>
      <c r="H111" s="17"/>
      <c r="I111" s="16"/>
      <c r="J111" s="19">
        <f>J112</f>
        <v>1108.8</v>
      </c>
    </row>
    <row r="112" spans="1:10" ht="45">
      <c r="A112" s="122" t="s">
        <v>383</v>
      </c>
      <c r="B112" s="16" t="s">
        <v>27</v>
      </c>
      <c r="C112" s="16" t="s">
        <v>12</v>
      </c>
      <c r="D112" s="16" t="s">
        <v>192</v>
      </c>
      <c r="E112" s="17">
        <v>92</v>
      </c>
      <c r="F112" s="16" t="s">
        <v>171</v>
      </c>
      <c r="G112" s="16" t="s">
        <v>174</v>
      </c>
      <c r="H112" s="17"/>
      <c r="I112" s="16"/>
      <c r="J112" s="19">
        <f>J113</f>
        <v>1108.8</v>
      </c>
    </row>
    <row r="113" spans="1:10" ht="30">
      <c r="A113" s="22" t="s">
        <v>188</v>
      </c>
      <c r="B113" s="16" t="s">
        <v>27</v>
      </c>
      <c r="C113" s="16" t="s">
        <v>12</v>
      </c>
      <c r="D113" s="16" t="s">
        <v>192</v>
      </c>
      <c r="E113" s="17">
        <v>92</v>
      </c>
      <c r="F113" s="16" t="s">
        <v>171</v>
      </c>
      <c r="G113" s="16" t="s">
        <v>174</v>
      </c>
      <c r="H113" s="17">
        <v>29390</v>
      </c>
      <c r="I113" s="16" t="s">
        <v>194</v>
      </c>
      <c r="J113" s="19">
        <v>1108.8</v>
      </c>
    </row>
    <row r="114" spans="1:10" ht="15">
      <c r="A114" s="13" t="s">
        <v>18</v>
      </c>
      <c r="B114" s="13">
        <v>871</v>
      </c>
      <c r="C114" s="12" t="s">
        <v>14</v>
      </c>
      <c r="D114" s="13" t="s">
        <v>9</v>
      </c>
      <c r="E114" s="12" t="s">
        <v>10</v>
      </c>
      <c r="F114" s="13"/>
      <c r="G114" s="12"/>
      <c r="H114" s="12"/>
      <c r="I114" s="13" t="s">
        <v>8</v>
      </c>
      <c r="J114" s="14">
        <f>J115</f>
        <v>369.5</v>
      </c>
    </row>
    <row r="115" spans="1:10" ht="15">
      <c r="A115" s="72" t="s">
        <v>2</v>
      </c>
      <c r="B115" s="13">
        <v>871</v>
      </c>
      <c r="C115" s="12" t="s">
        <v>14</v>
      </c>
      <c r="D115" s="12" t="s">
        <v>13</v>
      </c>
      <c r="E115" s="12" t="s">
        <v>10</v>
      </c>
      <c r="F115" s="13"/>
      <c r="G115" s="12"/>
      <c r="H115" s="12"/>
      <c r="I115" s="13" t="s">
        <v>8</v>
      </c>
      <c r="J115" s="19">
        <f>J116</f>
        <v>369.5</v>
      </c>
    </row>
    <row r="116" spans="1:10" ht="15">
      <c r="A116" s="22" t="s">
        <v>112</v>
      </c>
      <c r="B116" s="17">
        <v>871</v>
      </c>
      <c r="C116" s="16" t="s">
        <v>14</v>
      </c>
      <c r="D116" s="16" t="s">
        <v>13</v>
      </c>
      <c r="E116" s="16" t="s">
        <v>97</v>
      </c>
      <c r="F116" s="17">
        <v>0</v>
      </c>
      <c r="G116" s="16" t="s">
        <v>174</v>
      </c>
      <c r="H116" s="16" t="s">
        <v>311</v>
      </c>
      <c r="I116" s="17"/>
      <c r="J116" s="19">
        <f>J117</f>
        <v>369.5</v>
      </c>
    </row>
    <row r="117" spans="1:10" ht="15">
      <c r="A117" s="22" t="s">
        <v>113</v>
      </c>
      <c r="B117" s="17">
        <v>871</v>
      </c>
      <c r="C117" s="16" t="s">
        <v>14</v>
      </c>
      <c r="D117" s="16" t="s">
        <v>13</v>
      </c>
      <c r="E117" s="16" t="s">
        <v>97</v>
      </c>
      <c r="F117" s="17">
        <v>9</v>
      </c>
      <c r="G117" s="16" t="s">
        <v>174</v>
      </c>
      <c r="H117" s="16" t="s">
        <v>311</v>
      </c>
      <c r="I117" s="17"/>
      <c r="J117" s="19">
        <f>J118</f>
        <v>369.5</v>
      </c>
    </row>
    <row r="118" spans="1:10" ht="45">
      <c r="A118" s="15" t="s">
        <v>114</v>
      </c>
      <c r="B118" s="17">
        <v>871</v>
      </c>
      <c r="C118" s="16" t="s">
        <v>14</v>
      </c>
      <c r="D118" s="16" t="s">
        <v>13</v>
      </c>
      <c r="E118" s="16" t="s">
        <v>97</v>
      </c>
      <c r="F118" s="17">
        <v>9</v>
      </c>
      <c r="G118" s="16" t="s">
        <v>174</v>
      </c>
      <c r="H118" s="16" t="s">
        <v>220</v>
      </c>
      <c r="I118" s="17"/>
      <c r="J118" s="19">
        <f>J119</f>
        <v>369.5</v>
      </c>
    </row>
    <row r="119" spans="1:10" ht="15">
      <c r="A119" s="15" t="s">
        <v>180</v>
      </c>
      <c r="B119" s="17">
        <v>871</v>
      </c>
      <c r="C119" s="16" t="s">
        <v>14</v>
      </c>
      <c r="D119" s="16" t="s">
        <v>13</v>
      </c>
      <c r="E119" s="16" t="s">
        <v>97</v>
      </c>
      <c r="F119" s="17">
        <v>9</v>
      </c>
      <c r="G119" s="16" t="s">
        <v>174</v>
      </c>
      <c r="H119" s="16" t="s">
        <v>220</v>
      </c>
      <c r="I119" s="17">
        <v>120</v>
      </c>
      <c r="J119" s="19">
        <v>369.5</v>
      </c>
    </row>
    <row r="120" spans="1:10" ht="29.25">
      <c r="A120" s="13" t="s">
        <v>68</v>
      </c>
      <c r="B120" s="12" t="s">
        <v>27</v>
      </c>
      <c r="C120" s="12" t="s">
        <v>13</v>
      </c>
      <c r="D120" s="12"/>
      <c r="E120" s="12"/>
      <c r="F120" s="13"/>
      <c r="G120" s="12"/>
      <c r="H120" s="16"/>
      <c r="I120" s="13"/>
      <c r="J120" s="23">
        <f>J121+J142+J147</f>
        <v>2035.4</v>
      </c>
    </row>
    <row r="121" spans="1:10" ht="32.25" customHeight="1">
      <c r="A121" s="11" t="s">
        <v>75</v>
      </c>
      <c r="B121" s="12" t="s">
        <v>27</v>
      </c>
      <c r="C121" s="12" t="s">
        <v>13</v>
      </c>
      <c r="D121" s="12" t="s">
        <v>64</v>
      </c>
      <c r="E121" s="12"/>
      <c r="F121" s="13"/>
      <c r="G121" s="12"/>
      <c r="H121" s="16"/>
      <c r="I121" s="13"/>
      <c r="J121" s="23">
        <f>J122+J138</f>
        <v>1300.4</v>
      </c>
    </row>
    <row r="122" spans="1:10" s="26" customFormat="1" ht="86.25">
      <c r="A122" s="11" t="s">
        <v>346</v>
      </c>
      <c r="B122" s="13">
        <v>871</v>
      </c>
      <c r="C122" s="12" t="s">
        <v>13</v>
      </c>
      <c r="D122" s="12" t="s">
        <v>64</v>
      </c>
      <c r="E122" s="12" t="s">
        <v>14</v>
      </c>
      <c r="F122" s="13">
        <v>0</v>
      </c>
      <c r="G122" s="12" t="s">
        <v>174</v>
      </c>
      <c r="H122" s="12" t="s">
        <v>311</v>
      </c>
      <c r="I122" s="13"/>
      <c r="J122" s="23">
        <f>J123+J130+J133</f>
        <v>1265</v>
      </c>
    </row>
    <row r="123" spans="1:10" ht="29.25">
      <c r="A123" s="24" t="s">
        <v>259</v>
      </c>
      <c r="B123" s="13">
        <v>871</v>
      </c>
      <c r="C123" s="12" t="s">
        <v>13</v>
      </c>
      <c r="D123" s="12" t="s">
        <v>64</v>
      </c>
      <c r="E123" s="12" t="s">
        <v>14</v>
      </c>
      <c r="F123" s="13">
        <v>1</v>
      </c>
      <c r="G123" s="12" t="s">
        <v>174</v>
      </c>
      <c r="H123" s="16" t="s">
        <v>311</v>
      </c>
      <c r="I123" s="13"/>
      <c r="J123" s="23">
        <f>J124+J126+J128</f>
        <v>35</v>
      </c>
    </row>
    <row r="124" spans="1:10" ht="14.25" customHeight="1">
      <c r="A124" s="22" t="s">
        <v>116</v>
      </c>
      <c r="B124" s="17">
        <v>871</v>
      </c>
      <c r="C124" s="16" t="s">
        <v>13</v>
      </c>
      <c r="D124" s="16" t="s">
        <v>64</v>
      </c>
      <c r="E124" s="16" t="s">
        <v>14</v>
      </c>
      <c r="F124" s="17">
        <v>1</v>
      </c>
      <c r="G124" s="16" t="s">
        <v>174</v>
      </c>
      <c r="H124" s="16" t="s">
        <v>221</v>
      </c>
      <c r="I124" s="17"/>
      <c r="J124" s="19">
        <f>J125</f>
        <v>20</v>
      </c>
    </row>
    <row r="125" spans="1:10" ht="30">
      <c r="A125" s="22" t="s">
        <v>188</v>
      </c>
      <c r="B125" s="17">
        <v>871</v>
      </c>
      <c r="C125" s="16" t="s">
        <v>13</v>
      </c>
      <c r="D125" s="16" t="s">
        <v>64</v>
      </c>
      <c r="E125" s="16" t="s">
        <v>14</v>
      </c>
      <c r="F125" s="17">
        <v>1</v>
      </c>
      <c r="G125" s="16" t="s">
        <v>174</v>
      </c>
      <c r="H125" s="16" t="s">
        <v>221</v>
      </c>
      <c r="I125" s="17">
        <v>240</v>
      </c>
      <c r="J125" s="19">
        <v>20</v>
      </c>
    </row>
    <row r="126" spans="1:10" ht="15">
      <c r="A126" s="22" t="s">
        <v>260</v>
      </c>
      <c r="B126" s="17">
        <v>871</v>
      </c>
      <c r="C126" s="16" t="s">
        <v>13</v>
      </c>
      <c r="D126" s="16" t="s">
        <v>64</v>
      </c>
      <c r="E126" s="16" t="s">
        <v>14</v>
      </c>
      <c r="F126" s="17">
        <v>1</v>
      </c>
      <c r="G126" s="16" t="s">
        <v>174</v>
      </c>
      <c r="H126" s="16" t="s">
        <v>261</v>
      </c>
      <c r="I126" s="17"/>
      <c r="J126" s="19">
        <f>J127</f>
        <v>10</v>
      </c>
    </row>
    <row r="127" spans="1:10" ht="30">
      <c r="A127" s="22" t="s">
        <v>188</v>
      </c>
      <c r="B127" s="17">
        <v>871</v>
      </c>
      <c r="C127" s="16" t="s">
        <v>13</v>
      </c>
      <c r="D127" s="16" t="s">
        <v>64</v>
      </c>
      <c r="E127" s="16" t="s">
        <v>14</v>
      </c>
      <c r="F127" s="17">
        <v>1</v>
      </c>
      <c r="G127" s="16" t="s">
        <v>174</v>
      </c>
      <c r="H127" s="16" t="s">
        <v>261</v>
      </c>
      <c r="I127" s="17">
        <v>240</v>
      </c>
      <c r="J127" s="19">
        <v>10</v>
      </c>
    </row>
    <row r="128" spans="1:10" ht="30">
      <c r="A128" s="22" t="s">
        <v>277</v>
      </c>
      <c r="B128" s="17">
        <v>871</v>
      </c>
      <c r="C128" s="16" t="s">
        <v>13</v>
      </c>
      <c r="D128" s="16" t="s">
        <v>64</v>
      </c>
      <c r="E128" s="16" t="s">
        <v>14</v>
      </c>
      <c r="F128" s="17">
        <v>1</v>
      </c>
      <c r="G128" s="16" t="s">
        <v>174</v>
      </c>
      <c r="H128" s="16" t="s">
        <v>262</v>
      </c>
      <c r="I128" s="17"/>
      <c r="J128" s="19">
        <f>J129</f>
        <v>5</v>
      </c>
    </row>
    <row r="129" spans="1:10" ht="30">
      <c r="A129" s="22" t="s">
        <v>188</v>
      </c>
      <c r="B129" s="17">
        <v>871</v>
      </c>
      <c r="C129" s="16" t="s">
        <v>13</v>
      </c>
      <c r="D129" s="16" t="s">
        <v>64</v>
      </c>
      <c r="E129" s="16" t="s">
        <v>14</v>
      </c>
      <c r="F129" s="17">
        <v>1</v>
      </c>
      <c r="G129" s="16" t="s">
        <v>174</v>
      </c>
      <c r="H129" s="16" t="s">
        <v>262</v>
      </c>
      <c r="I129" s="17">
        <v>240</v>
      </c>
      <c r="J129" s="19">
        <v>5</v>
      </c>
    </row>
    <row r="130" spans="1:10" s="65" customFormat="1" ht="42.75">
      <c r="A130" s="64" t="s">
        <v>305</v>
      </c>
      <c r="B130" s="13">
        <v>871</v>
      </c>
      <c r="C130" s="12" t="s">
        <v>13</v>
      </c>
      <c r="D130" s="12" t="s">
        <v>64</v>
      </c>
      <c r="E130" s="12" t="s">
        <v>14</v>
      </c>
      <c r="F130" s="13">
        <v>2</v>
      </c>
      <c r="G130" s="12" t="s">
        <v>174</v>
      </c>
      <c r="H130" s="12" t="s">
        <v>311</v>
      </c>
      <c r="I130" s="13"/>
      <c r="J130" s="23">
        <f>J131</f>
        <v>2</v>
      </c>
    </row>
    <row r="131" spans="1:10" ht="15">
      <c r="A131" s="62" t="s">
        <v>306</v>
      </c>
      <c r="B131" s="17">
        <v>871</v>
      </c>
      <c r="C131" s="16" t="s">
        <v>13</v>
      </c>
      <c r="D131" s="16" t="s">
        <v>64</v>
      </c>
      <c r="E131" s="16" t="s">
        <v>14</v>
      </c>
      <c r="F131" s="17">
        <v>2</v>
      </c>
      <c r="G131" s="16" t="s">
        <v>174</v>
      </c>
      <c r="H131" s="16" t="s">
        <v>307</v>
      </c>
      <c r="I131" s="17"/>
      <c r="J131" s="19">
        <f>J132</f>
        <v>2</v>
      </c>
    </row>
    <row r="132" spans="1:10" ht="30">
      <c r="A132" s="22" t="s">
        <v>188</v>
      </c>
      <c r="B132" s="17">
        <v>871</v>
      </c>
      <c r="C132" s="16" t="s">
        <v>13</v>
      </c>
      <c r="D132" s="16" t="s">
        <v>64</v>
      </c>
      <c r="E132" s="16" t="s">
        <v>14</v>
      </c>
      <c r="F132" s="17">
        <v>2</v>
      </c>
      <c r="G132" s="16" t="s">
        <v>174</v>
      </c>
      <c r="H132" s="16" t="s">
        <v>307</v>
      </c>
      <c r="I132" s="17">
        <v>240</v>
      </c>
      <c r="J132" s="19">
        <v>2</v>
      </c>
    </row>
    <row r="133" spans="1:10" ht="57.75">
      <c r="A133" s="24" t="s">
        <v>278</v>
      </c>
      <c r="B133" s="13">
        <v>871</v>
      </c>
      <c r="C133" s="12" t="s">
        <v>13</v>
      </c>
      <c r="D133" s="12" t="s">
        <v>64</v>
      </c>
      <c r="E133" s="12" t="s">
        <v>14</v>
      </c>
      <c r="F133" s="13">
        <v>3</v>
      </c>
      <c r="G133" s="12" t="s">
        <v>174</v>
      </c>
      <c r="H133" s="12" t="s">
        <v>311</v>
      </c>
      <c r="I133" s="13"/>
      <c r="J133" s="23">
        <f>J134+J136</f>
        <v>1228</v>
      </c>
    </row>
    <row r="134" spans="1:10" ht="30">
      <c r="A134" s="22" t="s">
        <v>308</v>
      </c>
      <c r="B134" s="17">
        <v>871</v>
      </c>
      <c r="C134" s="16" t="s">
        <v>13</v>
      </c>
      <c r="D134" s="16" t="s">
        <v>64</v>
      </c>
      <c r="E134" s="16" t="s">
        <v>14</v>
      </c>
      <c r="F134" s="17">
        <v>3</v>
      </c>
      <c r="G134" s="16" t="s">
        <v>174</v>
      </c>
      <c r="H134" s="16" t="s">
        <v>309</v>
      </c>
      <c r="I134" s="17"/>
      <c r="J134" s="19">
        <f>J135</f>
        <v>1206</v>
      </c>
    </row>
    <row r="135" spans="1:10" ht="30">
      <c r="A135" s="22" t="s">
        <v>188</v>
      </c>
      <c r="B135" s="17">
        <v>871</v>
      </c>
      <c r="C135" s="16" t="s">
        <v>13</v>
      </c>
      <c r="D135" s="16" t="s">
        <v>64</v>
      </c>
      <c r="E135" s="16" t="s">
        <v>14</v>
      </c>
      <c r="F135" s="17">
        <v>3</v>
      </c>
      <c r="G135" s="16" t="s">
        <v>174</v>
      </c>
      <c r="H135" s="16" t="s">
        <v>309</v>
      </c>
      <c r="I135" s="17">
        <v>240</v>
      </c>
      <c r="J135" s="19">
        <v>1206</v>
      </c>
    </row>
    <row r="136" spans="1:10" ht="30">
      <c r="A136" s="22" t="s">
        <v>279</v>
      </c>
      <c r="B136" s="17">
        <v>871</v>
      </c>
      <c r="C136" s="16" t="s">
        <v>13</v>
      </c>
      <c r="D136" s="16" t="s">
        <v>64</v>
      </c>
      <c r="E136" s="16" t="s">
        <v>14</v>
      </c>
      <c r="F136" s="17">
        <v>3</v>
      </c>
      <c r="G136" s="16" t="s">
        <v>174</v>
      </c>
      <c r="H136" s="16" t="s">
        <v>263</v>
      </c>
      <c r="I136" s="17"/>
      <c r="J136" s="19">
        <f>J137</f>
        <v>22</v>
      </c>
    </row>
    <row r="137" spans="1:10" ht="32.25" customHeight="1">
      <c r="A137" s="22" t="s">
        <v>188</v>
      </c>
      <c r="B137" s="17">
        <v>871</v>
      </c>
      <c r="C137" s="16" t="s">
        <v>13</v>
      </c>
      <c r="D137" s="16" t="s">
        <v>64</v>
      </c>
      <c r="E137" s="16" t="s">
        <v>14</v>
      </c>
      <c r="F137" s="17">
        <v>3</v>
      </c>
      <c r="G137" s="16" t="s">
        <v>174</v>
      </c>
      <c r="H137" s="16" t="s">
        <v>263</v>
      </c>
      <c r="I137" s="17">
        <v>240</v>
      </c>
      <c r="J137" s="19">
        <v>22</v>
      </c>
    </row>
    <row r="138" spans="1:10" ht="29.25">
      <c r="A138" s="24" t="s">
        <v>107</v>
      </c>
      <c r="B138" s="13">
        <v>871</v>
      </c>
      <c r="C138" s="12" t="s">
        <v>13</v>
      </c>
      <c r="D138" s="12" t="s">
        <v>64</v>
      </c>
      <c r="E138" s="12">
        <v>97</v>
      </c>
      <c r="F138" s="13">
        <v>0</v>
      </c>
      <c r="G138" s="12" t="s">
        <v>174</v>
      </c>
      <c r="H138" s="12" t="s">
        <v>311</v>
      </c>
      <c r="I138" s="17"/>
      <c r="J138" s="23">
        <f>J139</f>
        <v>35.4</v>
      </c>
    </row>
    <row r="139" spans="1:10" ht="45">
      <c r="A139" s="22" t="s">
        <v>106</v>
      </c>
      <c r="B139" s="17">
        <v>871</v>
      </c>
      <c r="C139" s="16" t="s">
        <v>13</v>
      </c>
      <c r="D139" s="16" t="s">
        <v>64</v>
      </c>
      <c r="E139" s="16">
        <v>97</v>
      </c>
      <c r="F139" s="17">
        <v>2</v>
      </c>
      <c r="G139" s="16" t="s">
        <v>174</v>
      </c>
      <c r="H139" s="16" t="s">
        <v>311</v>
      </c>
      <c r="I139" s="17"/>
      <c r="J139" s="19">
        <f>J140</f>
        <v>35.4</v>
      </c>
    </row>
    <row r="140" spans="1:10" ht="45">
      <c r="A140" s="22" t="s">
        <v>266</v>
      </c>
      <c r="B140" s="17">
        <v>871</v>
      </c>
      <c r="C140" s="16" t="s">
        <v>13</v>
      </c>
      <c r="D140" s="16" t="s">
        <v>64</v>
      </c>
      <c r="E140" s="16" t="s">
        <v>115</v>
      </c>
      <c r="F140" s="17">
        <v>2</v>
      </c>
      <c r="G140" s="16" t="s">
        <v>174</v>
      </c>
      <c r="H140" s="16" t="s">
        <v>222</v>
      </c>
      <c r="I140" s="17"/>
      <c r="J140" s="19">
        <f>J141</f>
        <v>35.4</v>
      </c>
    </row>
    <row r="141" spans="1:10" ht="15">
      <c r="A141" s="71" t="s">
        <v>86</v>
      </c>
      <c r="B141" s="17">
        <v>871</v>
      </c>
      <c r="C141" s="16" t="s">
        <v>13</v>
      </c>
      <c r="D141" s="16" t="s">
        <v>64</v>
      </c>
      <c r="E141" s="16" t="s">
        <v>115</v>
      </c>
      <c r="F141" s="17">
        <v>2</v>
      </c>
      <c r="G141" s="16" t="s">
        <v>174</v>
      </c>
      <c r="H141" s="16" t="s">
        <v>222</v>
      </c>
      <c r="I141" s="17">
        <v>500</v>
      </c>
      <c r="J141" s="19">
        <v>35.4</v>
      </c>
    </row>
    <row r="142" spans="1:10" s="65" customFormat="1" ht="14.25">
      <c r="A142" s="24" t="s">
        <v>310</v>
      </c>
      <c r="B142" s="13">
        <v>871</v>
      </c>
      <c r="C142" s="12" t="s">
        <v>13</v>
      </c>
      <c r="D142" s="12" t="s">
        <v>82</v>
      </c>
      <c r="E142" s="12"/>
      <c r="F142" s="13"/>
      <c r="G142" s="12"/>
      <c r="H142" s="12"/>
      <c r="I142" s="13"/>
      <c r="J142" s="23">
        <f>J143</f>
        <v>35</v>
      </c>
    </row>
    <row r="143" spans="1:10" s="65" customFormat="1" ht="85.5">
      <c r="A143" s="24" t="s">
        <v>346</v>
      </c>
      <c r="B143" s="13">
        <v>871</v>
      </c>
      <c r="C143" s="12" t="s">
        <v>13</v>
      </c>
      <c r="D143" s="12" t="s">
        <v>82</v>
      </c>
      <c r="E143" s="12" t="s">
        <v>14</v>
      </c>
      <c r="F143" s="13">
        <v>0</v>
      </c>
      <c r="G143" s="12" t="s">
        <v>174</v>
      </c>
      <c r="H143" s="12" t="s">
        <v>311</v>
      </c>
      <c r="I143" s="13"/>
      <c r="J143" s="23">
        <f>J144</f>
        <v>35</v>
      </c>
    </row>
    <row r="144" spans="1:10" s="65" customFormat="1" ht="15">
      <c r="A144" s="24" t="s">
        <v>265</v>
      </c>
      <c r="B144" s="13">
        <v>871</v>
      </c>
      <c r="C144" s="12" t="s">
        <v>13</v>
      </c>
      <c r="D144" s="12" t="s">
        <v>82</v>
      </c>
      <c r="E144" s="12" t="s">
        <v>14</v>
      </c>
      <c r="F144" s="13">
        <v>4</v>
      </c>
      <c r="G144" s="12" t="s">
        <v>174</v>
      </c>
      <c r="H144" s="16" t="s">
        <v>311</v>
      </c>
      <c r="I144" s="13"/>
      <c r="J144" s="23">
        <f>J145</f>
        <v>35</v>
      </c>
    </row>
    <row r="145" spans="1:10" ht="15">
      <c r="A145" s="22" t="s">
        <v>265</v>
      </c>
      <c r="B145" s="17">
        <v>871</v>
      </c>
      <c r="C145" s="16" t="s">
        <v>13</v>
      </c>
      <c r="D145" s="16" t="s">
        <v>82</v>
      </c>
      <c r="E145" s="16" t="s">
        <v>14</v>
      </c>
      <c r="F145" s="17">
        <v>4</v>
      </c>
      <c r="G145" s="16" t="s">
        <v>174</v>
      </c>
      <c r="H145" s="16" t="s">
        <v>264</v>
      </c>
      <c r="I145" s="17"/>
      <c r="J145" s="19">
        <f>J146</f>
        <v>35</v>
      </c>
    </row>
    <row r="146" spans="1:10" ht="32.25" customHeight="1">
      <c r="A146" s="22" t="s">
        <v>188</v>
      </c>
      <c r="B146" s="17">
        <v>871</v>
      </c>
      <c r="C146" s="16" t="s">
        <v>13</v>
      </c>
      <c r="D146" s="16" t="s">
        <v>82</v>
      </c>
      <c r="E146" s="16" t="s">
        <v>14</v>
      </c>
      <c r="F146" s="17">
        <v>4</v>
      </c>
      <c r="G146" s="16" t="s">
        <v>174</v>
      </c>
      <c r="H146" s="16" t="s">
        <v>264</v>
      </c>
      <c r="I146" s="17">
        <v>240</v>
      </c>
      <c r="J146" s="19">
        <v>35</v>
      </c>
    </row>
    <row r="147" spans="1:10" ht="29.25">
      <c r="A147" s="24" t="s">
        <v>315</v>
      </c>
      <c r="B147" s="13">
        <v>871</v>
      </c>
      <c r="C147" s="12" t="s">
        <v>13</v>
      </c>
      <c r="D147" s="12" t="s">
        <v>314</v>
      </c>
      <c r="E147" s="12"/>
      <c r="F147" s="13"/>
      <c r="G147" s="12"/>
      <c r="H147" s="12"/>
      <c r="I147" s="13"/>
      <c r="J147" s="23">
        <f>J148</f>
        <v>700</v>
      </c>
    </row>
    <row r="148" spans="1:10" ht="45">
      <c r="A148" s="22" t="s">
        <v>316</v>
      </c>
      <c r="B148" s="17">
        <v>871</v>
      </c>
      <c r="C148" s="16" t="s">
        <v>13</v>
      </c>
      <c r="D148" s="16" t="s">
        <v>314</v>
      </c>
      <c r="E148" s="16" t="s">
        <v>95</v>
      </c>
      <c r="F148" s="17">
        <v>0</v>
      </c>
      <c r="G148" s="16" t="s">
        <v>174</v>
      </c>
      <c r="H148" s="16" t="s">
        <v>311</v>
      </c>
      <c r="I148" s="17"/>
      <c r="J148" s="19">
        <f>J149</f>
        <v>700</v>
      </c>
    </row>
    <row r="149" spans="1:10" ht="15">
      <c r="A149" s="22" t="s">
        <v>317</v>
      </c>
      <c r="B149" s="17">
        <v>871</v>
      </c>
      <c r="C149" s="16" t="s">
        <v>13</v>
      </c>
      <c r="D149" s="16" t="s">
        <v>314</v>
      </c>
      <c r="E149" s="16" t="s">
        <v>95</v>
      </c>
      <c r="F149" s="17">
        <v>0</v>
      </c>
      <c r="G149" s="16" t="s">
        <v>174</v>
      </c>
      <c r="H149" s="16" t="s">
        <v>318</v>
      </c>
      <c r="I149" s="17"/>
      <c r="J149" s="19">
        <f>J150</f>
        <v>700</v>
      </c>
    </row>
    <row r="150" spans="1:10" ht="30">
      <c r="A150" s="22" t="s">
        <v>188</v>
      </c>
      <c r="B150" s="17">
        <v>871</v>
      </c>
      <c r="C150" s="16" t="s">
        <v>13</v>
      </c>
      <c r="D150" s="16" t="s">
        <v>314</v>
      </c>
      <c r="E150" s="16" t="s">
        <v>95</v>
      </c>
      <c r="F150" s="17">
        <v>0</v>
      </c>
      <c r="G150" s="16" t="s">
        <v>174</v>
      </c>
      <c r="H150" s="16" t="s">
        <v>318</v>
      </c>
      <c r="I150" s="17">
        <v>240</v>
      </c>
      <c r="J150" s="19">
        <f>450+250</f>
        <v>700</v>
      </c>
    </row>
    <row r="151" spans="1:10" ht="15">
      <c r="A151" s="13" t="s">
        <v>92</v>
      </c>
      <c r="B151" s="13">
        <v>871</v>
      </c>
      <c r="C151" s="12" t="s">
        <v>16</v>
      </c>
      <c r="D151" s="13" t="s">
        <v>9</v>
      </c>
      <c r="E151" s="16"/>
      <c r="F151" s="17"/>
      <c r="G151" s="16"/>
      <c r="H151" s="16"/>
      <c r="I151" s="17"/>
      <c r="J151" s="23">
        <f>J152+J177</f>
        <v>30334.2</v>
      </c>
    </row>
    <row r="152" spans="1:10" ht="15">
      <c r="A152" s="11" t="s">
        <v>93</v>
      </c>
      <c r="B152" s="13">
        <v>871</v>
      </c>
      <c r="C152" s="12" t="s">
        <v>16</v>
      </c>
      <c r="D152" s="12" t="s">
        <v>64</v>
      </c>
      <c r="E152" s="16"/>
      <c r="F152" s="17"/>
      <c r="G152" s="16"/>
      <c r="H152" s="16"/>
      <c r="I152" s="17"/>
      <c r="J152" s="23">
        <f>J153</f>
        <v>30304.2</v>
      </c>
    </row>
    <row r="153" spans="1:10" s="26" customFormat="1" ht="29.25">
      <c r="A153" s="11" t="s">
        <v>347</v>
      </c>
      <c r="B153" s="13">
        <v>871</v>
      </c>
      <c r="C153" s="12" t="s">
        <v>16</v>
      </c>
      <c r="D153" s="12" t="s">
        <v>64</v>
      </c>
      <c r="E153" s="12" t="s">
        <v>13</v>
      </c>
      <c r="F153" s="13">
        <v>0</v>
      </c>
      <c r="G153" s="12" t="s">
        <v>174</v>
      </c>
      <c r="H153" s="12" t="s">
        <v>311</v>
      </c>
      <c r="I153" s="13"/>
      <c r="J153" s="23">
        <f>J154+J167+J172</f>
        <v>30304.2</v>
      </c>
    </row>
    <row r="154" spans="1:10" ht="43.5">
      <c r="A154" s="24" t="s">
        <v>169</v>
      </c>
      <c r="B154" s="13">
        <v>871</v>
      </c>
      <c r="C154" s="12" t="s">
        <v>16</v>
      </c>
      <c r="D154" s="12" t="s">
        <v>64</v>
      </c>
      <c r="E154" s="12" t="s">
        <v>13</v>
      </c>
      <c r="F154" s="13">
        <v>1</v>
      </c>
      <c r="G154" s="12" t="s">
        <v>174</v>
      </c>
      <c r="H154" s="16" t="s">
        <v>311</v>
      </c>
      <c r="I154" s="13"/>
      <c r="J154" s="23">
        <f>J155+J157+J159+J161+J165+J163</f>
        <v>15905.300000000001</v>
      </c>
    </row>
    <row r="155" spans="1:10" ht="15">
      <c r="A155" s="22" t="s">
        <v>117</v>
      </c>
      <c r="B155" s="17">
        <v>871</v>
      </c>
      <c r="C155" s="16" t="s">
        <v>16</v>
      </c>
      <c r="D155" s="16" t="s">
        <v>64</v>
      </c>
      <c r="E155" s="16" t="s">
        <v>13</v>
      </c>
      <c r="F155" s="17">
        <v>1</v>
      </c>
      <c r="G155" s="16" t="s">
        <v>174</v>
      </c>
      <c r="H155" s="16" t="s">
        <v>223</v>
      </c>
      <c r="I155" s="17"/>
      <c r="J155" s="19">
        <f>J156</f>
        <v>6334.3</v>
      </c>
    </row>
    <row r="156" spans="1:10" ht="30">
      <c r="A156" s="22" t="s">
        <v>188</v>
      </c>
      <c r="B156" s="17">
        <v>871</v>
      </c>
      <c r="C156" s="16" t="s">
        <v>16</v>
      </c>
      <c r="D156" s="16" t="s">
        <v>64</v>
      </c>
      <c r="E156" s="16" t="s">
        <v>13</v>
      </c>
      <c r="F156" s="17">
        <v>1</v>
      </c>
      <c r="G156" s="16" t="s">
        <v>174</v>
      </c>
      <c r="H156" s="16" t="s">
        <v>223</v>
      </c>
      <c r="I156" s="17">
        <v>240</v>
      </c>
      <c r="J156" s="19">
        <f>800+3617+1452.1-603.7+900-296.3-620.8+1086</f>
        <v>6334.3</v>
      </c>
    </row>
    <row r="157" spans="1:10" ht="15">
      <c r="A157" s="22" t="s">
        <v>118</v>
      </c>
      <c r="B157" s="17">
        <v>871</v>
      </c>
      <c r="C157" s="16" t="s">
        <v>16</v>
      </c>
      <c r="D157" s="16" t="s">
        <v>64</v>
      </c>
      <c r="E157" s="16" t="s">
        <v>13</v>
      </c>
      <c r="F157" s="17">
        <v>1</v>
      </c>
      <c r="G157" s="16" t="s">
        <v>174</v>
      </c>
      <c r="H157" s="16" t="s">
        <v>224</v>
      </c>
      <c r="I157" s="17"/>
      <c r="J157" s="19">
        <f>J158</f>
        <v>220</v>
      </c>
    </row>
    <row r="158" spans="1:10" ht="30">
      <c r="A158" s="22" t="s">
        <v>188</v>
      </c>
      <c r="B158" s="17">
        <v>871</v>
      </c>
      <c r="C158" s="16" t="s">
        <v>16</v>
      </c>
      <c r="D158" s="16" t="s">
        <v>64</v>
      </c>
      <c r="E158" s="16" t="s">
        <v>13</v>
      </c>
      <c r="F158" s="17">
        <v>1</v>
      </c>
      <c r="G158" s="16" t="s">
        <v>174</v>
      </c>
      <c r="H158" s="16" t="s">
        <v>224</v>
      </c>
      <c r="I158" s="17">
        <v>240</v>
      </c>
      <c r="J158" s="19">
        <f>335.5+21.8-137.3</f>
        <v>220</v>
      </c>
    </row>
    <row r="159" spans="1:10" ht="15">
      <c r="A159" s="22" t="s">
        <v>119</v>
      </c>
      <c r="B159" s="17">
        <v>871</v>
      </c>
      <c r="C159" s="16" t="s">
        <v>16</v>
      </c>
      <c r="D159" s="16" t="s">
        <v>64</v>
      </c>
      <c r="E159" s="16" t="s">
        <v>13</v>
      </c>
      <c r="F159" s="17">
        <v>1</v>
      </c>
      <c r="G159" s="16" t="s">
        <v>174</v>
      </c>
      <c r="H159" s="16" t="s">
        <v>225</v>
      </c>
      <c r="I159" s="17"/>
      <c r="J159" s="19">
        <f>J160</f>
        <v>101.00000000000004</v>
      </c>
    </row>
    <row r="160" spans="1:10" ht="30">
      <c r="A160" s="22" t="s">
        <v>188</v>
      </c>
      <c r="B160" s="17">
        <v>871</v>
      </c>
      <c r="C160" s="16" t="s">
        <v>16</v>
      </c>
      <c r="D160" s="16" t="s">
        <v>64</v>
      </c>
      <c r="E160" s="16" t="s">
        <v>13</v>
      </c>
      <c r="F160" s="17">
        <v>1</v>
      </c>
      <c r="G160" s="16" t="s">
        <v>174</v>
      </c>
      <c r="H160" s="16" t="s">
        <v>225</v>
      </c>
      <c r="I160" s="17">
        <v>240</v>
      </c>
      <c r="J160" s="19">
        <f>1861.4-1754.7-5.7</f>
        <v>101.00000000000004</v>
      </c>
    </row>
    <row r="161" spans="1:10" ht="30">
      <c r="A161" s="22" t="s">
        <v>159</v>
      </c>
      <c r="B161" s="17">
        <v>871</v>
      </c>
      <c r="C161" s="16" t="s">
        <v>16</v>
      </c>
      <c r="D161" s="16" t="s">
        <v>64</v>
      </c>
      <c r="E161" s="16" t="s">
        <v>13</v>
      </c>
      <c r="F161" s="17">
        <v>1</v>
      </c>
      <c r="G161" s="16" t="s">
        <v>174</v>
      </c>
      <c r="H161" s="16" t="s">
        <v>226</v>
      </c>
      <c r="I161" s="17"/>
      <c r="J161" s="19">
        <f>J162</f>
        <v>50</v>
      </c>
    </row>
    <row r="162" spans="1:10" ht="30">
      <c r="A162" s="22" t="s">
        <v>188</v>
      </c>
      <c r="B162" s="17">
        <v>871</v>
      </c>
      <c r="C162" s="16" t="s">
        <v>16</v>
      </c>
      <c r="D162" s="16" t="s">
        <v>64</v>
      </c>
      <c r="E162" s="16" t="s">
        <v>13</v>
      </c>
      <c r="F162" s="17">
        <v>1</v>
      </c>
      <c r="G162" s="16" t="s">
        <v>174</v>
      </c>
      <c r="H162" s="16" t="s">
        <v>226</v>
      </c>
      <c r="I162" s="17">
        <v>240</v>
      </c>
      <c r="J162" s="19">
        <v>50</v>
      </c>
    </row>
    <row r="163" spans="1:10" ht="15">
      <c r="A163" s="22" t="s">
        <v>199</v>
      </c>
      <c r="B163" s="17">
        <v>871</v>
      </c>
      <c r="C163" s="16" t="s">
        <v>16</v>
      </c>
      <c r="D163" s="16" t="s">
        <v>64</v>
      </c>
      <c r="E163" s="16" t="s">
        <v>13</v>
      </c>
      <c r="F163" s="17">
        <v>1</v>
      </c>
      <c r="G163" s="16" t="s">
        <v>174</v>
      </c>
      <c r="H163" s="16" t="s">
        <v>227</v>
      </c>
      <c r="I163" s="17"/>
      <c r="J163" s="19">
        <f>J164</f>
        <v>6600</v>
      </c>
    </row>
    <row r="164" spans="1:10" ht="30">
      <c r="A164" s="22" t="s">
        <v>188</v>
      </c>
      <c r="B164" s="17">
        <v>871</v>
      </c>
      <c r="C164" s="16" t="s">
        <v>16</v>
      </c>
      <c r="D164" s="16" t="s">
        <v>64</v>
      </c>
      <c r="E164" s="16" t="s">
        <v>13</v>
      </c>
      <c r="F164" s="17">
        <v>1</v>
      </c>
      <c r="G164" s="16" t="s">
        <v>174</v>
      </c>
      <c r="H164" s="16" t="s">
        <v>227</v>
      </c>
      <c r="I164" s="17">
        <v>240</v>
      </c>
      <c r="J164" s="19">
        <f>3600+1500+1500</f>
        <v>6600</v>
      </c>
    </row>
    <row r="165" spans="1:10" ht="15">
      <c r="A165" s="22" t="s">
        <v>149</v>
      </c>
      <c r="B165" s="17">
        <v>871</v>
      </c>
      <c r="C165" s="16" t="s">
        <v>16</v>
      </c>
      <c r="D165" s="16" t="s">
        <v>64</v>
      </c>
      <c r="E165" s="16" t="s">
        <v>13</v>
      </c>
      <c r="F165" s="17">
        <v>1</v>
      </c>
      <c r="G165" s="16" t="s">
        <v>174</v>
      </c>
      <c r="H165" s="16" t="s">
        <v>228</v>
      </c>
      <c r="I165" s="17"/>
      <c r="J165" s="19">
        <f>J166</f>
        <v>2600.0000000000005</v>
      </c>
    </row>
    <row r="166" spans="1:10" ht="30">
      <c r="A166" s="22" t="s">
        <v>188</v>
      </c>
      <c r="B166" s="17">
        <v>871</v>
      </c>
      <c r="C166" s="16" t="s">
        <v>16</v>
      </c>
      <c r="D166" s="16" t="s">
        <v>64</v>
      </c>
      <c r="E166" s="16" t="s">
        <v>13</v>
      </c>
      <c r="F166" s="17">
        <v>1</v>
      </c>
      <c r="G166" s="16" t="s">
        <v>174</v>
      </c>
      <c r="H166" s="16" t="s">
        <v>228</v>
      </c>
      <c r="I166" s="17">
        <v>240</v>
      </c>
      <c r="J166" s="19">
        <f>2700+2864.3-12.2-2952.1</f>
        <v>2600.0000000000005</v>
      </c>
    </row>
    <row r="167" spans="1:10" ht="43.5">
      <c r="A167" s="24" t="s">
        <v>384</v>
      </c>
      <c r="B167" s="13">
        <v>871</v>
      </c>
      <c r="C167" s="12" t="s">
        <v>16</v>
      </c>
      <c r="D167" s="12" t="s">
        <v>64</v>
      </c>
      <c r="E167" s="12" t="s">
        <v>13</v>
      </c>
      <c r="F167" s="13">
        <v>6</v>
      </c>
      <c r="G167" s="12" t="s">
        <v>174</v>
      </c>
      <c r="H167" s="12" t="s">
        <v>311</v>
      </c>
      <c r="I167" s="13"/>
      <c r="J167" s="23">
        <f>J168+J170</f>
        <v>1982.6000000000001</v>
      </c>
    </row>
    <row r="168" spans="1:10" ht="15">
      <c r="A168" s="22" t="s">
        <v>385</v>
      </c>
      <c r="B168" s="17">
        <v>871</v>
      </c>
      <c r="C168" s="16" t="s">
        <v>16</v>
      </c>
      <c r="D168" s="16" t="s">
        <v>64</v>
      </c>
      <c r="E168" s="16" t="s">
        <v>13</v>
      </c>
      <c r="F168" s="17">
        <v>6</v>
      </c>
      <c r="G168" s="16" t="s">
        <v>174</v>
      </c>
      <c r="H168" s="16" t="s">
        <v>386</v>
      </c>
      <c r="I168" s="17"/>
      <c r="J168" s="19">
        <f>J169</f>
        <v>1378.9</v>
      </c>
    </row>
    <row r="169" spans="1:10" ht="30">
      <c r="A169" s="22" t="s">
        <v>188</v>
      </c>
      <c r="B169" s="17">
        <v>871</v>
      </c>
      <c r="C169" s="16" t="s">
        <v>16</v>
      </c>
      <c r="D169" s="16" t="s">
        <v>64</v>
      </c>
      <c r="E169" s="16" t="s">
        <v>13</v>
      </c>
      <c r="F169" s="17">
        <v>6</v>
      </c>
      <c r="G169" s="16" t="s">
        <v>174</v>
      </c>
      <c r="H169" s="16" t="s">
        <v>386</v>
      </c>
      <c r="I169" s="17">
        <v>240</v>
      </c>
      <c r="J169" s="19">
        <v>1378.9</v>
      </c>
    </row>
    <row r="170" spans="1:10" ht="15">
      <c r="A170" s="22" t="s">
        <v>385</v>
      </c>
      <c r="B170" s="17">
        <v>871</v>
      </c>
      <c r="C170" s="16" t="s">
        <v>16</v>
      </c>
      <c r="D170" s="16" t="s">
        <v>64</v>
      </c>
      <c r="E170" s="16" t="s">
        <v>13</v>
      </c>
      <c r="F170" s="17">
        <v>6</v>
      </c>
      <c r="G170" s="16" t="s">
        <v>174</v>
      </c>
      <c r="H170" s="16" t="s">
        <v>387</v>
      </c>
      <c r="I170" s="17"/>
      <c r="J170" s="19">
        <f>J171</f>
        <v>603.7</v>
      </c>
    </row>
    <row r="171" spans="1:10" ht="30">
      <c r="A171" s="22" t="s">
        <v>188</v>
      </c>
      <c r="B171" s="17">
        <v>871</v>
      </c>
      <c r="C171" s="16" t="s">
        <v>16</v>
      </c>
      <c r="D171" s="16" t="s">
        <v>64</v>
      </c>
      <c r="E171" s="16" t="s">
        <v>13</v>
      </c>
      <c r="F171" s="17">
        <v>6</v>
      </c>
      <c r="G171" s="16" t="s">
        <v>174</v>
      </c>
      <c r="H171" s="16" t="s">
        <v>387</v>
      </c>
      <c r="I171" s="17">
        <v>240</v>
      </c>
      <c r="J171" s="19">
        <v>603.7</v>
      </c>
    </row>
    <row r="172" spans="1:10" ht="29.25">
      <c r="A172" s="24" t="s">
        <v>395</v>
      </c>
      <c r="B172" s="13">
        <v>871</v>
      </c>
      <c r="C172" s="12" t="s">
        <v>16</v>
      </c>
      <c r="D172" s="12" t="s">
        <v>64</v>
      </c>
      <c r="E172" s="12" t="s">
        <v>13</v>
      </c>
      <c r="F172" s="13">
        <v>7</v>
      </c>
      <c r="G172" s="12" t="s">
        <v>174</v>
      </c>
      <c r="H172" s="12" t="s">
        <v>311</v>
      </c>
      <c r="I172" s="13"/>
      <c r="J172" s="23">
        <f>J173+J175</f>
        <v>12416.3</v>
      </c>
    </row>
    <row r="173" spans="1:10" ht="30">
      <c r="A173" s="22" t="s">
        <v>409</v>
      </c>
      <c r="B173" s="17">
        <v>871</v>
      </c>
      <c r="C173" s="16" t="s">
        <v>16</v>
      </c>
      <c r="D173" s="16" t="s">
        <v>64</v>
      </c>
      <c r="E173" s="16" t="s">
        <v>13</v>
      </c>
      <c r="F173" s="17">
        <v>7</v>
      </c>
      <c r="G173" s="16" t="s">
        <v>174</v>
      </c>
      <c r="H173" s="16" t="s">
        <v>407</v>
      </c>
      <c r="I173" s="17"/>
      <c r="J173" s="19">
        <f>J174</f>
        <v>620.8</v>
      </c>
    </row>
    <row r="174" spans="1:10" ht="30">
      <c r="A174" s="22" t="s">
        <v>188</v>
      </c>
      <c r="B174" s="17">
        <v>871</v>
      </c>
      <c r="C174" s="16" t="s">
        <v>16</v>
      </c>
      <c r="D174" s="16" t="s">
        <v>64</v>
      </c>
      <c r="E174" s="16" t="s">
        <v>13</v>
      </c>
      <c r="F174" s="17">
        <v>7</v>
      </c>
      <c r="G174" s="16" t="s">
        <v>174</v>
      </c>
      <c r="H174" s="16" t="s">
        <v>407</v>
      </c>
      <c r="I174" s="17">
        <v>240</v>
      </c>
      <c r="J174" s="19">
        <f>225.3+395.5</f>
        <v>620.8</v>
      </c>
    </row>
    <row r="175" spans="1:10" ht="75">
      <c r="A175" s="22" t="s">
        <v>396</v>
      </c>
      <c r="B175" s="17">
        <v>871</v>
      </c>
      <c r="C175" s="16" t="s">
        <v>16</v>
      </c>
      <c r="D175" s="16" t="s">
        <v>64</v>
      </c>
      <c r="E175" s="16" t="s">
        <v>13</v>
      </c>
      <c r="F175" s="17">
        <v>7</v>
      </c>
      <c r="G175" s="16" t="s">
        <v>174</v>
      </c>
      <c r="H175" s="16" t="s">
        <v>397</v>
      </c>
      <c r="I175" s="17"/>
      <c r="J175" s="19">
        <f>J176</f>
        <v>11795.5</v>
      </c>
    </row>
    <row r="176" spans="1:10" ht="30">
      <c r="A176" s="22" t="s">
        <v>188</v>
      </c>
      <c r="B176" s="17">
        <v>871</v>
      </c>
      <c r="C176" s="16" t="s">
        <v>16</v>
      </c>
      <c r="D176" s="16" t="s">
        <v>64</v>
      </c>
      <c r="E176" s="16" t="s">
        <v>13</v>
      </c>
      <c r="F176" s="17">
        <v>7</v>
      </c>
      <c r="G176" s="16" t="s">
        <v>174</v>
      </c>
      <c r="H176" s="16" t="s">
        <v>397</v>
      </c>
      <c r="I176" s="17">
        <v>240</v>
      </c>
      <c r="J176" s="19">
        <v>11795.5</v>
      </c>
    </row>
    <row r="177" spans="1:10" ht="15">
      <c r="A177" s="11" t="s">
        <v>94</v>
      </c>
      <c r="B177" s="13">
        <v>871</v>
      </c>
      <c r="C177" s="12" t="s">
        <v>16</v>
      </c>
      <c r="D177" s="12" t="s">
        <v>95</v>
      </c>
      <c r="E177" s="12"/>
      <c r="F177" s="12"/>
      <c r="G177" s="12"/>
      <c r="H177" s="16"/>
      <c r="I177" s="13" t="s">
        <v>8</v>
      </c>
      <c r="J177" s="14">
        <f>J178</f>
        <v>30</v>
      </c>
    </row>
    <row r="178" spans="1:10" s="26" customFormat="1" ht="43.5">
      <c r="A178" s="24" t="s">
        <v>348</v>
      </c>
      <c r="B178" s="12" t="s">
        <v>27</v>
      </c>
      <c r="C178" s="12" t="s">
        <v>16</v>
      </c>
      <c r="D178" s="12" t="s">
        <v>95</v>
      </c>
      <c r="E178" s="12" t="s">
        <v>16</v>
      </c>
      <c r="F178" s="13">
        <v>0</v>
      </c>
      <c r="G178" s="12" t="s">
        <v>174</v>
      </c>
      <c r="H178" s="12" t="s">
        <v>311</v>
      </c>
      <c r="I178" s="13"/>
      <c r="J178" s="23">
        <f>J179</f>
        <v>30</v>
      </c>
    </row>
    <row r="179" spans="1:10" ht="15">
      <c r="A179" s="22" t="s">
        <v>178</v>
      </c>
      <c r="B179" s="16" t="s">
        <v>27</v>
      </c>
      <c r="C179" s="16" t="s">
        <v>16</v>
      </c>
      <c r="D179" s="16" t="s">
        <v>95</v>
      </c>
      <c r="E179" s="16" t="s">
        <v>16</v>
      </c>
      <c r="F179" s="17">
        <v>0</v>
      </c>
      <c r="G179" s="16" t="s">
        <v>174</v>
      </c>
      <c r="H179" s="16" t="s">
        <v>229</v>
      </c>
      <c r="I179" s="17"/>
      <c r="J179" s="19">
        <f>J180</f>
        <v>30</v>
      </c>
    </row>
    <row r="180" spans="1:10" ht="45">
      <c r="A180" s="22" t="s">
        <v>362</v>
      </c>
      <c r="B180" s="16" t="s">
        <v>27</v>
      </c>
      <c r="C180" s="16" t="s">
        <v>16</v>
      </c>
      <c r="D180" s="16" t="s">
        <v>95</v>
      </c>
      <c r="E180" s="16" t="s">
        <v>16</v>
      </c>
      <c r="F180" s="17">
        <v>0</v>
      </c>
      <c r="G180" s="16" t="s">
        <v>174</v>
      </c>
      <c r="H180" s="16" t="s">
        <v>229</v>
      </c>
      <c r="I180" s="17">
        <v>810</v>
      </c>
      <c r="J180" s="19">
        <v>30</v>
      </c>
    </row>
    <row r="181" spans="1:10" ht="15">
      <c r="A181" s="13" t="s">
        <v>19</v>
      </c>
      <c r="B181" s="13">
        <v>871</v>
      </c>
      <c r="C181" s="12" t="s">
        <v>17</v>
      </c>
      <c r="D181" s="13" t="s">
        <v>9</v>
      </c>
      <c r="E181" s="16"/>
      <c r="F181" s="17"/>
      <c r="G181" s="16"/>
      <c r="H181" s="16"/>
      <c r="I181" s="17"/>
      <c r="J181" s="23">
        <f>J182+J199+J204+J239</f>
        <v>79837.8</v>
      </c>
    </row>
    <row r="182" spans="1:10" ht="15">
      <c r="A182" s="11" t="s">
        <v>20</v>
      </c>
      <c r="B182" s="13">
        <v>871</v>
      </c>
      <c r="C182" s="12" t="s">
        <v>17</v>
      </c>
      <c r="D182" s="13" t="s">
        <v>12</v>
      </c>
      <c r="E182" s="16"/>
      <c r="F182" s="17"/>
      <c r="G182" s="16"/>
      <c r="H182" s="16"/>
      <c r="I182" s="17"/>
      <c r="J182" s="23">
        <f>J183+J193</f>
        <v>22639.3</v>
      </c>
    </row>
    <row r="183" spans="1:10" s="26" customFormat="1" ht="43.5">
      <c r="A183" s="24" t="s">
        <v>349</v>
      </c>
      <c r="B183" s="12" t="s">
        <v>27</v>
      </c>
      <c r="C183" s="12" t="s">
        <v>17</v>
      </c>
      <c r="D183" s="12" t="s">
        <v>12</v>
      </c>
      <c r="E183" s="12" t="s">
        <v>17</v>
      </c>
      <c r="F183" s="13">
        <v>0</v>
      </c>
      <c r="G183" s="12" t="s">
        <v>174</v>
      </c>
      <c r="H183" s="12" t="s">
        <v>311</v>
      </c>
      <c r="I183" s="13"/>
      <c r="J183" s="23">
        <f>J184+J187+J190</f>
        <v>20970.8</v>
      </c>
    </row>
    <row r="184" spans="1:10" ht="15">
      <c r="A184" s="24" t="s">
        <v>120</v>
      </c>
      <c r="B184" s="12" t="s">
        <v>27</v>
      </c>
      <c r="C184" s="12" t="s">
        <v>17</v>
      </c>
      <c r="D184" s="12" t="s">
        <v>12</v>
      </c>
      <c r="E184" s="12" t="s">
        <v>17</v>
      </c>
      <c r="F184" s="13">
        <v>1</v>
      </c>
      <c r="G184" s="12" t="s">
        <v>174</v>
      </c>
      <c r="H184" s="12" t="s">
        <v>311</v>
      </c>
      <c r="I184" s="13"/>
      <c r="J184" s="23">
        <f>J185</f>
        <v>100</v>
      </c>
    </row>
    <row r="185" spans="1:10" ht="15">
      <c r="A185" s="22" t="s">
        <v>200</v>
      </c>
      <c r="B185" s="16" t="s">
        <v>27</v>
      </c>
      <c r="C185" s="16" t="s">
        <v>17</v>
      </c>
      <c r="D185" s="16" t="s">
        <v>12</v>
      </c>
      <c r="E185" s="16" t="s">
        <v>17</v>
      </c>
      <c r="F185" s="17">
        <v>1</v>
      </c>
      <c r="G185" s="16" t="s">
        <v>174</v>
      </c>
      <c r="H185" s="16" t="s">
        <v>230</v>
      </c>
      <c r="I185" s="17"/>
      <c r="J185" s="19">
        <f>J186</f>
        <v>100</v>
      </c>
    </row>
    <row r="186" spans="1:10" ht="30">
      <c r="A186" s="22" t="s">
        <v>188</v>
      </c>
      <c r="B186" s="16" t="s">
        <v>27</v>
      </c>
      <c r="C186" s="16" t="s">
        <v>17</v>
      </c>
      <c r="D186" s="16" t="s">
        <v>12</v>
      </c>
      <c r="E186" s="16" t="s">
        <v>17</v>
      </c>
      <c r="F186" s="17">
        <v>1</v>
      </c>
      <c r="G186" s="16" t="s">
        <v>174</v>
      </c>
      <c r="H186" s="16" t="s">
        <v>230</v>
      </c>
      <c r="I186" s="17">
        <v>240</v>
      </c>
      <c r="J186" s="19">
        <f>100</f>
        <v>100</v>
      </c>
    </row>
    <row r="187" spans="1:10" ht="29.25">
      <c r="A187" s="24" t="s">
        <v>359</v>
      </c>
      <c r="B187" s="115" t="s">
        <v>27</v>
      </c>
      <c r="C187" s="115" t="s">
        <v>17</v>
      </c>
      <c r="D187" s="115" t="s">
        <v>12</v>
      </c>
      <c r="E187" s="12" t="s">
        <v>17</v>
      </c>
      <c r="F187" s="13">
        <v>2</v>
      </c>
      <c r="G187" s="12" t="s">
        <v>174</v>
      </c>
      <c r="H187" s="12" t="s">
        <v>311</v>
      </c>
      <c r="I187" s="13"/>
      <c r="J187" s="23">
        <f>J188</f>
        <v>40.3</v>
      </c>
    </row>
    <row r="188" spans="1:10" ht="15">
      <c r="A188" s="22" t="s">
        <v>360</v>
      </c>
      <c r="B188" s="21" t="s">
        <v>27</v>
      </c>
      <c r="C188" s="21" t="s">
        <v>17</v>
      </c>
      <c r="D188" s="21" t="s">
        <v>12</v>
      </c>
      <c r="E188" s="16" t="s">
        <v>17</v>
      </c>
      <c r="F188" s="17">
        <v>2</v>
      </c>
      <c r="G188" s="16" t="s">
        <v>174</v>
      </c>
      <c r="H188" s="16" t="s">
        <v>361</v>
      </c>
      <c r="I188" s="17"/>
      <c r="J188" s="19">
        <f>J189</f>
        <v>40.3</v>
      </c>
    </row>
    <row r="189" spans="1:10" ht="30">
      <c r="A189" s="22" t="s">
        <v>188</v>
      </c>
      <c r="B189" s="21" t="s">
        <v>27</v>
      </c>
      <c r="C189" s="21" t="s">
        <v>17</v>
      </c>
      <c r="D189" s="21" t="s">
        <v>12</v>
      </c>
      <c r="E189" s="16" t="s">
        <v>17</v>
      </c>
      <c r="F189" s="17">
        <v>2</v>
      </c>
      <c r="G189" s="16" t="s">
        <v>174</v>
      </c>
      <c r="H189" s="16" t="s">
        <v>361</v>
      </c>
      <c r="I189" s="17">
        <v>240</v>
      </c>
      <c r="J189" s="19">
        <f>100-59.7</f>
        <v>40.3</v>
      </c>
    </row>
    <row r="190" spans="1:10" ht="43.5">
      <c r="A190" s="24" t="s">
        <v>293</v>
      </c>
      <c r="B190" s="12" t="s">
        <v>27</v>
      </c>
      <c r="C190" s="12" t="s">
        <v>17</v>
      </c>
      <c r="D190" s="12" t="s">
        <v>12</v>
      </c>
      <c r="E190" s="12" t="s">
        <v>17</v>
      </c>
      <c r="F190" s="13">
        <v>6</v>
      </c>
      <c r="G190" s="12" t="s">
        <v>174</v>
      </c>
      <c r="H190" s="12" t="s">
        <v>311</v>
      </c>
      <c r="I190" s="13"/>
      <c r="J190" s="23">
        <f>J191</f>
        <v>20830.5</v>
      </c>
    </row>
    <row r="191" spans="1:10" ht="15">
      <c r="A191" s="22" t="s">
        <v>198</v>
      </c>
      <c r="B191" s="16" t="s">
        <v>27</v>
      </c>
      <c r="C191" s="16" t="s">
        <v>17</v>
      </c>
      <c r="D191" s="16" t="s">
        <v>12</v>
      </c>
      <c r="E191" s="16" t="s">
        <v>17</v>
      </c>
      <c r="F191" s="17">
        <v>6</v>
      </c>
      <c r="G191" s="16" t="s">
        <v>174</v>
      </c>
      <c r="H191" s="16" t="s">
        <v>219</v>
      </c>
      <c r="I191" s="17"/>
      <c r="J191" s="19">
        <f>J192</f>
        <v>20830.5</v>
      </c>
    </row>
    <row r="192" spans="1:10" ht="15">
      <c r="A192" s="22" t="s">
        <v>374</v>
      </c>
      <c r="B192" s="16" t="s">
        <v>27</v>
      </c>
      <c r="C192" s="16" t="s">
        <v>17</v>
      </c>
      <c r="D192" s="16" t="s">
        <v>12</v>
      </c>
      <c r="E192" s="16" t="s">
        <v>17</v>
      </c>
      <c r="F192" s="17">
        <v>6</v>
      </c>
      <c r="G192" s="16" t="s">
        <v>174</v>
      </c>
      <c r="H192" s="16" t="s">
        <v>219</v>
      </c>
      <c r="I192" s="17">
        <v>410</v>
      </c>
      <c r="J192" s="19">
        <f>20455.2+375.3</f>
        <v>20830.5</v>
      </c>
    </row>
    <row r="193" spans="1:10" ht="17.25" customHeight="1">
      <c r="A193" s="24" t="s">
        <v>112</v>
      </c>
      <c r="B193" s="13">
        <v>871</v>
      </c>
      <c r="C193" s="12" t="s">
        <v>17</v>
      </c>
      <c r="D193" s="13" t="s">
        <v>12</v>
      </c>
      <c r="E193" s="12" t="s">
        <v>97</v>
      </c>
      <c r="F193" s="13">
        <v>0</v>
      </c>
      <c r="G193" s="12" t="s">
        <v>174</v>
      </c>
      <c r="H193" s="12" t="s">
        <v>311</v>
      </c>
      <c r="I193" s="17"/>
      <c r="J193" s="23">
        <f>J194</f>
        <v>1668.5</v>
      </c>
    </row>
    <row r="194" spans="1:10" ht="15">
      <c r="A194" s="22" t="s">
        <v>113</v>
      </c>
      <c r="B194" s="17">
        <v>871</v>
      </c>
      <c r="C194" s="16" t="s">
        <v>17</v>
      </c>
      <c r="D194" s="17" t="s">
        <v>12</v>
      </c>
      <c r="E194" s="16" t="s">
        <v>97</v>
      </c>
      <c r="F194" s="17">
        <v>9</v>
      </c>
      <c r="G194" s="16" t="s">
        <v>174</v>
      </c>
      <c r="H194" s="16" t="s">
        <v>311</v>
      </c>
      <c r="I194" s="17"/>
      <c r="J194" s="19">
        <f>J195+J197</f>
        <v>1668.5</v>
      </c>
    </row>
    <row r="195" spans="1:10" ht="45">
      <c r="A195" s="22" t="s">
        <v>406</v>
      </c>
      <c r="B195" s="17">
        <v>871</v>
      </c>
      <c r="C195" s="16" t="s">
        <v>17</v>
      </c>
      <c r="D195" s="17" t="s">
        <v>12</v>
      </c>
      <c r="E195" s="16" t="s">
        <v>97</v>
      </c>
      <c r="F195" s="17">
        <v>9</v>
      </c>
      <c r="G195" s="16" t="s">
        <v>174</v>
      </c>
      <c r="H195" s="16" t="s">
        <v>405</v>
      </c>
      <c r="I195" s="17"/>
      <c r="J195" s="19">
        <f>J196</f>
        <v>353.4</v>
      </c>
    </row>
    <row r="196" spans="1:10" ht="30">
      <c r="A196" s="22" t="s">
        <v>188</v>
      </c>
      <c r="B196" s="17">
        <v>871</v>
      </c>
      <c r="C196" s="16" t="s">
        <v>17</v>
      </c>
      <c r="D196" s="17" t="s">
        <v>12</v>
      </c>
      <c r="E196" s="16" t="s">
        <v>97</v>
      </c>
      <c r="F196" s="17">
        <v>9</v>
      </c>
      <c r="G196" s="16" t="s">
        <v>174</v>
      </c>
      <c r="H196" s="16" t="s">
        <v>405</v>
      </c>
      <c r="I196" s="17">
        <v>240</v>
      </c>
      <c r="J196" s="19">
        <v>353.4</v>
      </c>
    </row>
    <row r="197" spans="1:10" ht="30">
      <c r="A197" s="22" t="s">
        <v>173</v>
      </c>
      <c r="B197" s="17">
        <v>871</v>
      </c>
      <c r="C197" s="16" t="s">
        <v>17</v>
      </c>
      <c r="D197" s="17" t="s">
        <v>12</v>
      </c>
      <c r="E197" s="16" t="s">
        <v>97</v>
      </c>
      <c r="F197" s="17">
        <v>9</v>
      </c>
      <c r="G197" s="16" t="s">
        <v>174</v>
      </c>
      <c r="H197" s="16" t="s">
        <v>231</v>
      </c>
      <c r="I197" s="17"/>
      <c r="J197" s="19">
        <f>J198</f>
        <v>1315.1000000000001</v>
      </c>
    </row>
    <row r="198" spans="1:10" ht="30">
      <c r="A198" s="22" t="s">
        <v>188</v>
      </c>
      <c r="B198" s="17">
        <v>871</v>
      </c>
      <c r="C198" s="16" t="s">
        <v>17</v>
      </c>
      <c r="D198" s="17" t="s">
        <v>12</v>
      </c>
      <c r="E198" s="16" t="s">
        <v>97</v>
      </c>
      <c r="F198" s="17">
        <v>9</v>
      </c>
      <c r="G198" s="16" t="s">
        <v>174</v>
      </c>
      <c r="H198" s="16" t="s">
        <v>231</v>
      </c>
      <c r="I198" s="17">
        <v>240</v>
      </c>
      <c r="J198" s="19">
        <f>1150.4+164.7</f>
        <v>1315.1000000000001</v>
      </c>
    </row>
    <row r="199" spans="1:10" ht="15">
      <c r="A199" s="11" t="s">
        <v>80</v>
      </c>
      <c r="B199" s="13">
        <v>871</v>
      </c>
      <c r="C199" s="12" t="s">
        <v>17</v>
      </c>
      <c r="D199" s="12" t="s">
        <v>14</v>
      </c>
      <c r="E199" s="16"/>
      <c r="F199" s="17"/>
      <c r="G199" s="16"/>
      <c r="H199" s="16"/>
      <c r="I199" s="36"/>
      <c r="J199" s="23">
        <f>J200</f>
        <v>85.5</v>
      </c>
    </row>
    <row r="200" spans="1:10" s="26" customFormat="1" ht="15">
      <c r="A200" s="116" t="s">
        <v>0</v>
      </c>
      <c r="B200" s="13">
        <v>871</v>
      </c>
      <c r="C200" s="115" t="s">
        <v>17</v>
      </c>
      <c r="D200" s="115" t="s">
        <v>14</v>
      </c>
      <c r="E200" s="115">
        <v>94</v>
      </c>
      <c r="F200" s="117">
        <v>0</v>
      </c>
      <c r="G200" s="118"/>
      <c r="H200" s="118" t="s">
        <v>105</v>
      </c>
      <c r="I200" s="119"/>
      <c r="J200" s="23">
        <f>J201</f>
        <v>85.5</v>
      </c>
    </row>
    <row r="201" spans="1:10" ht="15">
      <c r="A201" s="15" t="s">
        <v>1</v>
      </c>
      <c r="B201" s="13">
        <v>871</v>
      </c>
      <c r="C201" s="16" t="s">
        <v>17</v>
      </c>
      <c r="D201" s="16" t="s">
        <v>14</v>
      </c>
      <c r="E201" s="21">
        <v>94</v>
      </c>
      <c r="F201" s="20">
        <v>1</v>
      </c>
      <c r="G201" s="21"/>
      <c r="H201" s="120" t="s">
        <v>105</v>
      </c>
      <c r="I201" s="17" t="s">
        <v>8</v>
      </c>
      <c r="J201" s="23">
        <f>J202</f>
        <v>85.5</v>
      </c>
    </row>
    <row r="202" spans="1:10" ht="15">
      <c r="A202" s="15" t="str">
        <f>A201</f>
        <v>Резервные фонды местных администраций</v>
      </c>
      <c r="B202" s="17">
        <v>871</v>
      </c>
      <c r="C202" s="16" t="s">
        <v>17</v>
      </c>
      <c r="D202" s="16" t="s">
        <v>14</v>
      </c>
      <c r="E202" s="21">
        <v>94</v>
      </c>
      <c r="F202" s="20">
        <v>1</v>
      </c>
      <c r="G202" s="21" t="s">
        <v>174</v>
      </c>
      <c r="H202" s="21" t="s">
        <v>212</v>
      </c>
      <c r="I202" s="17"/>
      <c r="J202" s="19">
        <f>J203</f>
        <v>85.5</v>
      </c>
    </row>
    <row r="203" spans="1:10" ht="30">
      <c r="A203" s="22" t="s">
        <v>188</v>
      </c>
      <c r="B203" s="17">
        <v>871</v>
      </c>
      <c r="C203" s="16" t="s">
        <v>17</v>
      </c>
      <c r="D203" s="16" t="s">
        <v>14</v>
      </c>
      <c r="E203" s="21">
        <v>94</v>
      </c>
      <c r="F203" s="20">
        <v>1</v>
      </c>
      <c r="G203" s="21" t="s">
        <v>174</v>
      </c>
      <c r="H203" s="21" t="s">
        <v>212</v>
      </c>
      <c r="I203" s="16" t="s">
        <v>194</v>
      </c>
      <c r="J203" s="19">
        <f>51+34.5</f>
        <v>85.5</v>
      </c>
    </row>
    <row r="204" spans="1:10" ht="15">
      <c r="A204" s="11" t="s">
        <v>3</v>
      </c>
      <c r="B204" s="13">
        <v>871</v>
      </c>
      <c r="C204" s="12" t="s">
        <v>17</v>
      </c>
      <c r="D204" s="13" t="s">
        <v>13</v>
      </c>
      <c r="E204" s="12" t="s">
        <v>10</v>
      </c>
      <c r="F204" s="13"/>
      <c r="G204" s="12"/>
      <c r="H204" s="16"/>
      <c r="I204" s="13"/>
      <c r="J204" s="14">
        <f>J205</f>
        <v>38796.7</v>
      </c>
    </row>
    <row r="205" spans="1:10" s="26" customFormat="1" ht="29.25">
      <c r="A205" s="11" t="s">
        <v>347</v>
      </c>
      <c r="B205" s="12" t="s">
        <v>27</v>
      </c>
      <c r="C205" s="12" t="s">
        <v>17</v>
      </c>
      <c r="D205" s="12" t="s">
        <v>13</v>
      </c>
      <c r="E205" s="12" t="s">
        <v>13</v>
      </c>
      <c r="F205" s="13">
        <v>0</v>
      </c>
      <c r="G205" s="12" t="s">
        <v>174</v>
      </c>
      <c r="H205" s="12" t="s">
        <v>311</v>
      </c>
      <c r="I205" s="13"/>
      <c r="J205" s="23">
        <f>J206+J211+J234</f>
        <v>38796.7</v>
      </c>
    </row>
    <row r="206" spans="1:10" ht="29.25">
      <c r="A206" s="24" t="s">
        <v>122</v>
      </c>
      <c r="B206" s="12" t="s">
        <v>27</v>
      </c>
      <c r="C206" s="12" t="s">
        <v>17</v>
      </c>
      <c r="D206" s="12" t="s">
        <v>13</v>
      </c>
      <c r="E206" s="12" t="s">
        <v>13</v>
      </c>
      <c r="F206" s="13">
        <v>2</v>
      </c>
      <c r="G206" s="16" t="s">
        <v>174</v>
      </c>
      <c r="H206" s="16" t="s">
        <v>311</v>
      </c>
      <c r="I206" s="13"/>
      <c r="J206" s="23">
        <f>J207+J209</f>
        <v>11896.2</v>
      </c>
    </row>
    <row r="207" spans="1:10" ht="15">
      <c r="A207" s="22" t="s">
        <v>123</v>
      </c>
      <c r="B207" s="16" t="s">
        <v>27</v>
      </c>
      <c r="C207" s="16" t="s">
        <v>17</v>
      </c>
      <c r="D207" s="16" t="s">
        <v>13</v>
      </c>
      <c r="E207" s="16" t="s">
        <v>13</v>
      </c>
      <c r="F207" s="17">
        <v>2</v>
      </c>
      <c r="G207" s="16" t="s">
        <v>174</v>
      </c>
      <c r="H207" s="16" t="s">
        <v>232</v>
      </c>
      <c r="I207" s="17"/>
      <c r="J207" s="19">
        <f>J208</f>
        <v>8396.2</v>
      </c>
    </row>
    <row r="208" spans="1:10" ht="30">
      <c r="A208" s="22" t="s">
        <v>188</v>
      </c>
      <c r="B208" s="16" t="s">
        <v>27</v>
      </c>
      <c r="C208" s="16" t="s">
        <v>17</v>
      </c>
      <c r="D208" s="16" t="s">
        <v>13</v>
      </c>
      <c r="E208" s="16" t="s">
        <v>13</v>
      </c>
      <c r="F208" s="17">
        <v>2</v>
      </c>
      <c r="G208" s="16" t="s">
        <v>174</v>
      </c>
      <c r="H208" s="16" t="s">
        <v>232</v>
      </c>
      <c r="I208" s="17">
        <v>240</v>
      </c>
      <c r="J208" s="19">
        <f>5856.2+3000-460</f>
        <v>8396.2</v>
      </c>
    </row>
    <row r="209" spans="1:10" ht="15">
      <c r="A209" s="22" t="s">
        <v>126</v>
      </c>
      <c r="B209" s="16" t="s">
        <v>27</v>
      </c>
      <c r="C209" s="16" t="s">
        <v>17</v>
      </c>
      <c r="D209" s="16" t="s">
        <v>13</v>
      </c>
      <c r="E209" s="16" t="s">
        <v>13</v>
      </c>
      <c r="F209" s="17">
        <v>2</v>
      </c>
      <c r="G209" s="16" t="s">
        <v>174</v>
      </c>
      <c r="H209" s="16" t="s">
        <v>233</v>
      </c>
      <c r="I209" s="17"/>
      <c r="J209" s="19">
        <f>J210</f>
        <v>3500</v>
      </c>
    </row>
    <row r="210" spans="1:10" ht="30">
      <c r="A210" s="22" t="s">
        <v>188</v>
      </c>
      <c r="B210" s="16" t="s">
        <v>27</v>
      </c>
      <c r="C210" s="16" t="s">
        <v>17</v>
      </c>
      <c r="D210" s="16" t="s">
        <v>13</v>
      </c>
      <c r="E210" s="16" t="s">
        <v>13</v>
      </c>
      <c r="F210" s="17">
        <v>2</v>
      </c>
      <c r="G210" s="16" t="s">
        <v>174</v>
      </c>
      <c r="H210" s="16" t="s">
        <v>233</v>
      </c>
      <c r="I210" s="17">
        <v>240</v>
      </c>
      <c r="J210" s="19">
        <v>3500</v>
      </c>
    </row>
    <row r="211" spans="1:10" ht="29.25">
      <c r="A211" s="24" t="s">
        <v>124</v>
      </c>
      <c r="B211" s="12" t="s">
        <v>27</v>
      </c>
      <c r="C211" s="12" t="s">
        <v>17</v>
      </c>
      <c r="D211" s="12" t="s">
        <v>13</v>
      </c>
      <c r="E211" s="12" t="s">
        <v>13</v>
      </c>
      <c r="F211" s="13">
        <v>3</v>
      </c>
      <c r="G211" s="12" t="s">
        <v>174</v>
      </c>
      <c r="H211" s="12" t="s">
        <v>311</v>
      </c>
      <c r="I211" s="13"/>
      <c r="J211" s="23">
        <f>J212+J214+J216+J218+J220+J222+J224+J226+J228+J230+J232</f>
        <v>26031.800000000003</v>
      </c>
    </row>
    <row r="212" spans="1:10" ht="15">
      <c r="A212" s="22" t="s">
        <v>119</v>
      </c>
      <c r="B212" s="16" t="s">
        <v>27</v>
      </c>
      <c r="C212" s="16" t="s">
        <v>17</v>
      </c>
      <c r="D212" s="16" t="s">
        <v>13</v>
      </c>
      <c r="E212" s="16" t="s">
        <v>13</v>
      </c>
      <c r="F212" s="17">
        <v>3</v>
      </c>
      <c r="G212" s="16" t="s">
        <v>174</v>
      </c>
      <c r="H212" s="16" t="s">
        <v>225</v>
      </c>
      <c r="I212" s="17"/>
      <c r="J212" s="19">
        <f>J213</f>
        <v>300</v>
      </c>
    </row>
    <row r="213" spans="1:10" ht="30">
      <c r="A213" s="22" t="s">
        <v>188</v>
      </c>
      <c r="B213" s="16" t="s">
        <v>27</v>
      </c>
      <c r="C213" s="16" t="s">
        <v>17</v>
      </c>
      <c r="D213" s="16" t="s">
        <v>13</v>
      </c>
      <c r="E213" s="16" t="s">
        <v>13</v>
      </c>
      <c r="F213" s="17">
        <v>3</v>
      </c>
      <c r="G213" s="16" t="s">
        <v>174</v>
      </c>
      <c r="H213" s="16" t="s">
        <v>225</v>
      </c>
      <c r="I213" s="17">
        <v>240</v>
      </c>
      <c r="J213" s="19">
        <v>300</v>
      </c>
    </row>
    <row r="214" spans="1:10" ht="15">
      <c r="A214" s="22" t="s">
        <v>125</v>
      </c>
      <c r="B214" s="16" t="s">
        <v>27</v>
      </c>
      <c r="C214" s="16" t="s">
        <v>17</v>
      </c>
      <c r="D214" s="16" t="s">
        <v>13</v>
      </c>
      <c r="E214" s="16" t="s">
        <v>13</v>
      </c>
      <c r="F214" s="17">
        <v>3</v>
      </c>
      <c r="G214" s="16" t="s">
        <v>174</v>
      </c>
      <c r="H214" s="16" t="s">
        <v>234</v>
      </c>
      <c r="I214" s="17"/>
      <c r="J214" s="19">
        <f>J215</f>
        <v>1515.2</v>
      </c>
    </row>
    <row r="215" spans="1:10" ht="30">
      <c r="A215" s="22" t="s">
        <v>188</v>
      </c>
      <c r="B215" s="16" t="s">
        <v>27</v>
      </c>
      <c r="C215" s="16" t="s">
        <v>17</v>
      </c>
      <c r="D215" s="16" t="s">
        <v>13</v>
      </c>
      <c r="E215" s="16" t="s">
        <v>13</v>
      </c>
      <c r="F215" s="17">
        <v>3</v>
      </c>
      <c r="G215" s="16" t="s">
        <v>174</v>
      </c>
      <c r="H215" s="16" t="s">
        <v>234</v>
      </c>
      <c r="I215" s="17">
        <v>240</v>
      </c>
      <c r="J215" s="19">
        <f>600+915.2</f>
        <v>1515.2</v>
      </c>
    </row>
    <row r="216" spans="1:10" ht="15">
      <c r="A216" s="22" t="s">
        <v>127</v>
      </c>
      <c r="B216" s="16" t="s">
        <v>27</v>
      </c>
      <c r="C216" s="16" t="s">
        <v>17</v>
      </c>
      <c r="D216" s="16" t="s">
        <v>13</v>
      </c>
      <c r="E216" s="16" t="s">
        <v>13</v>
      </c>
      <c r="F216" s="17">
        <v>3</v>
      </c>
      <c r="G216" s="16" t="s">
        <v>174</v>
      </c>
      <c r="H216" s="17">
        <v>29220</v>
      </c>
      <c r="I216" s="17"/>
      <c r="J216" s="19">
        <f>J217</f>
        <v>705.7</v>
      </c>
    </row>
    <row r="217" spans="1:10" ht="30">
      <c r="A217" s="22" t="s">
        <v>188</v>
      </c>
      <c r="B217" s="16" t="s">
        <v>27</v>
      </c>
      <c r="C217" s="16" t="s">
        <v>17</v>
      </c>
      <c r="D217" s="16" t="s">
        <v>13</v>
      </c>
      <c r="E217" s="16" t="s">
        <v>13</v>
      </c>
      <c r="F217" s="17">
        <v>3</v>
      </c>
      <c r="G217" s="16" t="s">
        <v>174</v>
      </c>
      <c r="H217" s="17">
        <v>29220</v>
      </c>
      <c r="I217" s="17">
        <v>240</v>
      </c>
      <c r="J217" s="19">
        <f>800-100+5.7</f>
        <v>705.7</v>
      </c>
    </row>
    <row r="218" spans="1:10" ht="15">
      <c r="A218" s="22" t="s">
        <v>130</v>
      </c>
      <c r="B218" s="16" t="s">
        <v>27</v>
      </c>
      <c r="C218" s="16" t="s">
        <v>17</v>
      </c>
      <c r="D218" s="16" t="s">
        <v>13</v>
      </c>
      <c r="E218" s="16" t="s">
        <v>13</v>
      </c>
      <c r="F218" s="17">
        <v>3</v>
      </c>
      <c r="G218" s="16" t="s">
        <v>174</v>
      </c>
      <c r="H218" s="16" t="s">
        <v>235</v>
      </c>
      <c r="I218" s="17"/>
      <c r="J218" s="19">
        <f>J219</f>
        <v>17229.9</v>
      </c>
    </row>
    <row r="219" spans="1:10" ht="30">
      <c r="A219" s="22" t="s">
        <v>188</v>
      </c>
      <c r="B219" s="16" t="s">
        <v>27</v>
      </c>
      <c r="C219" s="16" t="s">
        <v>17</v>
      </c>
      <c r="D219" s="16" t="s">
        <v>13</v>
      </c>
      <c r="E219" s="16" t="s">
        <v>13</v>
      </c>
      <c r="F219" s="17">
        <v>3</v>
      </c>
      <c r="G219" s="16" t="s">
        <v>174</v>
      </c>
      <c r="H219" s="16" t="s">
        <v>235</v>
      </c>
      <c r="I219" s="17">
        <v>240</v>
      </c>
      <c r="J219" s="19">
        <f>17494.4-264.5</f>
        <v>17229.9</v>
      </c>
    </row>
    <row r="220" spans="1:30" ht="15" customHeight="1" hidden="1">
      <c r="A220" s="22" t="s">
        <v>128</v>
      </c>
      <c r="B220" s="16" t="s">
        <v>27</v>
      </c>
      <c r="C220" s="16" t="s">
        <v>17</v>
      </c>
      <c r="D220" s="16" t="s">
        <v>13</v>
      </c>
      <c r="E220" s="16" t="s">
        <v>13</v>
      </c>
      <c r="F220" s="17">
        <v>3</v>
      </c>
      <c r="G220" s="16" t="s">
        <v>174</v>
      </c>
      <c r="H220" s="17">
        <v>29470</v>
      </c>
      <c r="I220" s="17"/>
      <c r="J220" s="19">
        <f>J221</f>
        <v>0</v>
      </c>
      <c r="K220" s="156"/>
      <c r="L220" s="156"/>
      <c r="M220" s="156"/>
      <c r="N220" s="156"/>
      <c r="O220" s="156"/>
      <c r="P220" s="156"/>
      <c r="Q220" s="156"/>
      <c r="R220" s="156"/>
      <c r="S220" s="156"/>
      <c r="T220" s="156"/>
      <c r="U220" s="156"/>
      <c r="V220" s="156"/>
      <c r="W220" s="156"/>
      <c r="X220" s="156"/>
      <c r="Y220" s="156"/>
      <c r="Z220" s="156"/>
      <c r="AA220" s="156"/>
      <c r="AB220" s="156"/>
      <c r="AC220" s="156"/>
      <c r="AD220" s="156"/>
    </row>
    <row r="221" spans="1:10" ht="30" hidden="1">
      <c r="A221" s="22" t="s">
        <v>188</v>
      </c>
      <c r="B221" s="16" t="s">
        <v>27</v>
      </c>
      <c r="C221" s="16" t="s">
        <v>17</v>
      </c>
      <c r="D221" s="16" t="s">
        <v>13</v>
      </c>
      <c r="E221" s="16" t="s">
        <v>13</v>
      </c>
      <c r="F221" s="17">
        <v>3</v>
      </c>
      <c r="G221" s="16" t="s">
        <v>174</v>
      </c>
      <c r="H221" s="17">
        <v>29470</v>
      </c>
      <c r="I221" s="17">
        <v>240</v>
      </c>
      <c r="J221" s="19">
        <v>0</v>
      </c>
    </row>
    <row r="222" spans="1:10" ht="15" hidden="1">
      <c r="A222" s="22" t="s">
        <v>129</v>
      </c>
      <c r="B222" s="16" t="s">
        <v>27</v>
      </c>
      <c r="C222" s="16" t="s">
        <v>17</v>
      </c>
      <c r="D222" s="16" t="s">
        <v>13</v>
      </c>
      <c r="E222" s="16" t="s">
        <v>13</v>
      </c>
      <c r="F222" s="17">
        <v>3</v>
      </c>
      <c r="G222" s="16" t="s">
        <v>174</v>
      </c>
      <c r="H222" s="17">
        <v>29490</v>
      </c>
      <c r="I222" s="17"/>
      <c r="J222" s="19">
        <f>J223</f>
        <v>0</v>
      </c>
    </row>
    <row r="223" spans="1:10" ht="30" hidden="1">
      <c r="A223" s="22" t="s">
        <v>188</v>
      </c>
      <c r="B223" s="16" t="s">
        <v>27</v>
      </c>
      <c r="C223" s="16" t="s">
        <v>17</v>
      </c>
      <c r="D223" s="16" t="s">
        <v>13</v>
      </c>
      <c r="E223" s="16" t="s">
        <v>13</v>
      </c>
      <c r="F223" s="17">
        <v>3</v>
      </c>
      <c r="G223" s="16" t="s">
        <v>174</v>
      </c>
      <c r="H223" s="17">
        <v>29490</v>
      </c>
      <c r="I223" s="17">
        <v>240</v>
      </c>
      <c r="J223" s="19">
        <f>400-400</f>
        <v>0</v>
      </c>
    </row>
    <row r="224" spans="1:10" ht="15">
      <c r="A224" s="22" t="s">
        <v>150</v>
      </c>
      <c r="B224" s="16" t="s">
        <v>27</v>
      </c>
      <c r="C224" s="16" t="s">
        <v>17</v>
      </c>
      <c r="D224" s="16" t="s">
        <v>13</v>
      </c>
      <c r="E224" s="16" t="s">
        <v>13</v>
      </c>
      <c r="F224" s="17">
        <v>3</v>
      </c>
      <c r="G224" s="16" t="s">
        <v>174</v>
      </c>
      <c r="H224" s="16" t="s">
        <v>267</v>
      </c>
      <c r="I224" s="17"/>
      <c r="J224" s="19">
        <f>J225</f>
        <v>1481</v>
      </c>
    </row>
    <row r="225" spans="1:10" ht="30">
      <c r="A225" s="22" t="s">
        <v>188</v>
      </c>
      <c r="B225" s="16" t="s">
        <v>27</v>
      </c>
      <c r="C225" s="16" t="s">
        <v>17</v>
      </c>
      <c r="D225" s="16" t="s">
        <v>13</v>
      </c>
      <c r="E225" s="16" t="s">
        <v>13</v>
      </c>
      <c r="F225" s="17">
        <v>3</v>
      </c>
      <c r="G225" s="16" t="s">
        <v>174</v>
      </c>
      <c r="H225" s="16" t="s">
        <v>267</v>
      </c>
      <c r="I225" s="17">
        <v>240</v>
      </c>
      <c r="J225" s="19">
        <f>600+881</f>
        <v>1481</v>
      </c>
    </row>
    <row r="226" spans="1:10" ht="15" hidden="1">
      <c r="A226" s="22" t="s">
        <v>151</v>
      </c>
      <c r="B226" s="16" t="s">
        <v>27</v>
      </c>
      <c r="C226" s="16" t="s">
        <v>17</v>
      </c>
      <c r="D226" s="16" t="s">
        <v>13</v>
      </c>
      <c r="E226" s="16" t="s">
        <v>13</v>
      </c>
      <c r="F226" s="17">
        <v>3</v>
      </c>
      <c r="G226" s="16" t="s">
        <v>174</v>
      </c>
      <c r="H226" s="16" t="s">
        <v>236</v>
      </c>
      <c r="I226" s="17"/>
      <c r="J226" s="19">
        <f>J227</f>
        <v>0</v>
      </c>
    </row>
    <row r="227" spans="1:10" ht="30" hidden="1">
      <c r="A227" s="22" t="s">
        <v>188</v>
      </c>
      <c r="B227" s="16" t="s">
        <v>27</v>
      </c>
      <c r="C227" s="16" t="s">
        <v>17</v>
      </c>
      <c r="D227" s="16" t="s">
        <v>13</v>
      </c>
      <c r="E227" s="16" t="s">
        <v>13</v>
      </c>
      <c r="F227" s="17">
        <v>3</v>
      </c>
      <c r="G227" s="16" t="s">
        <v>174</v>
      </c>
      <c r="H227" s="16" t="s">
        <v>236</v>
      </c>
      <c r="I227" s="17">
        <v>240</v>
      </c>
      <c r="J227" s="19">
        <f>100-100</f>
        <v>0</v>
      </c>
    </row>
    <row r="228" spans="1:10" ht="15" hidden="1">
      <c r="A228" s="22" t="s">
        <v>164</v>
      </c>
      <c r="B228" s="16" t="s">
        <v>27</v>
      </c>
      <c r="C228" s="16" t="s">
        <v>17</v>
      </c>
      <c r="D228" s="16" t="s">
        <v>13</v>
      </c>
      <c r="E228" s="16" t="s">
        <v>13</v>
      </c>
      <c r="F228" s="17">
        <v>3</v>
      </c>
      <c r="G228" s="16" t="s">
        <v>174</v>
      </c>
      <c r="H228" s="16" t="s">
        <v>237</v>
      </c>
      <c r="I228" s="17"/>
      <c r="J228" s="19">
        <f>J229</f>
        <v>0</v>
      </c>
    </row>
    <row r="229" spans="1:10" ht="30" hidden="1">
      <c r="A229" s="22" t="s">
        <v>188</v>
      </c>
      <c r="B229" s="16" t="s">
        <v>27</v>
      </c>
      <c r="C229" s="16" t="s">
        <v>17</v>
      </c>
      <c r="D229" s="16" t="s">
        <v>13</v>
      </c>
      <c r="E229" s="16" t="s">
        <v>13</v>
      </c>
      <c r="F229" s="17">
        <v>3</v>
      </c>
      <c r="G229" s="16" t="s">
        <v>174</v>
      </c>
      <c r="H229" s="16" t="s">
        <v>237</v>
      </c>
      <c r="I229" s="17">
        <v>240</v>
      </c>
      <c r="J229" s="19"/>
    </row>
    <row r="230" spans="1:10" ht="15" hidden="1">
      <c r="A230" s="22" t="s">
        <v>201</v>
      </c>
      <c r="B230" s="16" t="s">
        <v>27</v>
      </c>
      <c r="C230" s="16" t="s">
        <v>17</v>
      </c>
      <c r="D230" s="16" t="s">
        <v>13</v>
      </c>
      <c r="E230" s="16" t="s">
        <v>13</v>
      </c>
      <c r="F230" s="17">
        <v>3</v>
      </c>
      <c r="G230" s="16" t="s">
        <v>174</v>
      </c>
      <c r="H230" s="16" t="s">
        <v>238</v>
      </c>
      <c r="I230" s="17"/>
      <c r="J230" s="19">
        <f>J231</f>
        <v>0</v>
      </c>
    </row>
    <row r="231" spans="1:10" ht="30" hidden="1">
      <c r="A231" s="22" t="s">
        <v>188</v>
      </c>
      <c r="B231" s="16" t="s">
        <v>27</v>
      </c>
      <c r="C231" s="16" t="s">
        <v>17</v>
      </c>
      <c r="D231" s="16" t="s">
        <v>13</v>
      </c>
      <c r="E231" s="16" t="s">
        <v>13</v>
      </c>
      <c r="F231" s="17">
        <v>3</v>
      </c>
      <c r="G231" s="16" t="s">
        <v>174</v>
      </c>
      <c r="H231" s="16" t="s">
        <v>238</v>
      </c>
      <c r="I231" s="17">
        <v>240</v>
      </c>
      <c r="J231" s="19">
        <v>0</v>
      </c>
    </row>
    <row r="232" spans="1:10" ht="15">
      <c r="A232" s="22" t="s">
        <v>165</v>
      </c>
      <c r="B232" s="16" t="s">
        <v>27</v>
      </c>
      <c r="C232" s="16" t="s">
        <v>17</v>
      </c>
      <c r="D232" s="16" t="s">
        <v>13</v>
      </c>
      <c r="E232" s="16" t="s">
        <v>13</v>
      </c>
      <c r="F232" s="17">
        <v>3</v>
      </c>
      <c r="G232" s="16" t="s">
        <v>174</v>
      </c>
      <c r="H232" s="16" t="s">
        <v>239</v>
      </c>
      <c r="I232" s="17"/>
      <c r="J232" s="19">
        <f>J233</f>
        <v>4800</v>
      </c>
    </row>
    <row r="233" spans="1:10" ht="30" customHeight="1">
      <c r="A233" s="22" t="s">
        <v>188</v>
      </c>
      <c r="B233" s="16" t="s">
        <v>27</v>
      </c>
      <c r="C233" s="16" t="s">
        <v>17</v>
      </c>
      <c r="D233" s="16" t="s">
        <v>13</v>
      </c>
      <c r="E233" s="16" t="s">
        <v>13</v>
      </c>
      <c r="F233" s="17">
        <v>3</v>
      </c>
      <c r="G233" s="16" t="s">
        <v>174</v>
      </c>
      <c r="H233" s="16" t="s">
        <v>239</v>
      </c>
      <c r="I233" s="17">
        <v>240</v>
      </c>
      <c r="J233" s="19">
        <f>959.2-450+1790.8+1500+1000</f>
        <v>4800</v>
      </c>
    </row>
    <row r="234" spans="1:10" ht="51.75" customHeight="1">
      <c r="A234" s="24" t="s">
        <v>384</v>
      </c>
      <c r="B234" s="13">
        <v>871</v>
      </c>
      <c r="C234" s="12" t="s">
        <v>17</v>
      </c>
      <c r="D234" s="12" t="s">
        <v>13</v>
      </c>
      <c r="E234" s="12" t="s">
        <v>13</v>
      </c>
      <c r="F234" s="13">
        <v>6</v>
      </c>
      <c r="G234" s="12" t="s">
        <v>174</v>
      </c>
      <c r="H234" s="12" t="s">
        <v>311</v>
      </c>
      <c r="I234" s="13"/>
      <c r="J234" s="23">
        <f>J235+J237</f>
        <v>868.7</v>
      </c>
    </row>
    <row r="235" spans="1:10" ht="15">
      <c r="A235" s="22" t="s">
        <v>385</v>
      </c>
      <c r="B235" s="17">
        <v>871</v>
      </c>
      <c r="C235" s="16" t="s">
        <v>17</v>
      </c>
      <c r="D235" s="16" t="s">
        <v>13</v>
      </c>
      <c r="E235" s="16" t="s">
        <v>13</v>
      </c>
      <c r="F235" s="17">
        <v>6</v>
      </c>
      <c r="G235" s="16" t="s">
        <v>174</v>
      </c>
      <c r="H235" s="16" t="s">
        <v>386</v>
      </c>
      <c r="I235" s="17"/>
      <c r="J235" s="19">
        <f>J236</f>
        <v>604.2</v>
      </c>
    </row>
    <row r="236" spans="1:10" ht="30" customHeight="1">
      <c r="A236" s="22" t="s">
        <v>188</v>
      </c>
      <c r="B236" s="17">
        <v>871</v>
      </c>
      <c r="C236" s="16" t="s">
        <v>17</v>
      </c>
      <c r="D236" s="16" t="s">
        <v>13</v>
      </c>
      <c r="E236" s="16" t="s">
        <v>13</v>
      </c>
      <c r="F236" s="17">
        <v>6</v>
      </c>
      <c r="G236" s="16" t="s">
        <v>174</v>
      </c>
      <c r="H236" s="16" t="s">
        <v>386</v>
      </c>
      <c r="I236" s="17">
        <v>240</v>
      </c>
      <c r="J236" s="19">
        <v>604.2</v>
      </c>
    </row>
    <row r="237" spans="1:10" ht="15">
      <c r="A237" s="22" t="s">
        <v>385</v>
      </c>
      <c r="B237" s="17">
        <v>871</v>
      </c>
      <c r="C237" s="16" t="s">
        <v>17</v>
      </c>
      <c r="D237" s="16" t="s">
        <v>13</v>
      </c>
      <c r="E237" s="16" t="s">
        <v>13</v>
      </c>
      <c r="F237" s="17">
        <v>6</v>
      </c>
      <c r="G237" s="16" t="s">
        <v>174</v>
      </c>
      <c r="H237" s="16" t="s">
        <v>387</v>
      </c>
      <c r="I237" s="17"/>
      <c r="J237" s="19">
        <f>J238</f>
        <v>264.5</v>
      </c>
    </row>
    <row r="238" spans="1:10" ht="30" customHeight="1">
      <c r="A238" s="22" t="s">
        <v>188</v>
      </c>
      <c r="B238" s="17">
        <v>871</v>
      </c>
      <c r="C238" s="16" t="s">
        <v>17</v>
      </c>
      <c r="D238" s="16" t="s">
        <v>13</v>
      </c>
      <c r="E238" s="16" t="s">
        <v>13</v>
      </c>
      <c r="F238" s="17">
        <v>6</v>
      </c>
      <c r="G238" s="16" t="s">
        <v>174</v>
      </c>
      <c r="H238" s="16" t="s">
        <v>387</v>
      </c>
      <c r="I238" s="17">
        <v>240</v>
      </c>
      <c r="J238" s="19">
        <v>264.5</v>
      </c>
    </row>
    <row r="239" spans="1:10" ht="15">
      <c r="A239" s="24" t="s">
        <v>294</v>
      </c>
      <c r="B239" s="12" t="s">
        <v>27</v>
      </c>
      <c r="C239" s="12" t="s">
        <v>17</v>
      </c>
      <c r="D239" s="12" t="s">
        <v>17</v>
      </c>
      <c r="E239" s="12" t="s">
        <v>174</v>
      </c>
      <c r="F239" s="13">
        <v>0</v>
      </c>
      <c r="G239" s="12" t="s">
        <v>174</v>
      </c>
      <c r="H239" s="12" t="s">
        <v>311</v>
      </c>
      <c r="I239" s="13"/>
      <c r="J239" s="23">
        <f>J240+J246</f>
        <v>18316.3</v>
      </c>
    </row>
    <row r="240" spans="1:10" ht="30">
      <c r="A240" s="15" t="s">
        <v>347</v>
      </c>
      <c r="B240" s="16" t="s">
        <v>17</v>
      </c>
      <c r="C240" s="16" t="s">
        <v>17</v>
      </c>
      <c r="D240" s="16" t="s">
        <v>17</v>
      </c>
      <c r="E240" s="16" t="s">
        <v>13</v>
      </c>
      <c r="F240" s="17">
        <v>0</v>
      </c>
      <c r="G240" s="16" t="s">
        <v>174</v>
      </c>
      <c r="H240" s="16" t="s">
        <v>311</v>
      </c>
      <c r="I240" s="13"/>
      <c r="J240" s="19">
        <f>J241</f>
        <v>17916.3</v>
      </c>
    </row>
    <row r="241" spans="1:10" s="26" customFormat="1" ht="15">
      <c r="A241" s="24" t="s">
        <v>131</v>
      </c>
      <c r="B241" s="12" t="s">
        <v>27</v>
      </c>
      <c r="C241" s="12" t="s">
        <v>17</v>
      </c>
      <c r="D241" s="12" t="s">
        <v>17</v>
      </c>
      <c r="E241" s="12" t="s">
        <v>13</v>
      </c>
      <c r="F241" s="13">
        <v>4</v>
      </c>
      <c r="G241" s="12" t="s">
        <v>174</v>
      </c>
      <c r="H241" s="12" t="s">
        <v>311</v>
      </c>
      <c r="I241" s="13"/>
      <c r="J241" s="23">
        <f>J242</f>
        <v>17916.3</v>
      </c>
    </row>
    <row r="242" spans="1:10" ht="30">
      <c r="A242" s="22" t="s">
        <v>132</v>
      </c>
      <c r="B242" s="16" t="s">
        <v>27</v>
      </c>
      <c r="C242" s="16" t="s">
        <v>17</v>
      </c>
      <c r="D242" s="16" t="s">
        <v>17</v>
      </c>
      <c r="E242" s="16" t="s">
        <v>13</v>
      </c>
      <c r="F242" s="17">
        <v>4</v>
      </c>
      <c r="G242" s="16" t="s">
        <v>174</v>
      </c>
      <c r="H242" s="16" t="s">
        <v>240</v>
      </c>
      <c r="I242" s="17"/>
      <c r="J242" s="19">
        <f>SUM(J243:J245)</f>
        <v>17916.3</v>
      </c>
    </row>
    <row r="243" spans="1:10" ht="15">
      <c r="A243" s="15" t="s">
        <v>179</v>
      </c>
      <c r="B243" s="16" t="s">
        <v>27</v>
      </c>
      <c r="C243" s="16" t="s">
        <v>17</v>
      </c>
      <c r="D243" s="16" t="s">
        <v>17</v>
      </c>
      <c r="E243" s="16" t="s">
        <v>13</v>
      </c>
      <c r="F243" s="17">
        <v>4</v>
      </c>
      <c r="G243" s="16" t="s">
        <v>174</v>
      </c>
      <c r="H243" s="16" t="s">
        <v>240</v>
      </c>
      <c r="I243" s="17">
        <v>110</v>
      </c>
      <c r="J243" s="19">
        <v>15065.3</v>
      </c>
    </row>
    <row r="244" spans="1:10" ht="30">
      <c r="A244" s="22" t="s">
        <v>188</v>
      </c>
      <c r="B244" s="16" t="s">
        <v>27</v>
      </c>
      <c r="C244" s="16" t="s">
        <v>17</v>
      </c>
      <c r="D244" s="16" t="s">
        <v>17</v>
      </c>
      <c r="E244" s="16" t="s">
        <v>13</v>
      </c>
      <c r="F244" s="17">
        <v>4</v>
      </c>
      <c r="G244" s="16" t="s">
        <v>174</v>
      </c>
      <c r="H244" s="16" t="s">
        <v>240</v>
      </c>
      <c r="I244" s="17">
        <v>240</v>
      </c>
      <c r="J244" s="19">
        <v>2800</v>
      </c>
    </row>
    <row r="245" spans="1:10" ht="15">
      <c r="A245" s="15" t="s">
        <v>181</v>
      </c>
      <c r="B245" s="16" t="s">
        <v>27</v>
      </c>
      <c r="C245" s="16" t="s">
        <v>17</v>
      </c>
      <c r="D245" s="16" t="s">
        <v>17</v>
      </c>
      <c r="E245" s="16" t="s">
        <v>13</v>
      </c>
      <c r="F245" s="17">
        <v>4</v>
      </c>
      <c r="G245" s="16" t="s">
        <v>174</v>
      </c>
      <c r="H245" s="16" t="s">
        <v>240</v>
      </c>
      <c r="I245" s="17">
        <v>850</v>
      </c>
      <c r="J245" s="19">
        <v>51</v>
      </c>
    </row>
    <row r="246" spans="1:10" s="26" customFormat="1" ht="43.5">
      <c r="A246" s="11" t="s">
        <v>189</v>
      </c>
      <c r="B246" s="13">
        <v>871</v>
      </c>
      <c r="C246" s="12" t="s">
        <v>17</v>
      </c>
      <c r="D246" s="12" t="s">
        <v>17</v>
      </c>
      <c r="E246" s="12" t="s">
        <v>21</v>
      </c>
      <c r="F246" s="13">
        <v>0</v>
      </c>
      <c r="G246" s="12" t="s">
        <v>174</v>
      </c>
      <c r="H246" s="12" t="s">
        <v>311</v>
      </c>
      <c r="I246" s="13"/>
      <c r="J246" s="23">
        <f>J247</f>
        <v>400</v>
      </c>
    </row>
    <row r="247" spans="1:10" ht="15">
      <c r="A247" s="11" t="s">
        <v>202</v>
      </c>
      <c r="B247" s="13">
        <v>871</v>
      </c>
      <c r="C247" s="12" t="s">
        <v>17</v>
      </c>
      <c r="D247" s="12" t="s">
        <v>17</v>
      </c>
      <c r="E247" s="12" t="s">
        <v>21</v>
      </c>
      <c r="F247" s="13">
        <v>2</v>
      </c>
      <c r="G247" s="12" t="s">
        <v>174</v>
      </c>
      <c r="H247" s="12" t="s">
        <v>311</v>
      </c>
      <c r="I247" s="13"/>
      <c r="J247" s="23">
        <f>J248+J251+J254</f>
        <v>400</v>
      </c>
    </row>
    <row r="248" spans="1:10" ht="15">
      <c r="A248" s="15" t="s">
        <v>268</v>
      </c>
      <c r="B248" s="17">
        <v>871</v>
      </c>
      <c r="C248" s="16" t="s">
        <v>17</v>
      </c>
      <c r="D248" s="16" t="s">
        <v>17</v>
      </c>
      <c r="E248" s="16" t="s">
        <v>21</v>
      </c>
      <c r="F248" s="17">
        <v>2</v>
      </c>
      <c r="G248" s="16" t="s">
        <v>12</v>
      </c>
      <c r="H248" s="16" t="s">
        <v>311</v>
      </c>
      <c r="I248" s="17"/>
      <c r="J248" s="19">
        <f>J249</f>
        <v>50</v>
      </c>
    </row>
    <row r="249" spans="1:10" ht="30">
      <c r="A249" s="22" t="s">
        <v>191</v>
      </c>
      <c r="B249" s="17">
        <v>871</v>
      </c>
      <c r="C249" s="16" t="s">
        <v>17</v>
      </c>
      <c r="D249" s="16" t="s">
        <v>17</v>
      </c>
      <c r="E249" s="16" t="s">
        <v>21</v>
      </c>
      <c r="F249" s="16" t="s">
        <v>171</v>
      </c>
      <c r="G249" s="16" t="s">
        <v>12</v>
      </c>
      <c r="H249" s="16" t="s">
        <v>217</v>
      </c>
      <c r="I249" s="16"/>
      <c r="J249" s="19">
        <f>J250</f>
        <v>50</v>
      </c>
    </row>
    <row r="250" spans="1:10" ht="30">
      <c r="A250" s="22" t="s">
        <v>188</v>
      </c>
      <c r="B250" s="17">
        <v>871</v>
      </c>
      <c r="C250" s="16" t="s">
        <v>17</v>
      </c>
      <c r="D250" s="16" t="s">
        <v>17</v>
      </c>
      <c r="E250" s="16" t="s">
        <v>21</v>
      </c>
      <c r="F250" s="16" t="s">
        <v>171</v>
      </c>
      <c r="G250" s="16" t="s">
        <v>12</v>
      </c>
      <c r="H250" s="16" t="s">
        <v>217</v>
      </c>
      <c r="I250" s="16" t="s">
        <v>194</v>
      </c>
      <c r="J250" s="19">
        <v>50</v>
      </c>
    </row>
    <row r="251" spans="1:10" ht="15">
      <c r="A251" s="15" t="s">
        <v>269</v>
      </c>
      <c r="B251" s="17">
        <v>871</v>
      </c>
      <c r="C251" s="16" t="s">
        <v>17</v>
      </c>
      <c r="D251" s="16" t="s">
        <v>17</v>
      </c>
      <c r="E251" s="16" t="s">
        <v>21</v>
      </c>
      <c r="F251" s="17">
        <v>2</v>
      </c>
      <c r="G251" s="16" t="s">
        <v>14</v>
      </c>
      <c r="H251" s="16"/>
      <c r="I251" s="17"/>
      <c r="J251" s="19">
        <f>J252</f>
        <v>300</v>
      </c>
    </row>
    <row r="252" spans="1:10" ht="30">
      <c r="A252" s="22" t="s">
        <v>191</v>
      </c>
      <c r="B252" s="17">
        <v>871</v>
      </c>
      <c r="C252" s="16" t="s">
        <v>17</v>
      </c>
      <c r="D252" s="16" t="s">
        <v>17</v>
      </c>
      <c r="E252" s="16" t="s">
        <v>21</v>
      </c>
      <c r="F252" s="16" t="s">
        <v>171</v>
      </c>
      <c r="G252" s="16" t="s">
        <v>14</v>
      </c>
      <c r="H252" s="16" t="s">
        <v>217</v>
      </c>
      <c r="I252" s="16"/>
      <c r="J252" s="19">
        <f>J253</f>
        <v>300</v>
      </c>
    </row>
    <row r="253" spans="1:10" ht="30">
      <c r="A253" s="22" t="s">
        <v>188</v>
      </c>
      <c r="B253" s="17">
        <v>871</v>
      </c>
      <c r="C253" s="16" t="s">
        <v>17</v>
      </c>
      <c r="D253" s="16" t="s">
        <v>17</v>
      </c>
      <c r="E253" s="16" t="s">
        <v>21</v>
      </c>
      <c r="F253" s="16" t="s">
        <v>171</v>
      </c>
      <c r="G253" s="16" t="s">
        <v>14</v>
      </c>
      <c r="H253" s="16" t="s">
        <v>217</v>
      </c>
      <c r="I253" s="16" t="s">
        <v>194</v>
      </c>
      <c r="J253" s="19">
        <v>300</v>
      </c>
    </row>
    <row r="254" spans="1:10" ht="15">
      <c r="A254" s="15" t="s">
        <v>272</v>
      </c>
      <c r="B254" s="17">
        <v>871</v>
      </c>
      <c r="C254" s="16" t="s">
        <v>17</v>
      </c>
      <c r="D254" s="16" t="s">
        <v>17</v>
      </c>
      <c r="E254" s="16" t="s">
        <v>21</v>
      </c>
      <c r="F254" s="16" t="s">
        <v>171</v>
      </c>
      <c r="G254" s="16" t="s">
        <v>13</v>
      </c>
      <c r="H254" s="16" t="s">
        <v>311</v>
      </c>
      <c r="I254" s="16"/>
      <c r="J254" s="19">
        <f>J255</f>
        <v>50</v>
      </c>
    </row>
    <row r="255" spans="1:10" ht="30">
      <c r="A255" s="22" t="s">
        <v>191</v>
      </c>
      <c r="B255" s="17">
        <v>871</v>
      </c>
      <c r="C255" s="16" t="s">
        <v>17</v>
      </c>
      <c r="D255" s="16" t="s">
        <v>17</v>
      </c>
      <c r="E255" s="16" t="s">
        <v>21</v>
      </c>
      <c r="F255" s="16" t="s">
        <v>171</v>
      </c>
      <c r="G255" s="16" t="s">
        <v>13</v>
      </c>
      <c r="H255" s="16" t="s">
        <v>217</v>
      </c>
      <c r="I255" s="16"/>
      <c r="J255" s="19">
        <f>J256</f>
        <v>50</v>
      </c>
    </row>
    <row r="256" spans="1:10" ht="30">
      <c r="A256" s="22" t="s">
        <v>188</v>
      </c>
      <c r="B256" s="17">
        <v>871</v>
      </c>
      <c r="C256" s="16" t="s">
        <v>17</v>
      </c>
      <c r="D256" s="16" t="s">
        <v>17</v>
      </c>
      <c r="E256" s="16" t="s">
        <v>21</v>
      </c>
      <c r="F256" s="16" t="s">
        <v>171</v>
      </c>
      <c r="G256" s="16" t="s">
        <v>13</v>
      </c>
      <c r="H256" s="16" t="s">
        <v>217</v>
      </c>
      <c r="I256" s="16" t="s">
        <v>194</v>
      </c>
      <c r="J256" s="19">
        <v>50</v>
      </c>
    </row>
    <row r="257" spans="1:10" ht="15">
      <c r="A257" s="13" t="s">
        <v>69</v>
      </c>
      <c r="B257" s="13">
        <v>871</v>
      </c>
      <c r="C257" s="12" t="s">
        <v>21</v>
      </c>
      <c r="D257" s="12"/>
      <c r="E257" s="12"/>
      <c r="F257" s="13"/>
      <c r="G257" s="12"/>
      <c r="H257" s="12"/>
      <c r="I257" s="13"/>
      <c r="J257" s="14">
        <f>J258+J263</f>
        <v>245</v>
      </c>
    </row>
    <row r="258" spans="1:10" ht="29.25">
      <c r="A258" s="72" t="s">
        <v>72</v>
      </c>
      <c r="B258" s="13">
        <v>871</v>
      </c>
      <c r="C258" s="12" t="s">
        <v>21</v>
      </c>
      <c r="D258" s="12" t="s">
        <v>17</v>
      </c>
      <c r="E258" s="16"/>
      <c r="F258" s="17"/>
      <c r="G258" s="16"/>
      <c r="H258" s="16"/>
      <c r="I258" s="17"/>
      <c r="J258" s="23">
        <f>J259</f>
        <v>30</v>
      </c>
    </row>
    <row r="259" spans="1:10" ht="15">
      <c r="A259" s="15" t="s">
        <v>100</v>
      </c>
      <c r="B259" s="17">
        <v>871</v>
      </c>
      <c r="C259" s="16" t="s">
        <v>21</v>
      </c>
      <c r="D259" s="16" t="s">
        <v>17</v>
      </c>
      <c r="E259" s="16">
        <v>92</v>
      </c>
      <c r="F259" s="17">
        <v>0</v>
      </c>
      <c r="G259" s="16" t="s">
        <v>174</v>
      </c>
      <c r="H259" s="16" t="s">
        <v>311</v>
      </c>
      <c r="I259" s="17"/>
      <c r="J259" s="19">
        <f>J260</f>
        <v>30</v>
      </c>
    </row>
    <row r="260" spans="1:10" s="26" customFormat="1" ht="15">
      <c r="A260" s="22" t="s">
        <v>163</v>
      </c>
      <c r="B260" s="17">
        <v>871</v>
      </c>
      <c r="C260" s="16" t="s">
        <v>21</v>
      </c>
      <c r="D260" s="16" t="s">
        <v>17</v>
      </c>
      <c r="E260" s="16">
        <v>92</v>
      </c>
      <c r="F260" s="17">
        <v>2</v>
      </c>
      <c r="G260" s="16" t="s">
        <v>174</v>
      </c>
      <c r="H260" s="16" t="s">
        <v>311</v>
      </c>
      <c r="I260" s="17"/>
      <c r="J260" s="19">
        <f>J261</f>
        <v>30</v>
      </c>
    </row>
    <row r="261" spans="1:10" s="26" customFormat="1" ht="15">
      <c r="A261" s="22" t="s">
        <v>133</v>
      </c>
      <c r="B261" s="17">
        <v>871</v>
      </c>
      <c r="C261" s="16" t="s">
        <v>21</v>
      </c>
      <c r="D261" s="16" t="s">
        <v>17</v>
      </c>
      <c r="E261" s="16">
        <v>92</v>
      </c>
      <c r="F261" s="17">
        <v>2</v>
      </c>
      <c r="G261" s="16" t="s">
        <v>174</v>
      </c>
      <c r="H261" s="16" t="s">
        <v>241</v>
      </c>
      <c r="I261" s="17"/>
      <c r="J261" s="19">
        <f>J262</f>
        <v>30</v>
      </c>
    </row>
    <row r="262" spans="1:10" s="26" customFormat="1" ht="30">
      <c r="A262" s="22" t="s">
        <v>188</v>
      </c>
      <c r="B262" s="17">
        <v>871</v>
      </c>
      <c r="C262" s="16" t="s">
        <v>21</v>
      </c>
      <c r="D262" s="16" t="s">
        <v>17</v>
      </c>
      <c r="E262" s="16">
        <v>92</v>
      </c>
      <c r="F262" s="17">
        <v>2</v>
      </c>
      <c r="G262" s="16" t="s">
        <v>174</v>
      </c>
      <c r="H262" s="16" t="s">
        <v>241</v>
      </c>
      <c r="I262" s="17">
        <v>240</v>
      </c>
      <c r="J262" s="19">
        <v>30</v>
      </c>
    </row>
    <row r="263" spans="1:10" s="26" customFormat="1" ht="15">
      <c r="A263" s="11" t="s">
        <v>135</v>
      </c>
      <c r="B263" s="13">
        <v>871</v>
      </c>
      <c r="C263" s="12" t="s">
        <v>21</v>
      </c>
      <c r="D263" s="12" t="s">
        <v>21</v>
      </c>
      <c r="E263" s="12"/>
      <c r="F263" s="13"/>
      <c r="G263" s="12"/>
      <c r="H263" s="12"/>
      <c r="I263" s="13"/>
      <c r="J263" s="14">
        <f>J264</f>
        <v>215</v>
      </c>
    </row>
    <row r="264" spans="1:10" s="26" customFormat="1" ht="43.5">
      <c r="A264" s="24" t="s">
        <v>350</v>
      </c>
      <c r="B264" s="13">
        <v>871</v>
      </c>
      <c r="C264" s="12" t="s">
        <v>21</v>
      </c>
      <c r="D264" s="12" t="s">
        <v>21</v>
      </c>
      <c r="E264" s="12" t="s">
        <v>121</v>
      </c>
      <c r="F264" s="13">
        <v>0</v>
      </c>
      <c r="G264" s="12" t="s">
        <v>174</v>
      </c>
      <c r="H264" s="12" t="s">
        <v>311</v>
      </c>
      <c r="I264" s="13"/>
      <c r="J264" s="14">
        <f>J265</f>
        <v>215</v>
      </c>
    </row>
    <row r="265" spans="1:10" s="26" customFormat="1" ht="15">
      <c r="A265" s="11" t="s">
        <v>135</v>
      </c>
      <c r="B265" s="13">
        <v>871</v>
      </c>
      <c r="C265" s="12" t="s">
        <v>21</v>
      </c>
      <c r="D265" s="12" t="s">
        <v>21</v>
      </c>
      <c r="E265" s="12" t="s">
        <v>121</v>
      </c>
      <c r="F265" s="13">
        <v>1</v>
      </c>
      <c r="G265" s="12" t="s">
        <v>174</v>
      </c>
      <c r="H265" s="12" t="s">
        <v>311</v>
      </c>
      <c r="I265" s="13"/>
      <c r="J265" s="14">
        <f>J266+J268</f>
        <v>215</v>
      </c>
    </row>
    <row r="266" spans="1:10" s="26" customFormat="1" ht="15">
      <c r="A266" s="15" t="s">
        <v>136</v>
      </c>
      <c r="B266" s="17">
        <v>871</v>
      </c>
      <c r="C266" s="16" t="s">
        <v>21</v>
      </c>
      <c r="D266" s="16" t="s">
        <v>21</v>
      </c>
      <c r="E266" s="16" t="s">
        <v>121</v>
      </c>
      <c r="F266" s="17">
        <v>1</v>
      </c>
      <c r="G266" s="16" t="s">
        <v>174</v>
      </c>
      <c r="H266" s="16" t="s">
        <v>242</v>
      </c>
      <c r="I266" s="17"/>
      <c r="J266" s="18">
        <f>J267</f>
        <v>100</v>
      </c>
    </row>
    <row r="267" spans="1:10" s="26" customFormat="1" ht="45">
      <c r="A267" s="22" t="s">
        <v>362</v>
      </c>
      <c r="B267" s="17">
        <v>871</v>
      </c>
      <c r="C267" s="16" t="s">
        <v>21</v>
      </c>
      <c r="D267" s="16" t="s">
        <v>21</v>
      </c>
      <c r="E267" s="16" t="s">
        <v>121</v>
      </c>
      <c r="F267" s="17">
        <v>1</v>
      </c>
      <c r="G267" s="16" t="s">
        <v>174</v>
      </c>
      <c r="H267" s="16" t="s">
        <v>242</v>
      </c>
      <c r="I267" s="17">
        <v>810</v>
      </c>
      <c r="J267" s="18">
        <v>100</v>
      </c>
    </row>
    <row r="268" spans="1:10" s="26" customFormat="1" ht="15">
      <c r="A268" s="15" t="s">
        <v>134</v>
      </c>
      <c r="B268" s="17">
        <v>871</v>
      </c>
      <c r="C268" s="16" t="s">
        <v>21</v>
      </c>
      <c r="D268" s="16" t="s">
        <v>21</v>
      </c>
      <c r="E268" s="16" t="s">
        <v>121</v>
      </c>
      <c r="F268" s="17">
        <v>1</v>
      </c>
      <c r="G268" s="16" t="s">
        <v>174</v>
      </c>
      <c r="H268" s="16" t="s">
        <v>243</v>
      </c>
      <c r="I268" s="17"/>
      <c r="J268" s="18">
        <f>J269</f>
        <v>115</v>
      </c>
    </row>
    <row r="269" spans="1:10" s="26" customFormat="1" ht="30">
      <c r="A269" s="22" t="s">
        <v>188</v>
      </c>
      <c r="B269" s="17">
        <v>871</v>
      </c>
      <c r="C269" s="16" t="s">
        <v>21</v>
      </c>
      <c r="D269" s="16" t="s">
        <v>21</v>
      </c>
      <c r="E269" s="16" t="s">
        <v>121</v>
      </c>
      <c r="F269" s="17">
        <v>1</v>
      </c>
      <c r="G269" s="16" t="s">
        <v>174</v>
      </c>
      <c r="H269" s="16" t="s">
        <v>243</v>
      </c>
      <c r="I269" s="17">
        <v>240</v>
      </c>
      <c r="J269" s="18">
        <f>158-43</f>
        <v>115</v>
      </c>
    </row>
    <row r="270" spans="1:10" s="26" customFormat="1" ht="15">
      <c r="A270" s="13" t="s">
        <v>87</v>
      </c>
      <c r="B270" s="12" t="s">
        <v>27</v>
      </c>
      <c r="C270" s="12" t="s">
        <v>22</v>
      </c>
      <c r="D270" s="16"/>
      <c r="E270" s="16"/>
      <c r="F270" s="17"/>
      <c r="G270" s="16"/>
      <c r="H270" s="16"/>
      <c r="I270" s="17"/>
      <c r="J270" s="14">
        <f>J271+J304</f>
        <v>12929.3</v>
      </c>
    </row>
    <row r="271" spans="1:10" s="26" customFormat="1" ht="15">
      <c r="A271" s="11" t="s">
        <v>23</v>
      </c>
      <c r="B271" s="12" t="s">
        <v>27</v>
      </c>
      <c r="C271" s="12" t="s">
        <v>22</v>
      </c>
      <c r="D271" s="13" t="s">
        <v>12</v>
      </c>
      <c r="E271" s="12" t="s">
        <v>10</v>
      </c>
      <c r="F271" s="13"/>
      <c r="G271" s="12"/>
      <c r="H271" s="12"/>
      <c r="I271" s="13" t="s">
        <v>8</v>
      </c>
      <c r="J271" s="14">
        <f>J296+J272+J281+J289</f>
        <v>10878.3</v>
      </c>
    </row>
    <row r="272" spans="1:10" s="26" customFormat="1" ht="45">
      <c r="A272" s="22" t="s">
        <v>350</v>
      </c>
      <c r="B272" s="16" t="s">
        <v>27</v>
      </c>
      <c r="C272" s="16" t="s">
        <v>22</v>
      </c>
      <c r="D272" s="16" t="s">
        <v>12</v>
      </c>
      <c r="E272" s="16" t="s">
        <v>121</v>
      </c>
      <c r="F272" s="17">
        <v>0</v>
      </c>
      <c r="G272" s="16" t="s">
        <v>174</v>
      </c>
      <c r="H272" s="16" t="s">
        <v>311</v>
      </c>
      <c r="I272" s="17"/>
      <c r="J272" s="18">
        <f>J273+J278</f>
        <v>9644</v>
      </c>
    </row>
    <row r="273" spans="1:10" s="26" customFormat="1" ht="15">
      <c r="A273" s="24" t="s">
        <v>137</v>
      </c>
      <c r="B273" s="12" t="s">
        <v>27</v>
      </c>
      <c r="C273" s="12" t="s">
        <v>22</v>
      </c>
      <c r="D273" s="12" t="s">
        <v>12</v>
      </c>
      <c r="E273" s="12" t="s">
        <v>121</v>
      </c>
      <c r="F273" s="13">
        <v>2</v>
      </c>
      <c r="G273" s="12" t="s">
        <v>174</v>
      </c>
      <c r="H273" s="12" t="s">
        <v>311</v>
      </c>
      <c r="I273" s="13"/>
      <c r="J273" s="14">
        <f>J274</f>
        <v>2868.4</v>
      </c>
    </row>
    <row r="274" spans="1:10" ht="30">
      <c r="A274" s="22" t="s">
        <v>132</v>
      </c>
      <c r="B274" s="16" t="s">
        <v>27</v>
      </c>
      <c r="C274" s="16" t="s">
        <v>22</v>
      </c>
      <c r="D274" s="16" t="s">
        <v>12</v>
      </c>
      <c r="E274" s="16" t="s">
        <v>121</v>
      </c>
      <c r="F274" s="17">
        <v>2</v>
      </c>
      <c r="G274" s="16" t="s">
        <v>174</v>
      </c>
      <c r="H274" s="16" t="s">
        <v>240</v>
      </c>
      <c r="I274" s="17"/>
      <c r="J274" s="18">
        <f>SUM(J275:J277)</f>
        <v>2868.4</v>
      </c>
    </row>
    <row r="275" spans="1:10" ht="15">
      <c r="A275" s="15" t="s">
        <v>179</v>
      </c>
      <c r="B275" s="16" t="s">
        <v>27</v>
      </c>
      <c r="C275" s="16" t="s">
        <v>22</v>
      </c>
      <c r="D275" s="16" t="s">
        <v>12</v>
      </c>
      <c r="E275" s="16" t="s">
        <v>121</v>
      </c>
      <c r="F275" s="17">
        <v>2</v>
      </c>
      <c r="G275" s="16" t="s">
        <v>174</v>
      </c>
      <c r="H275" s="16" t="s">
        <v>240</v>
      </c>
      <c r="I275" s="17">
        <v>110</v>
      </c>
      <c r="J275" s="18">
        <v>1570.4</v>
      </c>
    </row>
    <row r="276" spans="1:10" ht="30">
      <c r="A276" s="22" t="s">
        <v>188</v>
      </c>
      <c r="B276" s="16" t="s">
        <v>27</v>
      </c>
      <c r="C276" s="16" t="s">
        <v>22</v>
      </c>
      <c r="D276" s="16" t="s">
        <v>12</v>
      </c>
      <c r="E276" s="16" t="s">
        <v>121</v>
      </c>
      <c r="F276" s="17">
        <v>2</v>
      </c>
      <c r="G276" s="16" t="s">
        <v>174</v>
      </c>
      <c r="H276" s="16" t="s">
        <v>240</v>
      </c>
      <c r="I276" s="17">
        <v>240</v>
      </c>
      <c r="J276" s="18">
        <f>1055+223-10</f>
        <v>1268</v>
      </c>
    </row>
    <row r="277" spans="1:10" ht="15">
      <c r="A277" s="15" t="s">
        <v>181</v>
      </c>
      <c r="B277" s="16" t="s">
        <v>27</v>
      </c>
      <c r="C277" s="16" t="s">
        <v>22</v>
      </c>
      <c r="D277" s="16" t="s">
        <v>12</v>
      </c>
      <c r="E277" s="16" t="s">
        <v>121</v>
      </c>
      <c r="F277" s="17">
        <v>2</v>
      </c>
      <c r="G277" s="16" t="s">
        <v>174</v>
      </c>
      <c r="H277" s="16" t="s">
        <v>240</v>
      </c>
      <c r="I277" s="17">
        <v>850</v>
      </c>
      <c r="J277" s="18">
        <f>20+10</f>
        <v>30</v>
      </c>
    </row>
    <row r="278" spans="1:10" ht="15">
      <c r="A278" s="24" t="s">
        <v>358</v>
      </c>
      <c r="B278" s="12" t="s">
        <v>27</v>
      </c>
      <c r="C278" s="12" t="s">
        <v>22</v>
      </c>
      <c r="D278" s="12" t="s">
        <v>12</v>
      </c>
      <c r="E278" s="12" t="s">
        <v>121</v>
      </c>
      <c r="F278" s="13">
        <v>5</v>
      </c>
      <c r="G278" s="12" t="s">
        <v>174</v>
      </c>
      <c r="H278" s="12" t="s">
        <v>311</v>
      </c>
      <c r="I278" s="13"/>
      <c r="J278" s="14">
        <f>J279</f>
        <v>6775.599999999999</v>
      </c>
    </row>
    <row r="279" spans="1:10" ht="30">
      <c r="A279" s="22" t="s">
        <v>132</v>
      </c>
      <c r="B279" s="16" t="s">
        <v>27</v>
      </c>
      <c r="C279" s="16" t="s">
        <v>22</v>
      </c>
      <c r="D279" s="16" t="s">
        <v>12</v>
      </c>
      <c r="E279" s="16" t="s">
        <v>121</v>
      </c>
      <c r="F279" s="17">
        <v>5</v>
      </c>
      <c r="G279" s="16" t="s">
        <v>174</v>
      </c>
      <c r="H279" s="16" t="s">
        <v>240</v>
      </c>
      <c r="I279" s="17"/>
      <c r="J279" s="18">
        <f>SUM(J280:J280)</f>
        <v>6775.599999999999</v>
      </c>
    </row>
    <row r="280" spans="1:10" ht="15">
      <c r="A280" s="15" t="s">
        <v>366</v>
      </c>
      <c r="B280" s="16" t="s">
        <v>27</v>
      </c>
      <c r="C280" s="16" t="s">
        <v>22</v>
      </c>
      <c r="D280" s="16" t="s">
        <v>12</v>
      </c>
      <c r="E280" s="16" t="s">
        <v>121</v>
      </c>
      <c r="F280" s="17">
        <v>5</v>
      </c>
      <c r="G280" s="16" t="s">
        <v>174</v>
      </c>
      <c r="H280" s="16" t="s">
        <v>240</v>
      </c>
      <c r="I280" s="17">
        <v>620</v>
      </c>
      <c r="J280" s="18">
        <f>10929.9-2500-250-1404.3</f>
        <v>6775.599999999999</v>
      </c>
    </row>
    <row r="281" spans="1:10" s="26" customFormat="1" ht="43.5">
      <c r="A281" s="11" t="s">
        <v>189</v>
      </c>
      <c r="B281" s="13">
        <v>871</v>
      </c>
      <c r="C281" s="12" t="s">
        <v>22</v>
      </c>
      <c r="D281" s="12" t="s">
        <v>12</v>
      </c>
      <c r="E281" s="12" t="s">
        <v>21</v>
      </c>
      <c r="F281" s="13">
        <v>0</v>
      </c>
      <c r="G281" s="12" t="s">
        <v>174</v>
      </c>
      <c r="H281" s="12" t="s">
        <v>311</v>
      </c>
      <c r="I281" s="13"/>
      <c r="J281" s="23">
        <f>J282</f>
        <v>82.5</v>
      </c>
    </row>
    <row r="282" spans="1:10" ht="15">
      <c r="A282" s="11" t="s">
        <v>203</v>
      </c>
      <c r="B282" s="13">
        <v>871</v>
      </c>
      <c r="C282" s="12" t="s">
        <v>22</v>
      </c>
      <c r="D282" s="12" t="s">
        <v>12</v>
      </c>
      <c r="E282" s="12" t="s">
        <v>21</v>
      </c>
      <c r="F282" s="13">
        <v>3</v>
      </c>
      <c r="G282" s="12" t="s">
        <v>174</v>
      </c>
      <c r="H282" s="12" t="s">
        <v>311</v>
      </c>
      <c r="I282" s="13"/>
      <c r="J282" s="23">
        <f>J284+J286</f>
        <v>82.5</v>
      </c>
    </row>
    <row r="283" spans="1:10" ht="15">
      <c r="A283" s="15" t="s">
        <v>268</v>
      </c>
      <c r="B283" s="17">
        <v>871</v>
      </c>
      <c r="C283" s="16" t="s">
        <v>22</v>
      </c>
      <c r="D283" s="16" t="s">
        <v>12</v>
      </c>
      <c r="E283" s="16" t="s">
        <v>21</v>
      </c>
      <c r="F283" s="17">
        <v>3</v>
      </c>
      <c r="G283" s="16" t="s">
        <v>12</v>
      </c>
      <c r="H283" s="16" t="s">
        <v>311</v>
      </c>
      <c r="I283" s="17"/>
      <c r="J283" s="19">
        <f>J284</f>
        <v>72.5</v>
      </c>
    </row>
    <row r="284" spans="1:10" ht="30">
      <c r="A284" s="22" t="s">
        <v>191</v>
      </c>
      <c r="B284" s="17">
        <v>871</v>
      </c>
      <c r="C284" s="16" t="s">
        <v>22</v>
      </c>
      <c r="D284" s="16" t="s">
        <v>12</v>
      </c>
      <c r="E284" s="16" t="s">
        <v>21</v>
      </c>
      <c r="F284" s="16" t="s">
        <v>204</v>
      </c>
      <c r="G284" s="16" t="s">
        <v>12</v>
      </c>
      <c r="H284" s="16" t="s">
        <v>217</v>
      </c>
      <c r="I284" s="16"/>
      <c r="J284" s="19">
        <f>J285</f>
        <v>72.5</v>
      </c>
    </row>
    <row r="285" spans="1:10" ht="30">
      <c r="A285" s="22" t="s">
        <v>188</v>
      </c>
      <c r="B285" s="17">
        <v>871</v>
      </c>
      <c r="C285" s="16" t="s">
        <v>22</v>
      </c>
      <c r="D285" s="16" t="s">
        <v>12</v>
      </c>
      <c r="E285" s="16" t="s">
        <v>21</v>
      </c>
      <c r="F285" s="16" t="s">
        <v>204</v>
      </c>
      <c r="G285" s="16" t="s">
        <v>12</v>
      </c>
      <c r="H285" s="16" t="s">
        <v>217</v>
      </c>
      <c r="I285" s="16" t="s">
        <v>194</v>
      </c>
      <c r="J285" s="19">
        <v>72.5</v>
      </c>
    </row>
    <row r="286" spans="1:10" ht="15">
      <c r="A286" s="15" t="s">
        <v>272</v>
      </c>
      <c r="B286" s="17">
        <v>871</v>
      </c>
      <c r="C286" s="16" t="s">
        <v>22</v>
      </c>
      <c r="D286" s="16" t="s">
        <v>12</v>
      </c>
      <c r="E286" s="16" t="s">
        <v>21</v>
      </c>
      <c r="F286" s="17">
        <v>3</v>
      </c>
      <c r="G286" s="16" t="s">
        <v>14</v>
      </c>
      <c r="H286" s="16" t="s">
        <v>311</v>
      </c>
      <c r="I286" s="17"/>
      <c r="J286" s="19">
        <f>J287</f>
        <v>10</v>
      </c>
    </row>
    <row r="287" spans="1:10" ht="30">
      <c r="A287" s="22" t="s">
        <v>191</v>
      </c>
      <c r="B287" s="17">
        <v>871</v>
      </c>
      <c r="C287" s="16" t="s">
        <v>22</v>
      </c>
      <c r="D287" s="16" t="s">
        <v>12</v>
      </c>
      <c r="E287" s="16" t="s">
        <v>21</v>
      </c>
      <c r="F287" s="16" t="s">
        <v>204</v>
      </c>
      <c r="G287" s="16" t="s">
        <v>14</v>
      </c>
      <c r="H287" s="16" t="s">
        <v>217</v>
      </c>
      <c r="I287" s="16"/>
      <c r="J287" s="19">
        <f>J288</f>
        <v>10</v>
      </c>
    </row>
    <row r="288" spans="1:10" ht="30">
      <c r="A288" s="22" t="s">
        <v>188</v>
      </c>
      <c r="B288" s="17">
        <v>871</v>
      </c>
      <c r="C288" s="16" t="s">
        <v>22</v>
      </c>
      <c r="D288" s="16" t="s">
        <v>12</v>
      </c>
      <c r="E288" s="16" t="s">
        <v>21</v>
      </c>
      <c r="F288" s="16" t="s">
        <v>204</v>
      </c>
      <c r="G288" s="16" t="s">
        <v>14</v>
      </c>
      <c r="H288" s="16" t="s">
        <v>217</v>
      </c>
      <c r="I288" s="16" t="s">
        <v>194</v>
      </c>
      <c r="J288" s="19">
        <v>10</v>
      </c>
    </row>
    <row r="289" spans="1:10" ht="43.5">
      <c r="A289" s="11" t="s">
        <v>340</v>
      </c>
      <c r="B289" s="13">
        <v>871</v>
      </c>
      <c r="C289" s="12" t="s">
        <v>22</v>
      </c>
      <c r="D289" s="12" t="s">
        <v>12</v>
      </c>
      <c r="E289" s="12" t="s">
        <v>82</v>
      </c>
      <c r="F289" s="13">
        <v>0</v>
      </c>
      <c r="G289" s="12" t="s">
        <v>174</v>
      </c>
      <c r="H289" s="12" t="s">
        <v>311</v>
      </c>
      <c r="I289" s="13"/>
      <c r="J289" s="23">
        <f>J290+J293</f>
        <v>350</v>
      </c>
    </row>
    <row r="290" spans="1:10" ht="15">
      <c r="A290" s="22" t="s">
        <v>295</v>
      </c>
      <c r="B290" s="17">
        <v>871</v>
      </c>
      <c r="C290" s="16" t="s">
        <v>22</v>
      </c>
      <c r="D290" s="16" t="s">
        <v>12</v>
      </c>
      <c r="E290" s="16" t="s">
        <v>82</v>
      </c>
      <c r="F290" s="16" t="s">
        <v>197</v>
      </c>
      <c r="G290" s="16" t="s">
        <v>12</v>
      </c>
      <c r="H290" s="16" t="s">
        <v>311</v>
      </c>
      <c r="I290" s="16"/>
      <c r="J290" s="19">
        <f>J291</f>
        <v>350</v>
      </c>
    </row>
    <row r="291" spans="1:10" ht="15">
      <c r="A291" s="22" t="s">
        <v>296</v>
      </c>
      <c r="B291" s="17">
        <v>871</v>
      </c>
      <c r="C291" s="16" t="s">
        <v>22</v>
      </c>
      <c r="D291" s="16" t="s">
        <v>12</v>
      </c>
      <c r="E291" s="16" t="s">
        <v>82</v>
      </c>
      <c r="F291" s="16" t="s">
        <v>197</v>
      </c>
      <c r="G291" s="16" t="s">
        <v>12</v>
      </c>
      <c r="H291" s="16" t="s">
        <v>297</v>
      </c>
      <c r="I291" s="16"/>
      <c r="J291" s="19">
        <f>J292</f>
        <v>350</v>
      </c>
    </row>
    <row r="292" spans="1:10" ht="30">
      <c r="A292" s="22" t="s">
        <v>188</v>
      </c>
      <c r="B292" s="17">
        <v>871</v>
      </c>
      <c r="C292" s="16" t="s">
        <v>22</v>
      </c>
      <c r="D292" s="16" t="s">
        <v>12</v>
      </c>
      <c r="E292" s="16" t="s">
        <v>82</v>
      </c>
      <c r="F292" s="16" t="s">
        <v>197</v>
      </c>
      <c r="G292" s="16" t="s">
        <v>12</v>
      </c>
      <c r="H292" s="16" t="s">
        <v>297</v>
      </c>
      <c r="I292" s="16" t="s">
        <v>194</v>
      </c>
      <c r="J292" s="19">
        <v>350</v>
      </c>
    </row>
    <row r="293" spans="1:10" ht="15" hidden="1">
      <c r="A293" s="22" t="s">
        <v>298</v>
      </c>
      <c r="B293" s="17">
        <v>871</v>
      </c>
      <c r="C293" s="16" t="s">
        <v>22</v>
      </c>
      <c r="D293" s="16" t="s">
        <v>12</v>
      </c>
      <c r="E293" s="16" t="s">
        <v>82</v>
      </c>
      <c r="F293" s="16" t="s">
        <v>197</v>
      </c>
      <c r="G293" s="16" t="s">
        <v>14</v>
      </c>
      <c r="H293" s="16" t="s">
        <v>311</v>
      </c>
      <c r="I293" s="16"/>
      <c r="J293" s="19">
        <f>J294</f>
        <v>0</v>
      </c>
    </row>
    <row r="294" spans="1:10" ht="15" hidden="1">
      <c r="A294" s="22" t="s">
        <v>296</v>
      </c>
      <c r="B294" s="17">
        <v>871</v>
      </c>
      <c r="C294" s="16" t="s">
        <v>22</v>
      </c>
      <c r="D294" s="16" t="s">
        <v>12</v>
      </c>
      <c r="E294" s="16" t="s">
        <v>82</v>
      </c>
      <c r="F294" s="16" t="s">
        <v>197</v>
      </c>
      <c r="G294" s="16" t="s">
        <v>14</v>
      </c>
      <c r="H294" s="16" t="s">
        <v>297</v>
      </c>
      <c r="I294" s="16"/>
      <c r="J294" s="19">
        <f>J295</f>
        <v>0</v>
      </c>
    </row>
    <row r="295" spans="1:10" ht="30" hidden="1">
      <c r="A295" s="22" t="s">
        <v>188</v>
      </c>
      <c r="B295" s="17">
        <v>871</v>
      </c>
      <c r="C295" s="16" t="s">
        <v>22</v>
      </c>
      <c r="D295" s="16" t="s">
        <v>12</v>
      </c>
      <c r="E295" s="16" t="s">
        <v>82</v>
      </c>
      <c r="F295" s="16" t="s">
        <v>197</v>
      </c>
      <c r="G295" s="16" t="s">
        <v>14</v>
      </c>
      <c r="H295" s="16" t="s">
        <v>297</v>
      </c>
      <c r="I295" s="16" t="s">
        <v>194</v>
      </c>
      <c r="J295" s="19">
        <f>100-100</f>
        <v>0</v>
      </c>
    </row>
    <row r="296" spans="1:10" ht="15">
      <c r="A296" s="24" t="s">
        <v>112</v>
      </c>
      <c r="B296" s="13">
        <v>871</v>
      </c>
      <c r="C296" s="12" t="s">
        <v>22</v>
      </c>
      <c r="D296" s="12" t="s">
        <v>12</v>
      </c>
      <c r="E296" s="12" t="s">
        <v>97</v>
      </c>
      <c r="F296" s="13">
        <v>0</v>
      </c>
      <c r="G296" s="12" t="s">
        <v>197</v>
      </c>
      <c r="H296" s="12" t="s">
        <v>311</v>
      </c>
      <c r="I296" s="13"/>
      <c r="J296" s="14">
        <f>J297</f>
        <v>801.8000000000001</v>
      </c>
    </row>
    <row r="297" spans="1:10" ht="15">
      <c r="A297" s="22" t="s">
        <v>113</v>
      </c>
      <c r="B297" s="17">
        <v>871</v>
      </c>
      <c r="C297" s="16" t="s">
        <v>22</v>
      </c>
      <c r="D297" s="16" t="s">
        <v>12</v>
      </c>
      <c r="E297" s="16" t="s">
        <v>97</v>
      </c>
      <c r="F297" s="17">
        <v>9</v>
      </c>
      <c r="G297" s="16" t="s">
        <v>197</v>
      </c>
      <c r="H297" s="16" t="s">
        <v>311</v>
      </c>
      <c r="I297" s="17"/>
      <c r="J297" s="18">
        <f>J298+J300+J303</f>
        <v>801.8000000000001</v>
      </c>
    </row>
    <row r="298" spans="1:10" ht="60">
      <c r="A298" s="22" t="s">
        <v>91</v>
      </c>
      <c r="B298" s="17">
        <v>871</v>
      </c>
      <c r="C298" s="16" t="s">
        <v>22</v>
      </c>
      <c r="D298" s="16" t="s">
        <v>12</v>
      </c>
      <c r="E298" s="16" t="s">
        <v>97</v>
      </c>
      <c r="F298" s="17">
        <v>9</v>
      </c>
      <c r="G298" s="16" t="s">
        <v>174</v>
      </c>
      <c r="H298" s="16" t="s">
        <v>245</v>
      </c>
      <c r="I298" s="17"/>
      <c r="J298" s="18">
        <f>J299</f>
        <v>368.2</v>
      </c>
    </row>
    <row r="299" spans="1:10" ht="30">
      <c r="A299" s="22" t="s">
        <v>299</v>
      </c>
      <c r="B299" s="17">
        <v>871</v>
      </c>
      <c r="C299" s="16" t="s">
        <v>22</v>
      </c>
      <c r="D299" s="16" t="s">
        <v>12</v>
      </c>
      <c r="E299" s="16" t="s">
        <v>97</v>
      </c>
      <c r="F299" s="17">
        <v>9</v>
      </c>
      <c r="G299" s="16" t="s">
        <v>174</v>
      </c>
      <c r="H299" s="16" t="s">
        <v>245</v>
      </c>
      <c r="I299" s="17">
        <v>110</v>
      </c>
      <c r="J299" s="18">
        <v>368.2</v>
      </c>
    </row>
    <row r="300" spans="1:10" ht="30">
      <c r="A300" s="22" t="s">
        <v>399</v>
      </c>
      <c r="B300" s="17">
        <v>871</v>
      </c>
      <c r="C300" s="16" t="s">
        <v>22</v>
      </c>
      <c r="D300" s="16" t="s">
        <v>12</v>
      </c>
      <c r="E300" s="16" t="s">
        <v>97</v>
      </c>
      <c r="F300" s="17">
        <v>9</v>
      </c>
      <c r="G300" s="16" t="s">
        <v>174</v>
      </c>
      <c r="H300" s="16" t="s">
        <v>398</v>
      </c>
      <c r="I300" s="17"/>
      <c r="J300" s="18">
        <f>J301</f>
        <v>404</v>
      </c>
    </row>
    <row r="301" spans="1:10" ht="15">
      <c r="A301" s="15" t="s">
        <v>366</v>
      </c>
      <c r="B301" s="17">
        <v>871</v>
      </c>
      <c r="C301" s="16" t="s">
        <v>22</v>
      </c>
      <c r="D301" s="16" t="s">
        <v>12</v>
      </c>
      <c r="E301" s="16" t="s">
        <v>97</v>
      </c>
      <c r="F301" s="17">
        <v>9</v>
      </c>
      <c r="G301" s="16" t="s">
        <v>174</v>
      </c>
      <c r="H301" s="16" t="s">
        <v>398</v>
      </c>
      <c r="I301" s="17">
        <v>620</v>
      </c>
      <c r="J301" s="18">
        <v>404</v>
      </c>
    </row>
    <row r="302" spans="1:10" ht="30">
      <c r="A302" s="25" t="s">
        <v>300</v>
      </c>
      <c r="B302" s="17">
        <v>871</v>
      </c>
      <c r="C302" s="16" t="s">
        <v>22</v>
      </c>
      <c r="D302" s="16" t="s">
        <v>12</v>
      </c>
      <c r="E302" s="16" t="s">
        <v>97</v>
      </c>
      <c r="F302" s="17">
        <v>9</v>
      </c>
      <c r="G302" s="16" t="s">
        <v>174</v>
      </c>
      <c r="H302" s="16" t="s">
        <v>301</v>
      </c>
      <c r="I302" s="17"/>
      <c r="J302" s="18">
        <f>J303</f>
        <v>29.6</v>
      </c>
    </row>
    <row r="303" spans="1:10" ht="15">
      <c r="A303" s="15" t="s">
        <v>179</v>
      </c>
      <c r="B303" s="17">
        <v>871</v>
      </c>
      <c r="C303" s="16" t="s">
        <v>22</v>
      </c>
      <c r="D303" s="16" t="s">
        <v>12</v>
      </c>
      <c r="E303" s="16" t="s">
        <v>97</v>
      </c>
      <c r="F303" s="17">
        <v>9</v>
      </c>
      <c r="G303" s="16" t="s">
        <v>174</v>
      </c>
      <c r="H303" s="16" t="s">
        <v>301</v>
      </c>
      <c r="I303" s="17">
        <v>110</v>
      </c>
      <c r="J303" s="18">
        <v>29.6</v>
      </c>
    </row>
    <row r="304" spans="1:10" ht="15">
      <c r="A304" s="11" t="s">
        <v>78</v>
      </c>
      <c r="B304" s="13">
        <v>871</v>
      </c>
      <c r="C304" s="12" t="s">
        <v>22</v>
      </c>
      <c r="D304" s="12" t="s">
        <v>16</v>
      </c>
      <c r="E304" s="12"/>
      <c r="F304" s="17"/>
      <c r="G304" s="16"/>
      <c r="H304" s="16"/>
      <c r="I304" s="17"/>
      <c r="J304" s="23">
        <f>J305</f>
        <v>2051</v>
      </c>
    </row>
    <row r="305" spans="1:10" ht="45">
      <c r="A305" s="22" t="s">
        <v>350</v>
      </c>
      <c r="B305" s="17">
        <v>871</v>
      </c>
      <c r="C305" s="16" t="s">
        <v>22</v>
      </c>
      <c r="D305" s="16" t="s">
        <v>16</v>
      </c>
      <c r="E305" s="16" t="s">
        <v>121</v>
      </c>
      <c r="F305" s="17">
        <v>0</v>
      </c>
      <c r="G305" s="16" t="s">
        <v>174</v>
      </c>
      <c r="H305" s="16" t="s">
        <v>311</v>
      </c>
      <c r="I305" s="17"/>
      <c r="J305" s="19">
        <f>J306</f>
        <v>2051</v>
      </c>
    </row>
    <row r="306" spans="1:10" ht="15">
      <c r="A306" s="24" t="s">
        <v>138</v>
      </c>
      <c r="B306" s="13">
        <v>871</v>
      </c>
      <c r="C306" s="12" t="s">
        <v>22</v>
      </c>
      <c r="D306" s="12" t="s">
        <v>16</v>
      </c>
      <c r="E306" s="12" t="s">
        <v>121</v>
      </c>
      <c r="F306" s="13">
        <v>3</v>
      </c>
      <c r="G306" s="12" t="s">
        <v>174</v>
      </c>
      <c r="H306" s="12" t="s">
        <v>311</v>
      </c>
      <c r="I306" s="13"/>
      <c r="J306" s="23">
        <f>J307+J309+J311</f>
        <v>2051</v>
      </c>
    </row>
    <row r="307" spans="1:10" ht="15">
      <c r="A307" s="22" t="s">
        <v>139</v>
      </c>
      <c r="B307" s="17">
        <v>871</v>
      </c>
      <c r="C307" s="16" t="s">
        <v>22</v>
      </c>
      <c r="D307" s="16" t="s">
        <v>16</v>
      </c>
      <c r="E307" s="16" t="s">
        <v>121</v>
      </c>
      <c r="F307" s="17">
        <v>3</v>
      </c>
      <c r="G307" s="16" t="s">
        <v>174</v>
      </c>
      <c r="H307" s="16" t="s">
        <v>246</v>
      </c>
      <c r="I307" s="17"/>
      <c r="J307" s="19">
        <f>J308</f>
        <v>120</v>
      </c>
    </row>
    <row r="308" spans="1:10" ht="30">
      <c r="A308" s="22" t="s">
        <v>188</v>
      </c>
      <c r="B308" s="17">
        <v>871</v>
      </c>
      <c r="C308" s="16" t="s">
        <v>22</v>
      </c>
      <c r="D308" s="16" t="s">
        <v>16</v>
      </c>
      <c r="E308" s="16" t="s">
        <v>121</v>
      </c>
      <c r="F308" s="17">
        <v>3</v>
      </c>
      <c r="G308" s="16" t="s">
        <v>174</v>
      </c>
      <c r="H308" s="16" t="s">
        <v>246</v>
      </c>
      <c r="I308" s="17">
        <v>240</v>
      </c>
      <c r="J308" s="19">
        <v>120</v>
      </c>
    </row>
    <row r="309" spans="1:10" ht="15">
      <c r="A309" s="22" t="s">
        <v>140</v>
      </c>
      <c r="B309" s="17">
        <v>871</v>
      </c>
      <c r="C309" s="16" t="s">
        <v>22</v>
      </c>
      <c r="D309" s="16" t="s">
        <v>16</v>
      </c>
      <c r="E309" s="16" t="s">
        <v>121</v>
      </c>
      <c r="F309" s="17">
        <v>3</v>
      </c>
      <c r="G309" s="16" t="s">
        <v>174</v>
      </c>
      <c r="H309" s="16" t="s">
        <v>247</v>
      </c>
      <c r="I309" s="17"/>
      <c r="J309" s="19">
        <f>J310</f>
        <v>1200</v>
      </c>
    </row>
    <row r="310" spans="1:10" ht="30">
      <c r="A310" s="22" t="s">
        <v>188</v>
      </c>
      <c r="B310" s="17">
        <v>871</v>
      </c>
      <c r="C310" s="16" t="s">
        <v>22</v>
      </c>
      <c r="D310" s="16" t="s">
        <v>16</v>
      </c>
      <c r="E310" s="16" t="s">
        <v>121</v>
      </c>
      <c r="F310" s="17">
        <v>3</v>
      </c>
      <c r="G310" s="16" t="s">
        <v>174</v>
      </c>
      <c r="H310" s="16" t="s">
        <v>247</v>
      </c>
      <c r="I310" s="17">
        <v>240</v>
      </c>
      <c r="J310" s="19">
        <v>1200</v>
      </c>
    </row>
    <row r="311" spans="1:10" ht="15">
      <c r="A311" s="22" t="s">
        <v>134</v>
      </c>
      <c r="B311" s="17">
        <v>871</v>
      </c>
      <c r="C311" s="16" t="s">
        <v>22</v>
      </c>
      <c r="D311" s="16" t="s">
        <v>16</v>
      </c>
      <c r="E311" s="16" t="s">
        <v>121</v>
      </c>
      <c r="F311" s="17">
        <v>3</v>
      </c>
      <c r="G311" s="16" t="s">
        <v>174</v>
      </c>
      <c r="H311" s="16" t="s">
        <v>243</v>
      </c>
      <c r="I311" s="17"/>
      <c r="J311" s="19">
        <f>J312</f>
        <v>731</v>
      </c>
    </row>
    <row r="312" spans="1:10" ht="30">
      <c r="A312" s="22" t="s">
        <v>188</v>
      </c>
      <c r="B312" s="17">
        <v>871</v>
      </c>
      <c r="C312" s="16" t="s">
        <v>22</v>
      </c>
      <c r="D312" s="16" t="s">
        <v>16</v>
      </c>
      <c r="E312" s="16" t="s">
        <v>121</v>
      </c>
      <c r="F312" s="17">
        <v>3</v>
      </c>
      <c r="G312" s="16" t="s">
        <v>174</v>
      </c>
      <c r="H312" s="16" t="s">
        <v>243</v>
      </c>
      <c r="I312" s="17">
        <v>240</v>
      </c>
      <c r="J312" s="19">
        <f>1761-1030</f>
        <v>731</v>
      </c>
    </row>
    <row r="313" spans="1:10" ht="15">
      <c r="A313" s="13" t="s">
        <v>88</v>
      </c>
      <c r="B313" s="12" t="s">
        <v>27</v>
      </c>
      <c r="C313" s="12">
        <v>10</v>
      </c>
      <c r="D313" s="16"/>
      <c r="E313" s="16"/>
      <c r="F313" s="17"/>
      <c r="G313" s="16"/>
      <c r="H313" s="16"/>
      <c r="I313" s="17"/>
      <c r="J313" s="23">
        <f>J314</f>
        <v>640</v>
      </c>
    </row>
    <row r="314" spans="1:10" ht="15">
      <c r="A314" s="11" t="s">
        <v>89</v>
      </c>
      <c r="B314" s="13">
        <v>871</v>
      </c>
      <c r="C314" s="12" t="s">
        <v>82</v>
      </c>
      <c r="D314" s="12" t="s">
        <v>13</v>
      </c>
      <c r="E314" s="12"/>
      <c r="F314" s="12"/>
      <c r="G314" s="12"/>
      <c r="H314" s="12"/>
      <c r="I314" s="13"/>
      <c r="J314" s="23">
        <f>J315+J319+J324</f>
        <v>640</v>
      </c>
    </row>
    <row r="315" spans="1:10" ht="15">
      <c r="A315" s="15" t="s">
        <v>0</v>
      </c>
      <c r="B315" s="17">
        <v>871</v>
      </c>
      <c r="C315" s="16" t="s">
        <v>82</v>
      </c>
      <c r="D315" s="16" t="s">
        <v>13</v>
      </c>
      <c r="E315" s="16">
        <v>94</v>
      </c>
      <c r="F315" s="137">
        <v>0</v>
      </c>
      <c r="G315" s="138"/>
      <c r="H315" s="138" t="s">
        <v>105</v>
      </c>
      <c r="I315" s="17"/>
      <c r="J315" s="19">
        <f>J316</f>
        <v>40</v>
      </c>
    </row>
    <row r="316" spans="1:10" ht="15">
      <c r="A316" s="15" t="s">
        <v>1</v>
      </c>
      <c r="B316" s="17">
        <v>871</v>
      </c>
      <c r="C316" s="16" t="s">
        <v>82</v>
      </c>
      <c r="D316" s="16" t="s">
        <v>13</v>
      </c>
      <c r="E316" s="16">
        <v>94</v>
      </c>
      <c r="F316" s="17">
        <v>1</v>
      </c>
      <c r="G316" s="16"/>
      <c r="H316" s="138" t="s">
        <v>105</v>
      </c>
      <c r="I316" s="17" t="s">
        <v>8</v>
      </c>
      <c r="J316" s="19">
        <f>J317</f>
        <v>40</v>
      </c>
    </row>
    <row r="317" spans="1:10" ht="15">
      <c r="A317" s="15" t="str">
        <f>A316</f>
        <v>Резервные фонды местных администраций</v>
      </c>
      <c r="B317" s="17">
        <v>871</v>
      </c>
      <c r="C317" s="16" t="s">
        <v>82</v>
      </c>
      <c r="D317" s="16" t="s">
        <v>13</v>
      </c>
      <c r="E317" s="16">
        <v>94</v>
      </c>
      <c r="F317" s="17">
        <v>1</v>
      </c>
      <c r="G317" s="16" t="s">
        <v>174</v>
      </c>
      <c r="H317" s="16" t="s">
        <v>212</v>
      </c>
      <c r="I317" s="17"/>
      <c r="J317" s="19">
        <f>J318</f>
        <v>40</v>
      </c>
    </row>
    <row r="318" spans="1:10" ht="30">
      <c r="A318" s="15" t="s">
        <v>299</v>
      </c>
      <c r="B318" s="17">
        <v>871</v>
      </c>
      <c r="C318" s="16" t="s">
        <v>82</v>
      </c>
      <c r="D318" s="16" t="s">
        <v>13</v>
      </c>
      <c r="E318" s="16">
        <v>94</v>
      </c>
      <c r="F318" s="17">
        <v>1</v>
      </c>
      <c r="G318" s="16" t="s">
        <v>174</v>
      </c>
      <c r="H318" s="16" t="s">
        <v>212</v>
      </c>
      <c r="I318" s="16" t="s">
        <v>400</v>
      </c>
      <c r="J318" s="19">
        <v>40</v>
      </c>
    </row>
    <row r="319" spans="1:10" ht="15">
      <c r="A319" s="22" t="s">
        <v>142</v>
      </c>
      <c r="B319" s="17">
        <v>871</v>
      </c>
      <c r="C319" s="16" t="s">
        <v>82</v>
      </c>
      <c r="D319" s="16" t="s">
        <v>13</v>
      </c>
      <c r="E319" s="16" t="s">
        <v>141</v>
      </c>
      <c r="F319" s="17">
        <v>0</v>
      </c>
      <c r="G319" s="16" t="s">
        <v>174</v>
      </c>
      <c r="H319" s="16" t="s">
        <v>311</v>
      </c>
      <c r="I319" s="17"/>
      <c r="J319" s="19">
        <f>J320</f>
        <v>500</v>
      </c>
    </row>
    <row r="320" spans="1:10" ht="15">
      <c r="A320" s="22" t="s">
        <v>143</v>
      </c>
      <c r="B320" s="17">
        <v>871</v>
      </c>
      <c r="C320" s="16" t="s">
        <v>82</v>
      </c>
      <c r="D320" s="16" t="s">
        <v>13</v>
      </c>
      <c r="E320" s="16" t="s">
        <v>141</v>
      </c>
      <c r="F320" s="17">
        <v>3</v>
      </c>
      <c r="G320" s="16" t="s">
        <v>174</v>
      </c>
      <c r="H320" s="16" t="s">
        <v>311</v>
      </c>
      <c r="I320" s="17"/>
      <c r="J320" s="19">
        <f>J321</f>
        <v>500</v>
      </c>
    </row>
    <row r="321" spans="1:10" ht="30">
      <c r="A321" s="22" t="s">
        <v>144</v>
      </c>
      <c r="B321" s="17">
        <v>871</v>
      </c>
      <c r="C321" s="16" t="s">
        <v>82</v>
      </c>
      <c r="D321" s="16" t="s">
        <v>13</v>
      </c>
      <c r="E321" s="16" t="s">
        <v>141</v>
      </c>
      <c r="F321" s="17">
        <v>3</v>
      </c>
      <c r="G321" s="16" t="s">
        <v>174</v>
      </c>
      <c r="H321" s="16" t="s">
        <v>248</v>
      </c>
      <c r="I321" s="17"/>
      <c r="J321" s="19">
        <f>SUM(J322:J323)</f>
        <v>500</v>
      </c>
    </row>
    <row r="322" spans="1:10" ht="30">
      <c r="A322" s="22" t="s">
        <v>188</v>
      </c>
      <c r="B322" s="17">
        <v>871</v>
      </c>
      <c r="C322" s="16" t="s">
        <v>82</v>
      </c>
      <c r="D322" s="16" t="s">
        <v>13</v>
      </c>
      <c r="E322" s="16" t="s">
        <v>141</v>
      </c>
      <c r="F322" s="17">
        <v>3</v>
      </c>
      <c r="G322" s="16" t="s">
        <v>174</v>
      </c>
      <c r="H322" s="16" t="s">
        <v>248</v>
      </c>
      <c r="I322" s="17">
        <v>240</v>
      </c>
      <c r="J322" s="19">
        <v>5</v>
      </c>
    </row>
    <row r="323" spans="1:10" ht="45">
      <c r="A323" s="22" t="s">
        <v>362</v>
      </c>
      <c r="B323" s="17">
        <v>871</v>
      </c>
      <c r="C323" s="16" t="s">
        <v>82</v>
      </c>
      <c r="D323" s="16" t="s">
        <v>13</v>
      </c>
      <c r="E323" s="16" t="s">
        <v>141</v>
      </c>
      <c r="F323" s="17">
        <v>3</v>
      </c>
      <c r="G323" s="16" t="s">
        <v>174</v>
      </c>
      <c r="H323" s="16" t="s">
        <v>248</v>
      </c>
      <c r="I323" s="17">
        <v>810</v>
      </c>
      <c r="J323" s="19">
        <f>495</f>
        <v>495</v>
      </c>
    </row>
    <row r="324" spans="1:10" ht="15">
      <c r="A324" s="22" t="s">
        <v>112</v>
      </c>
      <c r="B324" s="17">
        <v>871</v>
      </c>
      <c r="C324" s="16" t="s">
        <v>82</v>
      </c>
      <c r="D324" s="16" t="s">
        <v>13</v>
      </c>
      <c r="E324" s="16" t="s">
        <v>97</v>
      </c>
      <c r="F324" s="17">
        <v>0</v>
      </c>
      <c r="G324" s="16" t="s">
        <v>174</v>
      </c>
      <c r="H324" s="16" t="s">
        <v>311</v>
      </c>
      <c r="I324" s="17"/>
      <c r="J324" s="19">
        <f>J325</f>
        <v>100</v>
      </c>
    </row>
    <row r="325" spans="1:10" ht="15">
      <c r="A325" s="22" t="s">
        <v>113</v>
      </c>
      <c r="B325" s="17">
        <v>871</v>
      </c>
      <c r="C325" s="16" t="s">
        <v>82</v>
      </c>
      <c r="D325" s="16" t="s">
        <v>13</v>
      </c>
      <c r="E325" s="16" t="s">
        <v>97</v>
      </c>
      <c r="F325" s="17">
        <v>9</v>
      </c>
      <c r="G325" s="16" t="s">
        <v>174</v>
      </c>
      <c r="H325" s="16" t="s">
        <v>311</v>
      </c>
      <c r="I325" s="17"/>
      <c r="J325" s="19">
        <f>J326</f>
        <v>100</v>
      </c>
    </row>
    <row r="326" spans="1:10" ht="15">
      <c r="A326" s="22" t="s">
        <v>302</v>
      </c>
      <c r="B326" s="17">
        <v>871</v>
      </c>
      <c r="C326" s="16" t="s">
        <v>82</v>
      </c>
      <c r="D326" s="16" t="s">
        <v>13</v>
      </c>
      <c r="E326" s="16" t="s">
        <v>97</v>
      </c>
      <c r="F326" s="17">
        <v>9</v>
      </c>
      <c r="G326" s="16" t="s">
        <v>174</v>
      </c>
      <c r="H326" s="16" t="s">
        <v>244</v>
      </c>
      <c r="I326" s="17"/>
      <c r="J326" s="18">
        <f>J327</f>
        <v>100</v>
      </c>
    </row>
    <row r="327" spans="1:10" ht="15">
      <c r="A327" s="22" t="s">
        <v>184</v>
      </c>
      <c r="B327" s="17">
        <v>871</v>
      </c>
      <c r="C327" s="16" t="s">
        <v>82</v>
      </c>
      <c r="D327" s="16" t="s">
        <v>13</v>
      </c>
      <c r="E327" s="16" t="s">
        <v>97</v>
      </c>
      <c r="F327" s="17">
        <v>9</v>
      </c>
      <c r="G327" s="16" t="s">
        <v>174</v>
      </c>
      <c r="H327" s="16" t="s">
        <v>244</v>
      </c>
      <c r="I327" s="17">
        <v>310</v>
      </c>
      <c r="J327" s="18">
        <v>100</v>
      </c>
    </row>
    <row r="328" spans="1:10" ht="15">
      <c r="A328" s="13" t="s">
        <v>90</v>
      </c>
      <c r="B328" s="13">
        <v>871</v>
      </c>
      <c r="C328" s="12">
        <v>11</v>
      </c>
      <c r="D328" s="12"/>
      <c r="E328" s="12"/>
      <c r="F328" s="13"/>
      <c r="G328" s="12"/>
      <c r="H328" s="12"/>
      <c r="I328" s="13"/>
      <c r="J328" s="23">
        <f>J329</f>
        <v>2634</v>
      </c>
    </row>
    <row r="329" spans="1:10" ht="15">
      <c r="A329" s="11" t="s">
        <v>79</v>
      </c>
      <c r="B329" s="13">
        <v>871</v>
      </c>
      <c r="C329" s="12">
        <v>11</v>
      </c>
      <c r="D329" s="12" t="s">
        <v>17</v>
      </c>
      <c r="E329" s="12"/>
      <c r="F329" s="13"/>
      <c r="G329" s="12"/>
      <c r="H329" s="12"/>
      <c r="I329" s="13"/>
      <c r="J329" s="23">
        <f>J330</f>
        <v>2634</v>
      </c>
    </row>
    <row r="330" spans="1:10" ht="45">
      <c r="A330" s="22" t="s">
        <v>350</v>
      </c>
      <c r="B330" s="17">
        <v>871</v>
      </c>
      <c r="C330" s="16" t="s">
        <v>83</v>
      </c>
      <c r="D330" s="16" t="s">
        <v>17</v>
      </c>
      <c r="E330" s="16" t="s">
        <v>121</v>
      </c>
      <c r="F330" s="17">
        <v>0</v>
      </c>
      <c r="G330" s="16" t="s">
        <v>174</v>
      </c>
      <c r="H330" s="16" t="s">
        <v>311</v>
      </c>
      <c r="I330" s="17"/>
      <c r="J330" s="19">
        <f>J331</f>
        <v>2634</v>
      </c>
    </row>
    <row r="331" spans="1:10" ht="43.5">
      <c r="A331" s="24" t="s">
        <v>145</v>
      </c>
      <c r="B331" s="13">
        <v>871</v>
      </c>
      <c r="C331" s="12" t="s">
        <v>83</v>
      </c>
      <c r="D331" s="12" t="s">
        <v>17</v>
      </c>
      <c r="E331" s="12" t="s">
        <v>121</v>
      </c>
      <c r="F331" s="13">
        <v>4</v>
      </c>
      <c r="G331" s="12" t="s">
        <v>174</v>
      </c>
      <c r="H331" s="12" t="s">
        <v>311</v>
      </c>
      <c r="I331" s="13"/>
      <c r="J331" s="23">
        <f>J332+J334+J336</f>
        <v>2634</v>
      </c>
    </row>
    <row r="332" spans="1:10" ht="15">
      <c r="A332" s="22" t="s">
        <v>146</v>
      </c>
      <c r="B332" s="17">
        <v>871</v>
      </c>
      <c r="C332" s="16" t="s">
        <v>83</v>
      </c>
      <c r="D332" s="16" t="s">
        <v>17</v>
      </c>
      <c r="E332" s="16" t="s">
        <v>121</v>
      </c>
      <c r="F332" s="17">
        <v>4</v>
      </c>
      <c r="G332" s="16" t="s">
        <v>174</v>
      </c>
      <c r="H332" s="16" t="s">
        <v>249</v>
      </c>
      <c r="I332" s="17"/>
      <c r="J332" s="19">
        <f>J333</f>
        <v>274</v>
      </c>
    </row>
    <row r="333" spans="1:10" ht="30">
      <c r="A333" s="22" t="s">
        <v>188</v>
      </c>
      <c r="B333" s="17">
        <v>871</v>
      </c>
      <c r="C333" s="16" t="s">
        <v>83</v>
      </c>
      <c r="D333" s="16" t="s">
        <v>17</v>
      </c>
      <c r="E333" s="16" t="s">
        <v>121</v>
      </c>
      <c r="F333" s="17">
        <v>4</v>
      </c>
      <c r="G333" s="16" t="s">
        <v>174</v>
      </c>
      <c r="H333" s="16" t="s">
        <v>249</v>
      </c>
      <c r="I333" s="17">
        <v>240</v>
      </c>
      <c r="J333" s="19">
        <v>274</v>
      </c>
    </row>
    <row r="334" spans="1:10" ht="15">
      <c r="A334" s="22" t="s">
        <v>130</v>
      </c>
      <c r="B334" s="17">
        <v>871</v>
      </c>
      <c r="C334" s="16" t="s">
        <v>83</v>
      </c>
      <c r="D334" s="16" t="s">
        <v>17</v>
      </c>
      <c r="E334" s="16" t="s">
        <v>121</v>
      </c>
      <c r="F334" s="17">
        <v>4</v>
      </c>
      <c r="G334" s="16" t="s">
        <v>174</v>
      </c>
      <c r="H334" s="16" t="s">
        <v>235</v>
      </c>
      <c r="I334" s="17"/>
      <c r="J334" s="19">
        <f>J335</f>
        <v>1360</v>
      </c>
    </row>
    <row r="335" spans="1:10" ht="30">
      <c r="A335" s="22" t="s">
        <v>188</v>
      </c>
      <c r="B335" s="17">
        <v>871</v>
      </c>
      <c r="C335" s="16" t="s">
        <v>83</v>
      </c>
      <c r="D335" s="16" t="s">
        <v>17</v>
      </c>
      <c r="E335" s="16" t="s">
        <v>121</v>
      </c>
      <c r="F335" s="17">
        <v>4</v>
      </c>
      <c r="G335" s="16" t="s">
        <v>174</v>
      </c>
      <c r="H335" s="16" t="s">
        <v>235</v>
      </c>
      <c r="I335" s="17">
        <v>240</v>
      </c>
      <c r="J335" s="19">
        <v>1360</v>
      </c>
    </row>
    <row r="336" spans="1:10" ht="15">
      <c r="A336" s="22" t="s">
        <v>147</v>
      </c>
      <c r="B336" s="17">
        <v>871</v>
      </c>
      <c r="C336" s="16" t="s">
        <v>83</v>
      </c>
      <c r="D336" s="16" t="s">
        <v>17</v>
      </c>
      <c r="E336" s="16" t="s">
        <v>121</v>
      </c>
      <c r="F336" s="17">
        <v>4</v>
      </c>
      <c r="G336" s="16" t="s">
        <v>174</v>
      </c>
      <c r="H336" s="16" t="s">
        <v>250</v>
      </c>
      <c r="I336" s="17"/>
      <c r="J336" s="19">
        <f>J337</f>
        <v>1000</v>
      </c>
    </row>
    <row r="337" spans="1:10" ht="30.75" customHeight="1">
      <c r="A337" s="22" t="s">
        <v>188</v>
      </c>
      <c r="B337" s="17">
        <v>871</v>
      </c>
      <c r="C337" s="16" t="s">
        <v>83</v>
      </c>
      <c r="D337" s="16" t="s">
        <v>17</v>
      </c>
      <c r="E337" s="16" t="s">
        <v>121</v>
      </c>
      <c r="F337" s="17">
        <v>4</v>
      </c>
      <c r="G337" s="16" t="s">
        <v>174</v>
      </c>
      <c r="H337" s="16" t="s">
        <v>250</v>
      </c>
      <c r="I337" s="17">
        <v>240</v>
      </c>
      <c r="J337" s="19">
        <f>1500-500</f>
        <v>1000</v>
      </c>
    </row>
    <row r="338" spans="1:10" ht="15">
      <c r="A338" s="13" t="s">
        <v>303</v>
      </c>
      <c r="B338" s="13">
        <v>871</v>
      </c>
      <c r="C338" s="12" t="s">
        <v>95</v>
      </c>
      <c r="D338" s="12"/>
      <c r="E338" s="12"/>
      <c r="F338" s="13"/>
      <c r="G338" s="12"/>
      <c r="H338" s="12"/>
      <c r="I338" s="13"/>
      <c r="J338" s="23">
        <f>J339</f>
        <v>350</v>
      </c>
    </row>
    <row r="339" spans="1:10" ht="15">
      <c r="A339" s="11" t="s">
        <v>304</v>
      </c>
      <c r="B339" s="13">
        <v>871</v>
      </c>
      <c r="C339" s="12" t="s">
        <v>95</v>
      </c>
      <c r="D339" s="12" t="s">
        <v>14</v>
      </c>
      <c r="E339" s="12"/>
      <c r="F339" s="13"/>
      <c r="G339" s="12"/>
      <c r="H339" s="12"/>
      <c r="I339" s="13"/>
      <c r="J339" s="23">
        <f>J340</f>
        <v>350</v>
      </c>
    </row>
    <row r="340" spans="1:10" ht="45">
      <c r="A340" s="22" t="s">
        <v>343</v>
      </c>
      <c r="B340" s="17">
        <v>871</v>
      </c>
      <c r="C340" s="16" t="s">
        <v>95</v>
      </c>
      <c r="D340" s="16" t="s">
        <v>14</v>
      </c>
      <c r="E340" s="16" t="s">
        <v>83</v>
      </c>
      <c r="F340" s="17">
        <v>0</v>
      </c>
      <c r="G340" s="16" t="s">
        <v>174</v>
      </c>
      <c r="H340" s="16" t="s">
        <v>311</v>
      </c>
      <c r="I340" s="17"/>
      <c r="J340" s="19">
        <f>J341</f>
        <v>350</v>
      </c>
    </row>
    <row r="341" spans="1:10" ht="15">
      <c r="A341" s="22" t="s">
        <v>289</v>
      </c>
      <c r="B341" s="17">
        <v>871</v>
      </c>
      <c r="C341" s="16" t="s">
        <v>95</v>
      </c>
      <c r="D341" s="16" t="s">
        <v>14</v>
      </c>
      <c r="E341" s="16" t="s">
        <v>83</v>
      </c>
      <c r="F341" s="16" t="s">
        <v>197</v>
      </c>
      <c r="G341" s="16" t="s">
        <v>12</v>
      </c>
      <c r="H341" s="16" t="s">
        <v>311</v>
      </c>
      <c r="I341" s="16"/>
      <c r="J341" s="19">
        <f>J342</f>
        <v>350</v>
      </c>
    </row>
    <row r="342" spans="1:10" ht="15">
      <c r="A342" s="22" t="s">
        <v>289</v>
      </c>
      <c r="B342" s="17">
        <v>871</v>
      </c>
      <c r="C342" s="16" t="s">
        <v>95</v>
      </c>
      <c r="D342" s="16" t="s">
        <v>14</v>
      </c>
      <c r="E342" s="16" t="s">
        <v>83</v>
      </c>
      <c r="F342" s="16" t="s">
        <v>197</v>
      </c>
      <c r="G342" s="16" t="s">
        <v>12</v>
      </c>
      <c r="H342" s="16" t="s">
        <v>290</v>
      </c>
      <c r="I342" s="16"/>
      <c r="J342" s="19">
        <f>J343</f>
        <v>350</v>
      </c>
    </row>
    <row r="343" spans="1:10" ht="30">
      <c r="A343" s="22" t="s">
        <v>188</v>
      </c>
      <c r="B343" s="17">
        <v>871</v>
      </c>
      <c r="C343" s="16" t="s">
        <v>95</v>
      </c>
      <c r="D343" s="16" t="s">
        <v>14</v>
      </c>
      <c r="E343" s="16" t="s">
        <v>83</v>
      </c>
      <c r="F343" s="16" t="s">
        <v>197</v>
      </c>
      <c r="G343" s="16" t="s">
        <v>12</v>
      </c>
      <c r="H343" s="16" t="s">
        <v>290</v>
      </c>
      <c r="I343" s="16" t="s">
        <v>194</v>
      </c>
      <c r="J343" s="19">
        <v>350</v>
      </c>
    </row>
    <row r="344" spans="1:10" ht="15">
      <c r="A344" s="72" t="s">
        <v>77</v>
      </c>
      <c r="B344" s="13">
        <v>872</v>
      </c>
      <c r="C344" s="16"/>
      <c r="D344" s="16"/>
      <c r="E344" s="16"/>
      <c r="F344" s="17"/>
      <c r="G344" s="16"/>
      <c r="H344" s="16"/>
      <c r="I344" s="17"/>
      <c r="J344" s="14">
        <f>J345</f>
        <v>2086.8</v>
      </c>
    </row>
    <row r="345" spans="1:10" ht="15">
      <c r="A345" s="11" t="s">
        <v>11</v>
      </c>
      <c r="B345" s="12" t="s">
        <v>96</v>
      </c>
      <c r="C345" s="12" t="s">
        <v>12</v>
      </c>
      <c r="D345" s="13" t="s">
        <v>9</v>
      </c>
      <c r="E345" s="12" t="s">
        <v>10</v>
      </c>
      <c r="F345" s="13"/>
      <c r="G345" s="12"/>
      <c r="H345" s="12"/>
      <c r="I345" s="13" t="s">
        <v>8</v>
      </c>
      <c r="J345" s="14">
        <f>J346+J354</f>
        <v>2086.8</v>
      </c>
    </row>
    <row r="346" spans="1:10" ht="43.5">
      <c r="A346" s="35" t="s">
        <v>66</v>
      </c>
      <c r="B346" s="12" t="s">
        <v>96</v>
      </c>
      <c r="C346" s="12" t="s">
        <v>12</v>
      </c>
      <c r="D346" s="12" t="s">
        <v>13</v>
      </c>
      <c r="E346" s="12" t="s">
        <v>10</v>
      </c>
      <c r="F346" s="13"/>
      <c r="G346" s="12"/>
      <c r="H346" s="12"/>
      <c r="I346" s="13" t="s">
        <v>8</v>
      </c>
      <c r="J346" s="14">
        <f>J347</f>
        <v>1586.8000000000002</v>
      </c>
    </row>
    <row r="347" spans="1:10" ht="15.75" customHeight="1">
      <c r="A347" s="15" t="s">
        <v>98</v>
      </c>
      <c r="B347" s="16" t="s">
        <v>96</v>
      </c>
      <c r="C347" s="16" t="s">
        <v>12</v>
      </c>
      <c r="D347" s="16" t="s">
        <v>13</v>
      </c>
      <c r="E347" s="16">
        <v>91</v>
      </c>
      <c r="F347" s="17">
        <v>0</v>
      </c>
      <c r="G347" s="16" t="s">
        <v>197</v>
      </c>
      <c r="H347" s="16" t="s">
        <v>311</v>
      </c>
      <c r="I347" s="17" t="s">
        <v>8</v>
      </c>
      <c r="J347" s="18">
        <f>J348</f>
        <v>1586.8000000000002</v>
      </c>
    </row>
    <row r="348" spans="1:10" ht="30">
      <c r="A348" s="15" t="s">
        <v>99</v>
      </c>
      <c r="B348" s="16" t="s">
        <v>96</v>
      </c>
      <c r="C348" s="16" t="s">
        <v>12</v>
      </c>
      <c r="D348" s="16" t="s">
        <v>13</v>
      </c>
      <c r="E348" s="16">
        <v>91</v>
      </c>
      <c r="F348" s="17">
        <v>1</v>
      </c>
      <c r="G348" s="16" t="s">
        <v>174</v>
      </c>
      <c r="H348" s="16" t="s">
        <v>311</v>
      </c>
      <c r="I348" s="17"/>
      <c r="J348" s="18">
        <f>J349+J351</f>
        <v>1586.8000000000002</v>
      </c>
    </row>
    <row r="349" spans="1:10" ht="45">
      <c r="A349" s="15" t="s">
        <v>101</v>
      </c>
      <c r="B349" s="16" t="s">
        <v>96</v>
      </c>
      <c r="C349" s="16" t="s">
        <v>12</v>
      </c>
      <c r="D349" s="16" t="s">
        <v>13</v>
      </c>
      <c r="E349" s="16">
        <v>91</v>
      </c>
      <c r="F349" s="17">
        <v>1</v>
      </c>
      <c r="G349" s="16" t="s">
        <v>174</v>
      </c>
      <c r="H349" s="16" t="s">
        <v>187</v>
      </c>
      <c r="I349" s="17"/>
      <c r="J349" s="18">
        <f>J350</f>
        <v>1323.9</v>
      </c>
    </row>
    <row r="350" spans="1:10" ht="15">
      <c r="A350" s="15" t="s">
        <v>180</v>
      </c>
      <c r="B350" s="16" t="s">
        <v>96</v>
      </c>
      <c r="C350" s="16" t="s">
        <v>12</v>
      </c>
      <c r="D350" s="16" t="s">
        <v>13</v>
      </c>
      <c r="E350" s="16">
        <v>91</v>
      </c>
      <c r="F350" s="17">
        <v>1</v>
      </c>
      <c r="G350" s="16" t="s">
        <v>174</v>
      </c>
      <c r="H350" s="16" t="s">
        <v>187</v>
      </c>
      <c r="I350" s="17">
        <v>120</v>
      </c>
      <c r="J350" s="19">
        <v>1323.9</v>
      </c>
    </row>
    <row r="351" spans="1:10" ht="45">
      <c r="A351" s="15" t="s">
        <v>102</v>
      </c>
      <c r="B351" s="16" t="s">
        <v>96</v>
      </c>
      <c r="C351" s="16" t="s">
        <v>12</v>
      </c>
      <c r="D351" s="16" t="s">
        <v>13</v>
      </c>
      <c r="E351" s="16">
        <v>91</v>
      </c>
      <c r="F351" s="17">
        <v>1</v>
      </c>
      <c r="G351" s="16" t="s">
        <v>174</v>
      </c>
      <c r="H351" s="16" t="s">
        <v>186</v>
      </c>
      <c r="I351" s="17"/>
      <c r="J351" s="19">
        <f>J352+J353</f>
        <v>262.9</v>
      </c>
    </row>
    <row r="352" spans="1:10" ht="30">
      <c r="A352" s="22" t="s">
        <v>188</v>
      </c>
      <c r="B352" s="16" t="s">
        <v>96</v>
      </c>
      <c r="C352" s="16" t="s">
        <v>12</v>
      </c>
      <c r="D352" s="16" t="s">
        <v>13</v>
      </c>
      <c r="E352" s="16">
        <v>91</v>
      </c>
      <c r="F352" s="17">
        <v>1</v>
      </c>
      <c r="G352" s="16" t="s">
        <v>174</v>
      </c>
      <c r="H352" s="16" t="s">
        <v>186</v>
      </c>
      <c r="I352" s="17">
        <v>240</v>
      </c>
      <c r="J352" s="19">
        <f>102.9+150</f>
        <v>252.9</v>
      </c>
    </row>
    <row r="353" spans="1:10" ht="15">
      <c r="A353" s="22" t="s">
        <v>181</v>
      </c>
      <c r="B353" s="16" t="s">
        <v>96</v>
      </c>
      <c r="C353" s="16" t="s">
        <v>12</v>
      </c>
      <c r="D353" s="16" t="s">
        <v>13</v>
      </c>
      <c r="E353" s="16">
        <v>91</v>
      </c>
      <c r="F353" s="17">
        <v>1</v>
      </c>
      <c r="G353" s="16" t="s">
        <v>174</v>
      </c>
      <c r="H353" s="16" t="s">
        <v>186</v>
      </c>
      <c r="I353" s="17">
        <v>850</v>
      </c>
      <c r="J353" s="19">
        <v>10</v>
      </c>
    </row>
    <row r="354" spans="1:10" ht="15">
      <c r="A354" s="11" t="s">
        <v>24</v>
      </c>
      <c r="B354" s="13">
        <v>872</v>
      </c>
      <c r="C354" s="12" t="s">
        <v>12</v>
      </c>
      <c r="D354" s="13">
        <v>13</v>
      </c>
      <c r="E354" s="16"/>
      <c r="F354" s="17"/>
      <c r="G354" s="16"/>
      <c r="H354" s="16"/>
      <c r="I354" s="17"/>
      <c r="J354" s="23">
        <f>J355</f>
        <v>500</v>
      </c>
    </row>
    <row r="355" spans="1:10" ht="15">
      <c r="A355" s="15" t="s">
        <v>98</v>
      </c>
      <c r="B355" s="17">
        <v>872</v>
      </c>
      <c r="C355" s="16" t="s">
        <v>12</v>
      </c>
      <c r="D355" s="17">
        <v>13</v>
      </c>
      <c r="E355" s="16" t="s">
        <v>161</v>
      </c>
      <c r="F355" s="17">
        <v>0</v>
      </c>
      <c r="G355" s="16" t="s">
        <v>174</v>
      </c>
      <c r="H355" s="16" t="s">
        <v>311</v>
      </c>
      <c r="I355" s="17"/>
      <c r="J355" s="19">
        <f>J356</f>
        <v>500</v>
      </c>
    </row>
    <row r="356" spans="1:10" ht="18.75" customHeight="1">
      <c r="A356" s="15" t="s">
        <v>99</v>
      </c>
      <c r="B356" s="17">
        <v>872</v>
      </c>
      <c r="C356" s="16" t="s">
        <v>12</v>
      </c>
      <c r="D356" s="17">
        <v>13</v>
      </c>
      <c r="E356" s="17">
        <v>91</v>
      </c>
      <c r="F356" s="17">
        <v>1</v>
      </c>
      <c r="G356" s="16" t="s">
        <v>174</v>
      </c>
      <c r="H356" s="16" t="s">
        <v>311</v>
      </c>
      <c r="I356" s="17"/>
      <c r="J356" s="19">
        <f>J357+J359</f>
        <v>500</v>
      </c>
    </row>
    <row r="357" spans="1:10" ht="33" customHeight="1">
      <c r="A357" s="15" t="s">
        <v>205</v>
      </c>
      <c r="B357" s="17">
        <v>872</v>
      </c>
      <c r="C357" s="16" t="s">
        <v>12</v>
      </c>
      <c r="D357" s="17">
        <v>13</v>
      </c>
      <c r="E357" s="17">
        <v>91</v>
      </c>
      <c r="F357" s="17">
        <v>1</v>
      </c>
      <c r="G357" s="16" t="s">
        <v>174</v>
      </c>
      <c r="H357" s="16" t="s">
        <v>251</v>
      </c>
      <c r="I357" s="17"/>
      <c r="J357" s="19">
        <f>J358</f>
        <v>200</v>
      </c>
    </row>
    <row r="358" spans="1:10" ht="30.75" customHeight="1">
      <c r="A358" s="15" t="s">
        <v>188</v>
      </c>
      <c r="B358" s="17">
        <v>872</v>
      </c>
      <c r="C358" s="16" t="s">
        <v>12</v>
      </c>
      <c r="D358" s="17">
        <v>13</v>
      </c>
      <c r="E358" s="17">
        <v>91</v>
      </c>
      <c r="F358" s="17">
        <v>1</v>
      </c>
      <c r="G358" s="16" t="s">
        <v>174</v>
      </c>
      <c r="H358" s="16" t="s">
        <v>251</v>
      </c>
      <c r="I358" s="17">
        <v>240</v>
      </c>
      <c r="J358" s="19">
        <f>300-100</f>
        <v>200</v>
      </c>
    </row>
    <row r="359" spans="1:10" ht="15">
      <c r="A359" s="22" t="s">
        <v>162</v>
      </c>
      <c r="B359" s="17">
        <v>872</v>
      </c>
      <c r="C359" s="16" t="s">
        <v>12</v>
      </c>
      <c r="D359" s="17">
        <v>13</v>
      </c>
      <c r="E359" s="16" t="s">
        <v>161</v>
      </c>
      <c r="F359" s="17">
        <v>1</v>
      </c>
      <c r="G359" s="16" t="s">
        <v>174</v>
      </c>
      <c r="H359" s="16" t="s">
        <v>252</v>
      </c>
      <c r="I359" s="17"/>
      <c r="J359" s="19">
        <f>J360</f>
        <v>300</v>
      </c>
    </row>
    <row r="360" spans="1:10" ht="30.75" thickBot="1">
      <c r="A360" s="22" t="s">
        <v>188</v>
      </c>
      <c r="B360" s="17">
        <v>872</v>
      </c>
      <c r="C360" s="16" t="s">
        <v>12</v>
      </c>
      <c r="D360" s="17">
        <v>13</v>
      </c>
      <c r="E360" s="16" t="s">
        <v>161</v>
      </c>
      <c r="F360" s="17">
        <v>1</v>
      </c>
      <c r="G360" s="16" t="s">
        <v>174</v>
      </c>
      <c r="H360" s="16" t="s">
        <v>252</v>
      </c>
      <c r="I360" s="17">
        <v>240</v>
      </c>
      <c r="J360" s="19">
        <v>300</v>
      </c>
    </row>
    <row r="361" spans="1:10" ht="15.75" thickBot="1">
      <c r="A361" s="74"/>
      <c r="B361" s="75"/>
      <c r="C361" s="76"/>
      <c r="D361" s="75"/>
      <c r="E361" s="76"/>
      <c r="F361" s="75"/>
      <c r="G361" s="76"/>
      <c r="H361" s="160" t="s">
        <v>30</v>
      </c>
      <c r="I361" s="161"/>
      <c r="J361" s="60">
        <f>J344+J17</f>
        <v>144909.69999999998</v>
      </c>
    </row>
    <row r="362" spans="1:10" ht="15">
      <c r="A362" s="77"/>
      <c r="B362" s="66"/>
      <c r="C362" s="67"/>
      <c r="D362" s="66"/>
      <c r="E362" s="67" t="s">
        <v>44</v>
      </c>
      <c r="F362" s="66"/>
      <c r="G362" s="67"/>
      <c r="H362" s="67"/>
      <c r="I362" s="78" t="s">
        <v>59</v>
      </c>
      <c r="J362" s="79">
        <f>J345+J18</f>
        <v>15534.5</v>
      </c>
    </row>
    <row r="363" spans="1:10" ht="15">
      <c r="A363" s="77"/>
      <c r="B363" s="66"/>
      <c r="C363" s="67"/>
      <c r="D363" s="66"/>
      <c r="E363" s="67"/>
      <c r="F363" s="66"/>
      <c r="G363" s="67"/>
      <c r="H363" s="67"/>
      <c r="I363" s="80" t="s">
        <v>60</v>
      </c>
      <c r="J363" s="58">
        <f>J114</f>
        <v>369.5</v>
      </c>
    </row>
    <row r="364" spans="1:10" ht="15">
      <c r="A364" s="77"/>
      <c r="B364" s="66"/>
      <c r="C364" s="67"/>
      <c r="D364" s="66"/>
      <c r="E364" s="67"/>
      <c r="F364" s="66"/>
      <c r="G364" s="67"/>
      <c r="H364" s="67"/>
      <c r="I364" s="80" t="s">
        <v>70</v>
      </c>
      <c r="J364" s="58">
        <f>J120</f>
        <v>2035.4</v>
      </c>
    </row>
    <row r="365" spans="1:10" ht="15">
      <c r="A365" s="77"/>
      <c r="B365" s="66"/>
      <c r="C365" s="67"/>
      <c r="D365" s="66"/>
      <c r="E365" s="67"/>
      <c r="F365" s="66"/>
      <c r="G365" s="67"/>
      <c r="H365" s="67"/>
      <c r="I365" s="80" t="s">
        <v>76</v>
      </c>
      <c r="J365" s="58">
        <f>J151</f>
        <v>30334.2</v>
      </c>
    </row>
    <row r="366" spans="1:10" ht="15">
      <c r="A366" s="77"/>
      <c r="B366" s="66"/>
      <c r="C366" s="67"/>
      <c r="D366" s="66"/>
      <c r="E366" s="67"/>
      <c r="F366" s="66"/>
      <c r="G366" s="67"/>
      <c r="H366" s="67"/>
      <c r="I366" s="80" t="s">
        <v>61</v>
      </c>
      <c r="J366" s="58">
        <f>J181</f>
        <v>79837.8</v>
      </c>
    </row>
    <row r="367" spans="1:10" ht="15">
      <c r="A367" s="77"/>
      <c r="B367" s="66"/>
      <c r="C367" s="67"/>
      <c r="D367" s="66"/>
      <c r="E367" s="67"/>
      <c r="F367" s="66"/>
      <c r="G367" s="67"/>
      <c r="H367" s="67"/>
      <c r="I367" s="80" t="s">
        <v>63</v>
      </c>
      <c r="J367" s="58">
        <f>J257</f>
        <v>245</v>
      </c>
    </row>
    <row r="368" spans="1:10" ht="15">
      <c r="A368" s="77"/>
      <c r="B368" s="66"/>
      <c r="C368" s="67"/>
      <c r="D368" s="66"/>
      <c r="E368" s="67"/>
      <c r="F368" s="66"/>
      <c r="G368" s="67"/>
      <c r="H368" s="67"/>
      <c r="I368" s="80" t="s">
        <v>62</v>
      </c>
      <c r="J368" s="58">
        <f>J270</f>
        <v>12929.3</v>
      </c>
    </row>
    <row r="369" spans="1:10" ht="15">
      <c r="A369" s="77"/>
      <c r="B369" s="66"/>
      <c r="C369" s="67"/>
      <c r="D369" s="66"/>
      <c r="E369" s="67"/>
      <c r="F369" s="66"/>
      <c r="G369" s="67"/>
      <c r="H369" s="67"/>
      <c r="I369" s="80">
        <v>10</v>
      </c>
      <c r="J369" s="58">
        <f>J313</f>
        <v>640</v>
      </c>
    </row>
    <row r="370" spans="1:10" ht="15.75" thickBot="1">
      <c r="A370" s="77"/>
      <c r="B370" s="66"/>
      <c r="C370" s="67"/>
      <c r="D370" s="66"/>
      <c r="E370" s="67"/>
      <c r="F370" s="66"/>
      <c r="G370" s="67"/>
      <c r="H370" s="67"/>
      <c r="I370" s="81">
        <v>11</v>
      </c>
      <c r="J370" s="59">
        <f>J328</f>
        <v>2634</v>
      </c>
    </row>
    <row r="371" spans="1:10" ht="15.75" thickBot="1">
      <c r="A371" s="77"/>
      <c r="B371" s="66"/>
      <c r="C371" s="67"/>
      <c r="D371" s="66"/>
      <c r="E371" s="67"/>
      <c r="F371" s="66"/>
      <c r="G371" s="67"/>
      <c r="H371" s="67"/>
      <c r="I371" s="81">
        <v>12</v>
      </c>
      <c r="J371" s="59">
        <f>J338</f>
        <v>350</v>
      </c>
    </row>
    <row r="372" spans="1:10" ht="15.75" thickBot="1">
      <c r="A372" s="77"/>
      <c r="B372" s="66"/>
      <c r="C372" s="67"/>
      <c r="D372" s="66"/>
      <c r="E372" s="67"/>
      <c r="F372" s="66"/>
      <c r="G372" s="67"/>
      <c r="H372" s="67"/>
      <c r="I372" s="82"/>
      <c r="J372" s="60">
        <f>SUM(J362:J371)</f>
        <v>144909.7</v>
      </c>
    </row>
    <row r="373" spans="1:11" ht="15">
      <c r="A373" s="77"/>
      <c r="B373" s="66"/>
      <c r="C373" s="67"/>
      <c r="D373" s="66"/>
      <c r="E373" s="67"/>
      <c r="F373" s="66"/>
      <c r="G373" s="67"/>
      <c r="H373" s="67"/>
      <c r="I373" s="66" t="s">
        <v>172</v>
      </c>
      <c r="J373" s="61">
        <v>111619.5</v>
      </c>
      <c r="K373" s="34">
        <f>J372-J373</f>
        <v>33290.20000000001</v>
      </c>
    </row>
    <row r="374" spans="1:11" ht="15">
      <c r="A374" s="77"/>
      <c r="B374" s="66"/>
      <c r="C374" s="67"/>
      <c r="D374" s="66"/>
      <c r="E374" s="67"/>
      <c r="F374" s="66"/>
      <c r="G374" s="67"/>
      <c r="H374" s="67"/>
      <c r="I374" s="66" t="s">
        <v>175</v>
      </c>
      <c r="J374" s="61">
        <f>J20+J60+J71+J91+J95+J99+J103+J122+J153+J177+J183+J205+J241+J246+J264+J272+J281+J289+J305+J330+J340+J147+J142</f>
        <v>129152.6</v>
      </c>
      <c r="K374" s="34">
        <f>J374-'Прил 6'!I141</f>
        <v>0</v>
      </c>
    </row>
    <row r="375" spans="1:11" ht="15">
      <c r="A375" s="77"/>
      <c r="B375" s="66"/>
      <c r="C375" s="67"/>
      <c r="D375" s="66"/>
      <c r="E375" s="67"/>
      <c r="F375" s="66"/>
      <c r="G375" s="67"/>
      <c r="H375" s="67"/>
      <c r="I375" s="66"/>
      <c r="K375" s="34"/>
    </row>
    <row r="376" ht="15">
      <c r="A376" s="37"/>
    </row>
    <row r="377" ht="15">
      <c r="A377" s="37"/>
    </row>
    <row r="378" ht="15">
      <c r="A378" s="37"/>
    </row>
    <row r="379" ht="15">
      <c r="A379" s="37"/>
    </row>
    <row r="380" ht="15">
      <c r="A380" s="37"/>
    </row>
    <row r="381" ht="15">
      <c r="A381" s="37"/>
    </row>
    <row r="382" ht="15">
      <c r="A382" s="37"/>
    </row>
    <row r="383" ht="15">
      <c r="A383" s="37"/>
    </row>
    <row r="384" ht="15">
      <c r="A384" s="37"/>
    </row>
    <row r="385" ht="15">
      <c r="A385" s="37"/>
    </row>
    <row r="386" spans="1:30" s="28" customFormat="1" ht="15">
      <c r="A386" s="37"/>
      <c r="C386" s="29"/>
      <c r="E386" s="29"/>
      <c r="G386" s="29"/>
      <c r="H386" s="29"/>
      <c r="J386" s="61"/>
      <c r="K386" s="27"/>
      <c r="L386" s="27"/>
      <c r="M386" s="27"/>
      <c r="N386" s="27"/>
      <c r="O386" s="27"/>
      <c r="P386" s="27"/>
      <c r="Q386" s="27"/>
      <c r="R386" s="27"/>
      <c r="S386" s="27"/>
      <c r="T386" s="27"/>
      <c r="U386" s="27"/>
      <c r="V386" s="27"/>
      <c r="W386" s="27"/>
      <c r="X386" s="27"/>
      <c r="Y386" s="27"/>
      <c r="Z386" s="27"/>
      <c r="AA386" s="27"/>
      <c r="AB386" s="27"/>
      <c r="AC386" s="27"/>
      <c r="AD386" s="27"/>
    </row>
    <row r="387" spans="1:30" s="28" customFormat="1" ht="15">
      <c r="A387" s="37"/>
      <c r="C387" s="29"/>
      <c r="E387" s="29"/>
      <c r="G387" s="29"/>
      <c r="H387" s="29"/>
      <c r="J387" s="61"/>
      <c r="K387" s="27"/>
      <c r="L387" s="27"/>
      <c r="M387" s="27"/>
      <c r="N387" s="27"/>
      <c r="O387" s="27"/>
      <c r="P387" s="27"/>
      <c r="Q387" s="27"/>
      <c r="R387" s="27"/>
      <c r="S387" s="27"/>
      <c r="T387" s="27"/>
      <c r="U387" s="27"/>
      <c r="V387" s="27"/>
      <c r="W387" s="27"/>
      <c r="X387" s="27"/>
      <c r="Y387" s="27"/>
      <c r="Z387" s="27"/>
      <c r="AA387" s="27"/>
      <c r="AB387" s="27"/>
      <c r="AC387" s="27"/>
      <c r="AD387" s="27"/>
    </row>
    <row r="388" spans="1:30" s="28" customFormat="1" ht="15">
      <c r="A388" s="37"/>
      <c r="C388" s="29"/>
      <c r="E388" s="29"/>
      <c r="G388" s="29"/>
      <c r="H388" s="29"/>
      <c r="J388" s="61"/>
      <c r="K388" s="27"/>
      <c r="L388" s="27"/>
      <c r="M388" s="27"/>
      <c r="N388" s="27"/>
      <c r="O388" s="27"/>
      <c r="P388" s="27"/>
      <c r="Q388" s="27"/>
      <c r="R388" s="27"/>
      <c r="S388" s="27"/>
      <c r="T388" s="27"/>
      <c r="U388" s="27"/>
      <c r="V388" s="27"/>
      <c r="W388" s="27"/>
      <c r="X388" s="27"/>
      <c r="Y388" s="27"/>
      <c r="Z388" s="27"/>
      <c r="AA388" s="27"/>
      <c r="AB388" s="27"/>
      <c r="AC388" s="27"/>
      <c r="AD388" s="27"/>
    </row>
    <row r="389" spans="1:30" s="28" customFormat="1" ht="15">
      <c r="A389" s="37"/>
      <c r="C389" s="29"/>
      <c r="E389" s="29"/>
      <c r="G389" s="29"/>
      <c r="H389" s="29"/>
      <c r="J389" s="61"/>
      <c r="K389" s="27"/>
      <c r="L389" s="27"/>
      <c r="M389" s="27"/>
      <c r="N389" s="27"/>
      <c r="O389" s="27"/>
      <c r="P389" s="27"/>
      <c r="Q389" s="27"/>
      <c r="R389" s="27"/>
      <c r="S389" s="27"/>
      <c r="T389" s="27"/>
      <c r="U389" s="27"/>
      <c r="V389" s="27"/>
      <c r="W389" s="27"/>
      <c r="X389" s="27"/>
      <c r="Y389" s="27"/>
      <c r="Z389" s="27"/>
      <c r="AA389" s="27"/>
      <c r="AB389" s="27"/>
      <c r="AC389" s="27"/>
      <c r="AD389" s="27"/>
    </row>
    <row r="390" spans="1:30" s="28" customFormat="1" ht="15">
      <c r="A390" s="37"/>
      <c r="C390" s="29"/>
      <c r="E390" s="29"/>
      <c r="G390" s="29"/>
      <c r="H390" s="29"/>
      <c r="J390" s="61"/>
      <c r="K390" s="27"/>
      <c r="L390" s="27"/>
      <c r="M390" s="27"/>
      <c r="N390" s="27"/>
      <c r="O390" s="27"/>
      <c r="P390" s="27"/>
      <c r="Q390" s="27"/>
      <c r="R390" s="27"/>
      <c r="S390" s="27"/>
      <c r="T390" s="27"/>
      <c r="U390" s="27"/>
      <c r="V390" s="27"/>
      <c r="W390" s="27"/>
      <c r="X390" s="27"/>
      <c r="Y390" s="27"/>
      <c r="Z390" s="27"/>
      <c r="AA390" s="27"/>
      <c r="AB390" s="27"/>
      <c r="AC390" s="27"/>
      <c r="AD390" s="27"/>
    </row>
    <row r="391" spans="1:30" s="28" customFormat="1" ht="15">
      <c r="A391" s="37"/>
      <c r="C391" s="29"/>
      <c r="E391" s="29"/>
      <c r="G391" s="29"/>
      <c r="H391" s="29"/>
      <c r="J391" s="61"/>
      <c r="K391" s="27"/>
      <c r="L391" s="27"/>
      <c r="M391" s="27"/>
      <c r="N391" s="27"/>
      <c r="O391" s="27"/>
      <c r="P391" s="27"/>
      <c r="Q391" s="27"/>
      <c r="R391" s="27"/>
      <c r="S391" s="27"/>
      <c r="T391" s="27"/>
      <c r="U391" s="27"/>
      <c r="V391" s="27"/>
      <c r="W391" s="27"/>
      <c r="X391" s="27"/>
      <c r="Y391" s="27"/>
      <c r="Z391" s="27"/>
      <c r="AA391" s="27"/>
      <c r="AB391" s="27"/>
      <c r="AC391" s="27"/>
      <c r="AD391" s="27"/>
    </row>
    <row r="392" spans="1:30" s="28" customFormat="1" ht="15">
      <c r="A392" s="37"/>
      <c r="C392" s="29"/>
      <c r="E392" s="29"/>
      <c r="G392" s="29"/>
      <c r="H392" s="29"/>
      <c r="J392" s="61"/>
      <c r="K392" s="27"/>
      <c r="L392" s="27"/>
      <c r="M392" s="27"/>
      <c r="N392" s="27"/>
      <c r="O392" s="27"/>
      <c r="P392" s="27"/>
      <c r="Q392" s="27"/>
      <c r="R392" s="27"/>
      <c r="S392" s="27"/>
      <c r="T392" s="27"/>
      <c r="U392" s="27"/>
      <c r="V392" s="27"/>
      <c r="W392" s="27"/>
      <c r="X392" s="27"/>
      <c r="Y392" s="27"/>
      <c r="Z392" s="27"/>
      <c r="AA392" s="27"/>
      <c r="AB392" s="27"/>
      <c r="AC392" s="27"/>
      <c r="AD392" s="27"/>
    </row>
    <row r="393" spans="1:30" s="28" customFormat="1" ht="15">
      <c r="A393" s="37"/>
      <c r="C393" s="29"/>
      <c r="E393" s="29"/>
      <c r="G393" s="29"/>
      <c r="H393" s="29"/>
      <c r="J393" s="61"/>
      <c r="K393" s="27"/>
      <c r="L393" s="27"/>
      <c r="M393" s="27"/>
      <c r="N393" s="27"/>
      <c r="O393" s="27"/>
      <c r="P393" s="27"/>
      <c r="Q393" s="27"/>
      <c r="R393" s="27"/>
      <c r="S393" s="27"/>
      <c r="T393" s="27"/>
      <c r="U393" s="27"/>
      <c r="V393" s="27"/>
      <c r="W393" s="27"/>
      <c r="X393" s="27"/>
      <c r="Y393" s="27"/>
      <c r="Z393" s="27"/>
      <c r="AA393" s="27"/>
      <c r="AB393" s="27"/>
      <c r="AC393" s="27"/>
      <c r="AD393" s="27"/>
    </row>
    <row r="394" spans="1:30" s="28" customFormat="1" ht="15">
      <c r="A394" s="37"/>
      <c r="C394" s="29"/>
      <c r="E394" s="29"/>
      <c r="G394" s="29"/>
      <c r="H394" s="29"/>
      <c r="J394" s="61"/>
      <c r="K394" s="27"/>
      <c r="L394" s="27"/>
      <c r="M394" s="27"/>
      <c r="N394" s="27"/>
      <c r="O394" s="27"/>
      <c r="P394" s="27"/>
      <c r="Q394" s="27"/>
      <c r="R394" s="27"/>
      <c r="S394" s="27"/>
      <c r="T394" s="27"/>
      <c r="U394" s="27"/>
      <c r="V394" s="27"/>
      <c r="W394" s="27"/>
      <c r="X394" s="27"/>
      <c r="Y394" s="27"/>
      <c r="Z394" s="27"/>
      <c r="AA394" s="27"/>
      <c r="AB394" s="27"/>
      <c r="AC394" s="27"/>
      <c r="AD394" s="27"/>
    </row>
    <row r="395" spans="1:30" s="28" customFormat="1" ht="15">
      <c r="A395" s="37"/>
      <c r="C395" s="29"/>
      <c r="E395" s="29"/>
      <c r="G395" s="29"/>
      <c r="H395" s="29"/>
      <c r="J395" s="61"/>
      <c r="K395" s="27"/>
      <c r="L395" s="27"/>
      <c r="M395" s="27"/>
      <c r="N395" s="27"/>
      <c r="O395" s="27"/>
      <c r="P395" s="27"/>
      <c r="Q395" s="27"/>
      <c r="R395" s="27"/>
      <c r="S395" s="27"/>
      <c r="T395" s="27"/>
      <c r="U395" s="27"/>
      <c r="V395" s="27"/>
      <c r="W395" s="27"/>
      <c r="X395" s="27"/>
      <c r="Y395" s="27"/>
      <c r="Z395" s="27"/>
      <c r="AA395" s="27"/>
      <c r="AB395" s="27"/>
      <c r="AC395" s="27"/>
      <c r="AD395" s="27"/>
    </row>
    <row r="396" spans="1:30" s="28" customFormat="1" ht="15">
      <c r="A396" s="37"/>
      <c r="C396" s="29"/>
      <c r="E396" s="29"/>
      <c r="G396" s="29"/>
      <c r="H396" s="29"/>
      <c r="J396" s="61"/>
      <c r="K396" s="27"/>
      <c r="L396" s="27"/>
      <c r="M396" s="27"/>
      <c r="N396" s="27"/>
      <c r="O396" s="27"/>
      <c r="P396" s="27"/>
      <c r="Q396" s="27"/>
      <c r="R396" s="27"/>
      <c r="S396" s="27"/>
      <c r="T396" s="27"/>
      <c r="U396" s="27"/>
      <c r="V396" s="27"/>
      <c r="W396" s="27"/>
      <c r="X396" s="27"/>
      <c r="Y396" s="27"/>
      <c r="Z396" s="27"/>
      <c r="AA396" s="27"/>
      <c r="AB396" s="27"/>
      <c r="AC396" s="27"/>
      <c r="AD396" s="27"/>
    </row>
    <row r="397" spans="1:30" s="28" customFormat="1" ht="15">
      <c r="A397" s="37"/>
      <c r="C397" s="29"/>
      <c r="E397" s="29"/>
      <c r="G397" s="29"/>
      <c r="H397" s="29"/>
      <c r="J397" s="61"/>
      <c r="K397" s="27"/>
      <c r="L397" s="27"/>
      <c r="M397" s="27"/>
      <c r="N397" s="27"/>
      <c r="O397" s="27"/>
      <c r="P397" s="27"/>
      <c r="Q397" s="27"/>
      <c r="R397" s="27"/>
      <c r="S397" s="27"/>
      <c r="T397" s="27"/>
      <c r="U397" s="27"/>
      <c r="V397" s="27"/>
      <c r="W397" s="27"/>
      <c r="X397" s="27"/>
      <c r="Y397" s="27"/>
      <c r="Z397" s="27"/>
      <c r="AA397" s="27"/>
      <c r="AB397" s="27"/>
      <c r="AC397" s="27"/>
      <c r="AD397" s="27"/>
    </row>
    <row r="398" spans="1:30" s="28" customFormat="1" ht="15">
      <c r="A398" s="37"/>
      <c r="C398" s="29"/>
      <c r="E398" s="29"/>
      <c r="G398" s="29"/>
      <c r="H398" s="29"/>
      <c r="J398" s="61"/>
      <c r="K398" s="27"/>
      <c r="L398" s="27"/>
      <c r="M398" s="27"/>
      <c r="N398" s="27"/>
      <c r="O398" s="27"/>
      <c r="P398" s="27"/>
      <c r="Q398" s="27"/>
      <c r="R398" s="27"/>
      <c r="S398" s="27"/>
      <c r="T398" s="27"/>
      <c r="U398" s="27"/>
      <c r="V398" s="27"/>
      <c r="W398" s="27"/>
      <c r="X398" s="27"/>
      <c r="Y398" s="27"/>
      <c r="Z398" s="27"/>
      <c r="AA398" s="27"/>
      <c r="AB398" s="27"/>
      <c r="AC398" s="27"/>
      <c r="AD398" s="27"/>
    </row>
    <row r="399" spans="1:30" s="28" customFormat="1" ht="15">
      <c r="A399" s="37"/>
      <c r="C399" s="29"/>
      <c r="E399" s="29"/>
      <c r="G399" s="29"/>
      <c r="H399" s="29"/>
      <c r="J399" s="61"/>
      <c r="K399" s="27"/>
      <c r="L399" s="27"/>
      <c r="M399" s="27"/>
      <c r="N399" s="27"/>
      <c r="O399" s="27"/>
      <c r="P399" s="27"/>
      <c r="Q399" s="27"/>
      <c r="R399" s="27"/>
      <c r="S399" s="27"/>
      <c r="T399" s="27"/>
      <c r="U399" s="27"/>
      <c r="V399" s="27"/>
      <c r="W399" s="27"/>
      <c r="X399" s="27"/>
      <c r="Y399" s="27"/>
      <c r="Z399" s="27"/>
      <c r="AA399" s="27"/>
      <c r="AB399" s="27"/>
      <c r="AC399" s="27"/>
      <c r="AD399" s="27"/>
    </row>
    <row r="400" spans="1:30" s="28" customFormat="1" ht="15">
      <c r="A400" s="37"/>
      <c r="C400" s="29"/>
      <c r="E400" s="29"/>
      <c r="G400" s="29"/>
      <c r="H400" s="29"/>
      <c r="J400" s="61"/>
      <c r="K400" s="27"/>
      <c r="L400" s="27"/>
      <c r="M400" s="27"/>
      <c r="N400" s="27"/>
      <c r="O400" s="27"/>
      <c r="P400" s="27"/>
      <c r="Q400" s="27"/>
      <c r="R400" s="27"/>
      <c r="S400" s="27"/>
      <c r="T400" s="27"/>
      <c r="U400" s="27"/>
      <c r="V400" s="27"/>
      <c r="W400" s="27"/>
      <c r="X400" s="27"/>
      <c r="Y400" s="27"/>
      <c r="Z400" s="27"/>
      <c r="AA400" s="27"/>
      <c r="AB400" s="27"/>
      <c r="AC400" s="27"/>
      <c r="AD400" s="27"/>
    </row>
    <row r="401" spans="1:30" s="28" customFormat="1" ht="15">
      <c r="A401" s="37"/>
      <c r="C401" s="29"/>
      <c r="E401" s="29"/>
      <c r="G401" s="29"/>
      <c r="H401" s="29"/>
      <c r="J401" s="61"/>
      <c r="K401" s="27"/>
      <c r="L401" s="27"/>
      <c r="M401" s="27"/>
      <c r="N401" s="27"/>
      <c r="O401" s="27"/>
      <c r="P401" s="27"/>
      <c r="Q401" s="27"/>
      <c r="R401" s="27"/>
      <c r="S401" s="27"/>
      <c r="T401" s="27"/>
      <c r="U401" s="27"/>
      <c r="V401" s="27"/>
      <c r="W401" s="27"/>
      <c r="X401" s="27"/>
      <c r="Y401" s="27"/>
      <c r="Z401" s="27"/>
      <c r="AA401" s="27"/>
      <c r="AB401" s="27"/>
      <c r="AC401" s="27"/>
      <c r="AD401" s="27"/>
    </row>
    <row r="402" spans="1:30" s="28" customFormat="1" ht="15">
      <c r="A402" s="37"/>
      <c r="C402" s="29"/>
      <c r="E402" s="29"/>
      <c r="G402" s="29"/>
      <c r="H402" s="29"/>
      <c r="J402" s="61"/>
      <c r="K402" s="27"/>
      <c r="L402" s="27"/>
      <c r="M402" s="27"/>
      <c r="N402" s="27"/>
      <c r="O402" s="27"/>
      <c r="P402" s="27"/>
      <c r="Q402" s="27"/>
      <c r="R402" s="27"/>
      <c r="S402" s="27"/>
      <c r="T402" s="27"/>
      <c r="U402" s="27"/>
      <c r="V402" s="27"/>
      <c r="W402" s="27"/>
      <c r="X402" s="27"/>
      <c r="Y402" s="27"/>
      <c r="Z402" s="27"/>
      <c r="AA402" s="27"/>
      <c r="AB402" s="27"/>
      <c r="AC402" s="27"/>
      <c r="AD402" s="27"/>
    </row>
    <row r="403" spans="1:30" s="28" customFormat="1" ht="15">
      <c r="A403" s="37"/>
      <c r="C403" s="29"/>
      <c r="E403" s="29"/>
      <c r="G403" s="29"/>
      <c r="H403" s="29"/>
      <c r="J403" s="61"/>
      <c r="K403" s="27"/>
      <c r="L403" s="27"/>
      <c r="M403" s="27"/>
      <c r="N403" s="27"/>
      <c r="O403" s="27"/>
      <c r="P403" s="27"/>
      <c r="Q403" s="27"/>
      <c r="R403" s="27"/>
      <c r="S403" s="27"/>
      <c r="T403" s="27"/>
      <c r="U403" s="27"/>
      <c r="V403" s="27"/>
      <c r="W403" s="27"/>
      <c r="X403" s="27"/>
      <c r="Y403" s="27"/>
      <c r="Z403" s="27"/>
      <c r="AA403" s="27"/>
      <c r="AB403" s="27"/>
      <c r="AC403" s="27"/>
      <c r="AD403" s="27"/>
    </row>
    <row r="404" spans="1:30" s="28" customFormat="1" ht="15">
      <c r="A404" s="37"/>
      <c r="C404" s="29"/>
      <c r="E404" s="29"/>
      <c r="G404" s="29"/>
      <c r="H404" s="29"/>
      <c r="J404" s="61"/>
      <c r="K404" s="27"/>
      <c r="L404" s="27"/>
      <c r="M404" s="27"/>
      <c r="N404" s="27"/>
      <c r="O404" s="27"/>
      <c r="P404" s="27"/>
      <c r="Q404" s="27"/>
      <c r="R404" s="27"/>
      <c r="S404" s="27"/>
      <c r="T404" s="27"/>
      <c r="U404" s="27"/>
      <c r="V404" s="27"/>
      <c r="W404" s="27"/>
      <c r="X404" s="27"/>
      <c r="Y404" s="27"/>
      <c r="Z404" s="27"/>
      <c r="AA404" s="27"/>
      <c r="AB404" s="27"/>
      <c r="AC404" s="27"/>
      <c r="AD404" s="27"/>
    </row>
    <row r="405" spans="1:30" s="28" customFormat="1" ht="15">
      <c r="A405" s="37"/>
      <c r="C405" s="29"/>
      <c r="E405" s="29"/>
      <c r="G405" s="29"/>
      <c r="H405" s="29"/>
      <c r="J405" s="61"/>
      <c r="K405" s="27"/>
      <c r="L405" s="27"/>
      <c r="M405" s="27"/>
      <c r="N405" s="27"/>
      <c r="O405" s="27"/>
      <c r="P405" s="27"/>
      <c r="Q405" s="27"/>
      <c r="R405" s="27"/>
      <c r="S405" s="27"/>
      <c r="T405" s="27"/>
      <c r="U405" s="27"/>
      <c r="V405" s="27"/>
      <c r="W405" s="27"/>
      <c r="X405" s="27"/>
      <c r="Y405" s="27"/>
      <c r="Z405" s="27"/>
      <c r="AA405" s="27"/>
      <c r="AB405" s="27"/>
      <c r="AC405" s="27"/>
      <c r="AD405" s="27"/>
    </row>
    <row r="406" spans="1:30" s="28" customFormat="1" ht="15">
      <c r="A406" s="37"/>
      <c r="C406" s="29"/>
      <c r="E406" s="29"/>
      <c r="G406" s="29"/>
      <c r="H406" s="29"/>
      <c r="J406" s="61"/>
      <c r="K406" s="27"/>
      <c r="L406" s="27"/>
      <c r="M406" s="27"/>
      <c r="N406" s="27"/>
      <c r="O406" s="27"/>
      <c r="P406" s="27"/>
      <c r="Q406" s="27"/>
      <c r="R406" s="27"/>
      <c r="S406" s="27"/>
      <c r="T406" s="27"/>
      <c r="U406" s="27"/>
      <c r="V406" s="27"/>
      <c r="W406" s="27"/>
      <c r="X406" s="27"/>
      <c r="Y406" s="27"/>
      <c r="Z406" s="27"/>
      <c r="AA406" s="27"/>
      <c r="AB406" s="27"/>
      <c r="AC406" s="27"/>
      <c r="AD406" s="27"/>
    </row>
    <row r="407" spans="1:30" s="28" customFormat="1" ht="15">
      <c r="A407" s="37"/>
      <c r="C407" s="29"/>
      <c r="E407" s="29"/>
      <c r="G407" s="29"/>
      <c r="H407" s="29"/>
      <c r="J407" s="61"/>
      <c r="K407" s="27"/>
      <c r="L407" s="27"/>
      <c r="M407" s="27"/>
      <c r="N407" s="27"/>
      <c r="O407" s="27"/>
      <c r="P407" s="27"/>
      <c r="Q407" s="27"/>
      <c r="R407" s="27"/>
      <c r="S407" s="27"/>
      <c r="T407" s="27"/>
      <c r="U407" s="27"/>
      <c r="V407" s="27"/>
      <c r="W407" s="27"/>
      <c r="X407" s="27"/>
      <c r="Y407" s="27"/>
      <c r="Z407" s="27"/>
      <c r="AA407" s="27"/>
      <c r="AB407" s="27"/>
      <c r="AC407" s="27"/>
      <c r="AD407" s="27"/>
    </row>
    <row r="408" spans="1:30" s="28" customFormat="1" ht="15">
      <c r="A408" s="37"/>
      <c r="C408" s="29"/>
      <c r="E408" s="29"/>
      <c r="G408" s="29"/>
      <c r="H408" s="29"/>
      <c r="J408" s="61"/>
      <c r="K408" s="27"/>
      <c r="L408" s="27"/>
      <c r="M408" s="27"/>
      <c r="N408" s="27"/>
      <c r="O408" s="27"/>
      <c r="P408" s="27"/>
      <c r="Q408" s="27"/>
      <c r="R408" s="27"/>
      <c r="S408" s="27"/>
      <c r="T408" s="27"/>
      <c r="U408" s="27"/>
      <c r="V408" s="27"/>
      <c r="W408" s="27"/>
      <c r="X408" s="27"/>
      <c r="Y408" s="27"/>
      <c r="Z408" s="27"/>
      <c r="AA408" s="27"/>
      <c r="AB408" s="27"/>
      <c r="AC408" s="27"/>
      <c r="AD408" s="27"/>
    </row>
    <row r="409" spans="1:30" s="28" customFormat="1" ht="15">
      <c r="A409" s="37"/>
      <c r="C409" s="29"/>
      <c r="E409" s="29"/>
      <c r="G409" s="29"/>
      <c r="H409" s="29"/>
      <c r="J409" s="61"/>
      <c r="K409" s="27"/>
      <c r="L409" s="27"/>
      <c r="M409" s="27"/>
      <c r="N409" s="27"/>
      <c r="O409" s="27"/>
      <c r="P409" s="27"/>
      <c r="Q409" s="27"/>
      <c r="R409" s="27"/>
      <c r="S409" s="27"/>
      <c r="T409" s="27"/>
      <c r="U409" s="27"/>
      <c r="V409" s="27"/>
      <c r="W409" s="27"/>
      <c r="X409" s="27"/>
      <c r="Y409" s="27"/>
      <c r="Z409" s="27"/>
      <c r="AA409" s="27"/>
      <c r="AB409" s="27"/>
      <c r="AC409" s="27"/>
      <c r="AD409" s="27"/>
    </row>
    <row r="410" spans="1:30" s="28" customFormat="1" ht="15">
      <c r="A410" s="37"/>
      <c r="C410" s="29"/>
      <c r="E410" s="29"/>
      <c r="G410" s="29"/>
      <c r="H410" s="29"/>
      <c r="J410" s="61"/>
      <c r="K410" s="27"/>
      <c r="L410" s="27"/>
      <c r="M410" s="27"/>
      <c r="N410" s="27"/>
      <c r="O410" s="27"/>
      <c r="P410" s="27"/>
      <c r="Q410" s="27"/>
      <c r="R410" s="27"/>
      <c r="S410" s="27"/>
      <c r="T410" s="27"/>
      <c r="U410" s="27"/>
      <c r="V410" s="27"/>
      <c r="W410" s="27"/>
      <c r="X410" s="27"/>
      <c r="Y410" s="27"/>
      <c r="Z410" s="27"/>
      <c r="AA410" s="27"/>
      <c r="AB410" s="27"/>
      <c r="AC410" s="27"/>
      <c r="AD410" s="27"/>
    </row>
    <row r="411" spans="1:30" s="28" customFormat="1" ht="15">
      <c r="A411" s="37"/>
      <c r="C411" s="29"/>
      <c r="E411" s="29"/>
      <c r="G411" s="29"/>
      <c r="H411" s="29"/>
      <c r="J411" s="61"/>
      <c r="K411" s="27"/>
      <c r="L411" s="27"/>
      <c r="M411" s="27"/>
      <c r="N411" s="27"/>
      <c r="O411" s="27"/>
      <c r="P411" s="27"/>
      <c r="Q411" s="27"/>
      <c r="R411" s="27"/>
      <c r="S411" s="27"/>
      <c r="T411" s="27"/>
      <c r="U411" s="27"/>
      <c r="V411" s="27"/>
      <c r="W411" s="27"/>
      <c r="X411" s="27"/>
      <c r="Y411" s="27"/>
      <c r="Z411" s="27"/>
      <c r="AA411" s="27"/>
      <c r="AB411" s="27"/>
      <c r="AC411" s="27"/>
      <c r="AD411" s="27"/>
    </row>
    <row r="412" spans="1:30" s="28" customFormat="1" ht="15">
      <c r="A412" s="37"/>
      <c r="C412" s="29"/>
      <c r="E412" s="29"/>
      <c r="G412" s="29"/>
      <c r="H412" s="29"/>
      <c r="J412" s="61"/>
      <c r="K412" s="27"/>
      <c r="L412" s="27"/>
      <c r="M412" s="27"/>
      <c r="N412" s="27"/>
      <c r="O412" s="27"/>
      <c r="P412" s="27"/>
      <c r="Q412" s="27"/>
      <c r="R412" s="27"/>
      <c r="S412" s="27"/>
      <c r="T412" s="27"/>
      <c r="U412" s="27"/>
      <c r="V412" s="27"/>
      <c r="W412" s="27"/>
      <c r="X412" s="27"/>
      <c r="Y412" s="27"/>
      <c r="Z412" s="27"/>
      <c r="AA412" s="27"/>
      <c r="AB412" s="27"/>
      <c r="AC412" s="27"/>
      <c r="AD412" s="27"/>
    </row>
    <row r="413" spans="1:30" s="28" customFormat="1" ht="15">
      <c r="A413" s="37"/>
      <c r="C413" s="29"/>
      <c r="E413" s="29"/>
      <c r="G413" s="29"/>
      <c r="H413" s="29"/>
      <c r="J413" s="61"/>
      <c r="K413" s="27"/>
      <c r="L413" s="27"/>
      <c r="M413" s="27"/>
      <c r="N413" s="27"/>
      <c r="O413" s="27"/>
      <c r="P413" s="27"/>
      <c r="Q413" s="27"/>
      <c r="R413" s="27"/>
      <c r="S413" s="27"/>
      <c r="T413" s="27"/>
      <c r="U413" s="27"/>
      <c r="V413" s="27"/>
      <c r="W413" s="27"/>
      <c r="X413" s="27"/>
      <c r="Y413" s="27"/>
      <c r="Z413" s="27"/>
      <c r="AA413" s="27"/>
      <c r="AB413" s="27"/>
      <c r="AC413" s="27"/>
      <c r="AD413" s="27"/>
    </row>
    <row r="414" spans="1:30" s="28" customFormat="1" ht="15">
      <c r="A414" s="37"/>
      <c r="C414" s="29"/>
      <c r="E414" s="29"/>
      <c r="G414" s="29"/>
      <c r="H414" s="29"/>
      <c r="J414" s="61"/>
      <c r="K414" s="27"/>
      <c r="L414" s="27"/>
      <c r="M414" s="27"/>
      <c r="N414" s="27"/>
      <c r="O414" s="27"/>
      <c r="P414" s="27"/>
      <c r="Q414" s="27"/>
      <c r="R414" s="27"/>
      <c r="S414" s="27"/>
      <c r="T414" s="27"/>
      <c r="U414" s="27"/>
      <c r="V414" s="27"/>
      <c r="W414" s="27"/>
      <c r="X414" s="27"/>
      <c r="Y414" s="27"/>
      <c r="Z414" s="27"/>
      <c r="AA414" s="27"/>
      <c r="AB414" s="27"/>
      <c r="AC414" s="27"/>
      <c r="AD414" s="27"/>
    </row>
    <row r="415" spans="1:30" s="28" customFormat="1" ht="15">
      <c r="A415" s="37"/>
      <c r="C415" s="29"/>
      <c r="E415" s="29"/>
      <c r="G415" s="29"/>
      <c r="H415" s="29"/>
      <c r="J415" s="61"/>
      <c r="K415" s="27"/>
      <c r="L415" s="27"/>
      <c r="M415" s="27"/>
      <c r="N415" s="27"/>
      <c r="O415" s="27"/>
      <c r="P415" s="27"/>
      <c r="Q415" s="27"/>
      <c r="R415" s="27"/>
      <c r="S415" s="27"/>
      <c r="T415" s="27"/>
      <c r="U415" s="27"/>
      <c r="V415" s="27"/>
      <c r="W415" s="27"/>
      <c r="X415" s="27"/>
      <c r="Y415" s="27"/>
      <c r="Z415" s="27"/>
      <c r="AA415" s="27"/>
      <c r="AB415" s="27"/>
      <c r="AC415" s="27"/>
      <c r="AD415" s="27"/>
    </row>
    <row r="416" spans="1:30" s="28" customFormat="1" ht="15">
      <c r="A416" s="37"/>
      <c r="C416" s="29"/>
      <c r="E416" s="29"/>
      <c r="G416" s="29"/>
      <c r="H416" s="29"/>
      <c r="J416" s="61"/>
      <c r="K416" s="27"/>
      <c r="L416" s="27"/>
      <c r="M416" s="27"/>
      <c r="N416" s="27"/>
      <c r="O416" s="27"/>
      <c r="P416" s="27"/>
      <c r="Q416" s="27"/>
      <c r="R416" s="27"/>
      <c r="S416" s="27"/>
      <c r="T416" s="27"/>
      <c r="U416" s="27"/>
      <c r="V416" s="27"/>
      <c r="W416" s="27"/>
      <c r="X416" s="27"/>
      <c r="Y416" s="27"/>
      <c r="Z416" s="27"/>
      <c r="AA416" s="27"/>
      <c r="AB416" s="27"/>
      <c r="AC416" s="27"/>
      <c r="AD416" s="27"/>
    </row>
    <row r="417" spans="1:30" s="28" customFormat="1" ht="15">
      <c r="A417" s="37"/>
      <c r="C417" s="29"/>
      <c r="E417" s="29"/>
      <c r="G417" s="29"/>
      <c r="H417" s="29"/>
      <c r="J417" s="61"/>
      <c r="K417" s="27"/>
      <c r="L417" s="27"/>
      <c r="M417" s="27"/>
      <c r="N417" s="27"/>
      <c r="O417" s="27"/>
      <c r="P417" s="27"/>
      <c r="Q417" s="27"/>
      <c r="R417" s="27"/>
      <c r="S417" s="27"/>
      <c r="T417" s="27"/>
      <c r="U417" s="27"/>
      <c r="V417" s="27"/>
      <c r="W417" s="27"/>
      <c r="X417" s="27"/>
      <c r="Y417" s="27"/>
      <c r="Z417" s="27"/>
      <c r="AA417" s="27"/>
      <c r="AB417" s="27"/>
      <c r="AC417" s="27"/>
      <c r="AD417" s="27"/>
    </row>
    <row r="418" spans="1:30" s="28" customFormat="1" ht="15">
      <c r="A418" s="37"/>
      <c r="C418" s="29"/>
      <c r="E418" s="29"/>
      <c r="G418" s="29"/>
      <c r="H418" s="29"/>
      <c r="J418" s="61"/>
      <c r="K418" s="27"/>
      <c r="L418" s="27"/>
      <c r="M418" s="27"/>
      <c r="N418" s="27"/>
      <c r="O418" s="27"/>
      <c r="P418" s="27"/>
      <c r="Q418" s="27"/>
      <c r="R418" s="27"/>
      <c r="S418" s="27"/>
      <c r="T418" s="27"/>
      <c r="U418" s="27"/>
      <c r="V418" s="27"/>
      <c r="W418" s="27"/>
      <c r="X418" s="27"/>
      <c r="Y418" s="27"/>
      <c r="Z418" s="27"/>
      <c r="AA418" s="27"/>
      <c r="AB418" s="27"/>
      <c r="AC418" s="27"/>
      <c r="AD418" s="27"/>
    </row>
    <row r="419" spans="1:30" s="28" customFormat="1" ht="15">
      <c r="A419" s="37"/>
      <c r="C419" s="29"/>
      <c r="E419" s="29"/>
      <c r="G419" s="29"/>
      <c r="H419" s="29"/>
      <c r="J419" s="61"/>
      <c r="K419" s="27"/>
      <c r="L419" s="27"/>
      <c r="M419" s="27"/>
      <c r="N419" s="27"/>
      <c r="O419" s="27"/>
      <c r="P419" s="27"/>
      <c r="Q419" s="27"/>
      <c r="R419" s="27"/>
      <c r="S419" s="27"/>
      <c r="T419" s="27"/>
      <c r="U419" s="27"/>
      <c r="V419" s="27"/>
      <c r="W419" s="27"/>
      <c r="X419" s="27"/>
      <c r="Y419" s="27"/>
      <c r="Z419" s="27"/>
      <c r="AA419" s="27"/>
      <c r="AB419" s="27"/>
      <c r="AC419" s="27"/>
      <c r="AD419" s="27"/>
    </row>
    <row r="420" spans="1:30" s="28" customFormat="1" ht="15">
      <c r="A420" s="37"/>
      <c r="C420" s="29"/>
      <c r="E420" s="29"/>
      <c r="G420" s="29"/>
      <c r="H420" s="29"/>
      <c r="J420" s="61"/>
      <c r="K420" s="27"/>
      <c r="L420" s="27"/>
      <c r="M420" s="27"/>
      <c r="N420" s="27"/>
      <c r="O420" s="27"/>
      <c r="P420" s="27"/>
      <c r="Q420" s="27"/>
      <c r="R420" s="27"/>
      <c r="S420" s="27"/>
      <c r="T420" s="27"/>
      <c r="U420" s="27"/>
      <c r="V420" s="27"/>
      <c r="W420" s="27"/>
      <c r="X420" s="27"/>
      <c r="Y420" s="27"/>
      <c r="Z420" s="27"/>
      <c r="AA420" s="27"/>
      <c r="AB420" s="27"/>
      <c r="AC420" s="27"/>
      <c r="AD420" s="27"/>
    </row>
    <row r="421" spans="1:30" s="28" customFormat="1" ht="15">
      <c r="A421" s="37"/>
      <c r="C421" s="29"/>
      <c r="E421" s="29"/>
      <c r="G421" s="29"/>
      <c r="H421" s="29"/>
      <c r="J421" s="61"/>
      <c r="K421" s="27"/>
      <c r="L421" s="27"/>
      <c r="M421" s="27"/>
      <c r="N421" s="27"/>
      <c r="O421" s="27"/>
      <c r="P421" s="27"/>
      <c r="Q421" s="27"/>
      <c r="R421" s="27"/>
      <c r="S421" s="27"/>
      <c r="T421" s="27"/>
      <c r="U421" s="27"/>
      <c r="V421" s="27"/>
      <c r="W421" s="27"/>
      <c r="X421" s="27"/>
      <c r="Y421" s="27"/>
      <c r="Z421" s="27"/>
      <c r="AA421" s="27"/>
      <c r="AB421" s="27"/>
      <c r="AC421" s="27"/>
      <c r="AD421" s="27"/>
    </row>
    <row r="422" spans="1:30" s="28" customFormat="1" ht="15">
      <c r="A422" s="37"/>
      <c r="C422" s="29"/>
      <c r="E422" s="29"/>
      <c r="G422" s="29"/>
      <c r="H422" s="29"/>
      <c r="J422" s="61"/>
      <c r="K422" s="27"/>
      <c r="L422" s="27"/>
      <c r="M422" s="27"/>
      <c r="N422" s="27"/>
      <c r="O422" s="27"/>
      <c r="P422" s="27"/>
      <c r="Q422" s="27"/>
      <c r="R422" s="27"/>
      <c r="S422" s="27"/>
      <c r="T422" s="27"/>
      <c r="U422" s="27"/>
      <c r="V422" s="27"/>
      <c r="W422" s="27"/>
      <c r="X422" s="27"/>
      <c r="Y422" s="27"/>
      <c r="Z422" s="27"/>
      <c r="AA422" s="27"/>
      <c r="AB422" s="27"/>
      <c r="AC422" s="27"/>
      <c r="AD422" s="27"/>
    </row>
    <row r="423" spans="1:30" s="28" customFormat="1" ht="15">
      <c r="A423" s="37"/>
      <c r="C423" s="29"/>
      <c r="E423" s="29"/>
      <c r="G423" s="29"/>
      <c r="H423" s="29"/>
      <c r="J423" s="61"/>
      <c r="K423" s="27"/>
      <c r="L423" s="27"/>
      <c r="M423" s="27"/>
      <c r="N423" s="27"/>
      <c r="O423" s="27"/>
      <c r="P423" s="27"/>
      <c r="Q423" s="27"/>
      <c r="R423" s="27"/>
      <c r="S423" s="27"/>
      <c r="T423" s="27"/>
      <c r="U423" s="27"/>
      <c r="V423" s="27"/>
      <c r="W423" s="27"/>
      <c r="X423" s="27"/>
      <c r="Y423" s="27"/>
      <c r="Z423" s="27"/>
      <c r="AA423" s="27"/>
      <c r="AB423" s="27"/>
      <c r="AC423" s="27"/>
      <c r="AD423" s="27"/>
    </row>
    <row r="424" spans="1:30" s="28" customFormat="1" ht="15">
      <c r="A424" s="37"/>
      <c r="C424" s="29"/>
      <c r="E424" s="29"/>
      <c r="G424" s="29"/>
      <c r="H424" s="29"/>
      <c r="J424" s="61"/>
      <c r="K424" s="27"/>
      <c r="L424" s="27"/>
      <c r="M424" s="27"/>
      <c r="N424" s="27"/>
      <c r="O424" s="27"/>
      <c r="P424" s="27"/>
      <c r="Q424" s="27"/>
      <c r="R424" s="27"/>
      <c r="S424" s="27"/>
      <c r="T424" s="27"/>
      <c r="U424" s="27"/>
      <c r="V424" s="27"/>
      <c r="W424" s="27"/>
      <c r="X424" s="27"/>
      <c r="Y424" s="27"/>
      <c r="Z424" s="27"/>
      <c r="AA424" s="27"/>
      <c r="AB424" s="27"/>
      <c r="AC424" s="27"/>
      <c r="AD424" s="27"/>
    </row>
    <row r="425" spans="1:30" s="28" customFormat="1" ht="15">
      <c r="A425" s="37"/>
      <c r="C425" s="29"/>
      <c r="E425" s="29"/>
      <c r="G425" s="29"/>
      <c r="H425" s="29"/>
      <c r="J425" s="61"/>
      <c r="K425" s="27"/>
      <c r="L425" s="27"/>
      <c r="M425" s="27"/>
      <c r="N425" s="27"/>
      <c r="O425" s="27"/>
      <c r="P425" s="27"/>
      <c r="Q425" s="27"/>
      <c r="R425" s="27"/>
      <c r="S425" s="27"/>
      <c r="T425" s="27"/>
      <c r="U425" s="27"/>
      <c r="V425" s="27"/>
      <c r="W425" s="27"/>
      <c r="X425" s="27"/>
      <c r="Y425" s="27"/>
      <c r="Z425" s="27"/>
      <c r="AA425" s="27"/>
      <c r="AB425" s="27"/>
      <c r="AC425" s="27"/>
      <c r="AD425" s="27"/>
    </row>
    <row r="426" spans="1:30" s="28" customFormat="1" ht="15">
      <c r="A426" s="37"/>
      <c r="C426" s="29"/>
      <c r="E426" s="29"/>
      <c r="G426" s="29"/>
      <c r="H426" s="29"/>
      <c r="J426" s="61"/>
      <c r="K426" s="27"/>
      <c r="L426" s="27"/>
      <c r="M426" s="27"/>
      <c r="N426" s="27"/>
      <c r="O426" s="27"/>
      <c r="P426" s="27"/>
      <c r="Q426" s="27"/>
      <c r="R426" s="27"/>
      <c r="S426" s="27"/>
      <c r="T426" s="27"/>
      <c r="U426" s="27"/>
      <c r="V426" s="27"/>
      <c r="W426" s="27"/>
      <c r="X426" s="27"/>
      <c r="Y426" s="27"/>
      <c r="Z426" s="27"/>
      <c r="AA426" s="27"/>
      <c r="AB426" s="27"/>
      <c r="AC426" s="27"/>
      <c r="AD426" s="27"/>
    </row>
    <row r="427" spans="1:30" s="28" customFormat="1" ht="15">
      <c r="A427" s="37"/>
      <c r="C427" s="29"/>
      <c r="E427" s="29"/>
      <c r="G427" s="29"/>
      <c r="H427" s="29"/>
      <c r="J427" s="61"/>
      <c r="K427" s="27"/>
      <c r="L427" s="27"/>
      <c r="M427" s="27"/>
      <c r="N427" s="27"/>
      <c r="O427" s="27"/>
      <c r="P427" s="27"/>
      <c r="Q427" s="27"/>
      <c r="R427" s="27"/>
      <c r="S427" s="27"/>
      <c r="T427" s="27"/>
      <c r="U427" s="27"/>
      <c r="V427" s="27"/>
      <c r="W427" s="27"/>
      <c r="X427" s="27"/>
      <c r="Y427" s="27"/>
      <c r="Z427" s="27"/>
      <c r="AA427" s="27"/>
      <c r="AB427" s="27"/>
      <c r="AC427" s="27"/>
      <c r="AD427" s="27"/>
    </row>
    <row r="428" spans="1:30" s="28" customFormat="1" ht="15">
      <c r="A428" s="37"/>
      <c r="C428" s="29"/>
      <c r="E428" s="29"/>
      <c r="G428" s="29"/>
      <c r="H428" s="29"/>
      <c r="J428" s="61"/>
      <c r="K428" s="27"/>
      <c r="L428" s="27"/>
      <c r="M428" s="27"/>
      <c r="N428" s="27"/>
      <c r="O428" s="27"/>
      <c r="P428" s="27"/>
      <c r="Q428" s="27"/>
      <c r="R428" s="27"/>
      <c r="S428" s="27"/>
      <c r="T428" s="27"/>
      <c r="U428" s="27"/>
      <c r="V428" s="27"/>
      <c r="W428" s="27"/>
      <c r="X428" s="27"/>
      <c r="Y428" s="27"/>
      <c r="Z428" s="27"/>
      <c r="AA428" s="27"/>
      <c r="AB428" s="27"/>
      <c r="AC428" s="27"/>
      <c r="AD428" s="27"/>
    </row>
    <row r="429" spans="1:30" s="28" customFormat="1" ht="15">
      <c r="A429" s="37"/>
      <c r="C429" s="29"/>
      <c r="E429" s="29"/>
      <c r="G429" s="29"/>
      <c r="H429" s="29"/>
      <c r="J429" s="61"/>
      <c r="K429" s="27"/>
      <c r="L429" s="27"/>
      <c r="M429" s="27"/>
      <c r="N429" s="27"/>
      <c r="O429" s="27"/>
      <c r="P429" s="27"/>
      <c r="Q429" s="27"/>
      <c r="R429" s="27"/>
      <c r="S429" s="27"/>
      <c r="T429" s="27"/>
      <c r="U429" s="27"/>
      <c r="V429" s="27"/>
      <c r="W429" s="27"/>
      <c r="X429" s="27"/>
      <c r="Y429" s="27"/>
      <c r="Z429" s="27"/>
      <c r="AA429" s="27"/>
      <c r="AB429" s="27"/>
      <c r="AC429" s="27"/>
      <c r="AD429" s="27"/>
    </row>
    <row r="430" spans="1:30" s="28" customFormat="1" ht="15">
      <c r="A430" s="37"/>
      <c r="C430" s="29"/>
      <c r="E430" s="29"/>
      <c r="G430" s="29"/>
      <c r="H430" s="29"/>
      <c r="J430" s="61"/>
      <c r="K430" s="27"/>
      <c r="L430" s="27"/>
      <c r="M430" s="27"/>
      <c r="N430" s="27"/>
      <c r="O430" s="27"/>
      <c r="P430" s="27"/>
      <c r="Q430" s="27"/>
      <c r="R430" s="27"/>
      <c r="S430" s="27"/>
      <c r="T430" s="27"/>
      <c r="U430" s="27"/>
      <c r="V430" s="27"/>
      <c r="W430" s="27"/>
      <c r="X430" s="27"/>
      <c r="Y430" s="27"/>
      <c r="Z430" s="27"/>
      <c r="AA430" s="27"/>
      <c r="AB430" s="27"/>
      <c r="AC430" s="27"/>
      <c r="AD430" s="27"/>
    </row>
    <row r="431" spans="1:30" s="28" customFormat="1" ht="15">
      <c r="A431" s="37"/>
      <c r="C431" s="29"/>
      <c r="E431" s="29"/>
      <c r="G431" s="29"/>
      <c r="H431" s="29"/>
      <c r="J431" s="61"/>
      <c r="K431" s="27"/>
      <c r="L431" s="27"/>
      <c r="M431" s="27"/>
      <c r="N431" s="27"/>
      <c r="O431" s="27"/>
      <c r="P431" s="27"/>
      <c r="Q431" s="27"/>
      <c r="R431" s="27"/>
      <c r="S431" s="27"/>
      <c r="T431" s="27"/>
      <c r="U431" s="27"/>
      <c r="V431" s="27"/>
      <c r="W431" s="27"/>
      <c r="X431" s="27"/>
      <c r="Y431" s="27"/>
      <c r="Z431" s="27"/>
      <c r="AA431" s="27"/>
      <c r="AB431" s="27"/>
      <c r="AC431" s="27"/>
      <c r="AD431" s="27"/>
    </row>
  </sheetData>
  <sheetProtection/>
  <autoFilter ref="A17:J377"/>
  <mergeCells count="4">
    <mergeCell ref="E16:H16"/>
    <mergeCell ref="K220:AD220"/>
    <mergeCell ref="H361:I361"/>
    <mergeCell ref="A14:J14"/>
  </mergeCells>
  <printOptions/>
  <pageMargins left="0.5511811023622047" right="0.2755905511811024" top="0.5905511811023623" bottom="0.3937007874015748" header="0.2755905511811024" footer="0.15748031496062992"/>
  <pageSetup fitToHeight="10" fitToWidth="1" horizontalDpi="600" verticalDpi="600" orientation="portrait" paperSize="9" scale="80" r:id="rId3"/>
  <legacyDrawing r:id="rId2"/>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AD521"/>
  <sheetViews>
    <sheetView view="pageBreakPreview" zoomScaleSheetLayoutView="100" workbookViewId="0" topLeftCell="A223">
      <selection activeCell="A236" sqref="A236"/>
    </sheetView>
  </sheetViews>
  <sheetFormatPr defaultColWidth="9.140625" defaultRowHeight="12.75"/>
  <cols>
    <col min="1" max="1" width="73.57421875" style="27" customWidth="1"/>
    <col min="2" max="2" width="4.7109375" style="28" customWidth="1"/>
    <col min="3" max="3" width="4.57421875" style="29" customWidth="1"/>
    <col min="4" max="4" width="3.7109375" style="28" customWidth="1"/>
    <col min="5" max="5" width="3.7109375" style="29" customWidth="1"/>
    <col min="6" max="6" width="3.8515625" style="28" customWidth="1"/>
    <col min="7" max="7" width="3.8515625" style="29" customWidth="1"/>
    <col min="8" max="8" width="6.8515625" style="29" customWidth="1"/>
    <col min="9" max="9" width="5.28125" style="28" customWidth="1"/>
    <col min="10" max="10" width="10.28125" style="61" customWidth="1"/>
    <col min="11" max="16384" width="9.140625" style="27" customWidth="1"/>
  </cols>
  <sheetData>
    <row r="1" ht="15.75">
      <c r="K1" s="7" t="s">
        <v>403</v>
      </c>
    </row>
    <row r="2" ht="15.75">
      <c r="K2" s="7" t="s">
        <v>73</v>
      </c>
    </row>
    <row r="3" ht="15.75">
      <c r="K3" s="7" t="s">
        <v>367</v>
      </c>
    </row>
    <row r="4" ht="15.75">
      <c r="K4" s="7" t="s">
        <v>357</v>
      </c>
    </row>
    <row r="5" ht="15.75">
      <c r="K5" s="7" t="s">
        <v>286</v>
      </c>
    </row>
    <row r="6" ht="15.75">
      <c r="K6" s="7" t="str">
        <f>'Прил 1'!I6</f>
        <v>от "05" сентября 2017 года №49-185</v>
      </c>
    </row>
    <row r="7" ht="15"/>
    <row r="8" ht="15.75">
      <c r="K8" s="7" t="s">
        <v>411</v>
      </c>
    </row>
    <row r="9" ht="15.75">
      <c r="K9" s="7" t="s">
        <v>73</v>
      </c>
    </row>
    <row r="10" ht="15.75">
      <c r="K10" s="7" t="s">
        <v>81</v>
      </c>
    </row>
    <row r="11" ht="15.75">
      <c r="K11" s="7" t="s">
        <v>286</v>
      </c>
    </row>
    <row r="12" ht="15.75">
      <c r="K12" s="7" t="s">
        <v>356</v>
      </c>
    </row>
    <row r="13" ht="15">
      <c r="J13" s="6"/>
    </row>
    <row r="14" spans="1:11" ht="41.25" customHeight="1">
      <c r="A14" s="154" t="s">
        <v>419</v>
      </c>
      <c r="B14" s="154"/>
      <c r="C14" s="154"/>
      <c r="D14" s="154"/>
      <c r="E14" s="154"/>
      <c r="F14" s="154"/>
      <c r="G14" s="154"/>
      <c r="H14" s="154"/>
      <c r="I14" s="154"/>
      <c r="J14" s="154"/>
      <c r="K14" s="154"/>
    </row>
    <row r="15" spans="1:11" ht="15">
      <c r="A15" s="26"/>
      <c r="B15" s="66"/>
      <c r="C15" s="67"/>
      <c r="D15" s="66"/>
      <c r="E15" s="67"/>
      <c r="F15" s="66"/>
      <c r="G15" s="67"/>
      <c r="H15" s="67"/>
      <c r="I15" s="66"/>
      <c r="J15" s="57"/>
      <c r="K15" s="30" t="s">
        <v>283</v>
      </c>
    </row>
    <row r="16" spans="1:11" ht="15">
      <c r="A16" s="26"/>
      <c r="B16" s="66"/>
      <c r="C16" s="67"/>
      <c r="D16" s="66"/>
      <c r="E16" s="67"/>
      <c r="F16" s="66"/>
      <c r="G16" s="67"/>
      <c r="H16" s="67"/>
      <c r="I16" s="66"/>
      <c r="J16" s="57"/>
      <c r="K16" s="30"/>
    </row>
    <row r="17" spans="1:11" ht="74.25" customHeight="1">
      <c r="A17" s="31" t="s">
        <v>4</v>
      </c>
      <c r="B17" s="8" t="s">
        <v>25</v>
      </c>
      <c r="C17" s="9" t="s">
        <v>5</v>
      </c>
      <c r="D17" s="8" t="s">
        <v>26</v>
      </c>
      <c r="E17" s="155" t="s">
        <v>6</v>
      </c>
      <c r="F17" s="155"/>
      <c r="G17" s="155"/>
      <c r="H17" s="155"/>
      <c r="I17" s="8" t="s">
        <v>420</v>
      </c>
      <c r="J17" s="10" t="s">
        <v>415</v>
      </c>
      <c r="K17" s="10" t="s">
        <v>416</v>
      </c>
    </row>
    <row r="18" spans="1:11" ht="15">
      <c r="A18" s="68" t="s">
        <v>74</v>
      </c>
      <c r="B18" s="13">
        <v>871</v>
      </c>
      <c r="C18" s="16" t="s">
        <v>9</v>
      </c>
      <c r="D18" s="17" t="s">
        <v>9</v>
      </c>
      <c r="E18" s="16" t="s">
        <v>10</v>
      </c>
      <c r="F18" s="17"/>
      <c r="G18" s="16"/>
      <c r="H18" s="16"/>
      <c r="I18" s="17" t="s">
        <v>8</v>
      </c>
      <c r="J18" s="14">
        <f>J19+J131+J137+J188+J226+J312+J332+J392+J403+J422</f>
        <v>91427.1</v>
      </c>
      <c r="K18" s="14">
        <f>K19+K131+K137+K188+K226+K312+K332+K392+K403+K422</f>
        <v>90034.6</v>
      </c>
    </row>
    <row r="19" spans="1:11" ht="15">
      <c r="A19" s="32" t="s">
        <v>11</v>
      </c>
      <c r="B19" s="13">
        <v>871</v>
      </c>
      <c r="C19" s="12" t="s">
        <v>12</v>
      </c>
      <c r="D19" s="13" t="s">
        <v>9</v>
      </c>
      <c r="E19" s="12" t="s">
        <v>10</v>
      </c>
      <c r="F19" s="13"/>
      <c r="G19" s="12"/>
      <c r="H19" s="12"/>
      <c r="I19" s="13" t="s">
        <v>8</v>
      </c>
      <c r="J19" s="14">
        <f>J20+J55+J60+J64+J69</f>
        <v>14454.5</v>
      </c>
      <c r="K19" s="14">
        <f>K20+K55+K60+K64+K69</f>
        <v>12963.800000000001</v>
      </c>
    </row>
    <row r="20" spans="1:11" ht="57">
      <c r="A20" s="11" t="s">
        <v>15</v>
      </c>
      <c r="B20" s="13">
        <v>871</v>
      </c>
      <c r="C20" s="12" t="s">
        <v>12</v>
      </c>
      <c r="D20" s="13" t="s">
        <v>16</v>
      </c>
      <c r="E20" s="12" t="s">
        <v>10</v>
      </c>
      <c r="F20" s="13"/>
      <c r="G20" s="12"/>
      <c r="H20" s="12"/>
      <c r="I20" s="13" t="s">
        <v>8</v>
      </c>
      <c r="J20" s="23">
        <f>J21+J25+J36+J50</f>
        <v>8489.1</v>
      </c>
      <c r="K20" s="23">
        <f>K21+K25+K36+K50</f>
        <v>7962.800000000001</v>
      </c>
    </row>
    <row r="21" spans="1:11" s="26" customFormat="1" ht="43.5">
      <c r="A21" s="11" t="s">
        <v>343</v>
      </c>
      <c r="B21" s="13">
        <v>871</v>
      </c>
      <c r="C21" s="12" t="s">
        <v>12</v>
      </c>
      <c r="D21" s="12" t="s">
        <v>16</v>
      </c>
      <c r="E21" s="12" t="s">
        <v>83</v>
      </c>
      <c r="F21" s="13">
        <v>0</v>
      </c>
      <c r="G21" s="12" t="s">
        <v>174</v>
      </c>
      <c r="H21" s="12" t="s">
        <v>311</v>
      </c>
      <c r="I21" s="13"/>
      <c r="J21" s="23">
        <f aca="true" t="shared" si="0" ref="J21:K23">J22</f>
        <v>150</v>
      </c>
      <c r="K21" s="23">
        <f t="shared" si="0"/>
        <v>0</v>
      </c>
    </row>
    <row r="22" spans="1:11" s="26" customFormat="1" ht="15">
      <c r="A22" s="22" t="s">
        <v>289</v>
      </c>
      <c r="B22" s="17">
        <v>871</v>
      </c>
      <c r="C22" s="16" t="s">
        <v>12</v>
      </c>
      <c r="D22" s="16" t="s">
        <v>16</v>
      </c>
      <c r="E22" s="16" t="s">
        <v>83</v>
      </c>
      <c r="F22" s="16" t="s">
        <v>197</v>
      </c>
      <c r="G22" s="16" t="s">
        <v>12</v>
      </c>
      <c r="H22" s="16" t="s">
        <v>311</v>
      </c>
      <c r="I22" s="16"/>
      <c r="J22" s="19">
        <f t="shared" si="0"/>
        <v>150</v>
      </c>
      <c r="K22" s="19">
        <f t="shared" si="0"/>
        <v>0</v>
      </c>
    </row>
    <row r="23" spans="1:11" s="26" customFormat="1" ht="15">
      <c r="A23" s="22" t="s">
        <v>289</v>
      </c>
      <c r="B23" s="17">
        <v>871</v>
      </c>
      <c r="C23" s="16" t="s">
        <v>12</v>
      </c>
      <c r="D23" s="16" t="s">
        <v>16</v>
      </c>
      <c r="E23" s="16" t="s">
        <v>83</v>
      </c>
      <c r="F23" s="16" t="s">
        <v>197</v>
      </c>
      <c r="G23" s="16" t="s">
        <v>12</v>
      </c>
      <c r="H23" s="16" t="s">
        <v>290</v>
      </c>
      <c r="I23" s="16"/>
      <c r="J23" s="19">
        <f t="shared" si="0"/>
        <v>150</v>
      </c>
      <c r="K23" s="19">
        <f t="shared" si="0"/>
        <v>0</v>
      </c>
    </row>
    <row r="24" spans="1:11" s="26" customFormat="1" ht="30">
      <c r="A24" s="22" t="s">
        <v>188</v>
      </c>
      <c r="B24" s="17">
        <v>871</v>
      </c>
      <c r="C24" s="16" t="s">
        <v>12</v>
      </c>
      <c r="D24" s="16" t="s">
        <v>16</v>
      </c>
      <c r="E24" s="16" t="s">
        <v>83</v>
      </c>
      <c r="F24" s="16" t="s">
        <v>197</v>
      </c>
      <c r="G24" s="16" t="s">
        <v>12</v>
      </c>
      <c r="H24" s="16" t="s">
        <v>290</v>
      </c>
      <c r="I24" s="16" t="s">
        <v>194</v>
      </c>
      <c r="J24" s="19">
        <v>150</v>
      </c>
      <c r="K24" s="19">
        <v>0</v>
      </c>
    </row>
    <row r="25" spans="1:11" ht="15">
      <c r="A25" s="11" t="s">
        <v>166</v>
      </c>
      <c r="B25" s="13">
        <v>871</v>
      </c>
      <c r="C25" s="12" t="s">
        <v>12</v>
      </c>
      <c r="D25" s="13" t="s">
        <v>16</v>
      </c>
      <c r="E25" s="12">
        <v>92</v>
      </c>
      <c r="F25" s="13">
        <v>0</v>
      </c>
      <c r="G25" s="12" t="s">
        <v>174</v>
      </c>
      <c r="H25" s="12" t="s">
        <v>311</v>
      </c>
      <c r="I25" s="13"/>
      <c r="J25" s="23">
        <f>J26+J29</f>
        <v>7670.800000000001</v>
      </c>
      <c r="K25" s="23">
        <f>K26+K29</f>
        <v>7687.800000000001</v>
      </c>
    </row>
    <row r="26" spans="1:11" ht="15" customHeight="1">
      <c r="A26" s="69" t="s">
        <v>67</v>
      </c>
      <c r="B26" s="13">
        <v>871</v>
      </c>
      <c r="C26" s="12" t="s">
        <v>12</v>
      </c>
      <c r="D26" s="13" t="s">
        <v>16</v>
      </c>
      <c r="E26" s="12">
        <v>92</v>
      </c>
      <c r="F26" s="13">
        <v>1</v>
      </c>
      <c r="G26" s="12" t="s">
        <v>174</v>
      </c>
      <c r="H26" s="12" t="s">
        <v>311</v>
      </c>
      <c r="I26" s="13"/>
      <c r="J26" s="23">
        <f>J27</f>
        <v>689.1</v>
      </c>
      <c r="K26" s="23">
        <f>K27</f>
        <v>689.1</v>
      </c>
    </row>
    <row r="27" spans="1:11" ht="48.75" customHeight="1">
      <c r="A27" s="70" t="s">
        <v>103</v>
      </c>
      <c r="B27" s="17">
        <v>871</v>
      </c>
      <c r="C27" s="16" t="s">
        <v>12</v>
      </c>
      <c r="D27" s="17" t="s">
        <v>16</v>
      </c>
      <c r="E27" s="16">
        <v>92</v>
      </c>
      <c r="F27" s="17">
        <v>1</v>
      </c>
      <c r="G27" s="16" t="s">
        <v>174</v>
      </c>
      <c r="H27" s="16" t="s">
        <v>187</v>
      </c>
      <c r="I27" s="17"/>
      <c r="J27" s="19">
        <f>J28</f>
        <v>689.1</v>
      </c>
      <c r="K27" s="19">
        <f>K28</f>
        <v>689.1</v>
      </c>
    </row>
    <row r="28" spans="1:11" ht="15">
      <c r="A28" s="15" t="s">
        <v>180</v>
      </c>
      <c r="B28" s="17">
        <v>871</v>
      </c>
      <c r="C28" s="16" t="s">
        <v>12</v>
      </c>
      <c r="D28" s="17" t="s">
        <v>16</v>
      </c>
      <c r="E28" s="16">
        <v>92</v>
      </c>
      <c r="F28" s="17">
        <v>1</v>
      </c>
      <c r="G28" s="16" t="s">
        <v>174</v>
      </c>
      <c r="H28" s="16" t="s">
        <v>187</v>
      </c>
      <c r="I28" s="17">
        <v>120</v>
      </c>
      <c r="J28" s="19">
        <v>689.1</v>
      </c>
      <c r="K28" s="19">
        <v>689.1</v>
      </c>
    </row>
    <row r="29" spans="1:11" s="33" customFormat="1" ht="15.75" customHeight="1">
      <c r="A29" s="24" t="s">
        <v>163</v>
      </c>
      <c r="B29" s="13">
        <v>871</v>
      </c>
      <c r="C29" s="12" t="s">
        <v>12</v>
      </c>
      <c r="D29" s="13" t="s">
        <v>16</v>
      </c>
      <c r="E29" s="12">
        <v>92</v>
      </c>
      <c r="F29" s="13">
        <v>2</v>
      </c>
      <c r="G29" s="12" t="s">
        <v>174</v>
      </c>
      <c r="H29" s="12" t="s">
        <v>311</v>
      </c>
      <c r="I29" s="13"/>
      <c r="J29" s="23">
        <f>J30+J32</f>
        <v>6981.700000000001</v>
      </c>
      <c r="K29" s="23">
        <f>K30+K32</f>
        <v>6998.700000000001</v>
      </c>
    </row>
    <row r="30" spans="1:11" s="33" customFormat="1" ht="45.75" customHeight="1">
      <c r="A30" s="22" t="s">
        <v>103</v>
      </c>
      <c r="B30" s="17">
        <v>871</v>
      </c>
      <c r="C30" s="16" t="s">
        <v>12</v>
      </c>
      <c r="D30" s="17" t="s">
        <v>16</v>
      </c>
      <c r="E30" s="16">
        <v>92</v>
      </c>
      <c r="F30" s="17">
        <v>2</v>
      </c>
      <c r="G30" s="16" t="s">
        <v>174</v>
      </c>
      <c r="H30" s="16" t="s">
        <v>187</v>
      </c>
      <c r="I30" s="17"/>
      <c r="J30" s="19">
        <f>J31</f>
        <v>5426.1</v>
      </c>
      <c r="K30" s="19">
        <f>K31</f>
        <v>5426.1</v>
      </c>
    </row>
    <row r="31" spans="1:11" ht="16.5" customHeight="1">
      <c r="A31" s="15" t="s">
        <v>180</v>
      </c>
      <c r="B31" s="17">
        <v>871</v>
      </c>
      <c r="C31" s="16" t="s">
        <v>12</v>
      </c>
      <c r="D31" s="17" t="s">
        <v>16</v>
      </c>
      <c r="E31" s="16">
        <v>92</v>
      </c>
      <c r="F31" s="17">
        <v>2</v>
      </c>
      <c r="G31" s="16" t="s">
        <v>174</v>
      </c>
      <c r="H31" s="16" t="s">
        <v>187</v>
      </c>
      <c r="I31" s="17">
        <v>120</v>
      </c>
      <c r="J31" s="19">
        <v>5426.1</v>
      </c>
      <c r="K31" s="19">
        <v>5426.1</v>
      </c>
    </row>
    <row r="32" spans="1:11" ht="43.5" customHeight="1">
      <c r="A32" s="22" t="s">
        <v>104</v>
      </c>
      <c r="B32" s="17">
        <v>871</v>
      </c>
      <c r="C32" s="16" t="s">
        <v>12</v>
      </c>
      <c r="D32" s="17" t="s">
        <v>16</v>
      </c>
      <c r="E32" s="16">
        <v>92</v>
      </c>
      <c r="F32" s="17">
        <v>2</v>
      </c>
      <c r="G32" s="16" t="s">
        <v>174</v>
      </c>
      <c r="H32" s="16" t="s">
        <v>186</v>
      </c>
      <c r="I32" s="17"/>
      <c r="J32" s="19">
        <f>SUM(J33:J35)</f>
        <v>1555.6</v>
      </c>
      <c r="K32" s="19">
        <f>SUM(K33:K35)</f>
        <v>1572.6</v>
      </c>
    </row>
    <row r="33" spans="1:11" ht="19.5" customHeight="1">
      <c r="A33" s="15" t="s">
        <v>180</v>
      </c>
      <c r="B33" s="17">
        <v>871</v>
      </c>
      <c r="C33" s="16" t="s">
        <v>12</v>
      </c>
      <c r="D33" s="17" t="s">
        <v>16</v>
      </c>
      <c r="E33" s="16">
        <v>92</v>
      </c>
      <c r="F33" s="17">
        <v>2</v>
      </c>
      <c r="G33" s="16" t="s">
        <v>174</v>
      </c>
      <c r="H33" s="16" t="s">
        <v>186</v>
      </c>
      <c r="I33" s="17">
        <v>120</v>
      </c>
      <c r="J33" s="19">
        <v>18</v>
      </c>
      <c r="K33" s="19">
        <v>30</v>
      </c>
    </row>
    <row r="34" spans="1:11" ht="30">
      <c r="A34" s="22" t="s">
        <v>188</v>
      </c>
      <c r="B34" s="17">
        <v>871</v>
      </c>
      <c r="C34" s="16" t="s">
        <v>12</v>
      </c>
      <c r="D34" s="17" t="s">
        <v>16</v>
      </c>
      <c r="E34" s="16">
        <v>92</v>
      </c>
      <c r="F34" s="17">
        <v>2</v>
      </c>
      <c r="G34" s="16" t="s">
        <v>174</v>
      </c>
      <c r="H34" s="16" t="s">
        <v>186</v>
      </c>
      <c r="I34" s="17">
        <v>240</v>
      </c>
      <c r="J34" s="19">
        <f>1135.6+300</f>
        <v>1435.6</v>
      </c>
      <c r="K34" s="19">
        <v>1435.6</v>
      </c>
    </row>
    <row r="35" spans="1:11" ht="15">
      <c r="A35" s="22" t="s">
        <v>181</v>
      </c>
      <c r="B35" s="17">
        <v>871</v>
      </c>
      <c r="C35" s="16" t="s">
        <v>12</v>
      </c>
      <c r="D35" s="17" t="s">
        <v>16</v>
      </c>
      <c r="E35" s="16">
        <v>92</v>
      </c>
      <c r="F35" s="17">
        <v>2</v>
      </c>
      <c r="G35" s="16" t="s">
        <v>174</v>
      </c>
      <c r="H35" s="16" t="s">
        <v>186</v>
      </c>
      <c r="I35" s="17">
        <v>850</v>
      </c>
      <c r="J35" s="19">
        <v>102</v>
      </c>
      <c r="K35" s="19">
        <v>107</v>
      </c>
    </row>
    <row r="36" spans="1:11" ht="15">
      <c r="A36" s="24" t="s">
        <v>148</v>
      </c>
      <c r="B36" s="13">
        <v>871</v>
      </c>
      <c r="C36" s="12" t="s">
        <v>12</v>
      </c>
      <c r="D36" s="13" t="s">
        <v>16</v>
      </c>
      <c r="E36" s="12">
        <v>97</v>
      </c>
      <c r="F36" s="13">
        <v>0</v>
      </c>
      <c r="G36" s="12" t="s">
        <v>174</v>
      </c>
      <c r="H36" s="12" t="s">
        <v>311</v>
      </c>
      <c r="I36" s="17"/>
      <c r="J36" s="23">
        <f>J37</f>
        <v>668.3</v>
      </c>
      <c r="K36" s="23">
        <f>K37</f>
        <v>0</v>
      </c>
    </row>
    <row r="37" spans="1:11" ht="57.75">
      <c r="A37" s="24" t="s">
        <v>106</v>
      </c>
      <c r="B37" s="13">
        <v>871</v>
      </c>
      <c r="C37" s="12" t="s">
        <v>12</v>
      </c>
      <c r="D37" s="13" t="s">
        <v>16</v>
      </c>
      <c r="E37" s="12">
        <v>97</v>
      </c>
      <c r="F37" s="13">
        <v>2</v>
      </c>
      <c r="G37" s="12" t="s">
        <v>174</v>
      </c>
      <c r="H37" s="12" t="s">
        <v>311</v>
      </c>
      <c r="I37" s="13"/>
      <c r="J37" s="23">
        <f>J38+J40+J42+J44+J46+J48</f>
        <v>668.3</v>
      </c>
      <c r="K37" s="23">
        <f>K38+K40+K42+K44+K46+K48</f>
        <v>0</v>
      </c>
    </row>
    <row r="38" spans="1:11" ht="30">
      <c r="A38" s="22" t="s">
        <v>253</v>
      </c>
      <c r="B38" s="16" t="s">
        <v>27</v>
      </c>
      <c r="C38" s="16" t="s">
        <v>12</v>
      </c>
      <c r="D38" s="16" t="s">
        <v>16</v>
      </c>
      <c r="E38" s="16" t="s">
        <v>115</v>
      </c>
      <c r="F38" s="17">
        <v>2</v>
      </c>
      <c r="G38" s="16" t="s">
        <v>174</v>
      </c>
      <c r="H38" s="16" t="s">
        <v>206</v>
      </c>
      <c r="I38" s="17"/>
      <c r="J38" s="19">
        <f>J39</f>
        <v>178.5</v>
      </c>
      <c r="K38" s="19">
        <f>K39</f>
        <v>0</v>
      </c>
    </row>
    <row r="39" spans="1:11" ht="15">
      <c r="A39" s="71" t="s">
        <v>86</v>
      </c>
      <c r="B39" s="16" t="s">
        <v>27</v>
      </c>
      <c r="C39" s="16" t="s">
        <v>12</v>
      </c>
      <c r="D39" s="16" t="s">
        <v>16</v>
      </c>
      <c r="E39" s="16" t="s">
        <v>115</v>
      </c>
      <c r="F39" s="17">
        <v>2</v>
      </c>
      <c r="G39" s="16" t="s">
        <v>174</v>
      </c>
      <c r="H39" s="16" t="s">
        <v>206</v>
      </c>
      <c r="I39" s="17">
        <v>500</v>
      </c>
      <c r="J39" s="19">
        <v>178.5</v>
      </c>
      <c r="K39" s="19">
        <v>0</v>
      </c>
    </row>
    <row r="40" spans="1:11" ht="75">
      <c r="A40" s="22" t="s">
        <v>254</v>
      </c>
      <c r="B40" s="17">
        <v>871</v>
      </c>
      <c r="C40" s="16" t="s">
        <v>12</v>
      </c>
      <c r="D40" s="17" t="s">
        <v>16</v>
      </c>
      <c r="E40" s="16">
        <v>97</v>
      </c>
      <c r="F40" s="17">
        <v>2</v>
      </c>
      <c r="G40" s="16" t="s">
        <v>174</v>
      </c>
      <c r="H40" s="16" t="s">
        <v>207</v>
      </c>
      <c r="I40" s="17"/>
      <c r="J40" s="19">
        <f>J41</f>
        <v>74.6</v>
      </c>
      <c r="K40" s="19">
        <f>K41</f>
        <v>0</v>
      </c>
    </row>
    <row r="41" spans="1:11" ht="12.75" customHeight="1">
      <c r="A41" s="71" t="s">
        <v>86</v>
      </c>
      <c r="B41" s="17">
        <v>871</v>
      </c>
      <c r="C41" s="16" t="s">
        <v>12</v>
      </c>
      <c r="D41" s="17" t="s">
        <v>16</v>
      </c>
      <c r="E41" s="16">
        <v>97</v>
      </c>
      <c r="F41" s="17">
        <v>2</v>
      </c>
      <c r="G41" s="16" t="s">
        <v>174</v>
      </c>
      <c r="H41" s="16" t="s">
        <v>207</v>
      </c>
      <c r="I41" s="17">
        <v>500</v>
      </c>
      <c r="J41" s="19">
        <v>74.6</v>
      </c>
      <c r="K41" s="19">
        <v>0</v>
      </c>
    </row>
    <row r="42" spans="1:11" ht="60">
      <c r="A42" s="22" t="s">
        <v>255</v>
      </c>
      <c r="B42" s="17">
        <v>871</v>
      </c>
      <c r="C42" s="16" t="s">
        <v>12</v>
      </c>
      <c r="D42" s="17" t="s">
        <v>16</v>
      </c>
      <c r="E42" s="16">
        <v>97</v>
      </c>
      <c r="F42" s="17">
        <v>2</v>
      </c>
      <c r="G42" s="16" t="s">
        <v>174</v>
      </c>
      <c r="H42" s="16" t="s">
        <v>208</v>
      </c>
      <c r="I42" s="17"/>
      <c r="J42" s="19">
        <f>J43</f>
        <v>64.6</v>
      </c>
      <c r="K42" s="19">
        <f>K43</f>
        <v>0</v>
      </c>
    </row>
    <row r="43" spans="1:11" ht="12.75" customHeight="1">
      <c r="A43" s="71" t="s">
        <v>86</v>
      </c>
      <c r="B43" s="17">
        <v>871</v>
      </c>
      <c r="C43" s="16" t="s">
        <v>12</v>
      </c>
      <c r="D43" s="17" t="s">
        <v>16</v>
      </c>
      <c r="E43" s="16">
        <v>97</v>
      </c>
      <c r="F43" s="17">
        <v>2</v>
      </c>
      <c r="G43" s="16" t="s">
        <v>174</v>
      </c>
      <c r="H43" s="16" t="s">
        <v>208</v>
      </c>
      <c r="I43" s="17">
        <v>500</v>
      </c>
      <c r="J43" s="19">
        <v>64.6</v>
      </c>
      <c r="K43" s="19">
        <v>0</v>
      </c>
    </row>
    <row r="44" spans="1:11" ht="30">
      <c r="A44" s="22" t="s">
        <v>108</v>
      </c>
      <c r="B44" s="17">
        <v>871</v>
      </c>
      <c r="C44" s="16" t="s">
        <v>12</v>
      </c>
      <c r="D44" s="17" t="s">
        <v>16</v>
      </c>
      <c r="E44" s="16">
        <v>97</v>
      </c>
      <c r="F44" s="17">
        <v>2</v>
      </c>
      <c r="G44" s="16" t="s">
        <v>174</v>
      </c>
      <c r="H44" s="16" t="s">
        <v>209</v>
      </c>
      <c r="I44" s="17"/>
      <c r="J44" s="19">
        <f>J45</f>
        <v>135.2</v>
      </c>
      <c r="K44" s="19">
        <f>K45</f>
        <v>0</v>
      </c>
    </row>
    <row r="45" spans="1:11" ht="12.75" customHeight="1">
      <c r="A45" s="71" t="s">
        <v>86</v>
      </c>
      <c r="B45" s="17">
        <v>871</v>
      </c>
      <c r="C45" s="16" t="s">
        <v>12</v>
      </c>
      <c r="D45" s="17" t="s">
        <v>16</v>
      </c>
      <c r="E45" s="16">
        <v>97</v>
      </c>
      <c r="F45" s="17">
        <v>2</v>
      </c>
      <c r="G45" s="16" t="s">
        <v>174</v>
      </c>
      <c r="H45" s="16" t="s">
        <v>209</v>
      </c>
      <c r="I45" s="17">
        <v>500</v>
      </c>
      <c r="J45" s="19">
        <v>135.2</v>
      </c>
      <c r="K45" s="19">
        <v>0</v>
      </c>
    </row>
    <row r="46" spans="1:11" ht="30" customHeight="1">
      <c r="A46" s="22" t="s">
        <v>256</v>
      </c>
      <c r="B46" s="17">
        <v>871</v>
      </c>
      <c r="C46" s="16" t="s">
        <v>12</v>
      </c>
      <c r="D46" s="17" t="s">
        <v>16</v>
      </c>
      <c r="E46" s="16">
        <v>97</v>
      </c>
      <c r="F46" s="17">
        <v>2</v>
      </c>
      <c r="G46" s="16" t="s">
        <v>174</v>
      </c>
      <c r="H46" s="16" t="s">
        <v>210</v>
      </c>
      <c r="I46" s="17"/>
      <c r="J46" s="19">
        <f>J47</f>
        <v>76.9</v>
      </c>
      <c r="K46" s="19">
        <f>K47</f>
        <v>0</v>
      </c>
    </row>
    <row r="47" spans="1:11" ht="12.75" customHeight="1">
      <c r="A47" s="71" t="s">
        <v>86</v>
      </c>
      <c r="B47" s="17">
        <v>871</v>
      </c>
      <c r="C47" s="16" t="s">
        <v>12</v>
      </c>
      <c r="D47" s="17" t="s">
        <v>16</v>
      </c>
      <c r="E47" s="16">
        <v>97</v>
      </c>
      <c r="F47" s="17">
        <v>2</v>
      </c>
      <c r="G47" s="16" t="s">
        <v>174</v>
      </c>
      <c r="H47" s="16" t="s">
        <v>210</v>
      </c>
      <c r="I47" s="17">
        <v>500</v>
      </c>
      <c r="J47" s="19">
        <v>76.9</v>
      </c>
      <c r="K47" s="19">
        <v>0</v>
      </c>
    </row>
    <row r="48" spans="1:11" ht="42.75" customHeight="1">
      <c r="A48" s="22" t="s">
        <v>257</v>
      </c>
      <c r="B48" s="17">
        <v>871</v>
      </c>
      <c r="C48" s="16" t="s">
        <v>12</v>
      </c>
      <c r="D48" s="17" t="s">
        <v>16</v>
      </c>
      <c r="E48" s="16">
        <v>97</v>
      </c>
      <c r="F48" s="17">
        <v>2</v>
      </c>
      <c r="G48" s="16" t="s">
        <v>174</v>
      </c>
      <c r="H48" s="16" t="s">
        <v>211</v>
      </c>
      <c r="I48" s="17"/>
      <c r="J48" s="19">
        <f>J49</f>
        <v>138.5</v>
      </c>
      <c r="K48" s="19">
        <f>K49</f>
        <v>0</v>
      </c>
    </row>
    <row r="49" spans="1:11" ht="18.75" customHeight="1">
      <c r="A49" s="71" t="s">
        <v>86</v>
      </c>
      <c r="B49" s="17">
        <v>871</v>
      </c>
      <c r="C49" s="16" t="s">
        <v>12</v>
      </c>
      <c r="D49" s="17" t="s">
        <v>16</v>
      </c>
      <c r="E49" s="16">
        <v>97</v>
      </c>
      <c r="F49" s="17">
        <v>2</v>
      </c>
      <c r="G49" s="16" t="s">
        <v>174</v>
      </c>
      <c r="H49" s="16" t="s">
        <v>211</v>
      </c>
      <c r="I49" s="17">
        <v>500</v>
      </c>
      <c r="J49" s="19">
        <v>138.5</v>
      </c>
      <c r="K49" s="19">
        <v>0</v>
      </c>
    </row>
    <row r="50" spans="1:11" ht="15">
      <c r="A50" s="24" t="s">
        <v>112</v>
      </c>
      <c r="B50" s="13">
        <v>871</v>
      </c>
      <c r="C50" s="12" t="s">
        <v>12</v>
      </c>
      <c r="D50" s="12" t="s">
        <v>16</v>
      </c>
      <c r="E50" s="12" t="s">
        <v>97</v>
      </c>
      <c r="F50" s="12" t="s">
        <v>197</v>
      </c>
      <c r="G50" s="12" t="s">
        <v>174</v>
      </c>
      <c r="H50" s="12" t="s">
        <v>311</v>
      </c>
      <c r="I50" s="17"/>
      <c r="J50" s="23">
        <f aca="true" t="shared" si="1" ref="J50:K53">J51</f>
        <v>0</v>
      </c>
      <c r="K50" s="23">
        <f t="shared" si="1"/>
        <v>275</v>
      </c>
    </row>
    <row r="51" spans="1:11" ht="15">
      <c r="A51" s="22" t="s">
        <v>421</v>
      </c>
      <c r="B51" s="17">
        <v>871</v>
      </c>
      <c r="C51" s="16" t="s">
        <v>12</v>
      </c>
      <c r="D51" s="16" t="s">
        <v>16</v>
      </c>
      <c r="E51" s="16" t="s">
        <v>97</v>
      </c>
      <c r="F51" s="16" t="s">
        <v>422</v>
      </c>
      <c r="G51" s="16" t="s">
        <v>174</v>
      </c>
      <c r="H51" s="16" t="s">
        <v>311</v>
      </c>
      <c r="I51" s="17"/>
      <c r="J51" s="19">
        <f t="shared" si="1"/>
        <v>0</v>
      </c>
      <c r="K51" s="19">
        <f t="shared" si="1"/>
        <v>275</v>
      </c>
    </row>
    <row r="52" spans="1:11" ht="15">
      <c r="A52" s="22" t="s">
        <v>421</v>
      </c>
      <c r="B52" s="17">
        <v>871</v>
      </c>
      <c r="C52" s="16" t="s">
        <v>12</v>
      </c>
      <c r="D52" s="16" t="s">
        <v>16</v>
      </c>
      <c r="E52" s="16" t="s">
        <v>97</v>
      </c>
      <c r="F52" s="16" t="s">
        <v>422</v>
      </c>
      <c r="G52" s="16" t="s">
        <v>174</v>
      </c>
      <c r="H52" s="16" t="s">
        <v>311</v>
      </c>
      <c r="I52" s="17"/>
      <c r="J52" s="19">
        <f t="shared" si="1"/>
        <v>0</v>
      </c>
      <c r="K52" s="19">
        <f t="shared" si="1"/>
        <v>275</v>
      </c>
    </row>
    <row r="53" spans="1:11" ht="15">
      <c r="A53" s="22" t="s">
        <v>289</v>
      </c>
      <c r="B53" s="17">
        <v>871</v>
      </c>
      <c r="C53" s="16" t="s">
        <v>12</v>
      </c>
      <c r="D53" s="17" t="s">
        <v>16</v>
      </c>
      <c r="E53" s="16" t="s">
        <v>97</v>
      </c>
      <c r="F53" s="17">
        <v>9</v>
      </c>
      <c r="G53" s="16" t="s">
        <v>174</v>
      </c>
      <c r="H53" s="16" t="s">
        <v>290</v>
      </c>
      <c r="I53" s="17"/>
      <c r="J53" s="19">
        <f t="shared" si="1"/>
        <v>0</v>
      </c>
      <c r="K53" s="19">
        <f t="shared" si="1"/>
        <v>275</v>
      </c>
    </row>
    <row r="54" spans="1:11" ht="30">
      <c r="A54" s="22" t="s">
        <v>188</v>
      </c>
      <c r="B54" s="17">
        <v>871</v>
      </c>
      <c r="C54" s="16" t="s">
        <v>12</v>
      </c>
      <c r="D54" s="17" t="s">
        <v>16</v>
      </c>
      <c r="E54" s="16" t="s">
        <v>97</v>
      </c>
      <c r="F54" s="17">
        <v>9</v>
      </c>
      <c r="G54" s="16" t="s">
        <v>174</v>
      </c>
      <c r="H54" s="16" t="s">
        <v>290</v>
      </c>
      <c r="I54" s="17">
        <v>240</v>
      </c>
      <c r="J54" s="19">
        <v>0</v>
      </c>
      <c r="K54" s="19">
        <v>275</v>
      </c>
    </row>
    <row r="55" spans="1:11" ht="35.25" customHeight="1">
      <c r="A55" s="24" t="s">
        <v>282</v>
      </c>
      <c r="B55" s="12">
        <v>871</v>
      </c>
      <c r="C55" s="12" t="s">
        <v>12</v>
      </c>
      <c r="D55" s="12" t="s">
        <v>121</v>
      </c>
      <c r="E55" s="12"/>
      <c r="F55" s="12"/>
      <c r="G55" s="12"/>
      <c r="H55" s="12"/>
      <c r="I55" s="12"/>
      <c r="J55" s="23">
        <f aca="true" t="shared" si="2" ref="J55:K58">J56</f>
        <v>153.1</v>
      </c>
      <c r="K55" s="23">
        <f t="shared" si="2"/>
        <v>0</v>
      </c>
    </row>
    <row r="56" spans="1:11" ht="18.75" customHeight="1">
      <c r="A56" s="22" t="s">
        <v>86</v>
      </c>
      <c r="B56" s="16" t="s">
        <v>27</v>
      </c>
      <c r="C56" s="16" t="s">
        <v>12</v>
      </c>
      <c r="D56" s="16" t="s">
        <v>121</v>
      </c>
      <c r="E56" s="16" t="s">
        <v>115</v>
      </c>
      <c r="F56" s="16" t="s">
        <v>197</v>
      </c>
      <c r="G56" s="16" t="s">
        <v>174</v>
      </c>
      <c r="H56" s="16" t="s">
        <v>311</v>
      </c>
      <c r="I56" s="16"/>
      <c r="J56" s="19">
        <f t="shared" si="2"/>
        <v>153.1</v>
      </c>
      <c r="K56" s="19">
        <f t="shared" si="2"/>
        <v>0</v>
      </c>
    </row>
    <row r="57" spans="1:11" ht="51.75" customHeight="1">
      <c r="A57" s="22" t="s">
        <v>106</v>
      </c>
      <c r="B57" s="16" t="s">
        <v>27</v>
      </c>
      <c r="C57" s="16" t="s">
        <v>12</v>
      </c>
      <c r="D57" s="16" t="s">
        <v>121</v>
      </c>
      <c r="E57" s="16" t="s">
        <v>115</v>
      </c>
      <c r="F57" s="16" t="s">
        <v>171</v>
      </c>
      <c r="G57" s="16" t="s">
        <v>174</v>
      </c>
      <c r="H57" s="16" t="s">
        <v>311</v>
      </c>
      <c r="I57" s="16"/>
      <c r="J57" s="19">
        <f t="shared" si="2"/>
        <v>153.1</v>
      </c>
      <c r="K57" s="19">
        <f t="shared" si="2"/>
        <v>0</v>
      </c>
    </row>
    <row r="58" spans="1:11" ht="33.75" customHeight="1">
      <c r="A58" s="22" t="s">
        <v>258</v>
      </c>
      <c r="B58" s="17">
        <v>871</v>
      </c>
      <c r="C58" s="16" t="s">
        <v>12</v>
      </c>
      <c r="D58" s="16" t="s">
        <v>121</v>
      </c>
      <c r="E58" s="16">
        <v>97</v>
      </c>
      <c r="F58" s="17">
        <v>2</v>
      </c>
      <c r="G58" s="16" t="s">
        <v>174</v>
      </c>
      <c r="H58" s="16" t="s">
        <v>291</v>
      </c>
      <c r="I58" s="17"/>
      <c r="J58" s="19">
        <f t="shared" si="2"/>
        <v>153.1</v>
      </c>
      <c r="K58" s="19">
        <f t="shared" si="2"/>
        <v>0</v>
      </c>
    </row>
    <row r="59" spans="1:11" ht="18.75" customHeight="1">
      <c r="A59" s="71" t="s">
        <v>86</v>
      </c>
      <c r="B59" s="17">
        <v>871</v>
      </c>
      <c r="C59" s="16" t="s">
        <v>12</v>
      </c>
      <c r="D59" s="16" t="s">
        <v>121</v>
      </c>
      <c r="E59" s="16">
        <v>97</v>
      </c>
      <c r="F59" s="17">
        <v>2</v>
      </c>
      <c r="G59" s="16" t="s">
        <v>174</v>
      </c>
      <c r="H59" s="16" t="s">
        <v>291</v>
      </c>
      <c r="I59" s="17">
        <v>500</v>
      </c>
      <c r="J59" s="19">
        <v>153.1</v>
      </c>
      <c r="K59" s="19">
        <v>0</v>
      </c>
    </row>
    <row r="60" spans="1:11" s="65" customFormat="1" ht="18.75" customHeight="1">
      <c r="A60" s="24" t="s">
        <v>423</v>
      </c>
      <c r="B60" s="13">
        <v>871</v>
      </c>
      <c r="C60" s="12" t="s">
        <v>12</v>
      </c>
      <c r="D60" s="12" t="s">
        <v>21</v>
      </c>
      <c r="E60" s="12"/>
      <c r="F60" s="13"/>
      <c r="G60" s="12"/>
      <c r="H60" s="12"/>
      <c r="I60" s="13"/>
      <c r="J60" s="23">
        <f aca="true" t="shared" si="3" ref="J60:K62">J61</f>
        <v>417.6</v>
      </c>
      <c r="K60" s="23">
        <f t="shared" si="3"/>
        <v>0</v>
      </c>
    </row>
    <row r="61" spans="1:11" ht="30">
      <c r="A61" s="141" t="s">
        <v>424</v>
      </c>
      <c r="B61" s="21" t="s">
        <v>27</v>
      </c>
      <c r="C61" s="21" t="s">
        <v>12</v>
      </c>
      <c r="D61" s="21" t="s">
        <v>21</v>
      </c>
      <c r="E61" s="20">
        <v>93</v>
      </c>
      <c r="F61" s="21" t="s">
        <v>193</v>
      </c>
      <c r="G61" s="21" t="s">
        <v>174</v>
      </c>
      <c r="H61" s="16" t="s">
        <v>311</v>
      </c>
      <c r="I61" s="17"/>
      <c r="J61" s="19">
        <f t="shared" si="3"/>
        <v>417.6</v>
      </c>
      <c r="K61" s="19">
        <f t="shared" si="3"/>
        <v>0</v>
      </c>
    </row>
    <row r="62" spans="1:11" ht="60">
      <c r="A62" s="141" t="s">
        <v>425</v>
      </c>
      <c r="B62" s="21" t="s">
        <v>27</v>
      </c>
      <c r="C62" s="21" t="s">
        <v>12</v>
      </c>
      <c r="D62" s="21" t="s">
        <v>21</v>
      </c>
      <c r="E62" s="20">
        <v>93</v>
      </c>
      <c r="F62" s="21" t="s">
        <v>193</v>
      </c>
      <c r="G62" s="21" t="s">
        <v>174</v>
      </c>
      <c r="H62" s="16" t="s">
        <v>426</v>
      </c>
      <c r="I62" s="17"/>
      <c r="J62" s="19">
        <f t="shared" si="3"/>
        <v>417.6</v>
      </c>
      <c r="K62" s="19">
        <f t="shared" si="3"/>
        <v>0</v>
      </c>
    </row>
    <row r="63" spans="1:11" ht="30">
      <c r="A63" s="22" t="s">
        <v>188</v>
      </c>
      <c r="B63" s="16" t="s">
        <v>27</v>
      </c>
      <c r="C63" s="16" t="s">
        <v>12</v>
      </c>
      <c r="D63" s="16" t="s">
        <v>21</v>
      </c>
      <c r="E63" s="17">
        <v>93</v>
      </c>
      <c r="F63" s="16" t="s">
        <v>193</v>
      </c>
      <c r="G63" s="16" t="s">
        <v>174</v>
      </c>
      <c r="H63" s="16" t="s">
        <v>426</v>
      </c>
      <c r="I63" s="17">
        <v>240</v>
      </c>
      <c r="J63" s="19">
        <v>417.6</v>
      </c>
      <c r="K63" s="19">
        <v>0</v>
      </c>
    </row>
    <row r="64" spans="1:11" ht="15">
      <c r="A64" s="11" t="s">
        <v>0</v>
      </c>
      <c r="B64" s="13">
        <v>871</v>
      </c>
      <c r="C64" s="12" t="s">
        <v>12</v>
      </c>
      <c r="D64" s="13">
        <v>11</v>
      </c>
      <c r="E64" s="12"/>
      <c r="F64" s="13"/>
      <c r="G64" s="12"/>
      <c r="H64" s="12"/>
      <c r="I64" s="13" t="s">
        <v>8</v>
      </c>
      <c r="J64" s="14">
        <f aca="true" t="shared" si="4" ref="J64:K67">J65</f>
        <v>2500</v>
      </c>
      <c r="K64" s="14">
        <f t="shared" si="4"/>
        <v>2500</v>
      </c>
    </row>
    <row r="65" spans="1:11" ht="15">
      <c r="A65" s="15" t="s">
        <v>0</v>
      </c>
      <c r="B65" s="17">
        <v>871</v>
      </c>
      <c r="C65" s="16" t="s">
        <v>12</v>
      </c>
      <c r="D65" s="17">
        <v>11</v>
      </c>
      <c r="E65" s="16">
        <v>94</v>
      </c>
      <c r="F65" s="17">
        <v>0</v>
      </c>
      <c r="G65" s="16" t="s">
        <v>174</v>
      </c>
      <c r="H65" s="16" t="s">
        <v>311</v>
      </c>
      <c r="I65" s="17"/>
      <c r="J65" s="18">
        <f t="shared" si="4"/>
        <v>2500</v>
      </c>
      <c r="K65" s="18">
        <f t="shared" si="4"/>
        <v>2500</v>
      </c>
    </row>
    <row r="66" spans="1:11" ht="15">
      <c r="A66" s="15" t="s">
        <v>1</v>
      </c>
      <c r="B66" s="17">
        <v>871</v>
      </c>
      <c r="C66" s="16" t="s">
        <v>12</v>
      </c>
      <c r="D66" s="17">
        <v>11</v>
      </c>
      <c r="E66" s="16">
        <v>94</v>
      </c>
      <c r="F66" s="17">
        <v>1</v>
      </c>
      <c r="G66" s="16" t="s">
        <v>174</v>
      </c>
      <c r="H66" s="16" t="s">
        <v>311</v>
      </c>
      <c r="I66" s="17" t="s">
        <v>8</v>
      </c>
      <c r="J66" s="18">
        <f t="shared" si="4"/>
        <v>2500</v>
      </c>
      <c r="K66" s="18">
        <f t="shared" si="4"/>
        <v>2500</v>
      </c>
    </row>
    <row r="67" spans="1:11" ht="15">
      <c r="A67" s="15" t="str">
        <f>A66</f>
        <v>Резервные фонды местных администраций</v>
      </c>
      <c r="B67" s="17">
        <v>871</v>
      </c>
      <c r="C67" s="16" t="s">
        <v>12</v>
      </c>
      <c r="D67" s="17">
        <v>11</v>
      </c>
      <c r="E67" s="16">
        <v>94</v>
      </c>
      <c r="F67" s="17">
        <v>1</v>
      </c>
      <c r="G67" s="16" t="s">
        <v>174</v>
      </c>
      <c r="H67" s="16" t="s">
        <v>212</v>
      </c>
      <c r="I67" s="17"/>
      <c r="J67" s="18">
        <f t="shared" si="4"/>
        <v>2500</v>
      </c>
      <c r="K67" s="18">
        <f t="shared" si="4"/>
        <v>2500</v>
      </c>
    </row>
    <row r="68" spans="1:11" ht="15">
      <c r="A68" s="15" t="s">
        <v>183</v>
      </c>
      <c r="B68" s="17">
        <v>871</v>
      </c>
      <c r="C68" s="16" t="s">
        <v>12</v>
      </c>
      <c r="D68" s="17">
        <v>11</v>
      </c>
      <c r="E68" s="16">
        <v>94</v>
      </c>
      <c r="F68" s="17">
        <v>1</v>
      </c>
      <c r="G68" s="16" t="s">
        <v>174</v>
      </c>
      <c r="H68" s="16" t="s">
        <v>212</v>
      </c>
      <c r="I68" s="16" t="s">
        <v>182</v>
      </c>
      <c r="J68" s="18">
        <v>2500</v>
      </c>
      <c r="K68" s="18">
        <v>2500</v>
      </c>
    </row>
    <row r="69" spans="1:11" ht="15">
      <c r="A69" s="11" t="s">
        <v>24</v>
      </c>
      <c r="B69" s="13">
        <v>871</v>
      </c>
      <c r="C69" s="12" t="s">
        <v>12</v>
      </c>
      <c r="D69" s="13">
        <v>13</v>
      </c>
      <c r="E69" s="16"/>
      <c r="F69" s="17"/>
      <c r="G69" s="16"/>
      <c r="H69" s="16"/>
      <c r="I69" s="17"/>
      <c r="J69" s="23">
        <f>J70+J81+J101+J105+J109+J116</f>
        <v>2894.7</v>
      </c>
      <c r="K69" s="23">
        <f>K70+K81+K101+K105+K109+K116</f>
        <v>2501</v>
      </c>
    </row>
    <row r="70" spans="1:11" s="26" customFormat="1" ht="43.5">
      <c r="A70" s="11" t="s">
        <v>110</v>
      </c>
      <c r="B70" s="13">
        <v>871</v>
      </c>
      <c r="C70" s="12" t="s">
        <v>12</v>
      </c>
      <c r="D70" s="13">
        <v>13</v>
      </c>
      <c r="E70" s="12" t="s">
        <v>12</v>
      </c>
      <c r="F70" s="13">
        <v>0</v>
      </c>
      <c r="G70" s="12" t="s">
        <v>174</v>
      </c>
      <c r="H70" s="12" t="s">
        <v>311</v>
      </c>
      <c r="I70" s="13"/>
      <c r="J70" s="23">
        <f>J71+J78</f>
        <v>1356.3</v>
      </c>
      <c r="K70" s="23">
        <f>K71+K78</f>
        <v>0</v>
      </c>
    </row>
    <row r="71" spans="1:11" ht="15">
      <c r="A71" s="11" t="s">
        <v>152</v>
      </c>
      <c r="B71" s="13">
        <v>871</v>
      </c>
      <c r="C71" s="12" t="s">
        <v>12</v>
      </c>
      <c r="D71" s="13">
        <v>13</v>
      </c>
      <c r="E71" s="12" t="s">
        <v>12</v>
      </c>
      <c r="F71" s="13">
        <v>1</v>
      </c>
      <c r="G71" s="12" t="s">
        <v>174</v>
      </c>
      <c r="H71" s="12" t="s">
        <v>311</v>
      </c>
      <c r="I71" s="13"/>
      <c r="J71" s="23">
        <f>J72+J74+J76</f>
        <v>1041.5</v>
      </c>
      <c r="K71" s="23">
        <f>K72+K74+K76</f>
        <v>0</v>
      </c>
    </row>
    <row r="72" spans="1:11" ht="15">
      <c r="A72" s="22" t="s">
        <v>109</v>
      </c>
      <c r="B72" s="17">
        <v>871</v>
      </c>
      <c r="C72" s="16" t="s">
        <v>12</v>
      </c>
      <c r="D72" s="17">
        <v>13</v>
      </c>
      <c r="E72" s="16" t="s">
        <v>12</v>
      </c>
      <c r="F72" s="17">
        <v>1</v>
      </c>
      <c r="G72" s="16" t="s">
        <v>174</v>
      </c>
      <c r="H72" s="16" t="s">
        <v>213</v>
      </c>
      <c r="I72" s="17"/>
      <c r="J72" s="19">
        <f>J73</f>
        <v>573.7</v>
      </c>
      <c r="K72" s="19">
        <f>K73</f>
        <v>0</v>
      </c>
    </row>
    <row r="73" spans="1:11" ht="30">
      <c r="A73" s="22" t="s">
        <v>188</v>
      </c>
      <c r="B73" s="17">
        <v>871</v>
      </c>
      <c r="C73" s="16" t="s">
        <v>12</v>
      </c>
      <c r="D73" s="17">
        <v>13</v>
      </c>
      <c r="E73" s="16" t="s">
        <v>12</v>
      </c>
      <c r="F73" s="17">
        <v>1</v>
      </c>
      <c r="G73" s="16" t="s">
        <v>174</v>
      </c>
      <c r="H73" s="16" t="s">
        <v>213</v>
      </c>
      <c r="I73" s="17">
        <v>240</v>
      </c>
      <c r="J73" s="19">
        <v>573.7</v>
      </c>
      <c r="K73" s="19">
        <v>0</v>
      </c>
    </row>
    <row r="74" spans="1:11" ht="15">
      <c r="A74" s="22" t="s">
        <v>292</v>
      </c>
      <c r="B74" s="17">
        <v>871</v>
      </c>
      <c r="C74" s="16" t="s">
        <v>12</v>
      </c>
      <c r="D74" s="17">
        <v>13</v>
      </c>
      <c r="E74" s="16" t="s">
        <v>12</v>
      </c>
      <c r="F74" s="17">
        <v>1</v>
      </c>
      <c r="G74" s="16" t="s">
        <v>174</v>
      </c>
      <c r="H74" s="16" t="s">
        <v>214</v>
      </c>
      <c r="I74" s="17"/>
      <c r="J74" s="19">
        <f>J75</f>
        <v>227.8</v>
      </c>
      <c r="K74" s="19">
        <f>K75</f>
        <v>0</v>
      </c>
    </row>
    <row r="75" spans="1:11" ht="30">
      <c r="A75" s="22" t="s">
        <v>188</v>
      </c>
      <c r="B75" s="17">
        <v>871</v>
      </c>
      <c r="C75" s="16" t="s">
        <v>12</v>
      </c>
      <c r="D75" s="17">
        <v>13</v>
      </c>
      <c r="E75" s="16" t="s">
        <v>12</v>
      </c>
      <c r="F75" s="17">
        <v>1</v>
      </c>
      <c r="G75" s="16" t="s">
        <v>174</v>
      </c>
      <c r="H75" s="16" t="s">
        <v>214</v>
      </c>
      <c r="I75" s="17">
        <v>240</v>
      </c>
      <c r="J75" s="19">
        <v>227.8</v>
      </c>
      <c r="K75" s="19">
        <v>0</v>
      </c>
    </row>
    <row r="76" spans="1:11" ht="15">
      <c r="A76" s="22" t="s">
        <v>111</v>
      </c>
      <c r="B76" s="17">
        <v>871</v>
      </c>
      <c r="C76" s="16" t="s">
        <v>12</v>
      </c>
      <c r="D76" s="17">
        <v>13</v>
      </c>
      <c r="E76" s="16" t="s">
        <v>12</v>
      </c>
      <c r="F76" s="17">
        <v>1</v>
      </c>
      <c r="G76" s="16" t="s">
        <v>174</v>
      </c>
      <c r="H76" s="16" t="s">
        <v>215</v>
      </c>
      <c r="I76" s="17"/>
      <c r="J76" s="19">
        <f>J77</f>
        <v>240</v>
      </c>
      <c r="K76" s="19">
        <f>K77</f>
        <v>0</v>
      </c>
    </row>
    <row r="77" spans="1:11" ht="30">
      <c r="A77" s="22" t="s">
        <v>188</v>
      </c>
      <c r="B77" s="17">
        <v>871</v>
      </c>
      <c r="C77" s="16" t="s">
        <v>12</v>
      </c>
      <c r="D77" s="17">
        <v>13</v>
      </c>
      <c r="E77" s="16" t="s">
        <v>12</v>
      </c>
      <c r="F77" s="17">
        <v>1</v>
      </c>
      <c r="G77" s="16" t="s">
        <v>174</v>
      </c>
      <c r="H77" s="16" t="s">
        <v>215</v>
      </c>
      <c r="I77" s="17">
        <v>240</v>
      </c>
      <c r="J77" s="19">
        <v>240</v>
      </c>
      <c r="K77" s="19">
        <v>0</v>
      </c>
    </row>
    <row r="78" spans="1:11" ht="29.25">
      <c r="A78" s="24" t="s">
        <v>167</v>
      </c>
      <c r="B78" s="13">
        <v>871</v>
      </c>
      <c r="C78" s="12" t="s">
        <v>12</v>
      </c>
      <c r="D78" s="13">
        <v>13</v>
      </c>
      <c r="E78" s="12" t="s">
        <v>12</v>
      </c>
      <c r="F78" s="13">
        <v>2</v>
      </c>
      <c r="G78" s="12" t="s">
        <v>174</v>
      </c>
      <c r="H78" s="12" t="s">
        <v>311</v>
      </c>
      <c r="I78" s="13"/>
      <c r="J78" s="23">
        <f>J79</f>
        <v>314.8</v>
      </c>
      <c r="K78" s="23">
        <f>K79</f>
        <v>0</v>
      </c>
    </row>
    <row r="79" spans="1:11" ht="15">
      <c r="A79" s="22" t="s">
        <v>168</v>
      </c>
      <c r="B79" s="17">
        <v>871</v>
      </c>
      <c r="C79" s="16" t="s">
        <v>12</v>
      </c>
      <c r="D79" s="17">
        <v>13</v>
      </c>
      <c r="E79" s="16" t="s">
        <v>12</v>
      </c>
      <c r="F79" s="17">
        <v>2</v>
      </c>
      <c r="G79" s="16" t="s">
        <v>174</v>
      </c>
      <c r="H79" s="16" t="s">
        <v>216</v>
      </c>
      <c r="I79" s="17"/>
      <c r="J79" s="19">
        <f>J80</f>
        <v>314.8</v>
      </c>
      <c r="K79" s="19">
        <f>K80</f>
        <v>0</v>
      </c>
    </row>
    <row r="80" spans="1:11" ht="29.25" customHeight="1">
      <c r="A80" s="22" t="s">
        <v>188</v>
      </c>
      <c r="B80" s="17">
        <v>871</v>
      </c>
      <c r="C80" s="16" t="s">
        <v>12</v>
      </c>
      <c r="D80" s="17">
        <v>13</v>
      </c>
      <c r="E80" s="16" t="s">
        <v>12</v>
      </c>
      <c r="F80" s="17">
        <v>2</v>
      </c>
      <c r="G80" s="16" t="s">
        <v>174</v>
      </c>
      <c r="H80" s="16" t="s">
        <v>216</v>
      </c>
      <c r="I80" s="17">
        <v>240</v>
      </c>
      <c r="J80" s="19">
        <v>314.8</v>
      </c>
      <c r="K80" s="19">
        <v>0</v>
      </c>
    </row>
    <row r="81" spans="1:11" s="26" customFormat="1" ht="43.5">
      <c r="A81" s="11" t="s">
        <v>189</v>
      </c>
      <c r="B81" s="13">
        <v>871</v>
      </c>
      <c r="C81" s="12" t="s">
        <v>12</v>
      </c>
      <c r="D81" s="13">
        <v>13</v>
      </c>
      <c r="E81" s="12" t="s">
        <v>21</v>
      </c>
      <c r="F81" s="13">
        <v>0</v>
      </c>
      <c r="G81" s="12" t="s">
        <v>174</v>
      </c>
      <c r="H81" s="12" t="s">
        <v>311</v>
      </c>
      <c r="I81" s="13"/>
      <c r="J81" s="23">
        <f>J82</f>
        <v>1039.6</v>
      </c>
      <c r="K81" s="23">
        <f>K82</f>
        <v>0</v>
      </c>
    </row>
    <row r="82" spans="1:11" ht="29.25">
      <c r="A82" s="11" t="s">
        <v>190</v>
      </c>
      <c r="B82" s="13">
        <v>871</v>
      </c>
      <c r="C82" s="12" t="s">
        <v>12</v>
      </c>
      <c r="D82" s="13">
        <v>13</v>
      </c>
      <c r="E82" s="12" t="s">
        <v>21</v>
      </c>
      <c r="F82" s="13">
        <v>1</v>
      </c>
      <c r="G82" s="12" t="s">
        <v>174</v>
      </c>
      <c r="H82" s="12" t="s">
        <v>311</v>
      </c>
      <c r="I82" s="13"/>
      <c r="J82" s="23">
        <f>J83+J86+J89+J92+J95+J98</f>
        <v>1039.6</v>
      </c>
      <c r="K82" s="23">
        <f>K83+K86+K89+K92+K98</f>
        <v>0</v>
      </c>
    </row>
    <row r="83" spans="1:11" ht="15">
      <c r="A83" s="15" t="s">
        <v>268</v>
      </c>
      <c r="B83" s="17">
        <v>871</v>
      </c>
      <c r="C83" s="16" t="s">
        <v>12</v>
      </c>
      <c r="D83" s="17">
        <v>13</v>
      </c>
      <c r="E83" s="16" t="s">
        <v>21</v>
      </c>
      <c r="F83" s="17">
        <v>1</v>
      </c>
      <c r="G83" s="16" t="s">
        <v>12</v>
      </c>
      <c r="H83" s="16" t="s">
        <v>311</v>
      </c>
      <c r="I83" s="17"/>
      <c r="J83" s="19">
        <f>J84</f>
        <v>50</v>
      </c>
      <c r="K83" s="19">
        <f>K84</f>
        <v>0</v>
      </c>
    </row>
    <row r="84" spans="1:11" ht="35.25" customHeight="1">
      <c r="A84" s="22" t="s">
        <v>191</v>
      </c>
      <c r="B84" s="17">
        <v>871</v>
      </c>
      <c r="C84" s="16" t="s">
        <v>12</v>
      </c>
      <c r="D84" s="16" t="s">
        <v>192</v>
      </c>
      <c r="E84" s="16" t="s">
        <v>21</v>
      </c>
      <c r="F84" s="16" t="s">
        <v>193</v>
      </c>
      <c r="G84" s="16" t="s">
        <v>12</v>
      </c>
      <c r="H84" s="16" t="s">
        <v>217</v>
      </c>
      <c r="I84" s="16"/>
      <c r="J84" s="19">
        <f>J85</f>
        <v>50</v>
      </c>
      <c r="K84" s="19">
        <f>K85</f>
        <v>0</v>
      </c>
    </row>
    <row r="85" spans="1:11" ht="32.25" customHeight="1">
      <c r="A85" s="22" t="s">
        <v>188</v>
      </c>
      <c r="B85" s="17">
        <v>871</v>
      </c>
      <c r="C85" s="16" t="s">
        <v>12</v>
      </c>
      <c r="D85" s="16" t="s">
        <v>192</v>
      </c>
      <c r="E85" s="16" t="s">
        <v>21</v>
      </c>
      <c r="F85" s="16" t="s">
        <v>193</v>
      </c>
      <c r="G85" s="16" t="s">
        <v>12</v>
      </c>
      <c r="H85" s="16" t="s">
        <v>217</v>
      </c>
      <c r="I85" s="16" t="s">
        <v>194</v>
      </c>
      <c r="J85" s="19">
        <v>50</v>
      </c>
      <c r="K85" s="19">
        <v>0</v>
      </c>
    </row>
    <row r="86" spans="1:11" ht="15">
      <c r="A86" s="15" t="s">
        <v>276</v>
      </c>
      <c r="B86" s="17">
        <v>871</v>
      </c>
      <c r="C86" s="16" t="s">
        <v>12</v>
      </c>
      <c r="D86" s="17">
        <v>13</v>
      </c>
      <c r="E86" s="16" t="s">
        <v>21</v>
      </c>
      <c r="F86" s="17">
        <v>1</v>
      </c>
      <c r="G86" s="16" t="s">
        <v>14</v>
      </c>
      <c r="H86" s="16" t="s">
        <v>311</v>
      </c>
      <c r="I86" s="17"/>
      <c r="J86" s="19">
        <f>J87</f>
        <v>70</v>
      </c>
      <c r="K86" s="19">
        <f>K87</f>
        <v>0</v>
      </c>
    </row>
    <row r="87" spans="1:11" ht="33.75" customHeight="1">
      <c r="A87" s="22" t="s">
        <v>191</v>
      </c>
      <c r="B87" s="17">
        <v>871</v>
      </c>
      <c r="C87" s="16" t="s">
        <v>12</v>
      </c>
      <c r="D87" s="16" t="s">
        <v>192</v>
      </c>
      <c r="E87" s="16" t="s">
        <v>21</v>
      </c>
      <c r="F87" s="16" t="s">
        <v>193</v>
      </c>
      <c r="G87" s="16" t="s">
        <v>14</v>
      </c>
      <c r="H87" s="16" t="s">
        <v>217</v>
      </c>
      <c r="I87" s="16"/>
      <c r="J87" s="19">
        <f>J88</f>
        <v>70</v>
      </c>
      <c r="K87" s="19">
        <f>K88</f>
        <v>0</v>
      </c>
    </row>
    <row r="88" spans="1:11" ht="30" customHeight="1">
      <c r="A88" s="22" t="s">
        <v>188</v>
      </c>
      <c r="B88" s="17">
        <v>871</v>
      </c>
      <c r="C88" s="16" t="s">
        <v>12</v>
      </c>
      <c r="D88" s="16" t="s">
        <v>192</v>
      </c>
      <c r="E88" s="16" t="s">
        <v>21</v>
      </c>
      <c r="F88" s="16" t="s">
        <v>193</v>
      </c>
      <c r="G88" s="16" t="s">
        <v>14</v>
      </c>
      <c r="H88" s="16" t="s">
        <v>217</v>
      </c>
      <c r="I88" s="16" t="s">
        <v>194</v>
      </c>
      <c r="J88" s="19">
        <v>70</v>
      </c>
      <c r="K88" s="19">
        <v>0</v>
      </c>
    </row>
    <row r="89" spans="1:11" ht="15">
      <c r="A89" s="15" t="s">
        <v>270</v>
      </c>
      <c r="B89" s="17">
        <v>871</v>
      </c>
      <c r="C89" s="16" t="s">
        <v>12</v>
      </c>
      <c r="D89" s="17">
        <v>13</v>
      </c>
      <c r="E89" s="16" t="s">
        <v>21</v>
      </c>
      <c r="F89" s="17">
        <v>1</v>
      </c>
      <c r="G89" s="16" t="s">
        <v>13</v>
      </c>
      <c r="H89" s="16" t="s">
        <v>311</v>
      </c>
      <c r="I89" s="17"/>
      <c r="J89" s="19">
        <f>J90</f>
        <v>557.1</v>
      </c>
      <c r="K89" s="19">
        <f>K90</f>
        <v>0</v>
      </c>
    </row>
    <row r="90" spans="1:11" ht="38.25" customHeight="1">
      <c r="A90" s="22" t="s">
        <v>191</v>
      </c>
      <c r="B90" s="17">
        <v>871</v>
      </c>
      <c r="C90" s="16" t="s">
        <v>12</v>
      </c>
      <c r="D90" s="16" t="s">
        <v>192</v>
      </c>
      <c r="E90" s="16" t="s">
        <v>21</v>
      </c>
      <c r="F90" s="16" t="s">
        <v>193</v>
      </c>
      <c r="G90" s="16" t="s">
        <v>13</v>
      </c>
      <c r="H90" s="16" t="s">
        <v>217</v>
      </c>
      <c r="I90" s="16"/>
      <c r="J90" s="19">
        <f>J91</f>
        <v>557.1</v>
      </c>
      <c r="K90" s="19">
        <f>K91</f>
        <v>0</v>
      </c>
    </row>
    <row r="91" spans="1:11" ht="36" customHeight="1">
      <c r="A91" s="22" t="s">
        <v>188</v>
      </c>
      <c r="B91" s="17">
        <v>871</v>
      </c>
      <c r="C91" s="16" t="s">
        <v>12</v>
      </c>
      <c r="D91" s="16" t="s">
        <v>192</v>
      </c>
      <c r="E91" s="16" t="s">
        <v>21</v>
      </c>
      <c r="F91" s="16" t="s">
        <v>193</v>
      </c>
      <c r="G91" s="16" t="s">
        <v>13</v>
      </c>
      <c r="H91" s="16" t="s">
        <v>217</v>
      </c>
      <c r="I91" s="16" t="s">
        <v>194</v>
      </c>
      <c r="J91" s="19">
        <v>557.1</v>
      </c>
      <c r="K91" s="19">
        <v>0</v>
      </c>
    </row>
    <row r="92" spans="1:11" ht="15">
      <c r="A92" s="15" t="s">
        <v>271</v>
      </c>
      <c r="B92" s="17">
        <v>871</v>
      </c>
      <c r="C92" s="16" t="s">
        <v>12</v>
      </c>
      <c r="D92" s="17">
        <v>13</v>
      </c>
      <c r="E92" s="16" t="s">
        <v>21</v>
      </c>
      <c r="F92" s="17">
        <v>1</v>
      </c>
      <c r="G92" s="16" t="s">
        <v>16</v>
      </c>
      <c r="H92" s="16" t="s">
        <v>311</v>
      </c>
      <c r="I92" s="17"/>
      <c r="J92" s="19">
        <f>J93</f>
        <v>132.5</v>
      </c>
      <c r="K92" s="19">
        <f>K93</f>
        <v>0</v>
      </c>
    </row>
    <row r="93" spans="1:11" ht="29.25" customHeight="1">
      <c r="A93" s="22" t="s">
        <v>191</v>
      </c>
      <c r="B93" s="17">
        <v>871</v>
      </c>
      <c r="C93" s="16" t="s">
        <v>12</v>
      </c>
      <c r="D93" s="16" t="s">
        <v>192</v>
      </c>
      <c r="E93" s="16" t="s">
        <v>21</v>
      </c>
      <c r="F93" s="16" t="s">
        <v>193</v>
      </c>
      <c r="G93" s="16" t="s">
        <v>16</v>
      </c>
      <c r="H93" s="16" t="s">
        <v>217</v>
      </c>
      <c r="I93" s="16"/>
      <c r="J93" s="19">
        <f>J94</f>
        <v>132.5</v>
      </c>
      <c r="K93" s="19">
        <f>K94</f>
        <v>0</v>
      </c>
    </row>
    <row r="94" spans="1:11" ht="37.5" customHeight="1">
      <c r="A94" s="22" t="s">
        <v>188</v>
      </c>
      <c r="B94" s="17">
        <v>871</v>
      </c>
      <c r="C94" s="16" t="s">
        <v>12</v>
      </c>
      <c r="D94" s="16" t="s">
        <v>192</v>
      </c>
      <c r="E94" s="16" t="s">
        <v>21</v>
      </c>
      <c r="F94" s="16" t="s">
        <v>193</v>
      </c>
      <c r="G94" s="16" t="s">
        <v>16</v>
      </c>
      <c r="H94" s="16" t="s">
        <v>217</v>
      </c>
      <c r="I94" s="16" t="s">
        <v>194</v>
      </c>
      <c r="J94" s="19">
        <v>132.5</v>
      </c>
      <c r="K94" s="19">
        <v>0</v>
      </c>
    </row>
    <row r="95" spans="1:11" ht="45">
      <c r="A95" s="15" t="s">
        <v>352</v>
      </c>
      <c r="B95" s="17">
        <v>871</v>
      </c>
      <c r="C95" s="16" t="s">
        <v>12</v>
      </c>
      <c r="D95" s="17">
        <v>13</v>
      </c>
      <c r="E95" s="16" t="s">
        <v>21</v>
      </c>
      <c r="F95" s="17">
        <v>1</v>
      </c>
      <c r="G95" s="16" t="s">
        <v>17</v>
      </c>
      <c r="H95" s="16" t="s">
        <v>311</v>
      </c>
      <c r="I95" s="17"/>
      <c r="J95" s="19">
        <f>J96</f>
        <v>150</v>
      </c>
      <c r="K95" s="19">
        <f>K96</f>
        <v>0</v>
      </c>
    </row>
    <row r="96" spans="1:11" ht="30">
      <c r="A96" s="22" t="s">
        <v>191</v>
      </c>
      <c r="B96" s="17">
        <v>871</v>
      </c>
      <c r="C96" s="16" t="s">
        <v>12</v>
      </c>
      <c r="D96" s="16" t="s">
        <v>192</v>
      </c>
      <c r="E96" s="16" t="s">
        <v>21</v>
      </c>
      <c r="F96" s="16" t="s">
        <v>193</v>
      </c>
      <c r="G96" s="16" t="s">
        <v>17</v>
      </c>
      <c r="H96" s="16" t="s">
        <v>217</v>
      </c>
      <c r="I96" s="16"/>
      <c r="J96" s="19">
        <f>J97</f>
        <v>150</v>
      </c>
      <c r="K96" s="19">
        <f>K97</f>
        <v>0</v>
      </c>
    </row>
    <row r="97" spans="1:11" ht="30">
      <c r="A97" s="22" t="s">
        <v>188</v>
      </c>
      <c r="B97" s="17">
        <v>871</v>
      </c>
      <c r="C97" s="16" t="s">
        <v>12</v>
      </c>
      <c r="D97" s="16" t="s">
        <v>192</v>
      </c>
      <c r="E97" s="16" t="s">
        <v>21</v>
      </c>
      <c r="F97" s="16" t="s">
        <v>193</v>
      </c>
      <c r="G97" s="16" t="s">
        <v>17</v>
      </c>
      <c r="H97" s="16" t="s">
        <v>217</v>
      </c>
      <c r="I97" s="16" t="s">
        <v>194</v>
      </c>
      <c r="J97" s="19">
        <v>150</v>
      </c>
      <c r="K97" s="19">
        <v>0</v>
      </c>
    </row>
    <row r="98" spans="1:11" ht="15">
      <c r="A98" s="15" t="s">
        <v>272</v>
      </c>
      <c r="B98" s="17">
        <v>871</v>
      </c>
      <c r="C98" s="16" t="s">
        <v>12</v>
      </c>
      <c r="D98" s="17">
        <v>13</v>
      </c>
      <c r="E98" s="16" t="s">
        <v>21</v>
      </c>
      <c r="F98" s="17">
        <v>1</v>
      </c>
      <c r="G98" s="16" t="s">
        <v>121</v>
      </c>
      <c r="H98" s="16" t="s">
        <v>311</v>
      </c>
      <c r="I98" s="17"/>
      <c r="J98" s="19">
        <f>J99</f>
        <v>80</v>
      </c>
      <c r="K98" s="19">
        <f>K99</f>
        <v>0</v>
      </c>
    </row>
    <row r="99" spans="1:11" ht="38.25" customHeight="1">
      <c r="A99" s="22" t="s">
        <v>191</v>
      </c>
      <c r="B99" s="17">
        <v>871</v>
      </c>
      <c r="C99" s="16" t="s">
        <v>12</v>
      </c>
      <c r="D99" s="16" t="s">
        <v>192</v>
      </c>
      <c r="E99" s="16" t="s">
        <v>21</v>
      </c>
      <c r="F99" s="16" t="s">
        <v>193</v>
      </c>
      <c r="G99" s="16" t="s">
        <v>121</v>
      </c>
      <c r="H99" s="16" t="s">
        <v>217</v>
      </c>
      <c r="I99" s="16"/>
      <c r="J99" s="19">
        <f>J100</f>
        <v>80</v>
      </c>
      <c r="K99" s="19">
        <f>K100</f>
        <v>0</v>
      </c>
    </row>
    <row r="100" spans="1:11" ht="30">
      <c r="A100" s="22" t="s">
        <v>188</v>
      </c>
      <c r="B100" s="17">
        <v>871</v>
      </c>
      <c r="C100" s="16" t="s">
        <v>12</v>
      </c>
      <c r="D100" s="16" t="s">
        <v>192</v>
      </c>
      <c r="E100" s="16" t="s">
        <v>21</v>
      </c>
      <c r="F100" s="16" t="s">
        <v>193</v>
      </c>
      <c r="G100" s="16" t="s">
        <v>121</v>
      </c>
      <c r="H100" s="16" t="s">
        <v>217</v>
      </c>
      <c r="I100" s="16" t="s">
        <v>194</v>
      </c>
      <c r="J100" s="19">
        <v>80</v>
      </c>
      <c r="K100" s="19">
        <v>0</v>
      </c>
    </row>
    <row r="101" spans="1:11" s="26" customFormat="1" ht="29.25">
      <c r="A101" s="11" t="s">
        <v>339</v>
      </c>
      <c r="B101" s="13">
        <v>871</v>
      </c>
      <c r="C101" s="12" t="s">
        <v>12</v>
      </c>
      <c r="D101" s="13">
        <v>13</v>
      </c>
      <c r="E101" s="12" t="s">
        <v>22</v>
      </c>
      <c r="F101" s="13">
        <v>0</v>
      </c>
      <c r="G101" s="12" t="s">
        <v>174</v>
      </c>
      <c r="H101" s="12" t="s">
        <v>311</v>
      </c>
      <c r="I101" s="13"/>
      <c r="J101" s="23">
        <f aca="true" t="shared" si="5" ref="J101:K103">J102</f>
        <v>236.8</v>
      </c>
      <c r="K101" s="23">
        <f t="shared" si="5"/>
        <v>0</v>
      </c>
    </row>
    <row r="102" spans="1:11" ht="29.25">
      <c r="A102" s="11" t="s">
        <v>195</v>
      </c>
      <c r="B102" s="13">
        <v>871</v>
      </c>
      <c r="C102" s="12" t="s">
        <v>12</v>
      </c>
      <c r="D102" s="13">
        <v>13</v>
      </c>
      <c r="E102" s="12" t="s">
        <v>22</v>
      </c>
      <c r="F102" s="13">
        <v>0</v>
      </c>
      <c r="G102" s="12" t="s">
        <v>174</v>
      </c>
      <c r="H102" s="12" t="s">
        <v>311</v>
      </c>
      <c r="I102" s="13"/>
      <c r="J102" s="23">
        <f t="shared" si="5"/>
        <v>236.8</v>
      </c>
      <c r="K102" s="23">
        <f t="shared" si="5"/>
        <v>0</v>
      </c>
    </row>
    <row r="103" spans="1:11" ht="30">
      <c r="A103" s="22" t="s">
        <v>196</v>
      </c>
      <c r="B103" s="17">
        <v>871</v>
      </c>
      <c r="C103" s="16" t="s">
        <v>12</v>
      </c>
      <c r="D103" s="16" t="s">
        <v>192</v>
      </c>
      <c r="E103" s="16" t="s">
        <v>22</v>
      </c>
      <c r="F103" s="16" t="s">
        <v>197</v>
      </c>
      <c r="G103" s="16" t="s">
        <v>174</v>
      </c>
      <c r="H103" s="16" t="s">
        <v>218</v>
      </c>
      <c r="I103" s="16"/>
      <c r="J103" s="19">
        <f t="shared" si="5"/>
        <v>236.8</v>
      </c>
      <c r="K103" s="19">
        <f t="shared" si="5"/>
        <v>0</v>
      </c>
    </row>
    <row r="104" spans="1:11" ht="31.5" customHeight="1">
      <c r="A104" s="22" t="s">
        <v>188</v>
      </c>
      <c r="B104" s="17">
        <v>871</v>
      </c>
      <c r="C104" s="16" t="s">
        <v>12</v>
      </c>
      <c r="D104" s="16" t="s">
        <v>192</v>
      </c>
      <c r="E104" s="16" t="s">
        <v>22</v>
      </c>
      <c r="F104" s="16" t="s">
        <v>197</v>
      </c>
      <c r="G104" s="16" t="s">
        <v>174</v>
      </c>
      <c r="H104" s="16" t="s">
        <v>218</v>
      </c>
      <c r="I104" s="16" t="s">
        <v>194</v>
      </c>
      <c r="J104" s="19">
        <f>236.8</f>
        <v>236.8</v>
      </c>
      <c r="K104" s="19">
        <v>0</v>
      </c>
    </row>
    <row r="105" spans="1:11" ht="43.5">
      <c r="A105" s="11" t="s">
        <v>343</v>
      </c>
      <c r="B105" s="13">
        <v>871</v>
      </c>
      <c r="C105" s="12" t="s">
        <v>12</v>
      </c>
      <c r="D105" s="13">
        <v>13</v>
      </c>
      <c r="E105" s="12" t="s">
        <v>83</v>
      </c>
      <c r="F105" s="13">
        <v>0</v>
      </c>
      <c r="G105" s="12" t="s">
        <v>174</v>
      </c>
      <c r="H105" s="12" t="s">
        <v>311</v>
      </c>
      <c r="I105" s="13"/>
      <c r="J105" s="23">
        <f aca="true" t="shared" si="6" ref="J105:K107">J106</f>
        <v>242</v>
      </c>
      <c r="K105" s="23">
        <f t="shared" si="6"/>
        <v>0</v>
      </c>
    </row>
    <row r="106" spans="1:11" ht="15">
      <c r="A106" s="22" t="s">
        <v>289</v>
      </c>
      <c r="B106" s="17">
        <v>871</v>
      </c>
      <c r="C106" s="16" t="s">
        <v>12</v>
      </c>
      <c r="D106" s="16" t="s">
        <v>192</v>
      </c>
      <c r="E106" s="16" t="s">
        <v>83</v>
      </c>
      <c r="F106" s="16" t="s">
        <v>197</v>
      </c>
      <c r="G106" s="16" t="s">
        <v>12</v>
      </c>
      <c r="H106" s="16" t="s">
        <v>311</v>
      </c>
      <c r="I106" s="16"/>
      <c r="J106" s="19">
        <f t="shared" si="6"/>
        <v>242</v>
      </c>
      <c r="K106" s="19">
        <f t="shared" si="6"/>
        <v>0</v>
      </c>
    </row>
    <row r="107" spans="1:11" ht="15">
      <c r="A107" s="22" t="s">
        <v>289</v>
      </c>
      <c r="B107" s="17">
        <v>871</v>
      </c>
      <c r="C107" s="16" t="s">
        <v>12</v>
      </c>
      <c r="D107" s="16" t="s">
        <v>192</v>
      </c>
      <c r="E107" s="16" t="s">
        <v>83</v>
      </c>
      <c r="F107" s="16" t="s">
        <v>197</v>
      </c>
      <c r="G107" s="16" t="s">
        <v>12</v>
      </c>
      <c r="H107" s="16" t="s">
        <v>290</v>
      </c>
      <c r="I107" s="16"/>
      <c r="J107" s="19">
        <f t="shared" si="6"/>
        <v>242</v>
      </c>
      <c r="K107" s="19">
        <f t="shared" si="6"/>
        <v>0</v>
      </c>
    </row>
    <row r="108" spans="1:11" ht="30">
      <c r="A108" s="22" t="s">
        <v>188</v>
      </c>
      <c r="B108" s="17">
        <v>871</v>
      </c>
      <c r="C108" s="16" t="s">
        <v>12</v>
      </c>
      <c r="D108" s="16" t="s">
        <v>192</v>
      </c>
      <c r="E108" s="16" t="s">
        <v>83</v>
      </c>
      <c r="F108" s="16" t="s">
        <v>197</v>
      </c>
      <c r="G108" s="16" t="s">
        <v>12</v>
      </c>
      <c r="H108" s="16" t="s">
        <v>290</v>
      </c>
      <c r="I108" s="16" t="s">
        <v>194</v>
      </c>
      <c r="J108" s="19">
        <v>242</v>
      </c>
      <c r="K108" s="19">
        <v>0</v>
      </c>
    </row>
    <row r="109" spans="1:11" ht="43.5">
      <c r="A109" s="11" t="s">
        <v>375</v>
      </c>
      <c r="B109" s="13">
        <v>871</v>
      </c>
      <c r="C109" s="12" t="s">
        <v>12</v>
      </c>
      <c r="D109" s="13">
        <v>13</v>
      </c>
      <c r="E109" s="12" t="s">
        <v>192</v>
      </c>
      <c r="F109" s="13">
        <v>0</v>
      </c>
      <c r="G109" s="12" t="s">
        <v>174</v>
      </c>
      <c r="H109" s="12" t="s">
        <v>311</v>
      </c>
      <c r="I109" s="13"/>
      <c r="J109" s="23">
        <f>J110+J112+J114</f>
        <v>20</v>
      </c>
      <c r="K109" s="23">
        <f>K110+K112+K114</f>
        <v>20</v>
      </c>
    </row>
    <row r="110" spans="1:11" ht="15">
      <c r="A110" s="22" t="s">
        <v>377</v>
      </c>
      <c r="B110" s="17">
        <v>871</v>
      </c>
      <c r="C110" s="16" t="s">
        <v>12</v>
      </c>
      <c r="D110" s="16" t="s">
        <v>192</v>
      </c>
      <c r="E110" s="16" t="s">
        <v>192</v>
      </c>
      <c r="F110" s="16" t="s">
        <v>197</v>
      </c>
      <c r="G110" s="16" t="s">
        <v>174</v>
      </c>
      <c r="H110" s="16" t="s">
        <v>376</v>
      </c>
      <c r="I110" s="16"/>
      <c r="J110" s="19">
        <f>J111</f>
        <v>10</v>
      </c>
      <c r="K110" s="19">
        <f>K111</f>
        <v>10</v>
      </c>
    </row>
    <row r="111" spans="1:11" ht="30">
      <c r="A111" s="22" t="s">
        <v>188</v>
      </c>
      <c r="B111" s="17">
        <v>871</v>
      </c>
      <c r="C111" s="16" t="s">
        <v>12</v>
      </c>
      <c r="D111" s="16" t="s">
        <v>192</v>
      </c>
      <c r="E111" s="16" t="s">
        <v>192</v>
      </c>
      <c r="F111" s="16" t="s">
        <v>197</v>
      </c>
      <c r="G111" s="16" t="s">
        <v>174</v>
      </c>
      <c r="H111" s="16" t="s">
        <v>376</v>
      </c>
      <c r="I111" s="16" t="s">
        <v>194</v>
      </c>
      <c r="J111" s="19">
        <v>10</v>
      </c>
      <c r="K111" s="19">
        <v>10</v>
      </c>
    </row>
    <row r="112" spans="1:11" ht="15">
      <c r="A112" s="22" t="s">
        <v>378</v>
      </c>
      <c r="B112" s="17">
        <v>871</v>
      </c>
      <c r="C112" s="16" t="s">
        <v>12</v>
      </c>
      <c r="D112" s="16" t="s">
        <v>192</v>
      </c>
      <c r="E112" s="16" t="s">
        <v>192</v>
      </c>
      <c r="F112" s="16" t="s">
        <v>197</v>
      </c>
      <c r="G112" s="16" t="s">
        <v>174</v>
      </c>
      <c r="H112" s="16" t="s">
        <v>379</v>
      </c>
      <c r="I112" s="16"/>
      <c r="J112" s="19">
        <f>J113</f>
        <v>10</v>
      </c>
      <c r="K112" s="19">
        <f>K113</f>
        <v>10</v>
      </c>
    </row>
    <row r="113" spans="1:11" ht="30">
      <c r="A113" s="22" t="s">
        <v>188</v>
      </c>
      <c r="B113" s="17">
        <v>871</v>
      </c>
      <c r="C113" s="16" t="s">
        <v>12</v>
      </c>
      <c r="D113" s="16" t="s">
        <v>192</v>
      </c>
      <c r="E113" s="16" t="s">
        <v>192</v>
      </c>
      <c r="F113" s="16" t="s">
        <v>197</v>
      </c>
      <c r="G113" s="16" t="s">
        <v>174</v>
      </c>
      <c r="H113" s="16" t="s">
        <v>379</v>
      </c>
      <c r="I113" s="16" t="s">
        <v>194</v>
      </c>
      <c r="J113" s="19">
        <v>10</v>
      </c>
      <c r="K113" s="19">
        <v>10</v>
      </c>
    </row>
    <row r="114" spans="1:11" ht="15" hidden="1">
      <c r="A114" s="22" t="s">
        <v>380</v>
      </c>
      <c r="B114" s="17">
        <v>871</v>
      </c>
      <c r="C114" s="16" t="s">
        <v>12</v>
      </c>
      <c r="D114" s="16" t="s">
        <v>192</v>
      </c>
      <c r="E114" s="16" t="s">
        <v>192</v>
      </c>
      <c r="F114" s="16" t="s">
        <v>197</v>
      </c>
      <c r="G114" s="16" t="s">
        <v>174</v>
      </c>
      <c r="H114" s="16" t="s">
        <v>381</v>
      </c>
      <c r="I114" s="16"/>
      <c r="J114" s="19">
        <f>J115</f>
        <v>0</v>
      </c>
      <c r="K114" s="19">
        <f>K115</f>
        <v>0</v>
      </c>
    </row>
    <row r="115" spans="1:11" ht="30" hidden="1">
      <c r="A115" s="22" t="s">
        <v>188</v>
      </c>
      <c r="B115" s="17">
        <v>871</v>
      </c>
      <c r="C115" s="16" t="s">
        <v>12</v>
      </c>
      <c r="D115" s="16" t="s">
        <v>192</v>
      </c>
      <c r="E115" s="16" t="s">
        <v>192</v>
      </c>
      <c r="F115" s="16" t="s">
        <v>197</v>
      </c>
      <c r="G115" s="16" t="s">
        <v>174</v>
      </c>
      <c r="H115" s="16" t="s">
        <v>381</v>
      </c>
      <c r="I115" s="16" t="s">
        <v>194</v>
      </c>
      <c r="J115" s="19">
        <v>0</v>
      </c>
      <c r="K115" s="19">
        <v>0</v>
      </c>
    </row>
    <row r="116" spans="1:11" ht="15">
      <c r="A116" s="24" t="s">
        <v>112</v>
      </c>
      <c r="B116" s="13">
        <v>871</v>
      </c>
      <c r="C116" s="12" t="s">
        <v>12</v>
      </c>
      <c r="D116" s="12" t="s">
        <v>192</v>
      </c>
      <c r="E116" s="12" t="s">
        <v>97</v>
      </c>
      <c r="F116" s="12" t="s">
        <v>197</v>
      </c>
      <c r="G116" s="12" t="s">
        <v>174</v>
      </c>
      <c r="H116" s="12" t="s">
        <v>311</v>
      </c>
      <c r="I116" s="12"/>
      <c r="J116" s="23">
        <f>J117</f>
        <v>0</v>
      </c>
      <c r="K116" s="23">
        <f>K117</f>
        <v>2481</v>
      </c>
    </row>
    <row r="117" spans="1:11" ht="15">
      <c r="A117" s="22" t="s">
        <v>421</v>
      </c>
      <c r="B117" s="17">
        <v>871</v>
      </c>
      <c r="C117" s="16" t="s">
        <v>12</v>
      </c>
      <c r="D117" s="16" t="s">
        <v>192</v>
      </c>
      <c r="E117" s="16" t="s">
        <v>97</v>
      </c>
      <c r="F117" s="16" t="s">
        <v>422</v>
      </c>
      <c r="G117" s="16" t="s">
        <v>174</v>
      </c>
      <c r="H117" s="16" t="s">
        <v>311</v>
      </c>
      <c r="I117" s="16"/>
      <c r="J117" s="19">
        <f>J118</f>
        <v>0</v>
      </c>
      <c r="K117" s="19">
        <f>K118</f>
        <v>2481</v>
      </c>
    </row>
    <row r="118" spans="1:11" ht="15">
      <c r="A118" s="22" t="s">
        <v>421</v>
      </c>
      <c r="B118" s="17">
        <v>871</v>
      </c>
      <c r="C118" s="16" t="s">
        <v>12</v>
      </c>
      <c r="D118" s="16" t="s">
        <v>192</v>
      </c>
      <c r="E118" s="16" t="s">
        <v>97</v>
      </c>
      <c r="F118" s="16" t="s">
        <v>422</v>
      </c>
      <c r="G118" s="16" t="s">
        <v>174</v>
      </c>
      <c r="H118" s="16" t="s">
        <v>311</v>
      </c>
      <c r="I118" s="16"/>
      <c r="J118" s="19">
        <f>J119+J121+J124+J126+J128+J130</f>
        <v>0</v>
      </c>
      <c r="K118" s="19">
        <f>K119+K121+K124+K126+K128+K130</f>
        <v>2481</v>
      </c>
    </row>
    <row r="119" spans="1:11" ht="30">
      <c r="A119" s="22" t="s">
        <v>196</v>
      </c>
      <c r="B119" s="17">
        <v>871</v>
      </c>
      <c r="C119" s="16" t="s">
        <v>12</v>
      </c>
      <c r="D119" s="16" t="s">
        <v>192</v>
      </c>
      <c r="E119" s="16" t="s">
        <v>97</v>
      </c>
      <c r="F119" s="16" t="s">
        <v>422</v>
      </c>
      <c r="G119" s="16" t="s">
        <v>174</v>
      </c>
      <c r="H119" s="16" t="s">
        <v>218</v>
      </c>
      <c r="I119" s="16"/>
      <c r="J119" s="19">
        <f>J120</f>
        <v>0</v>
      </c>
      <c r="K119" s="19">
        <f>K120</f>
        <v>245.5</v>
      </c>
    </row>
    <row r="120" spans="1:11" ht="30">
      <c r="A120" s="22" t="s">
        <v>188</v>
      </c>
      <c r="B120" s="17">
        <v>871</v>
      </c>
      <c r="C120" s="16" t="s">
        <v>12</v>
      </c>
      <c r="D120" s="16" t="s">
        <v>192</v>
      </c>
      <c r="E120" s="16" t="s">
        <v>97</v>
      </c>
      <c r="F120" s="16" t="s">
        <v>422</v>
      </c>
      <c r="G120" s="16" t="s">
        <v>174</v>
      </c>
      <c r="H120" s="16" t="s">
        <v>218</v>
      </c>
      <c r="I120" s="16" t="s">
        <v>194</v>
      </c>
      <c r="J120" s="19">
        <v>0</v>
      </c>
      <c r="K120" s="19">
        <v>245.5</v>
      </c>
    </row>
    <row r="121" spans="1:11" ht="30">
      <c r="A121" s="22" t="s">
        <v>191</v>
      </c>
      <c r="B121" s="17">
        <v>871</v>
      </c>
      <c r="C121" s="16" t="s">
        <v>12</v>
      </c>
      <c r="D121" s="16" t="s">
        <v>192</v>
      </c>
      <c r="E121" s="16" t="s">
        <v>97</v>
      </c>
      <c r="F121" s="16" t="s">
        <v>422</v>
      </c>
      <c r="G121" s="16" t="s">
        <v>174</v>
      </c>
      <c r="H121" s="16" t="s">
        <v>217</v>
      </c>
      <c r="I121" s="16"/>
      <c r="J121" s="19">
        <f>J122</f>
        <v>0</v>
      </c>
      <c r="K121" s="19">
        <f>K122</f>
        <v>1039.6</v>
      </c>
    </row>
    <row r="122" spans="1:11" ht="30">
      <c r="A122" s="22" t="s">
        <v>188</v>
      </c>
      <c r="B122" s="17">
        <v>871</v>
      </c>
      <c r="C122" s="16" t="s">
        <v>12</v>
      </c>
      <c r="D122" s="16" t="s">
        <v>192</v>
      </c>
      <c r="E122" s="16" t="s">
        <v>97</v>
      </c>
      <c r="F122" s="16" t="s">
        <v>422</v>
      </c>
      <c r="G122" s="16" t="s">
        <v>174</v>
      </c>
      <c r="H122" s="16" t="s">
        <v>217</v>
      </c>
      <c r="I122" s="16" t="s">
        <v>194</v>
      </c>
      <c r="J122" s="19">
        <v>0</v>
      </c>
      <c r="K122" s="19">
        <v>1039.6</v>
      </c>
    </row>
    <row r="123" spans="1:11" ht="15">
      <c r="A123" s="22" t="s">
        <v>109</v>
      </c>
      <c r="B123" s="17">
        <v>871</v>
      </c>
      <c r="C123" s="16" t="s">
        <v>12</v>
      </c>
      <c r="D123" s="16" t="s">
        <v>192</v>
      </c>
      <c r="E123" s="16" t="s">
        <v>97</v>
      </c>
      <c r="F123" s="16" t="s">
        <v>422</v>
      </c>
      <c r="G123" s="16" t="s">
        <v>174</v>
      </c>
      <c r="H123" s="16" t="s">
        <v>213</v>
      </c>
      <c r="I123" s="17"/>
      <c r="J123" s="19">
        <f>J124</f>
        <v>0</v>
      </c>
      <c r="K123" s="19">
        <f>K124</f>
        <v>587.5</v>
      </c>
    </row>
    <row r="124" spans="1:11" ht="30">
      <c r="A124" s="22" t="s">
        <v>188</v>
      </c>
      <c r="B124" s="17">
        <v>871</v>
      </c>
      <c r="C124" s="16" t="s">
        <v>12</v>
      </c>
      <c r="D124" s="16" t="s">
        <v>192</v>
      </c>
      <c r="E124" s="16" t="s">
        <v>97</v>
      </c>
      <c r="F124" s="16" t="s">
        <v>422</v>
      </c>
      <c r="G124" s="16" t="s">
        <v>174</v>
      </c>
      <c r="H124" s="16" t="s">
        <v>213</v>
      </c>
      <c r="I124" s="17">
        <v>240</v>
      </c>
      <c r="J124" s="19">
        <v>0</v>
      </c>
      <c r="K124" s="19">
        <v>587.5</v>
      </c>
    </row>
    <row r="125" spans="1:11" ht="15">
      <c r="A125" s="22" t="s">
        <v>168</v>
      </c>
      <c r="B125" s="17">
        <v>871</v>
      </c>
      <c r="C125" s="16" t="s">
        <v>12</v>
      </c>
      <c r="D125" s="16" t="s">
        <v>192</v>
      </c>
      <c r="E125" s="16" t="s">
        <v>97</v>
      </c>
      <c r="F125" s="16" t="s">
        <v>422</v>
      </c>
      <c r="G125" s="16" t="s">
        <v>174</v>
      </c>
      <c r="H125" s="16" t="s">
        <v>216</v>
      </c>
      <c r="I125" s="17"/>
      <c r="J125" s="19">
        <f>J126</f>
        <v>0</v>
      </c>
      <c r="K125" s="19">
        <f>K126</f>
        <v>136</v>
      </c>
    </row>
    <row r="126" spans="1:11" ht="30">
      <c r="A126" s="22" t="s">
        <v>188</v>
      </c>
      <c r="B126" s="17">
        <v>871</v>
      </c>
      <c r="C126" s="16" t="s">
        <v>12</v>
      </c>
      <c r="D126" s="16" t="s">
        <v>192</v>
      </c>
      <c r="E126" s="16" t="s">
        <v>97</v>
      </c>
      <c r="F126" s="16" t="s">
        <v>422</v>
      </c>
      <c r="G126" s="16" t="s">
        <v>174</v>
      </c>
      <c r="H126" s="16" t="s">
        <v>216</v>
      </c>
      <c r="I126" s="17">
        <v>240</v>
      </c>
      <c r="J126" s="19">
        <v>0</v>
      </c>
      <c r="K126" s="19">
        <v>136</v>
      </c>
    </row>
    <row r="127" spans="1:11" ht="15">
      <c r="A127" s="22" t="s">
        <v>292</v>
      </c>
      <c r="B127" s="17">
        <v>871</v>
      </c>
      <c r="C127" s="16" t="s">
        <v>12</v>
      </c>
      <c r="D127" s="16" t="s">
        <v>192</v>
      </c>
      <c r="E127" s="16" t="s">
        <v>97</v>
      </c>
      <c r="F127" s="16" t="s">
        <v>422</v>
      </c>
      <c r="G127" s="16" t="s">
        <v>174</v>
      </c>
      <c r="H127" s="16" t="s">
        <v>214</v>
      </c>
      <c r="I127" s="17"/>
      <c r="J127" s="19">
        <f>J128</f>
        <v>0</v>
      </c>
      <c r="K127" s="19">
        <f>K128</f>
        <v>232.4</v>
      </c>
    </row>
    <row r="128" spans="1:11" ht="30">
      <c r="A128" s="22" t="s">
        <v>188</v>
      </c>
      <c r="B128" s="17">
        <v>871</v>
      </c>
      <c r="C128" s="16" t="s">
        <v>12</v>
      </c>
      <c r="D128" s="16" t="s">
        <v>192</v>
      </c>
      <c r="E128" s="16" t="s">
        <v>97</v>
      </c>
      <c r="F128" s="16" t="s">
        <v>422</v>
      </c>
      <c r="G128" s="16" t="s">
        <v>174</v>
      </c>
      <c r="H128" s="16" t="s">
        <v>214</v>
      </c>
      <c r="I128" s="17">
        <v>240</v>
      </c>
      <c r="J128" s="19">
        <v>0</v>
      </c>
      <c r="K128" s="19">
        <v>232.4</v>
      </c>
    </row>
    <row r="129" spans="1:11" ht="15">
      <c r="A129" s="22" t="s">
        <v>111</v>
      </c>
      <c r="B129" s="17">
        <v>871</v>
      </c>
      <c r="C129" s="16" t="s">
        <v>12</v>
      </c>
      <c r="D129" s="16" t="s">
        <v>192</v>
      </c>
      <c r="E129" s="16" t="s">
        <v>97</v>
      </c>
      <c r="F129" s="16" t="s">
        <v>422</v>
      </c>
      <c r="G129" s="16" t="s">
        <v>174</v>
      </c>
      <c r="H129" s="16" t="s">
        <v>215</v>
      </c>
      <c r="I129" s="17"/>
      <c r="J129" s="19">
        <f>J130</f>
        <v>0</v>
      </c>
      <c r="K129" s="19">
        <f>K130</f>
        <v>240</v>
      </c>
    </row>
    <row r="130" spans="1:11" ht="30">
      <c r="A130" s="22" t="s">
        <v>188</v>
      </c>
      <c r="B130" s="17">
        <v>871</v>
      </c>
      <c r="C130" s="16" t="s">
        <v>12</v>
      </c>
      <c r="D130" s="16" t="s">
        <v>192</v>
      </c>
      <c r="E130" s="16" t="s">
        <v>97</v>
      </c>
      <c r="F130" s="16" t="s">
        <v>422</v>
      </c>
      <c r="G130" s="16" t="s">
        <v>174</v>
      </c>
      <c r="H130" s="16" t="s">
        <v>215</v>
      </c>
      <c r="I130" s="17">
        <v>240</v>
      </c>
      <c r="J130" s="19">
        <v>0</v>
      </c>
      <c r="K130" s="19">
        <v>240</v>
      </c>
    </row>
    <row r="131" spans="1:11" ht="15">
      <c r="A131" s="13" t="s">
        <v>18</v>
      </c>
      <c r="B131" s="13">
        <v>871</v>
      </c>
      <c r="C131" s="12" t="s">
        <v>14</v>
      </c>
      <c r="D131" s="13" t="s">
        <v>9</v>
      </c>
      <c r="E131" s="12" t="s">
        <v>10</v>
      </c>
      <c r="F131" s="13"/>
      <c r="G131" s="12"/>
      <c r="H131" s="12"/>
      <c r="I131" s="13" t="s">
        <v>8</v>
      </c>
      <c r="J131" s="14">
        <f aca="true" t="shared" si="7" ref="J131:K135">J132</f>
        <v>369.5</v>
      </c>
      <c r="K131" s="14">
        <f t="shared" si="7"/>
        <v>369.5</v>
      </c>
    </row>
    <row r="132" spans="1:11" ht="15">
      <c r="A132" s="72" t="s">
        <v>2</v>
      </c>
      <c r="B132" s="13">
        <v>871</v>
      </c>
      <c r="C132" s="12" t="s">
        <v>14</v>
      </c>
      <c r="D132" s="12" t="s">
        <v>13</v>
      </c>
      <c r="E132" s="12" t="s">
        <v>174</v>
      </c>
      <c r="F132" s="13">
        <v>0</v>
      </c>
      <c r="G132" s="12" t="s">
        <v>174</v>
      </c>
      <c r="H132" s="12" t="s">
        <v>311</v>
      </c>
      <c r="I132" s="13" t="s">
        <v>8</v>
      </c>
      <c r="J132" s="19">
        <f t="shared" si="7"/>
        <v>369.5</v>
      </c>
      <c r="K132" s="19">
        <f t="shared" si="7"/>
        <v>369.5</v>
      </c>
    </row>
    <row r="133" spans="1:11" ht="15">
      <c r="A133" s="22" t="s">
        <v>112</v>
      </c>
      <c r="B133" s="17">
        <v>871</v>
      </c>
      <c r="C133" s="16" t="s">
        <v>14</v>
      </c>
      <c r="D133" s="16" t="s">
        <v>13</v>
      </c>
      <c r="E133" s="16" t="s">
        <v>97</v>
      </c>
      <c r="F133" s="17">
        <v>0</v>
      </c>
      <c r="G133" s="16" t="s">
        <v>174</v>
      </c>
      <c r="H133" s="16" t="s">
        <v>311</v>
      </c>
      <c r="I133" s="17"/>
      <c r="J133" s="19">
        <f t="shared" si="7"/>
        <v>369.5</v>
      </c>
      <c r="K133" s="19">
        <f t="shared" si="7"/>
        <v>369.5</v>
      </c>
    </row>
    <row r="134" spans="1:11" ht="15">
      <c r="A134" s="22" t="s">
        <v>113</v>
      </c>
      <c r="B134" s="17">
        <v>871</v>
      </c>
      <c r="C134" s="16" t="s">
        <v>14</v>
      </c>
      <c r="D134" s="16" t="s">
        <v>13</v>
      </c>
      <c r="E134" s="16" t="s">
        <v>97</v>
      </c>
      <c r="F134" s="17">
        <v>9</v>
      </c>
      <c r="G134" s="16" t="s">
        <v>174</v>
      </c>
      <c r="H134" s="16" t="s">
        <v>311</v>
      </c>
      <c r="I134" s="17"/>
      <c r="J134" s="19">
        <f t="shared" si="7"/>
        <v>369.5</v>
      </c>
      <c r="K134" s="19">
        <f t="shared" si="7"/>
        <v>369.5</v>
      </c>
    </row>
    <row r="135" spans="1:11" ht="45">
      <c r="A135" s="15" t="s">
        <v>114</v>
      </c>
      <c r="B135" s="17">
        <v>871</v>
      </c>
      <c r="C135" s="16" t="s">
        <v>14</v>
      </c>
      <c r="D135" s="16" t="s">
        <v>13</v>
      </c>
      <c r="E135" s="16" t="s">
        <v>97</v>
      </c>
      <c r="F135" s="17">
        <v>9</v>
      </c>
      <c r="G135" s="16" t="s">
        <v>174</v>
      </c>
      <c r="H135" s="16" t="s">
        <v>220</v>
      </c>
      <c r="I135" s="17"/>
      <c r="J135" s="19">
        <f t="shared" si="7"/>
        <v>369.5</v>
      </c>
      <c r="K135" s="19">
        <f t="shared" si="7"/>
        <v>369.5</v>
      </c>
    </row>
    <row r="136" spans="1:11" ht="15">
      <c r="A136" s="15" t="s">
        <v>180</v>
      </c>
      <c r="B136" s="17">
        <v>871</v>
      </c>
      <c r="C136" s="16" t="s">
        <v>14</v>
      </c>
      <c r="D136" s="16" t="s">
        <v>13</v>
      </c>
      <c r="E136" s="16" t="s">
        <v>97</v>
      </c>
      <c r="F136" s="17">
        <v>9</v>
      </c>
      <c r="G136" s="16" t="s">
        <v>174</v>
      </c>
      <c r="H136" s="16" t="s">
        <v>220</v>
      </c>
      <c r="I136" s="17">
        <v>120</v>
      </c>
      <c r="J136" s="19">
        <v>369.5</v>
      </c>
      <c r="K136" s="19">
        <v>369.5</v>
      </c>
    </row>
    <row r="137" spans="1:11" ht="29.25">
      <c r="A137" s="13" t="s">
        <v>68</v>
      </c>
      <c r="B137" s="12" t="s">
        <v>27</v>
      </c>
      <c r="C137" s="12" t="s">
        <v>13</v>
      </c>
      <c r="D137" s="12"/>
      <c r="E137" s="12"/>
      <c r="F137" s="13"/>
      <c r="G137" s="12"/>
      <c r="H137" s="16"/>
      <c r="I137" s="13"/>
      <c r="J137" s="23">
        <f>J138+J174+J184</f>
        <v>1610.4</v>
      </c>
      <c r="K137" s="23">
        <f>K138+K174+K184</f>
        <v>825</v>
      </c>
    </row>
    <row r="138" spans="1:11" ht="32.25" customHeight="1">
      <c r="A138" s="11" t="s">
        <v>75</v>
      </c>
      <c r="B138" s="12" t="s">
        <v>27</v>
      </c>
      <c r="C138" s="12" t="s">
        <v>13</v>
      </c>
      <c r="D138" s="12" t="s">
        <v>64</v>
      </c>
      <c r="E138" s="12" t="s">
        <v>174</v>
      </c>
      <c r="F138" s="13">
        <v>0</v>
      </c>
      <c r="G138" s="12" t="s">
        <v>197</v>
      </c>
      <c r="H138" s="12" t="s">
        <v>311</v>
      </c>
      <c r="I138" s="13"/>
      <c r="J138" s="23">
        <f>J139+J155+J159</f>
        <v>1320.4</v>
      </c>
      <c r="K138" s="23">
        <f>K139+K155+K159</f>
        <v>660</v>
      </c>
    </row>
    <row r="139" spans="1:11" s="26" customFormat="1" ht="86.25">
      <c r="A139" s="11" t="s">
        <v>346</v>
      </c>
      <c r="B139" s="13">
        <v>871</v>
      </c>
      <c r="C139" s="12" t="s">
        <v>13</v>
      </c>
      <c r="D139" s="12" t="s">
        <v>64</v>
      </c>
      <c r="E139" s="12" t="s">
        <v>14</v>
      </c>
      <c r="F139" s="13">
        <v>0</v>
      </c>
      <c r="G139" s="12" t="s">
        <v>174</v>
      </c>
      <c r="H139" s="12" t="s">
        <v>311</v>
      </c>
      <c r="I139" s="13"/>
      <c r="J139" s="23">
        <f>J140+J147+J150</f>
        <v>1285</v>
      </c>
      <c r="K139" s="23">
        <f>K140+K147+K150</f>
        <v>0</v>
      </c>
    </row>
    <row r="140" spans="1:11" ht="29.25">
      <c r="A140" s="24" t="s">
        <v>259</v>
      </c>
      <c r="B140" s="13">
        <v>871</v>
      </c>
      <c r="C140" s="12" t="s">
        <v>13</v>
      </c>
      <c r="D140" s="12" t="s">
        <v>64</v>
      </c>
      <c r="E140" s="12" t="s">
        <v>14</v>
      </c>
      <c r="F140" s="13">
        <v>1</v>
      </c>
      <c r="G140" s="12" t="s">
        <v>174</v>
      </c>
      <c r="H140" s="12" t="s">
        <v>311</v>
      </c>
      <c r="I140" s="13"/>
      <c r="J140" s="23">
        <f>J141+J143+J145</f>
        <v>40</v>
      </c>
      <c r="K140" s="23">
        <f>K141+K143+K145</f>
        <v>0</v>
      </c>
    </row>
    <row r="141" spans="1:11" ht="14.25" customHeight="1">
      <c r="A141" s="22" t="s">
        <v>116</v>
      </c>
      <c r="B141" s="17">
        <v>871</v>
      </c>
      <c r="C141" s="16" t="s">
        <v>13</v>
      </c>
      <c r="D141" s="16" t="s">
        <v>64</v>
      </c>
      <c r="E141" s="16" t="s">
        <v>14</v>
      </c>
      <c r="F141" s="17">
        <v>1</v>
      </c>
      <c r="G141" s="16" t="s">
        <v>174</v>
      </c>
      <c r="H141" s="16" t="s">
        <v>221</v>
      </c>
      <c r="I141" s="17"/>
      <c r="J141" s="19">
        <f>J142</f>
        <v>20</v>
      </c>
      <c r="K141" s="19">
        <f>K142</f>
        <v>0</v>
      </c>
    </row>
    <row r="142" spans="1:11" ht="30">
      <c r="A142" s="22" t="s">
        <v>188</v>
      </c>
      <c r="B142" s="17">
        <v>871</v>
      </c>
      <c r="C142" s="16" t="s">
        <v>13</v>
      </c>
      <c r="D142" s="16" t="s">
        <v>64</v>
      </c>
      <c r="E142" s="16" t="s">
        <v>14</v>
      </c>
      <c r="F142" s="17">
        <v>1</v>
      </c>
      <c r="G142" s="16" t="s">
        <v>174</v>
      </c>
      <c r="H142" s="16" t="s">
        <v>221</v>
      </c>
      <c r="I142" s="17">
        <v>240</v>
      </c>
      <c r="J142" s="19">
        <v>20</v>
      </c>
      <c r="K142" s="19">
        <v>0</v>
      </c>
    </row>
    <row r="143" spans="1:11" ht="15">
      <c r="A143" s="22" t="s">
        <v>260</v>
      </c>
      <c r="B143" s="17">
        <v>871</v>
      </c>
      <c r="C143" s="16" t="s">
        <v>13</v>
      </c>
      <c r="D143" s="16" t="s">
        <v>64</v>
      </c>
      <c r="E143" s="16" t="s">
        <v>14</v>
      </c>
      <c r="F143" s="17">
        <v>1</v>
      </c>
      <c r="G143" s="16" t="s">
        <v>174</v>
      </c>
      <c r="H143" s="16" t="s">
        <v>261</v>
      </c>
      <c r="I143" s="17"/>
      <c r="J143" s="19">
        <f>J144</f>
        <v>10</v>
      </c>
      <c r="K143" s="19">
        <f>K144</f>
        <v>0</v>
      </c>
    </row>
    <row r="144" spans="1:11" ht="30">
      <c r="A144" s="22" t="s">
        <v>188</v>
      </c>
      <c r="B144" s="17">
        <v>871</v>
      </c>
      <c r="C144" s="16" t="s">
        <v>13</v>
      </c>
      <c r="D144" s="16" t="s">
        <v>64</v>
      </c>
      <c r="E144" s="16" t="s">
        <v>14</v>
      </c>
      <c r="F144" s="17">
        <v>1</v>
      </c>
      <c r="G144" s="16" t="s">
        <v>174</v>
      </c>
      <c r="H144" s="16" t="s">
        <v>261</v>
      </c>
      <c r="I144" s="17">
        <v>240</v>
      </c>
      <c r="J144" s="19">
        <v>10</v>
      </c>
      <c r="K144" s="19">
        <v>0</v>
      </c>
    </row>
    <row r="145" spans="1:11" ht="30">
      <c r="A145" s="22" t="s">
        <v>277</v>
      </c>
      <c r="B145" s="17">
        <v>871</v>
      </c>
      <c r="C145" s="16" t="s">
        <v>13</v>
      </c>
      <c r="D145" s="16" t="s">
        <v>64</v>
      </c>
      <c r="E145" s="16" t="s">
        <v>14</v>
      </c>
      <c r="F145" s="17">
        <v>1</v>
      </c>
      <c r="G145" s="16" t="s">
        <v>174</v>
      </c>
      <c r="H145" s="16" t="s">
        <v>262</v>
      </c>
      <c r="I145" s="17"/>
      <c r="J145" s="19">
        <f>J146</f>
        <v>10</v>
      </c>
      <c r="K145" s="19">
        <f>K146</f>
        <v>0</v>
      </c>
    </row>
    <row r="146" spans="1:11" ht="30">
      <c r="A146" s="22" t="s">
        <v>188</v>
      </c>
      <c r="B146" s="17">
        <v>871</v>
      </c>
      <c r="C146" s="16" t="s">
        <v>13</v>
      </c>
      <c r="D146" s="16" t="s">
        <v>64</v>
      </c>
      <c r="E146" s="16" t="s">
        <v>14</v>
      </c>
      <c r="F146" s="17">
        <v>1</v>
      </c>
      <c r="G146" s="16" t="s">
        <v>174</v>
      </c>
      <c r="H146" s="16" t="s">
        <v>262</v>
      </c>
      <c r="I146" s="17">
        <v>240</v>
      </c>
      <c r="J146" s="19">
        <v>10</v>
      </c>
      <c r="K146" s="19">
        <v>0</v>
      </c>
    </row>
    <row r="147" spans="1:11" s="65" customFormat="1" ht="42.75">
      <c r="A147" s="64" t="s">
        <v>305</v>
      </c>
      <c r="B147" s="13">
        <v>871</v>
      </c>
      <c r="C147" s="12" t="s">
        <v>13</v>
      </c>
      <c r="D147" s="12" t="s">
        <v>64</v>
      </c>
      <c r="E147" s="12" t="s">
        <v>14</v>
      </c>
      <c r="F147" s="13">
        <v>2</v>
      </c>
      <c r="G147" s="12" t="s">
        <v>174</v>
      </c>
      <c r="H147" s="12" t="s">
        <v>311</v>
      </c>
      <c r="I147" s="13"/>
      <c r="J147" s="23">
        <f>J148</f>
        <v>8</v>
      </c>
      <c r="K147" s="23">
        <f>K148</f>
        <v>0</v>
      </c>
    </row>
    <row r="148" spans="1:11" ht="15">
      <c r="A148" s="62" t="s">
        <v>306</v>
      </c>
      <c r="B148" s="17">
        <v>871</v>
      </c>
      <c r="C148" s="16" t="s">
        <v>13</v>
      </c>
      <c r="D148" s="16" t="s">
        <v>64</v>
      </c>
      <c r="E148" s="16" t="s">
        <v>14</v>
      </c>
      <c r="F148" s="17">
        <v>2</v>
      </c>
      <c r="G148" s="16" t="s">
        <v>174</v>
      </c>
      <c r="H148" s="16" t="s">
        <v>307</v>
      </c>
      <c r="I148" s="17"/>
      <c r="J148" s="19">
        <f>J149</f>
        <v>8</v>
      </c>
      <c r="K148" s="19">
        <f>K149</f>
        <v>0</v>
      </c>
    </row>
    <row r="149" spans="1:11" ht="30">
      <c r="A149" s="22" t="s">
        <v>188</v>
      </c>
      <c r="B149" s="17">
        <v>871</v>
      </c>
      <c r="C149" s="16" t="s">
        <v>13</v>
      </c>
      <c r="D149" s="16" t="s">
        <v>64</v>
      </c>
      <c r="E149" s="16" t="s">
        <v>14</v>
      </c>
      <c r="F149" s="17">
        <v>2</v>
      </c>
      <c r="G149" s="16" t="s">
        <v>174</v>
      </c>
      <c r="H149" s="16" t="s">
        <v>307</v>
      </c>
      <c r="I149" s="17">
        <v>240</v>
      </c>
      <c r="J149" s="19">
        <v>8</v>
      </c>
      <c r="K149" s="19">
        <v>0</v>
      </c>
    </row>
    <row r="150" spans="1:11" ht="57.75">
      <c r="A150" s="24" t="s">
        <v>278</v>
      </c>
      <c r="B150" s="13">
        <v>871</v>
      </c>
      <c r="C150" s="12" t="s">
        <v>13</v>
      </c>
      <c r="D150" s="12" t="s">
        <v>64</v>
      </c>
      <c r="E150" s="12" t="s">
        <v>14</v>
      </c>
      <c r="F150" s="13">
        <v>3</v>
      </c>
      <c r="G150" s="12" t="s">
        <v>174</v>
      </c>
      <c r="H150" s="12" t="s">
        <v>311</v>
      </c>
      <c r="I150" s="13"/>
      <c r="J150" s="23">
        <f>J151+J153</f>
        <v>1237</v>
      </c>
      <c r="K150" s="23">
        <f>K151+K153</f>
        <v>0</v>
      </c>
    </row>
    <row r="151" spans="1:11" ht="30">
      <c r="A151" s="22" t="s">
        <v>308</v>
      </c>
      <c r="B151" s="17">
        <v>871</v>
      </c>
      <c r="C151" s="16" t="s">
        <v>13</v>
      </c>
      <c r="D151" s="16" t="s">
        <v>64</v>
      </c>
      <c r="E151" s="16" t="s">
        <v>14</v>
      </c>
      <c r="F151" s="17">
        <v>3</v>
      </c>
      <c r="G151" s="16" t="s">
        <v>174</v>
      </c>
      <c r="H151" s="16" t="s">
        <v>309</v>
      </c>
      <c r="I151" s="17"/>
      <c r="J151" s="19">
        <f>J152</f>
        <v>1215</v>
      </c>
      <c r="K151" s="19">
        <f>K152</f>
        <v>0</v>
      </c>
    </row>
    <row r="152" spans="1:11" ht="30">
      <c r="A152" s="22" t="s">
        <v>188</v>
      </c>
      <c r="B152" s="17">
        <v>871</v>
      </c>
      <c r="C152" s="16" t="s">
        <v>13</v>
      </c>
      <c r="D152" s="16" t="s">
        <v>64</v>
      </c>
      <c r="E152" s="16" t="s">
        <v>14</v>
      </c>
      <c r="F152" s="17">
        <v>3</v>
      </c>
      <c r="G152" s="16" t="s">
        <v>174</v>
      </c>
      <c r="H152" s="16" t="s">
        <v>309</v>
      </c>
      <c r="I152" s="17">
        <v>240</v>
      </c>
      <c r="J152" s="19">
        <f>365+850</f>
        <v>1215</v>
      </c>
      <c r="K152" s="19">
        <v>0</v>
      </c>
    </row>
    <row r="153" spans="1:11" ht="30">
      <c r="A153" s="22" t="s">
        <v>279</v>
      </c>
      <c r="B153" s="17">
        <v>871</v>
      </c>
      <c r="C153" s="16" t="s">
        <v>13</v>
      </c>
      <c r="D153" s="16" t="s">
        <v>64</v>
      </c>
      <c r="E153" s="16" t="s">
        <v>14</v>
      </c>
      <c r="F153" s="17">
        <v>3</v>
      </c>
      <c r="G153" s="16" t="s">
        <v>174</v>
      </c>
      <c r="H153" s="16" t="s">
        <v>263</v>
      </c>
      <c r="I153" s="17"/>
      <c r="J153" s="19">
        <f>J154</f>
        <v>22</v>
      </c>
      <c r="K153" s="19">
        <f>K154</f>
        <v>0</v>
      </c>
    </row>
    <row r="154" spans="1:11" ht="32.25" customHeight="1">
      <c r="A154" s="22" t="s">
        <v>188</v>
      </c>
      <c r="B154" s="17">
        <v>871</v>
      </c>
      <c r="C154" s="16" t="s">
        <v>13</v>
      </c>
      <c r="D154" s="16" t="s">
        <v>64</v>
      </c>
      <c r="E154" s="16" t="s">
        <v>14</v>
      </c>
      <c r="F154" s="17">
        <v>3</v>
      </c>
      <c r="G154" s="16" t="s">
        <v>174</v>
      </c>
      <c r="H154" s="16" t="s">
        <v>263</v>
      </c>
      <c r="I154" s="17">
        <v>240</v>
      </c>
      <c r="J154" s="19">
        <v>22</v>
      </c>
      <c r="K154" s="19">
        <v>0</v>
      </c>
    </row>
    <row r="155" spans="1:11" ht="29.25">
      <c r="A155" s="24" t="s">
        <v>107</v>
      </c>
      <c r="B155" s="13">
        <v>871</v>
      </c>
      <c r="C155" s="12" t="s">
        <v>13</v>
      </c>
      <c r="D155" s="12" t="s">
        <v>64</v>
      </c>
      <c r="E155" s="12">
        <v>97</v>
      </c>
      <c r="F155" s="13">
        <v>0</v>
      </c>
      <c r="G155" s="12" t="s">
        <v>174</v>
      </c>
      <c r="H155" s="12" t="s">
        <v>311</v>
      </c>
      <c r="I155" s="17"/>
      <c r="J155" s="23">
        <f aca="true" t="shared" si="8" ref="J155:K157">J156</f>
        <v>35.4</v>
      </c>
      <c r="K155" s="23">
        <f t="shared" si="8"/>
        <v>0</v>
      </c>
    </row>
    <row r="156" spans="1:11" ht="45">
      <c r="A156" s="22" t="s">
        <v>106</v>
      </c>
      <c r="B156" s="17">
        <v>871</v>
      </c>
      <c r="C156" s="16" t="s">
        <v>13</v>
      </c>
      <c r="D156" s="16" t="s">
        <v>64</v>
      </c>
      <c r="E156" s="16">
        <v>97</v>
      </c>
      <c r="F156" s="17">
        <v>2</v>
      </c>
      <c r="G156" s="16" t="s">
        <v>174</v>
      </c>
      <c r="H156" s="16" t="s">
        <v>311</v>
      </c>
      <c r="I156" s="17"/>
      <c r="J156" s="19">
        <f t="shared" si="8"/>
        <v>35.4</v>
      </c>
      <c r="K156" s="19">
        <f t="shared" si="8"/>
        <v>0</v>
      </c>
    </row>
    <row r="157" spans="1:11" ht="45">
      <c r="A157" s="22" t="s">
        <v>266</v>
      </c>
      <c r="B157" s="17">
        <v>871</v>
      </c>
      <c r="C157" s="16" t="s">
        <v>13</v>
      </c>
      <c r="D157" s="16" t="s">
        <v>64</v>
      </c>
      <c r="E157" s="16" t="s">
        <v>115</v>
      </c>
      <c r="F157" s="17">
        <v>2</v>
      </c>
      <c r="G157" s="16" t="s">
        <v>174</v>
      </c>
      <c r="H157" s="16" t="s">
        <v>222</v>
      </c>
      <c r="I157" s="17"/>
      <c r="J157" s="19">
        <f t="shared" si="8"/>
        <v>35.4</v>
      </c>
      <c r="K157" s="19">
        <f t="shared" si="8"/>
        <v>0</v>
      </c>
    </row>
    <row r="158" spans="1:11" ht="15">
      <c r="A158" s="71" t="s">
        <v>86</v>
      </c>
      <c r="B158" s="17">
        <v>871</v>
      </c>
      <c r="C158" s="16" t="s">
        <v>13</v>
      </c>
      <c r="D158" s="16" t="s">
        <v>64</v>
      </c>
      <c r="E158" s="16" t="s">
        <v>115</v>
      </c>
      <c r="F158" s="17">
        <v>2</v>
      </c>
      <c r="G158" s="16" t="s">
        <v>174</v>
      </c>
      <c r="H158" s="16" t="s">
        <v>222</v>
      </c>
      <c r="I158" s="17">
        <v>500</v>
      </c>
      <c r="J158" s="19">
        <v>35.4</v>
      </c>
      <c r="K158" s="19">
        <v>0</v>
      </c>
    </row>
    <row r="159" spans="1:11" ht="15">
      <c r="A159" s="24" t="s">
        <v>112</v>
      </c>
      <c r="B159" s="13">
        <v>871</v>
      </c>
      <c r="C159" s="12" t="s">
        <v>13</v>
      </c>
      <c r="D159" s="12" t="s">
        <v>64</v>
      </c>
      <c r="E159" s="12" t="s">
        <v>97</v>
      </c>
      <c r="F159" s="12" t="s">
        <v>197</v>
      </c>
      <c r="G159" s="12" t="s">
        <v>174</v>
      </c>
      <c r="H159" s="12" t="s">
        <v>311</v>
      </c>
      <c r="I159" s="17"/>
      <c r="J159" s="23">
        <f>J160</f>
        <v>0</v>
      </c>
      <c r="K159" s="23">
        <f>K160</f>
        <v>660</v>
      </c>
    </row>
    <row r="160" spans="1:11" ht="15">
      <c r="A160" s="22" t="s">
        <v>421</v>
      </c>
      <c r="B160" s="17">
        <v>871</v>
      </c>
      <c r="C160" s="16" t="s">
        <v>13</v>
      </c>
      <c r="D160" s="16" t="s">
        <v>64</v>
      </c>
      <c r="E160" s="16" t="s">
        <v>97</v>
      </c>
      <c r="F160" s="16" t="s">
        <v>422</v>
      </c>
      <c r="G160" s="16" t="s">
        <v>174</v>
      </c>
      <c r="H160" s="16" t="s">
        <v>311</v>
      </c>
      <c r="I160" s="17"/>
      <c r="J160" s="19">
        <f>J161</f>
        <v>0</v>
      </c>
      <c r="K160" s="19">
        <f>K161</f>
        <v>660</v>
      </c>
    </row>
    <row r="161" spans="1:11" ht="15">
      <c r="A161" s="22" t="s">
        <v>421</v>
      </c>
      <c r="B161" s="17">
        <v>871</v>
      </c>
      <c r="C161" s="16" t="s">
        <v>13</v>
      </c>
      <c r="D161" s="16" t="s">
        <v>64</v>
      </c>
      <c r="E161" s="16" t="s">
        <v>97</v>
      </c>
      <c r="F161" s="16" t="s">
        <v>422</v>
      </c>
      <c r="G161" s="16" t="s">
        <v>174</v>
      </c>
      <c r="H161" s="16" t="s">
        <v>311</v>
      </c>
      <c r="I161" s="17"/>
      <c r="J161" s="19">
        <f>J162+J164+J166+J168+J170+J172</f>
        <v>0</v>
      </c>
      <c r="K161" s="19">
        <f>K162+K164+K166+K168+K170+K172</f>
        <v>660</v>
      </c>
    </row>
    <row r="162" spans="1:11" ht="15">
      <c r="A162" s="62" t="s">
        <v>306</v>
      </c>
      <c r="B162" s="17">
        <v>871</v>
      </c>
      <c r="C162" s="16" t="s">
        <v>13</v>
      </c>
      <c r="D162" s="16" t="s">
        <v>64</v>
      </c>
      <c r="E162" s="16" t="s">
        <v>97</v>
      </c>
      <c r="F162" s="16" t="s">
        <v>422</v>
      </c>
      <c r="G162" s="16" t="s">
        <v>174</v>
      </c>
      <c r="H162" s="16" t="s">
        <v>307</v>
      </c>
      <c r="I162" s="17"/>
      <c r="J162" s="19">
        <f>J163</f>
        <v>0</v>
      </c>
      <c r="K162" s="19">
        <f>K163</f>
        <v>8</v>
      </c>
    </row>
    <row r="163" spans="1:11" ht="30">
      <c r="A163" s="22" t="s">
        <v>188</v>
      </c>
      <c r="B163" s="17">
        <v>871</v>
      </c>
      <c r="C163" s="16" t="s">
        <v>13</v>
      </c>
      <c r="D163" s="16" t="s">
        <v>64</v>
      </c>
      <c r="E163" s="16" t="s">
        <v>97</v>
      </c>
      <c r="F163" s="16" t="s">
        <v>422</v>
      </c>
      <c r="G163" s="16" t="s">
        <v>174</v>
      </c>
      <c r="H163" s="16" t="s">
        <v>307</v>
      </c>
      <c r="I163" s="17">
        <v>240</v>
      </c>
      <c r="J163" s="19">
        <v>0</v>
      </c>
      <c r="K163" s="19">
        <v>8</v>
      </c>
    </row>
    <row r="164" spans="1:11" ht="15">
      <c r="A164" s="22" t="s">
        <v>116</v>
      </c>
      <c r="B164" s="17">
        <v>871</v>
      </c>
      <c r="C164" s="16" t="s">
        <v>13</v>
      </c>
      <c r="D164" s="16" t="s">
        <v>64</v>
      </c>
      <c r="E164" s="16" t="s">
        <v>97</v>
      </c>
      <c r="F164" s="16" t="s">
        <v>422</v>
      </c>
      <c r="G164" s="16" t="s">
        <v>174</v>
      </c>
      <c r="H164" s="16" t="s">
        <v>221</v>
      </c>
      <c r="I164" s="17"/>
      <c r="J164" s="19">
        <f>J165</f>
        <v>0</v>
      </c>
      <c r="K164" s="19">
        <f>K165</f>
        <v>10</v>
      </c>
    </row>
    <row r="165" spans="1:11" ht="30">
      <c r="A165" s="22" t="s">
        <v>188</v>
      </c>
      <c r="B165" s="17">
        <v>871</v>
      </c>
      <c r="C165" s="16" t="s">
        <v>13</v>
      </c>
      <c r="D165" s="16" t="s">
        <v>64</v>
      </c>
      <c r="E165" s="16" t="s">
        <v>97</v>
      </c>
      <c r="F165" s="16" t="s">
        <v>422</v>
      </c>
      <c r="G165" s="16" t="s">
        <v>174</v>
      </c>
      <c r="H165" s="16" t="s">
        <v>221</v>
      </c>
      <c r="I165" s="17">
        <v>240</v>
      </c>
      <c r="J165" s="19">
        <v>0</v>
      </c>
      <c r="K165" s="19">
        <v>10</v>
      </c>
    </row>
    <row r="166" spans="1:11" ht="15">
      <c r="A166" s="22" t="s">
        <v>260</v>
      </c>
      <c r="B166" s="17">
        <v>871</v>
      </c>
      <c r="C166" s="16" t="s">
        <v>13</v>
      </c>
      <c r="D166" s="16" t="s">
        <v>64</v>
      </c>
      <c r="E166" s="16" t="s">
        <v>97</v>
      </c>
      <c r="F166" s="16" t="s">
        <v>422</v>
      </c>
      <c r="G166" s="16" t="s">
        <v>174</v>
      </c>
      <c r="H166" s="16" t="s">
        <v>261</v>
      </c>
      <c r="I166" s="17"/>
      <c r="J166" s="19">
        <f>J167</f>
        <v>0</v>
      </c>
      <c r="K166" s="19">
        <f>K167</f>
        <v>10</v>
      </c>
    </row>
    <row r="167" spans="1:11" ht="30">
      <c r="A167" s="22" t="s">
        <v>188</v>
      </c>
      <c r="B167" s="17">
        <v>871</v>
      </c>
      <c r="C167" s="16" t="s">
        <v>13</v>
      </c>
      <c r="D167" s="16" t="s">
        <v>64</v>
      </c>
      <c r="E167" s="16" t="s">
        <v>97</v>
      </c>
      <c r="F167" s="16" t="s">
        <v>422</v>
      </c>
      <c r="G167" s="16" t="s">
        <v>174</v>
      </c>
      <c r="H167" s="16" t="s">
        <v>261</v>
      </c>
      <c r="I167" s="17">
        <v>240</v>
      </c>
      <c r="J167" s="19">
        <v>0</v>
      </c>
      <c r="K167" s="19">
        <v>10</v>
      </c>
    </row>
    <row r="168" spans="1:11" ht="30">
      <c r="A168" s="22" t="s">
        <v>308</v>
      </c>
      <c r="B168" s="17">
        <v>871</v>
      </c>
      <c r="C168" s="16" t="s">
        <v>13</v>
      </c>
      <c r="D168" s="16" t="s">
        <v>64</v>
      </c>
      <c r="E168" s="16" t="s">
        <v>97</v>
      </c>
      <c r="F168" s="16" t="s">
        <v>422</v>
      </c>
      <c r="G168" s="16" t="s">
        <v>174</v>
      </c>
      <c r="H168" s="16" t="s">
        <v>309</v>
      </c>
      <c r="I168" s="17"/>
      <c r="J168" s="19">
        <f>J169</f>
        <v>0</v>
      </c>
      <c r="K168" s="19">
        <f>K169</f>
        <v>610</v>
      </c>
    </row>
    <row r="169" spans="1:11" ht="30">
      <c r="A169" s="22" t="s">
        <v>188</v>
      </c>
      <c r="B169" s="17">
        <v>871</v>
      </c>
      <c r="C169" s="16" t="s">
        <v>13</v>
      </c>
      <c r="D169" s="16" t="s">
        <v>64</v>
      </c>
      <c r="E169" s="16" t="s">
        <v>97</v>
      </c>
      <c r="F169" s="16" t="s">
        <v>422</v>
      </c>
      <c r="G169" s="16" t="s">
        <v>174</v>
      </c>
      <c r="H169" s="16" t="s">
        <v>309</v>
      </c>
      <c r="I169" s="17">
        <v>240</v>
      </c>
      <c r="J169" s="19">
        <v>0</v>
      </c>
      <c r="K169" s="19">
        <v>610</v>
      </c>
    </row>
    <row r="170" spans="1:11" ht="30">
      <c r="A170" s="22" t="s">
        <v>279</v>
      </c>
      <c r="B170" s="17">
        <v>871</v>
      </c>
      <c r="C170" s="16" t="s">
        <v>13</v>
      </c>
      <c r="D170" s="16" t="s">
        <v>64</v>
      </c>
      <c r="E170" s="16" t="s">
        <v>97</v>
      </c>
      <c r="F170" s="16" t="s">
        <v>422</v>
      </c>
      <c r="G170" s="16" t="s">
        <v>174</v>
      </c>
      <c r="H170" s="16" t="s">
        <v>263</v>
      </c>
      <c r="I170" s="17"/>
      <c r="J170" s="19">
        <f>J171</f>
        <v>0</v>
      </c>
      <c r="K170" s="19">
        <f>K171</f>
        <v>22</v>
      </c>
    </row>
    <row r="171" spans="1:11" ht="30">
      <c r="A171" s="22" t="s">
        <v>188</v>
      </c>
      <c r="B171" s="17">
        <v>871</v>
      </c>
      <c r="C171" s="16" t="s">
        <v>13</v>
      </c>
      <c r="D171" s="16" t="s">
        <v>64</v>
      </c>
      <c r="E171" s="16" t="s">
        <v>97</v>
      </c>
      <c r="F171" s="16" t="s">
        <v>422</v>
      </c>
      <c r="G171" s="16" t="s">
        <v>174</v>
      </c>
      <c r="H171" s="16" t="s">
        <v>263</v>
      </c>
      <c r="I171" s="17">
        <v>240</v>
      </c>
      <c r="J171" s="19">
        <v>0</v>
      </c>
      <c r="K171" s="19">
        <v>22</v>
      </c>
    </row>
    <row r="172" spans="1:11" ht="30" hidden="1">
      <c r="A172" s="22" t="s">
        <v>277</v>
      </c>
      <c r="B172" s="17">
        <v>871</v>
      </c>
      <c r="C172" s="16" t="s">
        <v>13</v>
      </c>
      <c r="D172" s="16" t="s">
        <v>64</v>
      </c>
      <c r="E172" s="16" t="s">
        <v>97</v>
      </c>
      <c r="F172" s="16" t="s">
        <v>422</v>
      </c>
      <c r="G172" s="16" t="s">
        <v>174</v>
      </c>
      <c r="H172" s="16" t="s">
        <v>262</v>
      </c>
      <c r="I172" s="17"/>
      <c r="J172" s="19">
        <f>J173</f>
        <v>0</v>
      </c>
      <c r="K172" s="19">
        <f>K173</f>
        <v>0</v>
      </c>
    </row>
    <row r="173" spans="1:11" ht="30" hidden="1">
      <c r="A173" s="22" t="s">
        <v>188</v>
      </c>
      <c r="B173" s="17">
        <v>871</v>
      </c>
      <c r="C173" s="16" t="s">
        <v>13</v>
      </c>
      <c r="D173" s="16" t="s">
        <v>64</v>
      </c>
      <c r="E173" s="16" t="s">
        <v>97</v>
      </c>
      <c r="F173" s="16" t="s">
        <v>422</v>
      </c>
      <c r="G173" s="16" t="s">
        <v>174</v>
      </c>
      <c r="H173" s="16" t="s">
        <v>262</v>
      </c>
      <c r="I173" s="17">
        <v>240</v>
      </c>
      <c r="J173" s="19">
        <v>0</v>
      </c>
      <c r="K173" s="19">
        <v>0</v>
      </c>
    </row>
    <row r="174" spans="1:11" s="65" customFormat="1" ht="14.25">
      <c r="A174" s="24" t="s">
        <v>310</v>
      </c>
      <c r="B174" s="13">
        <v>871</v>
      </c>
      <c r="C174" s="12" t="s">
        <v>13</v>
      </c>
      <c r="D174" s="12" t="s">
        <v>82</v>
      </c>
      <c r="E174" s="12" t="s">
        <v>174</v>
      </c>
      <c r="F174" s="13">
        <v>0</v>
      </c>
      <c r="G174" s="12" t="s">
        <v>174</v>
      </c>
      <c r="H174" s="12" t="s">
        <v>311</v>
      </c>
      <c r="I174" s="13"/>
      <c r="J174" s="23">
        <f>J175+J179</f>
        <v>265</v>
      </c>
      <c r="K174" s="23">
        <f>K175+K179</f>
        <v>140</v>
      </c>
    </row>
    <row r="175" spans="1:11" s="65" customFormat="1" ht="85.5">
      <c r="A175" s="24" t="s">
        <v>346</v>
      </c>
      <c r="B175" s="13">
        <v>871</v>
      </c>
      <c r="C175" s="12" t="s">
        <v>13</v>
      </c>
      <c r="D175" s="12" t="s">
        <v>82</v>
      </c>
      <c r="E175" s="12" t="s">
        <v>14</v>
      </c>
      <c r="F175" s="13">
        <v>0</v>
      </c>
      <c r="G175" s="12" t="s">
        <v>174</v>
      </c>
      <c r="H175" s="12" t="s">
        <v>311</v>
      </c>
      <c r="I175" s="13"/>
      <c r="J175" s="23">
        <f aca="true" t="shared" si="9" ref="J175:K177">J176</f>
        <v>265</v>
      </c>
      <c r="K175" s="23">
        <f t="shared" si="9"/>
        <v>0</v>
      </c>
    </row>
    <row r="176" spans="1:11" s="65" customFormat="1" ht="15">
      <c r="A176" s="24" t="s">
        <v>265</v>
      </c>
      <c r="B176" s="13">
        <v>871</v>
      </c>
      <c r="C176" s="12" t="s">
        <v>13</v>
      </c>
      <c r="D176" s="12" t="s">
        <v>82</v>
      </c>
      <c r="E176" s="12" t="s">
        <v>14</v>
      </c>
      <c r="F176" s="13">
        <v>4</v>
      </c>
      <c r="G176" s="12" t="s">
        <v>174</v>
      </c>
      <c r="H176" s="16" t="s">
        <v>311</v>
      </c>
      <c r="I176" s="13"/>
      <c r="J176" s="23">
        <f t="shared" si="9"/>
        <v>265</v>
      </c>
      <c r="K176" s="23">
        <f t="shared" si="9"/>
        <v>0</v>
      </c>
    </row>
    <row r="177" spans="1:11" ht="15">
      <c r="A177" s="22" t="s">
        <v>265</v>
      </c>
      <c r="B177" s="17">
        <v>871</v>
      </c>
      <c r="C177" s="16" t="s">
        <v>13</v>
      </c>
      <c r="D177" s="16" t="s">
        <v>82</v>
      </c>
      <c r="E177" s="16" t="s">
        <v>14</v>
      </c>
      <c r="F177" s="17">
        <v>4</v>
      </c>
      <c r="G177" s="16" t="s">
        <v>174</v>
      </c>
      <c r="H177" s="16" t="s">
        <v>264</v>
      </c>
      <c r="I177" s="17"/>
      <c r="J177" s="19">
        <f t="shared" si="9"/>
        <v>265</v>
      </c>
      <c r="K177" s="19">
        <f t="shared" si="9"/>
        <v>0</v>
      </c>
    </row>
    <row r="178" spans="1:11" ht="32.25" customHeight="1">
      <c r="A178" s="22" t="s">
        <v>188</v>
      </c>
      <c r="B178" s="17">
        <v>871</v>
      </c>
      <c r="C178" s="16" t="s">
        <v>13</v>
      </c>
      <c r="D178" s="16" t="s">
        <v>82</v>
      </c>
      <c r="E178" s="16" t="s">
        <v>14</v>
      </c>
      <c r="F178" s="17">
        <v>4</v>
      </c>
      <c r="G178" s="16" t="s">
        <v>174</v>
      </c>
      <c r="H178" s="16" t="s">
        <v>264</v>
      </c>
      <c r="I178" s="17">
        <v>240</v>
      </c>
      <c r="J178" s="19">
        <v>265</v>
      </c>
      <c r="K178" s="19">
        <v>0</v>
      </c>
    </row>
    <row r="179" spans="1:11" ht="15">
      <c r="A179" s="24" t="s">
        <v>112</v>
      </c>
      <c r="B179" s="13">
        <v>871</v>
      </c>
      <c r="C179" s="12" t="s">
        <v>13</v>
      </c>
      <c r="D179" s="12" t="s">
        <v>82</v>
      </c>
      <c r="E179" s="12" t="s">
        <v>97</v>
      </c>
      <c r="F179" s="12" t="s">
        <v>197</v>
      </c>
      <c r="G179" s="12" t="s">
        <v>174</v>
      </c>
      <c r="H179" s="12" t="s">
        <v>311</v>
      </c>
      <c r="I179" s="17"/>
      <c r="J179" s="23">
        <f aca="true" t="shared" si="10" ref="J179:K182">J180</f>
        <v>0</v>
      </c>
      <c r="K179" s="23">
        <f t="shared" si="10"/>
        <v>140</v>
      </c>
    </row>
    <row r="180" spans="1:11" ht="15">
      <c r="A180" s="22" t="s">
        <v>421</v>
      </c>
      <c r="B180" s="17">
        <v>871</v>
      </c>
      <c r="C180" s="16" t="s">
        <v>13</v>
      </c>
      <c r="D180" s="16" t="s">
        <v>82</v>
      </c>
      <c r="E180" s="16" t="s">
        <v>97</v>
      </c>
      <c r="F180" s="16" t="s">
        <v>422</v>
      </c>
      <c r="G180" s="16" t="s">
        <v>174</v>
      </c>
      <c r="H180" s="16" t="s">
        <v>311</v>
      </c>
      <c r="I180" s="17"/>
      <c r="J180" s="19">
        <f t="shared" si="10"/>
        <v>0</v>
      </c>
      <c r="K180" s="19">
        <f t="shared" si="10"/>
        <v>140</v>
      </c>
    </row>
    <row r="181" spans="1:11" ht="15">
      <c r="A181" s="22" t="s">
        <v>421</v>
      </c>
      <c r="B181" s="17">
        <v>871</v>
      </c>
      <c r="C181" s="16" t="s">
        <v>13</v>
      </c>
      <c r="D181" s="16" t="s">
        <v>82</v>
      </c>
      <c r="E181" s="16" t="s">
        <v>97</v>
      </c>
      <c r="F181" s="16" t="s">
        <v>422</v>
      </c>
      <c r="G181" s="16" t="s">
        <v>174</v>
      </c>
      <c r="H181" s="16" t="s">
        <v>311</v>
      </c>
      <c r="I181" s="17"/>
      <c r="J181" s="19">
        <f t="shared" si="10"/>
        <v>0</v>
      </c>
      <c r="K181" s="19">
        <f t="shared" si="10"/>
        <v>140</v>
      </c>
    </row>
    <row r="182" spans="1:11" ht="15">
      <c r="A182" s="22" t="s">
        <v>265</v>
      </c>
      <c r="B182" s="17">
        <v>871</v>
      </c>
      <c r="C182" s="16" t="s">
        <v>13</v>
      </c>
      <c r="D182" s="16" t="s">
        <v>82</v>
      </c>
      <c r="E182" s="16" t="s">
        <v>97</v>
      </c>
      <c r="F182" s="16" t="s">
        <v>422</v>
      </c>
      <c r="G182" s="16" t="s">
        <v>174</v>
      </c>
      <c r="H182" s="16" t="s">
        <v>264</v>
      </c>
      <c r="I182" s="17"/>
      <c r="J182" s="19">
        <f t="shared" si="10"/>
        <v>0</v>
      </c>
      <c r="K182" s="19">
        <f t="shared" si="10"/>
        <v>140</v>
      </c>
    </row>
    <row r="183" spans="1:11" ht="32.25" customHeight="1">
      <c r="A183" s="22" t="s">
        <v>188</v>
      </c>
      <c r="B183" s="17">
        <v>871</v>
      </c>
      <c r="C183" s="16" t="s">
        <v>13</v>
      </c>
      <c r="D183" s="16" t="s">
        <v>82</v>
      </c>
      <c r="E183" s="16" t="s">
        <v>97</v>
      </c>
      <c r="F183" s="16" t="s">
        <v>422</v>
      </c>
      <c r="G183" s="16" t="s">
        <v>174</v>
      </c>
      <c r="H183" s="16" t="s">
        <v>264</v>
      </c>
      <c r="I183" s="17">
        <v>240</v>
      </c>
      <c r="J183" s="19">
        <v>0</v>
      </c>
      <c r="K183" s="19">
        <v>140</v>
      </c>
    </row>
    <row r="184" spans="1:11" ht="32.25" customHeight="1">
      <c r="A184" s="24" t="s">
        <v>315</v>
      </c>
      <c r="B184" s="13">
        <v>871</v>
      </c>
      <c r="C184" s="12" t="s">
        <v>13</v>
      </c>
      <c r="D184" s="12" t="s">
        <v>314</v>
      </c>
      <c r="E184" s="12"/>
      <c r="F184" s="13"/>
      <c r="G184" s="12"/>
      <c r="H184" s="12"/>
      <c r="I184" s="13"/>
      <c r="J184" s="23">
        <f aca="true" t="shared" si="11" ref="J184:K186">J185</f>
        <v>25</v>
      </c>
      <c r="K184" s="23">
        <f t="shared" si="11"/>
        <v>25</v>
      </c>
    </row>
    <row r="185" spans="1:11" ht="45">
      <c r="A185" s="22" t="s">
        <v>316</v>
      </c>
      <c r="B185" s="17">
        <v>871</v>
      </c>
      <c r="C185" s="16" t="s">
        <v>13</v>
      </c>
      <c r="D185" s="16" t="s">
        <v>314</v>
      </c>
      <c r="E185" s="16" t="s">
        <v>95</v>
      </c>
      <c r="F185" s="17">
        <v>0</v>
      </c>
      <c r="G185" s="16" t="s">
        <v>174</v>
      </c>
      <c r="H185" s="16" t="s">
        <v>311</v>
      </c>
      <c r="I185" s="17"/>
      <c r="J185" s="19">
        <f t="shared" si="11"/>
        <v>25</v>
      </c>
      <c r="K185" s="19">
        <f t="shared" si="11"/>
        <v>25</v>
      </c>
    </row>
    <row r="186" spans="1:11" ht="15">
      <c r="A186" s="22" t="s">
        <v>317</v>
      </c>
      <c r="B186" s="17">
        <v>871</v>
      </c>
      <c r="C186" s="16" t="s">
        <v>13</v>
      </c>
      <c r="D186" s="16" t="s">
        <v>314</v>
      </c>
      <c r="E186" s="16" t="s">
        <v>95</v>
      </c>
      <c r="F186" s="17">
        <v>0</v>
      </c>
      <c r="G186" s="16" t="s">
        <v>174</v>
      </c>
      <c r="H186" s="16" t="s">
        <v>318</v>
      </c>
      <c r="I186" s="17"/>
      <c r="J186" s="19">
        <f t="shared" si="11"/>
        <v>25</v>
      </c>
      <c r="K186" s="19">
        <f t="shared" si="11"/>
        <v>25</v>
      </c>
    </row>
    <row r="187" spans="1:11" ht="32.25" customHeight="1">
      <c r="A187" s="22" t="s">
        <v>188</v>
      </c>
      <c r="B187" s="17">
        <v>871</v>
      </c>
      <c r="C187" s="16" t="s">
        <v>13</v>
      </c>
      <c r="D187" s="16" t="s">
        <v>314</v>
      </c>
      <c r="E187" s="16" t="s">
        <v>95</v>
      </c>
      <c r="F187" s="17">
        <v>0</v>
      </c>
      <c r="G187" s="16" t="s">
        <v>174</v>
      </c>
      <c r="H187" s="16" t="s">
        <v>318</v>
      </c>
      <c r="I187" s="17">
        <v>240</v>
      </c>
      <c r="J187" s="19">
        <v>25</v>
      </c>
      <c r="K187" s="19">
        <v>25</v>
      </c>
    </row>
    <row r="188" spans="1:11" ht="15">
      <c r="A188" s="13" t="s">
        <v>92</v>
      </c>
      <c r="B188" s="13">
        <v>871</v>
      </c>
      <c r="C188" s="12" t="s">
        <v>16</v>
      </c>
      <c r="D188" s="13" t="s">
        <v>9</v>
      </c>
      <c r="E188" s="16"/>
      <c r="F188" s="17"/>
      <c r="G188" s="16"/>
      <c r="H188" s="16"/>
      <c r="I188" s="17"/>
      <c r="J188" s="23">
        <f>J189+J217</f>
        <v>18448.4</v>
      </c>
      <c r="K188" s="23">
        <f>K189+K217</f>
        <v>18484.2</v>
      </c>
    </row>
    <row r="189" spans="1:11" ht="15">
      <c r="A189" s="11" t="s">
        <v>93</v>
      </c>
      <c r="B189" s="13">
        <v>871</v>
      </c>
      <c r="C189" s="12" t="s">
        <v>16</v>
      </c>
      <c r="D189" s="12" t="s">
        <v>64</v>
      </c>
      <c r="E189" s="12" t="s">
        <v>174</v>
      </c>
      <c r="F189" s="13">
        <v>0</v>
      </c>
      <c r="G189" s="12" t="s">
        <v>174</v>
      </c>
      <c r="H189" s="12" t="s">
        <v>311</v>
      </c>
      <c r="I189" s="17"/>
      <c r="J189" s="23">
        <f>J190+J204</f>
        <v>18418.4</v>
      </c>
      <c r="K189" s="23">
        <f>K190+K204</f>
        <v>18454.2</v>
      </c>
    </row>
    <row r="190" spans="1:11" s="26" customFormat="1" ht="29.25">
      <c r="A190" s="11" t="s">
        <v>347</v>
      </c>
      <c r="B190" s="13">
        <v>871</v>
      </c>
      <c r="C190" s="12" t="s">
        <v>16</v>
      </c>
      <c r="D190" s="12" t="s">
        <v>64</v>
      </c>
      <c r="E190" s="12" t="s">
        <v>13</v>
      </c>
      <c r="F190" s="13">
        <v>0</v>
      </c>
      <c r="G190" s="12" t="s">
        <v>174</v>
      </c>
      <c r="H190" s="12" t="s">
        <v>311</v>
      </c>
      <c r="I190" s="13"/>
      <c r="J190" s="23">
        <f>J191</f>
        <v>18418.4</v>
      </c>
      <c r="K190" s="23">
        <f>K191</f>
        <v>0</v>
      </c>
    </row>
    <row r="191" spans="1:11" ht="43.5">
      <c r="A191" s="24" t="s">
        <v>169</v>
      </c>
      <c r="B191" s="13">
        <v>871</v>
      </c>
      <c r="C191" s="12" t="s">
        <v>16</v>
      </c>
      <c r="D191" s="12" t="s">
        <v>64</v>
      </c>
      <c r="E191" s="12" t="s">
        <v>13</v>
      </c>
      <c r="F191" s="13">
        <v>1</v>
      </c>
      <c r="G191" s="12" t="s">
        <v>174</v>
      </c>
      <c r="H191" s="12" t="s">
        <v>311</v>
      </c>
      <c r="I191" s="13"/>
      <c r="J191" s="23">
        <f>J192+J194+J196+J198+J202+J200</f>
        <v>18418.4</v>
      </c>
      <c r="K191" s="23">
        <f>K192+K194+K196+K198+K202+K200</f>
        <v>0</v>
      </c>
    </row>
    <row r="192" spans="1:11" ht="15">
      <c r="A192" s="22" t="s">
        <v>117</v>
      </c>
      <c r="B192" s="17">
        <v>871</v>
      </c>
      <c r="C192" s="16" t="s">
        <v>16</v>
      </c>
      <c r="D192" s="16" t="s">
        <v>64</v>
      </c>
      <c r="E192" s="16" t="s">
        <v>13</v>
      </c>
      <c r="F192" s="17">
        <v>1</v>
      </c>
      <c r="G192" s="16" t="s">
        <v>174</v>
      </c>
      <c r="H192" s="16" t="s">
        <v>223</v>
      </c>
      <c r="I192" s="17"/>
      <c r="J192" s="19">
        <f>J193</f>
        <v>7000</v>
      </c>
      <c r="K192" s="19">
        <f>K193</f>
        <v>0</v>
      </c>
    </row>
    <row r="193" spans="1:11" ht="30">
      <c r="A193" s="22" t="s">
        <v>188</v>
      </c>
      <c r="B193" s="17">
        <v>871</v>
      </c>
      <c r="C193" s="16" t="s">
        <v>16</v>
      </c>
      <c r="D193" s="16" t="s">
        <v>64</v>
      </c>
      <c r="E193" s="16" t="s">
        <v>13</v>
      </c>
      <c r="F193" s="17">
        <v>1</v>
      </c>
      <c r="G193" s="16" t="s">
        <v>174</v>
      </c>
      <c r="H193" s="16" t="s">
        <v>223</v>
      </c>
      <c r="I193" s="17">
        <v>240</v>
      </c>
      <c r="J193" s="19">
        <v>7000</v>
      </c>
      <c r="K193" s="19">
        <v>0</v>
      </c>
    </row>
    <row r="194" spans="1:11" ht="15" hidden="1">
      <c r="A194" s="22" t="s">
        <v>118</v>
      </c>
      <c r="B194" s="17">
        <v>871</v>
      </c>
      <c r="C194" s="16" t="s">
        <v>16</v>
      </c>
      <c r="D194" s="16" t="s">
        <v>64</v>
      </c>
      <c r="E194" s="16" t="s">
        <v>13</v>
      </c>
      <c r="F194" s="17">
        <v>1</v>
      </c>
      <c r="G194" s="16" t="s">
        <v>174</v>
      </c>
      <c r="H194" s="16" t="s">
        <v>224</v>
      </c>
      <c r="I194" s="17"/>
      <c r="J194" s="19">
        <f>J195</f>
        <v>0</v>
      </c>
      <c r="K194" s="19">
        <f>K195</f>
        <v>0</v>
      </c>
    </row>
    <row r="195" spans="1:11" ht="30" hidden="1">
      <c r="A195" s="22" t="s">
        <v>188</v>
      </c>
      <c r="B195" s="17">
        <v>871</v>
      </c>
      <c r="C195" s="16" t="s">
        <v>16</v>
      </c>
      <c r="D195" s="16" t="s">
        <v>64</v>
      </c>
      <c r="E195" s="16" t="s">
        <v>13</v>
      </c>
      <c r="F195" s="17">
        <v>1</v>
      </c>
      <c r="G195" s="16" t="s">
        <v>174</v>
      </c>
      <c r="H195" s="16" t="s">
        <v>224</v>
      </c>
      <c r="I195" s="17">
        <v>240</v>
      </c>
      <c r="J195" s="19"/>
      <c r="K195" s="19"/>
    </row>
    <row r="196" spans="1:11" ht="15">
      <c r="A196" s="22" t="s">
        <v>119</v>
      </c>
      <c r="B196" s="17">
        <v>871</v>
      </c>
      <c r="C196" s="16" t="s">
        <v>16</v>
      </c>
      <c r="D196" s="16" t="s">
        <v>64</v>
      </c>
      <c r="E196" s="16" t="s">
        <v>13</v>
      </c>
      <c r="F196" s="17">
        <v>1</v>
      </c>
      <c r="G196" s="16" t="s">
        <v>174</v>
      </c>
      <c r="H196" s="16" t="s">
        <v>225</v>
      </c>
      <c r="I196" s="17"/>
      <c r="J196" s="19">
        <f>J197</f>
        <v>2800</v>
      </c>
      <c r="K196" s="19">
        <f>K197</f>
        <v>0</v>
      </c>
    </row>
    <row r="197" spans="1:11" ht="30">
      <c r="A197" s="22" t="s">
        <v>188</v>
      </c>
      <c r="B197" s="17">
        <v>871</v>
      </c>
      <c r="C197" s="16" t="s">
        <v>16</v>
      </c>
      <c r="D197" s="16" t="s">
        <v>64</v>
      </c>
      <c r="E197" s="16" t="s">
        <v>13</v>
      </c>
      <c r="F197" s="17">
        <v>1</v>
      </c>
      <c r="G197" s="16" t="s">
        <v>174</v>
      </c>
      <c r="H197" s="16" t="s">
        <v>225</v>
      </c>
      <c r="I197" s="17">
        <v>240</v>
      </c>
      <c r="J197" s="19">
        <v>2800</v>
      </c>
      <c r="K197" s="19">
        <v>0</v>
      </c>
    </row>
    <row r="198" spans="1:11" ht="30">
      <c r="A198" s="22" t="s">
        <v>159</v>
      </c>
      <c r="B198" s="17">
        <v>871</v>
      </c>
      <c r="C198" s="16" t="s">
        <v>16</v>
      </c>
      <c r="D198" s="16" t="s">
        <v>64</v>
      </c>
      <c r="E198" s="16" t="s">
        <v>13</v>
      </c>
      <c r="F198" s="17">
        <v>1</v>
      </c>
      <c r="G198" s="16" t="s">
        <v>174</v>
      </c>
      <c r="H198" s="16" t="s">
        <v>226</v>
      </c>
      <c r="I198" s="17"/>
      <c r="J198" s="19">
        <f>J199</f>
        <v>50</v>
      </c>
      <c r="K198" s="19">
        <f>K199</f>
        <v>0</v>
      </c>
    </row>
    <row r="199" spans="1:11" ht="30">
      <c r="A199" s="22" t="s">
        <v>188</v>
      </c>
      <c r="B199" s="17">
        <v>871</v>
      </c>
      <c r="C199" s="16" t="s">
        <v>16</v>
      </c>
      <c r="D199" s="16" t="s">
        <v>64</v>
      </c>
      <c r="E199" s="16" t="s">
        <v>13</v>
      </c>
      <c r="F199" s="17">
        <v>1</v>
      </c>
      <c r="G199" s="16" t="s">
        <v>174</v>
      </c>
      <c r="H199" s="16" t="s">
        <v>226</v>
      </c>
      <c r="I199" s="17">
        <v>240</v>
      </c>
      <c r="J199" s="19">
        <v>50</v>
      </c>
      <c r="K199" s="19">
        <v>0</v>
      </c>
    </row>
    <row r="200" spans="1:11" ht="15">
      <c r="A200" s="22" t="s">
        <v>199</v>
      </c>
      <c r="B200" s="17">
        <v>871</v>
      </c>
      <c r="C200" s="16" t="s">
        <v>16</v>
      </c>
      <c r="D200" s="16" t="s">
        <v>64</v>
      </c>
      <c r="E200" s="16" t="s">
        <v>13</v>
      </c>
      <c r="F200" s="17">
        <v>1</v>
      </c>
      <c r="G200" s="16" t="s">
        <v>174</v>
      </c>
      <c r="H200" s="16" t="s">
        <v>227</v>
      </c>
      <c r="I200" s="17"/>
      <c r="J200" s="19">
        <f>J201</f>
        <v>5578.4</v>
      </c>
      <c r="K200" s="19">
        <f>K201</f>
        <v>0</v>
      </c>
    </row>
    <row r="201" spans="1:11" ht="30">
      <c r="A201" s="22" t="s">
        <v>188</v>
      </c>
      <c r="B201" s="17">
        <v>871</v>
      </c>
      <c r="C201" s="16" t="s">
        <v>16</v>
      </c>
      <c r="D201" s="16" t="s">
        <v>64</v>
      </c>
      <c r="E201" s="16" t="s">
        <v>13</v>
      </c>
      <c r="F201" s="17">
        <v>1</v>
      </c>
      <c r="G201" s="16" t="s">
        <v>174</v>
      </c>
      <c r="H201" s="16" t="s">
        <v>227</v>
      </c>
      <c r="I201" s="17">
        <v>240</v>
      </c>
      <c r="J201" s="19">
        <f>4000-12.2+1590.6</f>
        <v>5578.4</v>
      </c>
      <c r="K201" s="19">
        <v>0</v>
      </c>
    </row>
    <row r="202" spans="1:11" ht="15">
      <c r="A202" s="22" t="s">
        <v>149</v>
      </c>
      <c r="B202" s="17">
        <v>871</v>
      </c>
      <c r="C202" s="16" t="s">
        <v>16</v>
      </c>
      <c r="D202" s="16" t="s">
        <v>64</v>
      </c>
      <c r="E202" s="16" t="s">
        <v>13</v>
      </c>
      <c r="F202" s="17">
        <v>1</v>
      </c>
      <c r="G202" s="16" t="s">
        <v>174</v>
      </c>
      <c r="H202" s="16" t="s">
        <v>228</v>
      </c>
      <c r="I202" s="17"/>
      <c r="J202" s="19">
        <f>J203</f>
        <v>2990</v>
      </c>
      <c r="K202" s="19">
        <f>K203</f>
        <v>0</v>
      </c>
    </row>
    <row r="203" spans="1:11" ht="30">
      <c r="A203" s="22" t="s">
        <v>188</v>
      </c>
      <c r="B203" s="17">
        <v>871</v>
      </c>
      <c r="C203" s="16" t="s">
        <v>16</v>
      </c>
      <c r="D203" s="16" t="s">
        <v>64</v>
      </c>
      <c r="E203" s="16" t="s">
        <v>13</v>
      </c>
      <c r="F203" s="17">
        <v>1</v>
      </c>
      <c r="G203" s="16" t="s">
        <v>174</v>
      </c>
      <c r="H203" s="16" t="s">
        <v>228</v>
      </c>
      <c r="I203" s="17">
        <v>240</v>
      </c>
      <c r="J203" s="19">
        <f>2000+996.9-6.9</f>
        <v>2990</v>
      </c>
      <c r="K203" s="19">
        <v>0</v>
      </c>
    </row>
    <row r="204" spans="1:11" ht="15">
      <c r="A204" s="24" t="s">
        <v>112</v>
      </c>
      <c r="B204" s="13">
        <v>871</v>
      </c>
      <c r="C204" s="12" t="s">
        <v>16</v>
      </c>
      <c r="D204" s="12" t="s">
        <v>64</v>
      </c>
      <c r="E204" s="12" t="s">
        <v>97</v>
      </c>
      <c r="F204" s="12" t="s">
        <v>197</v>
      </c>
      <c r="G204" s="12" t="s">
        <v>174</v>
      </c>
      <c r="H204" s="12" t="s">
        <v>311</v>
      </c>
      <c r="I204" s="17"/>
      <c r="J204" s="23">
        <f>J205</f>
        <v>0</v>
      </c>
      <c r="K204" s="23">
        <f>K205</f>
        <v>18454.2</v>
      </c>
    </row>
    <row r="205" spans="1:11" ht="15">
      <c r="A205" s="22" t="s">
        <v>421</v>
      </c>
      <c r="B205" s="17">
        <v>871</v>
      </c>
      <c r="C205" s="16" t="s">
        <v>16</v>
      </c>
      <c r="D205" s="16" t="s">
        <v>64</v>
      </c>
      <c r="E205" s="16" t="s">
        <v>97</v>
      </c>
      <c r="F205" s="16" t="s">
        <v>422</v>
      </c>
      <c r="G205" s="16" t="s">
        <v>174</v>
      </c>
      <c r="H205" s="16" t="s">
        <v>311</v>
      </c>
      <c r="I205" s="17"/>
      <c r="J205" s="19">
        <f>J206</f>
        <v>0</v>
      </c>
      <c r="K205" s="19">
        <f>K206</f>
        <v>18454.2</v>
      </c>
    </row>
    <row r="206" spans="1:11" ht="15">
      <c r="A206" s="22" t="s">
        <v>421</v>
      </c>
      <c r="B206" s="17">
        <v>871</v>
      </c>
      <c r="C206" s="16" t="s">
        <v>16</v>
      </c>
      <c r="D206" s="16" t="s">
        <v>64</v>
      </c>
      <c r="E206" s="16" t="s">
        <v>97</v>
      </c>
      <c r="F206" s="16" t="s">
        <v>422</v>
      </c>
      <c r="G206" s="16" t="s">
        <v>174</v>
      </c>
      <c r="H206" s="16" t="s">
        <v>311</v>
      </c>
      <c r="I206" s="17"/>
      <c r="J206" s="19">
        <f>J207+J209+J211+J213+J215</f>
        <v>0</v>
      </c>
      <c r="K206" s="19">
        <f>K207+K209+K211+K213+K215</f>
        <v>18454.2</v>
      </c>
    </row>
    <row r="207" spans="1:11" ht="15">
      <c r="A207" s="22" t="s">
        <v>117</v>
      </c>
      <c r="B207" s="17">
        <v>871</v>
      </c>
      <c r="C207" s="16" t="s">
        <v>16</v>
      </c>
      <c r="D207" s="16" t="s">
        <v>64</v>
      </c>
      <c r="E207" s="16" t="s">
        <v>97</v>
      </c>
      <c r="F207" s="16" t="s">
        <v>422</v>
      </c>
      <c r="G207" s="16" t="s">
        <v>174</v>
      </c>
      <c r="H207" s="16" t="s">
        <v>223</v>
      </c>
      <c r="I207" s="17"/>
      <c r="J207" s="19">
        <f>J208</f>
        <v>0</v>
      </c>
      <c r="K207" s="19">
        <f>K208</f>
        <v>5457.8</v>
      </c>
    </row>
    <row r="208" spans="1:11" ht="30">
      <c r="A208" s="22" t="s">
        <v>188</v>
      </c>
      <c r="B208" s="17">
        <v>871</v>
      </c>
      <c r="C208" s="16" t="s">
        <v>16</v>
      </c>
      <c r="D208" s="16" t="s">
        <v>64</v>
      </c>
      <c r="E208" s="16" t="s">
        <v>97</v>
      </c>
      <c r="F208" s="16" t="s">
        <v>422</v>
      </c>
      <c r="G208" s="16" t="s">
        <v>174</v>
      </c>
      <c r="H208" s="16" t="s">
        <v>223</v>
      </c>
      <c r="I208" s="17">
        <v>240</v>
      </c>
      <c r="J208" s="19">
        <v>0</v>
      </c>
      <c r="K208" s="19">
        <f>5457.8</f>
        <v>5457.8</v>
      </c>
    </row>
    <row r="209" spans="1:11" ht="15">
      <c r="A209" s="22" t="s">
        <v>119</v>
      </c>
      <c r="B209" s="17">
        <v>871</v>
      </c>
      <c r="C209" s="16" t="s">
        <v>16</v>
      </c>
      <c r="D209" s="16" t="s">
        <v>64</v>
      </c>
      <c r="E209" s="16" t="s">
        <v>97</v>
      </c>
      <c r="F209" s="16" t="s">
        <v>422</v>
      </c>
      <c r="G209" s="16" t="s">
        <v>174</v>
      </c>
      <c r="H209" s="16" t="s">
        <v>225</v>
      </c>
      <c r="I209" s="17"/>
      <c r="J209" s="19">
        <f>J210</f>
        <v>0</v>
      </c>
      <c r="K209" s="19">
        <f>K210</f>
        <v>3930</v>
      </c>
    </row>
    <row r="210" spans="1:11" ht="30">
      <c r="A210" s="22" t="s">
        <v>188</v>
      </c>
      <c r="B210" s="17">
        <v>871</v>
      </c>
      <c r="C210" s="16" t="s">
        <v>16</v>
      </c>
      <c r="D210" s="16" t="s">
        <v>64</v>
      </c>
      <c r="E210" s="16" t="s">
        <v>97</v>
      </c>
      <c r="F210" s="16" t="s">
        <v>422</v>
      </c>
      <c r="G210" s="16" t="s">
        <v>174</v>
      </c>
      <c r="H210" s="16" t="s">
        <v>225</v>
      </c>
      <c r="I210" s="17">
        <v>240</v>
      </c>
      <c r="J210" s="19">
        <v>0</v>
      </c>
      <c r="K210" s="19">
        <v>3930</v>
      </c>
    </row>
    <row r="211" spans="1:11" ht="30">
      <c r="A211" s="22" t="s">
        <v>159</v>
      </c>
      <c r="B211" s="17">
        <v>871</v>
      </c>
      <c r="C211" s="16" t="s">
        <v>16</v>
      </c>
      <c r="D211" s="16" t="s">
        <v>64</v>
      </c>
      <c r="E211" s="16" t="s">
        <v>97</v>
      </c>
      <c r="F211" s="16" t="s">
        <v>422</v>
      </c>
      <c r="G211" s="16" t="s">
        <v>174</v>
      </c>
      <c r="H211" s="16" t="s">
        <v>226</v>
      </c>
      <c r="I211" s="17"/>
      <c r="J211" s="19">
        <f>J212</f>
        <v>0</v>
      </c>
      <c r="K211" s="19">
        <f>K212</f>
        <v>50</v>
      </c>
    </row>
    <row r="212" spans="1:11" ht="30">
      <c r="A212" s="22" t="s">
        <v>188</v>
      </c>
      <c r="B212" s="17">
        <v>871</v>
      </c>
      <c r="C212" s="16" t="s">
        <v>16</v>
      </c>
      <c r="D212" s="16" t="s">
        <v>64</v>
      </c>
      <c r="E212" s="16" t="s">
        <v>97</v>
      </c>
      <c r="F212" s="16" t="s">
        <v>422</v>
      </c>
      <c r="G212" s="16" t="s">
        <v>174</v>
      </c>
      <c r="H212" s="16" t="s">
        <v>226</v>
      </c>
      <c r="I212" s="17">
        <v>240</v>
      </c>
      <c r="J212" s="19">
        <v>0</v>
      </c>
      <c r="K212" s="19">
        <v>50</v>
      </c>
    </row>
    <row r="213" spans="1:11" ht="15">
      <c r="A213" s="22" t="s">
        <v>199</v>
      </c>
      <c r="B213" s="17">
        <v>871</v>
      </c>
      <c r="C213" s="16" t="s">
        <v>16</v>
      </c>
      <c r="D213" s="16" t="s">
        <v>64</v>
      </c>
      <c r="E213" s="16" t="s">
        <v>97</v>
      </c>
      <c r="F213" s="16" t="s">
        <v>422</v>
      </c>
      <c r="G213" s="16" t="s">
        <v>174</v>
      </c>
      <c r="H213" s="16" t="s">
        <v>227</v>
      </c>
      <c r="I213" s="17"/>
      <c r="J213" s="19">
        <f>J214</f>
        <v>0</v>
      </c>
      <c r="K213" s="19">
        <f>K214</f>
        <v>5790.6</v>
      </c>
    </row>
    <row r="214" spans="1:11" ht="30">
      <c r="A214" s="22" t="s">
        <v>188</v>
      </c>
      <c r="B214" s="17">
        <v>871</v>
      </c>
      <c r="C214" s="16" t="s">
        <v>16</v>
      </c>
      <c r="D214" s="16" t="s">
        <v>64</v>
      </c>
      <c r="E214" s="16" t="s">
        <v>97</v>
      </c>
      <c r="F214" s="16" t="s">
        <v>422</v>
      </c>
      <c r="G214" s="16" t="s">
        <v>174</v>
      </c>
      <c r="H214" s="16" t="s">
        <v>227</v>
      </c>
      <c r="I214" s="17">
        <v>240</v>
      </c>
      <c r="J214" s="19">
        <v>0</v>
      </c>
      <c r="K214" s="19">
        <f>4200+1590.6</f>
        <v>5790.6</v>
      </c>
    </row>
    <row r="215" spans="1:11" ht="15">
      <c r="A215" s="22" t="s">
        <v>149</v>
      </c>
      <c r="B215" s="17">
        <v>871</v>
      </c>
      <c r="C215" s="16" t="s">
        <v>16</v>
      </c>
      <c r="D215" s="16" t="s">
        <v>64</v>
      </c>
      <c r="E215" s="16" t="s">
        <v>97</v>
      </c>
      <c r="F215" s="16" t="s">
        <v>422</v>
      </c>
      <c r="G215" s="16" t="s">
        <v>174</v>
      </c>
      <c r="H215" s="16" t="s">
        <v>228</v>
      </c>
      <c r="I215" s="17"/>
      <c r="J215" s="19">
        <f>J216</f>
        <v>0</v>
      </c>
      <c r="K215" s="19">
        <f>K216</f>
        <v>3225.8</v>
      </c>
    </row>
    <row r="216" spans="1:11" ht="30">
      <c r="A216" s="22" t="s">
        <v>188</v>
      </c>
      <c r="B216" s="17">
        <v>871</v>
      </c>
      <c r="C216" s="16" t="s">
        <v>16</v>
      </c>
      <c r="D216" s="16" t="s">
        <v>64</v>
      </c>
      <c r="E216" s="16" t="s">
        <v>97</v>
      </c>
      <c r="F216" s="16" t="s">
        <v>422</v>
      </c>
      <c r="G216" s="16" t="s">
        <v>174</v>
      </c>
      <c r="H216" s="16" t="s">
        <v>228</v>
      </c>
      <c r="I216" s="17">
        <v>240</v>
      </c>
      <c r="J216" s="19">
        <v>0</v>
      </c>
      <c r="K216" s="19">
        <f>2200+1025.8</f>
        <v>3225.8</v>
      </c>
    </row>
    <row r="217" spans="1:11" ht="15">
      <c r="A217" s="11" t="s">
        <v>94</v>
      </c>
      <c r="B217" s="13">
        <v>871</v>
      </c>
      <c r="C217" s="12" t="s">
        <v>16</v>
      </c>
      <c r="D217" s="12" t="s">
        <v>95</v>
      </c>
      <c r="E217" s="12" t="s">
        <v>174</v>
      </c>
      <c r="F217" s="12" t="s">
        <v>197</v>
      </c>
      <c r="G217" s="12" t="s">
        <v>174</v>
      </c>
      <c r="H217" s="12" t="s">
        <v>311</v>
      </c>
      <c r="I217" s="13" t="s">
        <v>8</v>
      </c>
      <c r="J217" s="14">
        <f>J218+J221</f>
        <v>30</v>
      </c>
      <c r="K217" s="14">
        <f>K218+K221</f>
        <v>30</v>
      </c>
    </row>
    <row r="218" spans="1:11" s="26" customFormat="1" ht="43.5">
      <c r="A218" s="24" t="s">
        <v>348</v>
      </c>
      <c r="B218" s="12" t="s">
        <v>27</v>
      </c>
      <c r="C218" s="12" t="s">
        <v>16</v>
      </c>
      <c r="D218" s="12" t="s">
        <v>95</v>
      </c>
      <c r="E218" s="12" t="s">
        <v>16</v>
      </c>
      <c r="F218" s="13">
        <v>0</v>
      </c>
      <c r="G218" s="12" t="s">
        <v>174</v>
      </c>
      <c r="H218" s="12" t="s">
        <v>311</v>
      </c>
      <c r="I218" s="13"/>
      <c r="J218" s="23">
        <f>J219</f>
        <v>30</v>
      </c>
      <c r="K218" s="23">
        <f>K219</f>
        <v>0</v>
      </c>
    </row>
    <row r="219" spans="1:11" ht="15">
      <c r="A219" s="22" t="s">
        <v>178</v>
      </c>
      <c r="B219" s="16" t="s">
        <v>27</v>
      </c>
      <c r="C219" s="16" t="s">
        <v>16</v>
      </c>
      <c r="D219" s="16" t="s">
        <v>95</v>
      </c>
      <c r="E219" s="16" t="s">
        <v>16</v>
      </c>
      <c r="F219" s="17">
        <v>0</v>
      </c>
      <c r="G219" s="16" t="s">
        <v>174</v>
      </c>
      <c r="H219" s="16" t="s">
        <v>229</v>
      </c>
      <c r="I219" s="17"/>
      <c r="J219" s="19">
        <f>J220</f>
        <v>30</v>
      </c>
      <c r="K219" s="19">
        <f>K220</f>
        <v>0</v>
      </c>
    </row>
    <row r="220" spans="1:11" ht="45">
      <c r="A220" s="22" t="s">
        <v>362</v>
      </c>
      <c r="B220" s="16" t="s">
        <v>27</v>
      </c>
      <c r="C220" s="16" t="s">
        <v>16</v>
      </c>
      <c r="D220" s="16" t="s">
        <v>95</v>
      </c>
      <c r="E220" s="16" t="s">
        <v>16</v>
      </c>
      <c r="F220" s="17">
        <v>0</v>
      </c>
      <c r="G220" s="16" t="s">
        <v>174</v>
      </c>
      <c r="H220" s="16" t="s">
        <v>229</v>
      </c>
      <c r="I220" s="17">
        <v>810</v>
      </c>
      <c r="J220" s="19">
        <v>30</v>
      </c>
      <c r="K220" s="19">
        <v>0</v>
      </c>
    </row>
    <row r="221" spans="1:11" ht="15">
      <c r="A221" s="24" t="s">
        <v>112</v>
      </c>
      <c r="B221" s="13">
        <v>871</v>
      </c>
      <c r="C221" s="12" t="s">
        <v>16</v>
      </c>
      <c r="D221" s="12" t="s">
        <v>95</v>
      </c>
      <c r="E221" s="12" t="s">
        <v>97</v>
      </c>
      <c r="F221" s="12" t="s">
        <v>197</v>
      </c>
      <c r="G221" s="12" t="s">
        <v>174</v>
      </c>
      <c r="H221" s="12" t="s">
        <v>311</v>
      </c>
      <c r="I221" s="17"/>
      <c r="J221" s="23">
        <f aca="true" t="shared" si="12" ref="J221:K224">J222</f>
        <v>0</v>
      </c>
      <c r="K221" s="23">
        <f t="shared" si="12"/>
        <v>30</v>
      </c>
    </row>
    <row r="222" spans="1:11" ht="15">
      <c r="A222" s="22" t="s">
        <v>421</v>
      </c>
      <c r="B222" s="17">
        <v>871</v>
      </c>
      <c r="C222" s="16" t="s">
        <v>16</v>
      </c>
      <c r="D222" s="16" t="s">
        <v>95</v>
      </c>
      <c r="E222" s="16" t="s">
        <v>97</v>
      </c>
      <c r="F222" s="16" t="s">
        <v>422</v>
      </c>
      <c r="G222" s="16" t="s">
        <v>174</v>
      </c>
      <c r="H222" s="16" t="s">
        <v>311</v>
      </c>
      <c r="I222" s="17"/>
      <c r="J222" s="19">
        <f t="shared" si="12"/>
        <v>0</v>
      </c>
      <c r="K222" s="19">
        <f t="shared" si="12"/>
        <v>30</v>
      </c>
    </row>
    <row r="223" spans="1:11" ht="15">
      <c r="A223" s="22" t="s">
        <v>421</v>
      </c>
      <c r="B223" s="17">
        <v>871</v>
      </c>
      <c r="C223" s="16" t="s">
        <v>16</v>
      </c>
      <c r="D223" s="16" t="s">
        <v>95</v>
      </c>
      <c r="E223" s="16" t="s">
        <v>97</v>
      </c>
      <c r="F223" s="16" t="s">
        <v>422</v>
      </c>
      <c r="G223" s="16" t="s">
        <v>174</v>
      </c>
      <c r="H223" s="16" t="s">
        <v>311</v>
      </c>
      <c r="I223" s="17"/>
      <c r="J223" s="19">
        <f t="shared" si="12"/>
        <v>0</v>
      </c>
      <c r="K223" s="19">
        <f t="shared" si="12"/>
        <v>30</v>
      </c>
    </row>
    <row r="224" spans="1:11" ht="15">
      <c r="A224" s="22" t="s">
        <v>178</v>
      </c>
      <c r="B224" s="17">
        <v>871</v>
      </c>
      <c r="C224" s="16" t="s">
        <v>16</v>
      </c>
      <c r="D224" s="16" t="s">
        <v>95</v>
      </c>
      <c r="E224" s="16" t="s">
        <v>97</v>
      </c>
      <c r="F224" s="16" t="s">
        <v>422</v>
      </c>
      <c r="G224" s="16" t="s">
        <v>174</v>
      </c>
      <c r="H224" s="16" t="s">
        <v>229</v>
      </c>
      <c r="I224" s="17"/>
      <c r="J224" s="19">
        <f t="shared" si="12"/>
        <v>0</v>
      </c>
      <c r="K224" s="19">
        <f t="shared" si="12"/>
        <v>30</v>
      </c>
    </row>
    <row r="225" spans="1:11" ht="45">
      <c r="A225" s="22" t="s">
        <v>362</v>
      </c>
      <c r="B225" s="17">
        <v>871</v>
      </c>
      <c r="C225" s="16" t="s">
        <v>16</v>
      </c>
      <c r="D225" s="16" t="s">
        <v>95</v>
      </c>
      <c r="E225" s="16" t="s">
        <v>97</v>
      </c>
      <c r="F225" s="16" t="s">
        <v>422</v>
      </c>
      <c r="G225" s="16" t="s">
        <v>174</v>
      </c>
      <c r="H225" s="16" t="s">
        <v>229</v>
      </c>
      <c r="I225" s="17">
        <v>810</v>
      </c>
      <c r="J225" s="19">
        <v>0</v>
      </c>
      <c r="K225" s="19">
        <v>30</v>
      </c>
    </row>
    <row r="226" spans="1:11" ht="15">
      <c r="A226" s="13" t="s">
        <v>19</v>
      </c>
      <c r="B226" s="13">
        <v>871</v>
      </c>
      <c r="C226" s="12" t="s">
        <v>17</v>
      </c>
      <c r="D226" s="13" t="s">
        <v>9</v>
      </c>
      <c r="E226" s="16"/>
      <c r="F226" s="17"/>
      <c r="G226" s="16"/>
      <c r="H226" s="16"/>
      <c r="I226" s="17"/>
      <c r="J226" s="23">
        <f>J227+J239+J244+J289</f>
        <v>34542.9</v>
      </c>
      <c r="K226" s="23">
        <f>K227+K239+K244+K289</f>
        <v>35140.7</v>
      </c>
    </row>
    <row r="227" spans="1:11" ht="15">
      <c r="A227" s="11" t="s">
        <v>20</v>
      </c>
      <c r="B227" s="13">
        <v>871</v>
      </c>
      <c r="C227" s="12" t="s">
        <v>17</v>
      </c>
      <c r="D227" s="13" t="s">
        <v>12</v>
      </c>
      <c r="E227" s="12" t="s">
        <v>174</v>
      </c>
      <c r="F227" s="12" t="s">
        <v>197</v>
      </c>
      <c r="G227" s="12" t="s">
        <v>174</v>
      </c>
      <c r="H227" s="12" t="s">
        <v>311</v>
      </c>
      <c r="I227" s="17"/>
      <c r="J227" s="23">
        <f>J228+J232</f>
        <v>1250.4</v>
      </c>
      <c r="K227" s="23">
        <f>K228+K232</f>
        <v>1251.4</v>
      </c>
    </row>
    <row r="228" spans="1:11" s="26" customFormat="1" ht="43.5">
      <c r="A228" s="24" t="s">
        <v>349</v>
      </c>
      <c r="B228" s="12" t="s">
        <v>27</v>
      </c>
      <c r="C228" s="12" t="s">
        <v>17</v>
      </c>
      <c r="D228" s="12" t="s">
        <v>12</v>
      </c>
      <c r="E228" s="12" t="s">
        <v>17</v>
      </c>
      <c r="F228" s="13">
        <v>0</v>
      </c>
      <c r="G228" s="12" t="s">
        <v>174</v>
      </c>
      <c r="H228" s="16" t="s">
        <v>311</v>
      </c>
      <c r="I228" s="13"/>
      <c r="J228" s="23">
        <f aca="true" t="shared" si="13" ref="J228:K230">J229</f>
        <v>215</v>
      </c>
      <c r="K228" s="23">
        <f t="shared" si="13"/>
        <v>0</v>
      </c>
    </row>
    <row r="229" spans="1:11" ht="15">
      <c r="A229" s="24" t="s">
        <v>120</v>
      </c>
      <c r="B229" s="12" t="s">
        <v>27</v>
      </c>
      <c r="C229" s="12" t="s">
        <v>17</v>
      </c>
      <c r="D229" s="12" t="s">
        <v>12</v>
      </c>
      <c r="E229" s="12" t="s">
        <v>17</v>
      </c>
      <c r="F229" s="13">
        <v>1</v>
      </c>
      <c r="G229" s="12" t="s">
        <v>174</v>
      </c>
      <c r="H229" s="16" t="s">
        <v>311</v>
      </c>
      <c r="I229" s="13"/>
      <c r="J229" s="23">
        <f t="shared" si="13"/>
        <v>215</v>
      </c>
      <c r="K229" s="23">
        <f t="shared" si="13"/>
        <v>0</v>
      </c>
    </row>
    <row r="230" spans="1:11" ht="15">
      <c r="A230" s="22" t="s">
        <v>200</v>
      </c>
      <c r="B230" s="16" t="s">
        <v>27</v>
      </c>
      <c r="C230" s="16" t="s">
        <v>17</v>
      </c>
      <c r="D230" s="16" t="s">
        <v>12</v>
      </c>
      <c r="E230" s="16" t="s">
        <v>17</v>
      </c>
      <c r="F230" s="17">
        <v>1</v>
      </c>
      <c r="G230" s="16" t="s">
        <v>174</v>
      </c>
      <c r="H230" s="16" t="s">
        <v>230</v>
      </c>
      <c r="I230" s="17"/>
      <c r="J230" s="19">
        <f t="shared" si="13"/>
        <v>215</v>
      </c>
      <c r="K230" s="19">
        <f t="shared" si="13"/>
        <v>0</v>
      </c>
    </row>
    <row r="231" spans="1:11" ht="30">
      <c r="A231" s="22" t="s">
        <v>188</v>
      </c>
      <c r="B231" s="16" t="s">
        <v>27</v>
      </c>
      <c r="C231" s="16" t="s">
        <v>17</v>
      </c>
      <c r="D231" s="16" t="s">
        <v>12</v>
      </c>
      <c r="E231" s="16" t="s">
        <v>17</v>
      </c>
      <c r="F231" s="17">
        <v>1</v>
      </c>
      <c r="G231" s="16" t="s">
        <v>174</v>
      </c>
      <c r="H231" s="16" t="s">
        <v>230</v>
      </c>
      <c r="I231" s="17">
        <v>240</v>
      </c>
      <c r="J231" s="19">
        <v>215</v>
      </c>
      <c r="K231" s="19">
        <v>0</v>
      </c>
    </row>
    <row r="232" spans="1:11" ht="17.25" customHeight="1">
      <c r="A232" s="24" t="s">
        <v>112</v>
      </c>
      <c r="B232" s="13">
        <v>871</v>
      </c>
      <c r="C232" s="12" t="s">
        <v>17</v>
      </c>
      <c r="D232" s="13" t="s">
        <v>12</v>
      </c>
      <c r="E232" s="12" t="s">
        <v>97</v>
      </c>
      <c r="F232" s="13">
        <v>0</v>
      </c>
      <c r="G232" s="12" t="s">
        <v>174</v>
      </c>
      <c r="H232" s="12" t="s">
        <v>311</v>
      </c>
      <c r="I232" s="17"/>
      <c r="J232" s="23">
        <f>J233</f>
        <v>1035.4</v>
      </c>
      <c r="K232" s="23">
        <f>K233</f>
        <v>1251.4</v>
      </c>
    </row>
    <row r="233" spans="1:11" ht="15">
      <c r="A233" s="22" t="s">
        <v>421</v>
      </c>
      <c r="B233" s="17">
        <v>871</v>
      </c>
      <c r="C233" s="16" t="s">
        <v>17</v>
      </c>
      <c r="D233" s="17" t="s">
        <v>12</v>
      </c>
      <c r="E233" s="16" t="s">
        <v>97</v>
      </c>
      <c r="F233" s="17">
        <v>9</v>
      </c>
      <c r="G233" s="16" t="s">
        <v>174</v>
      </c>
      <c r="H233" s="16" t="s">
        <v>311</v>
      </c>
      <c r="I233" s="17"/>
      <c r="J233" s="19">
        <f>J234</f>
        <v>1035.4</v>
      </c>
      <c r="K233" s="19">
        <f>K234</f>
        <v>1251.4</v>
      </c>
    </row>
    <row r="234" spans="1:11" ht="15">
      <c r="A234" s="22" t="s">
        <v>421</v>
      </c>
      <c r="B234" s="17">
        <v>871</v>
      </c>
      <c r="C234" s="16" t="s">
        <v>17</v>
      </c>
      <c r="D234" s="17" t="s">
        <v>12</v>
      </c>
      <c r="E234" s="16" t="s">
        <v>97</v>
      </c>
      <c r="F234" s="17">
        <v>9</v>
      </c>
      <c r="G234" s="16" t="s">
        <v>174</v>
      </c>
      <c r="H234" s="16" t="s">
        <v>311</v>
      </c>
      <c r="I234" s="17"/>
      <c r="J234" s="19">
        <f>J235+J237</f>
        <v>1035.4</v>
      </c>
      <c r="K234" s="19">
        <f>K235+K237</f>
        <v>1251.4</v>
      </c>
    </row>
    <row r="235" spans="1:11" ht="15">
      <c r="A235" s="22" t="s">
        <v>200</v>
      </c>
      <c r="B235" s="16" t="s">
        <v>27</v>
      </c>
      <c r="C235" s="16" t="s">
        <v>17</v>
      </c>
      <c r="D235" s="16" t="s">
        <v>12</v>
      </c>
      <c r="E235" s="16" t="s">
        <v>97</v>
      </c>
      <c r="F235" s="17">
        <v>9</v>
      </c>
      <c r="G235" s="16" t="s">
        <v>174</v>
      </c>
      <c r="H235" s="16" t="s">
        <v>230</v>
      </c>
      <c r="I235" s="17"/>
      <c r="J235" s="19">
        <f>J236</f>
        <v>0</v>
      </c>
      <c r="K235" s="19">
        <f>K236</f>
        <v>319.5</v>
      </c>
    </row>
    <row r="236" spans="1:11" ht="30">
      <c r="A236" s="22" t="s">
        <v>188</v>
      </c>
      <c r="B236" s="16" t="s">
        <v>27</v>
      </c>
      <c r="C236" s="16" t="s">
        <v>17</v>
      </c>
      <c r="D236" s="16" t="s">
        <v>12</v>
      </c>
      <c r="E236" s="16" t="s">
        <v>97</v>
      </c>
      <c r="F236" s="17">
        <v>9</v>
      </c>
      <c r="G236" s="16" t="s">
        <v>174</v>
      </c>
      <c r="H236" s="16" t="s">
        <v>230</v>
      </c>
      <c r="I236" s="17">
        <v>240</v>
      </c>
      <c r="J236" s="19">
        <v>0</v>
      </c>
      <c r="K236" s="19">
        <v>319.5</v>
      </c>
    </row>
    <row r="237" spans="1:11" ht="30">
      <c r="A237" s="22" t="s">
        <v>173</v>
      </c>
      <c r="B237" s="17">
        <v>871</v>
      </c>
      <c r="C237" s="16" t="s">
        <v>17</v>
      </c>
      <c r="D237" s="17" t="s">
        <v>12</v>
      </c>
      <c r="E237" s="16" t="s">
        <v>97</v>
      </c>
      <c r="F237" s="17">
        <v>9</v>
      </c>
      <c r="G237" s="16" t="s">
        <v>174</v>
      </c>
      <c r="H237" s="16" t="s">
        <v>231</v>
      </c>
      <c r="I237" s="17"/>
      <c r="J237" s="19">
        <f>J238</f>
        <v>1035.4</v>
      </c>
      <c r="K237" s="19">
        <f>K238</f>
        <v>931.9</v>
      </c>
    </row>
    <row r="238" spans="1:11" ht="30">
      <c r="A238" s="22" t="s">
        <v>188</v>
      </c>
      <c r="B238" s="17">
        <v>871</v>
      </c>
      <c r="C238" s="16" t="s">
        <v>17</v>
      </c>
      <c r="D238" s="17" t="s">
        <v>12</v>
      </c>
      <c r="E238" s="16" t="s">
        <v>97</v>
      </c>
      <c r="F238" s="17">
        <v>9</v>
      </c>
      <c r="G238" s="16" t="s">
        <v>174</v>
      </c>
      <c r="H238" s="16" t="s">
        <v>231</v>
      </c>
      <c r="I238" s="17">
        <v>240</v>
      </c>
      <c r="J238" s="19">
        <v>1035.4</v>
      </c>
      <c r="K238" s="19">
        <v>931.9</v>
      </c>
    </row>
    <row r="239" spans="1:11" ht="15" hidden="1">
      <c r="A239" s="11" t="s">
        <v>80</v>
      </c>
      <c r="B239" s="13">
        <v>871</v>
      </c>
      <c r="C239" s="12" t="s">
        <v>17</v>
      </c>
      <c r="D239" s="12" t="s">
        <v>14</v>
      </c>
      <c r="E239" s="12" t="s">
        <v>174</v>
      </c>
      <c r="F239" s="12" t="s">
        <v>197</v>
      </c>
      <c r="G239" s="12" t="s">
        <v>174</v>
      </c>
      <c r="H239" s="12" t="s">
        <v>311</v>
      </c>
      <c r="I239" s="36"/>
      <c r="J239" s="23">
        <f aca="true" t="shared" si="14" ref="J239:K242">J240</f>
        <v>0</v>
      </c>
      <c r="K239" s="23">
        <f t="shared" si="14"/>
        <v>0</v>
      </c>
    </row>
    <row r="240" spans="1:11" s="26" customFormat="1" ht="29.25" hidden="1">
      <c r="A240" s="24" t="s">
        <v>427</v>
      </c>
      <c r="B240" s="13">
        <v>871</v>
      </c>
      <c r="C240" s="12" t="s">
        <v>17</v>
      </c>
      <c r="D240" s="12" t="s">
        <v>14</v>
      </c>
      <c r="E240" s="12" t="s">
        <v>17</v>
      </c>
      <c r="F240" s="13">
        <v>0</v>
      </c>
      <c r="G240" s="12" t="s">
        <v>174</v>
      </c>
      <c r="H240" s="12" t="s">
        <v>311</v>
      </c>
      <c r="I240" s="142"/>
      <c r="J240" s="23">
        <f t="shared" si="14"/>
        <v>0</v>
      </c>
      <c r="K240" s="23">
        <f t="shared" si="14"/>
        <v>0</v>
      </c>
    </row>
    <row r="241" spans="1:11" ht="30" customHeight="1" hidden="1">
      <c r="A241" s="11" t="s">
        <v>428</v>
      </c>
      <c r="B241" s="13">
        <v>871</v>
      </c>
      <c r="C241" s="12" t="s">
        <v>17</v>
      </c>
      <c r="D241" s="12" t="s">
        <v>14</v>
      </c>
      <c r="E241" s="12" t="s">
        <v>17</v>
      </c>
      <c r="F241" s="13">
        <v>3</v>
      </c>
      <c r="G241" s="12" t="s">
        <v>174</v>
      </c>
      <c r="H241" s="16" t="s">
        <v>311</v>
      </c>
      <c r="I241" s="142"/>
      <c r="J241" s="23">
        <f t="shared" si="14"/>
        <v>0</v>
      </c>
      <c r="K241" s="23">
        <f t="shared" si="14"/>
        <v>0</v>
      </c>
    </row>
    <row r="242" spans="1:11" ht="15" hidden="1">
      <c r="A242" s="15" t="s">
        <v>429</v>
      </c>
      <c r="B242" s="17">
        <v>871</v>
      </c>
      <c r="C242" s="16" t="s">
        <v>17</v>
      </c>
      <c r="D242" s="16" t="s">
        <v>14</v>
      </c>
      <c r="E242" s="16" t="s">
        <v>17</v>
      </c>
      <c r="F242" s="17">
        <v>3</v>
      </c>
      <c r="G242" s="16" t="s">
        <v>174</v>
      </c>
      <c r="H242" s="73">
        <v>29550</v>
      </c>
      <c r="I242" s="36"/>
      <c r="J242" s="19">
        <f t="shared" si="14"/>
        <v>0</v>
      </c>
      <c r="K242" s="19">
        <f t="shared" si="14"/>
        <v>0</v>
      </c>
    </row>
    <row r="243" spans="1:11" ht="30" hidden="1">
      <c r="A243" s="22" t="s">
        <v>188</v>
      </c>
      <c r="B243" s="17">
        <v>871</v>
      </c>
      <c r="C243" s="16" t="s">
        <v>17</v>
      </c>
      <c r="D243" s="16" t="s">
        <v>14</v>
      </c>
      <c r="E243" s="16" t="s">
        <v>17</v>
      </c>
      <c r="F243" s="17">
        <v>3</v>
      </c>
      <c r="G243" s="16" t="s">
        <v>174</v>
      </c>
      <c r="H243" s="73">
        <v>29550</v>
      </c>
      <c r="I243" s="73">
        <v>240</v>
      </c>
      <c r="J243" s="19"/>
      <c r="K243" s="19"/>
    </row>
    <row r="244" spans="1:11" ht="15">
      <c r="A244" s="11" t="s">
        <v>3</v>
      </c>
      <c r="B244" s="13">
        <v>871</v>
      </c>
      <c r="C244" s="12" t="s">
        <v>17</v>
      </c>
      <c r="D244" s="13" t="s">
        <v>13</v>
      </c>
      <c r="E244" s="12" t="s">
        <v>174</v>
      </c>
      <c r="F244" s="12" t="s">
        <v>197</v>
      </c>
      <c r="G244" s="12" t="s">
        <v>174</v>
      </c>
      <c r="H244" s="12" t="s">
        <v>311</v>
      </c>
      <c r="I244" s="13"/>
      <c r="J244" s="14">
        <f>J245+J274</f>
        <v>14826.7</v>
      </c>
      <c r="K244" s="14">
        <f>K245+K274</f>
        <v>15802.6</v>
      </c>
    </row>
    <row r="245" spans="1:11" s="26" customFormat="1" ht="29.25">
      <c r="A245" s="11" t="s">
        <v>347</v>
      </c>
      <c r="B245" s="12" t="s">
        <v>27</v>
      </c>
      <c r="C245" s="12" t="s">
        <v>17</v>
      </c>
      <c r="D245" s="12" t="s">
        <v>13</v>
      </c>
      <c r="E245" s="12" t="s">
        <v>13</v>
      </c>
      <c r="F245" s="13">
        <v>0</v>
      </c>
      <c r="G245" s="12" t="s">
        <v>174</v>
      </c>
      <c r="H245" s="12" t="s">
        <v>311</v>
      </c>
      <c r="I245" s="13"/>
      <c r="J245" s="23">
        <f>J246+J251</f>
        <v>14826.7</v>
      </c>
      <c r="K245" s="23">
        <f>K246+K251</f>
        <v>0</v>
      </c>
    </row>
    <row r="246" spans="1:11" ht="29.25">
      <c r="A246" s="24" t="s">
        <v>122</v>
      </c>
      <c r="B246" s="12" t="s">
        <v>27</v>
      </c>
      <c r="C246" s="12" t="s">
        <v>17</v>
      </c>
      <c r="D246" s="12" t="s">
        <v>13</v>
      </c>
      <c r="E246" s="12" t="s">
        <v>13</v>
      </c>
      <c r="F246" s="13">
        <v>2</v>
      </c>
      <c r="G246" s="12" t="s">
        <v>174</v>
      </c>
      <c r="H246" s="12" t="s">
        <v>311</v>
      </c>
      <c r="I246" s="13"/>
      <c r="J246" s="23">
        <f>J247+J249</f>
        <v>9266</v>
      </c>
      <c r="K246" s="23">
        <f>K247+K249</f>
        <v>0</v>
      </c>
    </row>
    <row r="247" spans="1:11" ht="15">
      <c r="A247" s="22" t="s">
        <v>123</v>
      </c>
      <c r="B247" s="16" t="s">
        <v>27</v>
      </c>
      <c r="C247" s="16" t="s">
        <v>17</v>
      </c>
      <c r="D247" s="16" t="s">
        <v>13</v>
      </c>
      <c r="E247" s="16" t="s">
        <v>13</v>
      </c>
      <c r="F247" s="17">
        <v>2</v>
      </c>
      <c r="G247" s="16" t="s">
        <v>174</v>
      </c>
      <c r="H247" s="16" t="s">
        <v>232</v>
      </c>
      <c r="I247" s="17"/>
      <c r="J247" s="19">
        <f>J248</f>
        <v>6356</v>
      </c>
      <c r="K247" s="19">
        <f>K248</f>
        <v>0</v>
      </c>
    </row>
    <row r="248" spans="1:11" ht="30">
      <c r="A248" s="22" t="s">
        <v>188</v>
      </c>
      <c r="B248" s="16" t="s">
        <v>27</v>
      </c>
      <c r="C248" s="16" t="s">
        <v>17</v>
      </c>
      <c r="D248" s="16" t="s">
        <v>13</v>
      </c>
      <c r="E248" s="16" t="s">
        <v>13</v>
      </c>
      <c r="F248" s="17">
        <v>2</v>
      </c>
      <c r="G248" s="16" t="s">
        <v>174</v>
      </c>
      <c r="H248" s="16" t="s">
        <v>232</v>
      </c>
      <c r="I248" s="17">
        <v>240</v>
      </c>
      <c r="J248" s="19">
        <v>6356</v>
      </c>
      <c r="K248" s="19">
        <v>0</v>
      </c>
    </row>
    <row r="249" spans="1:11" ht="15">
      <c r="A249" s="22" t="s">
        <v>126</v>
      </c>
      <c r="B249" s="16" t="s">
        <v>27</v>
      </c>
      <c r="C249" s="16" t="s">
        <v>17</v>
      </c>
      <c r="D249" s="16" t="s">
        <v>13</v>
      </c>
      <c r="E249" s="16" t="s">
        <v>13</v>
      </c>
      <c r="F249" s="17">
        <v>2</v>
      </c>
      <c r="G249" s="16" t="s">
        <v>174</v>
      </c>
      <c r="H249" s="16" t="s">
        <v>233</v>
      </c>
      <c r="I249" s="17"/>
      <c r="J249" s="19">
        <f>J250</f>
        <v>2910</v>
      </c>
      <c r="K249" s="19">
        <f>K250</f>
        <v>0</v>
      </c>
    </row>
    <row r="250" spans="1:11" ht="30">
      <c r="A250" s="22" t="s">
        <v>188</v>
      </c>
      <c r="B250" s="16" t="s">
        <v>27</v>
      </c>
      <c r="C250" s="16" t="s">
        <v>17</v>
      </c>
      <c r="D250" s="16" t="s">
        <v>13</v>
      </c>
      <c r="E250" s="16" t="s">
        <v>13</v>
      </c>
      <c r="F250" s="17">
        <v>2</v>
      </c>
      <c r="G250" s="16" t="s">
        <v>174</v>
      </c>
      <c r="H250" s="16" t="s">
        <v>233</v>
      </c>
      <c r="I250" s="17">
        <v>240</v>
      </c>
      <c r="J250" s="19">
        <f>3900-990</f>
        <v>2910</v>
      </c>
      <c r="K250" s="19">
        <v>0</v>
      </c>
    </row>
    <row r="251" spans="1:11" ht="29.25">
      <c r="A251" s="24" t="s">
        <v>124</v>
      </c>
      <c r="B251" s="12" t="s">
        <v>27</v>
      </c>
      <c r="C251" s="12" t="s">
        <v>17</v>
      </c>
      <c r="D251" s="12" t="s">
        <v>13</v>
      </c>
      <c r="E251" s="12" t="s">
        <v>13</v>
      </c>
      <c r="F251" s="13">
        <v>3</v>
      </c>
      <c r="G251" s="12" t="s">
        <v>174</v>
      </c>
      <c r="H251" s="12" t="s">
        <v>311</v>
      </c>
      <c r="I251" s="13"/>
      <c r="J251" s="23">
        <f>J252+J254+J256+J258+J260+J262+J264+J266+J268+J270+J272</f>
        <v>5560.700000000001</v>
      </c>
      <c r="K251" s="23">
        <f>K252+K254+K256+K258+K260+K262+K264+K266+K268+K270+K272</f>
        <v>0</v>
      </c>
    </row>
    <row r="252" spans="1:11" ht="15" hidden="1">
      <c r="A252" s="22" t="s">
        <v>119</v>
      </c>
      <c r="B252" s="16" t="s">
        <v>27</v>
      </c>
      <c r="C252" s="16" t="s">
        <v>17</v>
      </c>
      <c r="D252" s="16" t="s">
        <v>13</v>
      </c>
      <c r="E252" s="16" t="s">
        <v>13</v>
      </c>
      <c r="F252" s="17">
        <v>3</v>
      </c>
      <c r="G252" s="16" t="s">
        <v>174</v>
      </c>
      <c r="H252" s="16" t="s">
        <v>225</v>
      </c>
      <c r="I252" s="17"/>
      <c r="J252" s="19">
        <f>J253</f>
        <v>0</v>
      </c>
      <c r="K252" s="19">
        <f>K253</f>
        <v>0</v>
      </c>
    </row>
    <row r="253" spans="1:11" ht="30" hidden="1">
      <c r="A253" s="22" t="s">
        <v>188</v>
      </c>
      <c r="B253" s="16" t="s">
        <v>27</v>
      </c>
      <c r="C253" s="16" t="s">
        <v>17</v>
      </c>
      <c r="D253" s="16" t="s">
        <v>13</v>
      </c>
      <c r="E253" s="16" t="s">
        <v>13</v>
      </c>
      <c r="F253" s="17">
        <v>3</v>
      </c>
      <c r="G253" s="16" t="s">
        <v>174</v>
      </c>
      <c r="H253" s="16" t="s">
        <v>225</v>
      </c>
      <c r="I253" s="17">
        <v>240</v>
      </c>
      <c r="J253" s="19">
        <v>0</v>
      </c>
      <c r="K253" s="19">
        <v>0</v>
      </c>
    </row>
    <row r="254" spans="1:11" ht="15">
      <c r="A254" s="22" t="s">
        <v>125</v>
      </c>
      <c r="B254" s="16" t="s">
        <v>27</v>
      </c>
      <c r="C254" s="16" t="s">
        <v>17</v>
      </c>
      <c r="D254" s="16" t="s">
        <v>13</v>
      </c>
      <c r="E254" s="16" t="s">
        <v>13</v>
      </c>
      <c r="F254" s="17">
        <v>3</v>
      </c>
      <c r="G254" s="16" t="s">
        <v>174</v>
      </c>
      <c r="H254" s="16" t="s">
        <v>234</v>
      </c>
      <c r="I254" s="17"/>
      <c r="J254" s="19">
        <f>J255</f>
        <v>700</v>
      </c>
      <c r="K254" s="19">
        <f>K255</f>
        <v>0</v>
      </c>
    </row>
    <row r="255" spans="1:11" ht="30">
      <c r="A255" s="22" t="s">
        <v>188</v>
      </c>
      <c r="B255" s="16" t="s">
        <v>27</v>
      </c>
      <c r="C255" s="16" t="s">
        <v>17</v>
      </c>
      <c r="D255" s="16" t="s">
        <v>13</v>
      </c>
      <c r="E255" s="16" t="s">
        <v>13</v>
      </c>
      <c r="F255" s="17">
        <v>3</v>
      </c>
      <c r="G255" s="16" t="s">
        <v>174</v>
      </c>
      <c r="H255" s="16" t="s">
        <v>234</v>
      </c>
      <c r="I255" s="17">
        <v>240</v>
      </c>
      <c r="J255" s="19">
        <v>700</v>
      </c>
      <c r="K255" s="19">
        <v>0</v>
      </c>
    </row>
    <row r="256" spans="1:11" ht="15">
      <c r="A256" s="22" t="s">
        <v>127</v>
      </c>
      <c r="B256" s="16" t="s">
        <v>27</v>
      </c>
      <c r="C256" s="16" t="s">
        <v>17</v>
      </c>
      <c r="D256" s="16" t="s">
        <v>13</v>
      </c>
      <c r="E256" s="16" t="s">
        <v>13</v>
      </c>
      <c r="F256" s="17">
        <v>3</v>
      </c>
      <c r="G256" s="16" t="s">
        <v>174</v>
      </c>
      <c r="H256" s="17">
        <v>29220</v>
      </c>
      <c r="I256" s="17"/>
      <c r="J256" s="19">
        <f>J257</f>
        <v>500</v>
      </c>
      <c r="K256" s="19">
        <f>K257</f>
        <v>0</v>
      </c>
    </row>
    <row r="257" spans="1:11" ht="30">
      <c r="A257" s="22" t="s">
        <v>188</v>
      </c>
      <c r="B257" s="16" t="s">
        <v>27</v>
      </c>
      <c r="C257" s="16" t="s">
        <v>17</v>
      </c>
      <c r="D257" s="16" t="s">
        <v>13</v>
      </c>
      <c r="E257" s="16" t="s">
        <v>13</v>
      </c>
      <c r="F257" s="17">
        <v>3</v>
      </c>
      <c r="G257" s="16" t="s">
        <v>174</v>
      </c>
      <c r="H257" s="17">
        <v>29220</v>
      </c>
      <c r="I257" s="17">
        <v>240</v>
      </c>
      <c r="J257" s="19">
        <f>1000-500</f>
        <v>500</v>
      </c>
      <c r="K257" s="19">
        <v>0</v>
      </c>
    </row>
    <row r="258" spans="1:11" ht="15">
      <c r="A258" s="22" t="s">
        <v>130</v>
      </c>
      <c r="B258" s="16" t="s">
        <v>27</v>
      </c>
      <c r="C258" s="16" t="s">
        <v>17</v>
      </c>
      <c r="D258" s="16" t="s">
        <v>13</v>
      </c>
      <c r="E258" s="16" t="s">
        <v>13</v>
      </c>
      <c r="F258" s="17">
        <v>3</v>
      </c>
      <c r="G258" s="16" t="s">
        <v>174</v>
      </c>
      <c r="H258" s="16" t="s">
        <v>235</v>
      </c>
      <c r="I258" s="17"/>
      <c r="J258" s="19">
        <f>J259</f>
        <v>1001.3000000000002</v>
      </c>
      <c r="K258" s="19">
        <f>K259</f>
        <v>0</v>
      </c>
    </row>
    <row r="259" spans="1:11" ht="30">
      <c r="A259" s="22" t="s">
        <v>188</v>
      </c>
      <c r="B259" s="16" t="s">
        <v>27</v>
      </c>
      <c r="C259" s="16" t="s">
        <v>17</v>
      </c>
      <c r="D259" s="16" t="s">
        <v>13</v>
      </c>
      <c r="E259" s="16" t="s">
        <v>13</v>
      </c>
      <c r="F259" s="17">
        <v>3</v>
      </c>
      <c r="G259" s="16" t="s">
        <v>174</v>
      </c>
      <c r="H259" s="16" t="s">
        <v>235</v>
      </c>
      <c r="I259" s="17">
        <v>240</v>
      </c>
      <c r="J259" s="19">
        <f>7903.1-6901.8</f>
        <v>1001.3000000000002</v>
      </c>
      <c r="K259" s="19">
        <v>0</v>
      </c>
    </row>
    <row r="260" spans="1:30" ht="15" customHeight="1">
      <c r="A260" s="22" t="s">
        <v>128</v>
      </c>
      <c r="B260" s="16" t="s">
        <v>27</v>
      </c>
      <c r="C260" s="16" t="s">
        <v>17</v>
      </c>
      <c r="D260" s="16" t="s">
        <v>13</v>
      </c>
      <c r="E260" s="16" t="s">
        <v>13</v>
      </c>
      <c r="F260" s="17">
        <v>3</v>
      </c>
      <c r="G260" s="16" t="s">
        <v>174</v>
      </c>
      <c r="H260" s="17">
        <v>29470</v>
      </c>
      <c r="I260" s="17"/>
      <c r="J260" s="19">
        <f>J261</f>
        <v>500</v>
      </c>
      <c r="K260" s="19">
        <f>K261</f>
        <v>0</v>
      </c>
      <c r="L260" s="143"/>
      <c r="M260" s="143"/>
      <c r="N260" s="143"/>
      <c r="O260" s="143"/>
      <c r="P260" s="143"/>
      <c r="Q260" s="143"/>
      <c r="R260" s="143"/>
      <c r="S260" s="143"/>
      <c r="T260" s="143"/>
      <c r="U260" s="143"/>
      <c r="V260" s="143"/>
      <c r="W260" s="143"/>
      <c r="X260" s="143"/>
      <c r="Y260" s="143"/>
      <c r="Z260" s="143"/>
      <c r="AA260" s="143"/>
      <c r="AB260" s="143"/>
      <c r="AC260" s="143"/>
      <c r="AD260" s="143"/>
    </row>
    <row r="261" spans="1:11" ht="33.75" customHeight="1">
      <c r="A261" s="22" t="s">
        <v>188</v>
      </c>
      <c r="B261" s="16" t="s">
        <v>27</v>
      </c>
      <c r="C261" s="16" t="s">
        <v>17</v>
      </c>
      <c r="D261" s="16" t="s">
        <v>13</v>
      </c>
      <c r="E261" s="16" t="s">
        <v>13</v>
      </c>
      <c r="F261" s="17">
        <v>3</v>
      </c>
      <c r="G261" s="16" t="s">
        <v>174</v>
      </c>
      <c r="H261" s="17">
        <v>29470</v>
      </c>
      <c r="I261" s="17">
        <v>240</v>
      </c>
      <c r="J261" s="19">
        <v>500</v>
      </c>
      <c r="K261" s="19">
        <v>0</v>
      </c>
    </row>
    <row r="262" spans="1:11" ht="15">
      <c r="A262" s="22" t="s">
        <v>129</v>
      </c>
      <c r="B262" s="16" t="s">
        <v>27</v>
      </c>
      <c r="C262" s="16" t="s">
        <v>17</v>
      </c>
      <c r="D262" s="16" t="s">
        <v>13</v>
      </c>
      <c r="E262" s="16" t="s">
        <v>13</v>
      </c>
      <c r="F262" s="17">
        <v>3</v>
      </c>
      <c r="G262" s="16" t="s">
        <v>174</v>
      </c>
      <c r="H262" s="17">
        <v>29490</v>
      </c>
      <c r="I262" s="17"/>
      <c r="J262" s="19">
        <f>J263</f>
        <v>609.4</v>
      </c>
      <c r="K262" s="19">
        <f>K263</f>
        <v>0</v>
      </c>
    </row>
    <row r="263" spans="1:11" ht="30">
      <c r="A263" s="22" t="s">
        <v>188</v>
      </c>
      <c r="B263" s="16" t="s">
        <v>27</v>
      </c>
      <c r="C263" s="16" t="s">
        <v>17</v>
      </c>
      <c r="D263" s="16" t="s">
        <v>13</v>
      </c>
      <c r="E263" s="16" t="s">
        <v>13</v>
      </c>
      <c r="F263" s="17">
        <v>3</v>
      </c>
      <c r="G263" s="16" t="s">
        <v>174</v>
      </c>
      <c r="H263" s="17">
        <v>29490</v>
      </c>
      <c r="I263" s="17">
        <v>240</v>
      </c>
      <c r="J263" s="19">
        <f>2200-1000-590.6</f>
        <v>609.4</v>
      </c>
      <c r="K263" s="19">
        <v>0</v>
      </c>
    </row>
    <row r="264" spans="1:11" ht="15">
      <c r="A264" s="22" t="s">
        <v>150</v>
      </c>
      <c r="B264" s="16" t="s">
        <v>27</v>
      </c>
      <c r="C264" s="16" t="s">
        <v>17</v>
      </c>
      <c r="D264" s="16" t="s">
        <v>13</v>
      </c>
      <c r="E264" s="16" t="s">
        <v>13</v>
      </c>
      <c r="F264" s="17">
        <v>3</v>
      </c>
      <c r="G264" s="16" t="s">
        <v>174</v>
      </c>
      <c r="H264" s="16" t="s">
        <v>267</v>
      </c>
      <c r="I264" s="17"/>
      <c r="J264" s="19">
        <f>J265</f>
        <v>1200</v>
      </c>
      <c r="K264" s="19">
        <f>K265</f>
        <v>0</v>
      </c>
    </row>
    <row r="265" spans="1:11" ht="30">
      <c r="A265" s="22" t="s">
        <v>188</v>
      </c>
      <c r="B265" s="16" t="s">
        <v>27</v>
      </c>
      <c r="C265" s="16" t="s">
        <v>17</v>
      </c>
      <c r="D265" s="16" t="s">
        <v>13</v>
      </c>
      <c r="E265" s="16" t="s">
        <v>13</v>
      </c>
      <c r="F265" s="17">
        <v>3</v>
      </c>
      <c r="G265" s="16" t="s">
        <v>174</v>
      </c>
      <c r="H265" s="16" t="s">
        <v>267</v>
      </c>
      <c r="I265" s="17">
        <v>240</v>
      </c>
      <c r="J265" s="19">
        <v>1200</v>
      </c>
      <c r="K265" s="19">
        <v>0</v>
      </c>
    </row>
    <row r="266" spans="1:11" ht="15">
      <c r="A266" s="22" t="s">
        <v>151</v>
      </c>
      <c r="B266" s="16" t="s">
        <v>27</v>
      </c>
      <c r="C266" s="16" t="s">
        <v>17</v>
      </c>
      <c r="D266" s="16" t="s">
        <v>13</v>
      </c>
      <c r="E266" s="16" t="s">
        <v>13</v>
      </c>
      <c r="F266" s="17">
        <v>3</v>
      </c>
      <c r="G266" s="16" t="s">
        <v>174</v>
      </c>
      <c r="H266" s="16" t="s">
        <v>236</v>
      </c>
      <c r="I266" s="17"/>
      <c r="J266" s="19">
        <f>J267</f>
        <v>500</v>
      </c>
      <c r="K266" s="19">
        <f>K267</f>
        <v>0</v>
      </c>
    </row>
    <row r="267" spans="1:11" ht="30">
      <c r="A267" s="22" t="s">
        <v>188</v>
      </c>
      <c r="B267" s="16" t="s">
        <v>27</v>
      </c>
      <c r="C267" s="16" t="s">
        <v>17</v>
      </c>
      <c r="D267" s="16" t="s">
        <v>13</v>
      </c>
      <c r="E267" s="16" t="s">
        <v>13</v>
      </c>
      <c r="F267" s="17">
        <v>3</v>
      </c>
      <c r="G267" s="16" t="s">
        <v>174</v>
      </c>
      <c r="H267" s="16" t="s">
        <v>236</v>
      </c>
      <c r="I267" s="17">
        <v>240</v>
      </c>
      <c r="J267" s="19">
        <f>2500-2000</f>
        <v>500</v>
      </c>
      <c r="K267" s="19">
        <v>0</v>
      </c>
    </row>
    <row r="268" spans="1:11" ht="15" hidden="1">
      <c r="A268" s="22" t="s">
        <v>164</v>
      </c>
      <c r="B268" s="16" t="s">
        <v>27</v>
      </c>
      <c r="C268" s="16" t="s">
        <v>17</v>
      </c>
      <c r="D268" s="16" t="s">
        <v>13</v>
      </c>
      <c r="E268" s="16" t="s">
        <v>13</v>
      </c>
      <c r="F268" s="17">
        <v>3</v>
      </c>
      <c r="G268" s="16" t="s">
        <v>174</v>
      </c>
      <c r="H268" s="16" t="s">
        <v>237</v>
      </c>
      <c r="I268" s="17"/>
      <c r="J268" s="19">
        <f>J269</f>
        <v>0</v>
      </c>
      <c r="K268" s="19">
        <f>K269</f>
        <v>0</v>
      </c>
    </row>
    <row r="269" spans="1:11" ht="30" hidden="1">
      <c r="A269" s="22" t="s">
        <v>188</v>
      </c>
      <c r="B269" s="16" t="s">
        <v>27</v>
      </c>
      <c r="C269" s="16" t="s">
        <v>17</v>
      </c>
      <c r="D269" s="16" t="s">
        <v>13</v>
      </c>
      <c r="E269" s="16" t="s">
        <v>13</v>
      </c>
      <c r="F269" s="17">
        <v>3</v>
      </c>
      <c r="G269" s="16" t="s">
        <v>174</v>
      </c>
      <c r="H269" s="16" t="s">
        <v>237</v>
      </c>
      <c r="I269" s="17">
        <v>240</v>
      </c>
      <c r="J269" s="19"/>
      <c r="K269" s="19"/>
    </row>
    <row r="270" spans="1:11" ht="15" hidden="1">
      <c r="A270" s="22" t="s">
        <v>201</v>
      </c>
      <c r="B270" s="16" t="s">
        <v>27</v>
      </c>
      <c r="C270" s="16" t="s">
        <v>17</v>
      </c>
      <c r="D270" s="16" t="s">
        <v>13</v>
      </c>
      <c r="E270" s="16" t="s">
        <v>13</v>
      </c>
      <c r="F270" s="17">
        <v>3</v>
      </c>
      <c r="G270" s="16" t="s">
        <v>174</v>
      </c>
      <c r="H270" s="16" t="s">
        <v>238</v>
      </c>
      <c r="I270" s="17"/>
      <c r="J270" s="19">
        <f>J271</f>
        <v>0</v>
      </c>
      <c r="K270" s="19">
        <f>K271</f>
        <v>0</v>
      </c>
    </row>
    <row r="271" spans="1:11" ht="30" hidden="1">
      <c r="A271" s="22" t="s">
        <v>188</v>
      </c>
      <c r="B271" s="16" t="s">
        <v>27</v>
      </c>
      <c r="C271" s="16" t="s">
        <v>17</v>
      </c>
      <c r="D271" s="16" t="s">
        <v>13</v>
      </c>
      <c r="E271" s="16" t="s">
        <v>13</v>
      </c>
      <c r="F271" s="17">
        <v>3</v>
      </c>
      <c r="G271" s="16" t="s">
        <v>174</v>
      </c>
      <c r="H271" s="16" t="s">
        <v>238</v>
      </c>
      <c r="I271" s="17">
        <v>240</v>
      </c>
      <c r="J271" s="19">
        <v>0</v>
      </c>
      <c r="K271" s="19">
        <v>0</v>
      </c>
    </row>
    <row r="272" spans="1:11" ht="15">
      <c r="A272" s="22" t="s">
        <v>165</v>
      </c>
      <c r="B272" s="16" t="s">
        <v>27</v>
      </c>
      <c r="C272" s="16" t="s">
        <v>17</v>
      </c>
      <c r="D272" s="16" t="s">
        <v>13</v>
      </c>
      <c r="E272" s="16" t="s">
        <v>13</v>
      </c>
      <c r="F272" s="17">
        <v>3</v>
      </c>
      <c r="G272" s="16" t="s">
        <v>174</v>
      </c>
      <c r="H272" s="16" t="s">
        <v>239</v>
      </c>
      <c r="I272" s="17"/>
      <c r="J272" s="19">
        <f>J273</f>
        <v>550</v>
      </c>
      <c r="K272" s="19">
        <f>K273</f>
        <v>0</v>
      </c>
    </row>
    <row r="273" spans="1:11" ht="30" customHeight="1">
      <c r="A273" s="22" t="s">
        <v>188</v>
      </c>
      <c r="B273" s="16" t="s">
        <v>27</v>
      </c>
      <c r="C273" s="16" t="s">
        <v>17</v>
      </c>
      <c r="D273" s="16" t="s">
        <v>13</v>
      </c>
      <c r="E273" s="16" t="s">
        <v>13</v>
      </c>
      <c r="F273" s="17">
        <v>3</v>
      </c>
      <c r="G273" s="16" t="s">
        <v>174</v>
      </c>
      <c r="H273" s="16" t="s">
        <v>239</v>
      </c>
      <c r="I273" s="17">
        <v>240</v>
      </c>
      <c r="J273" s="19">
        <f>2000-930-500-20</f>
        <v>550</v>
      </c>
      <c r="K273" s="19">
        <v>0</v>
      </c>
    </row>
    <row r="274" spans="1:11" ht="15">
      <c r="A274" s="24" t="s">
        <v>112</v>
      </c>
      <c r="B274" s="13">
        <v>871</v>
      </c>
      <c r="C274" s="12" t="s">
        <v>17</v>
      </c>
      <c r="D274" s="12" t="s">
        <v>13</v>
      </c>
      <c r="E274" s="12" t="s">
        <v>97</v>
      </c>
      <c r="F274" s="13">
        <v>0</v>
      </c>
      <c r="G274" s="12" t="s">
        <v>174</v>
      </c>
      <c r="H274" s="12" t="s">
        <v>311</v>
      </c>
      <c r="I274" s="17"/>
      <c r="J274" s="23">
        <f>J275</f>
        <v>0</v>
      </c>
      <c r="K274" s="23">
        <f>K275</f>
        <v>15802.6</v>
      </c>
    </row>
    <row r="275" spans="1:11" ht="15">
      <c r="A275" s="22" t="s">
        <v>421</v>
      </c>
      <c r="B275" s="17">
        <v>871</v>
      </c>
      <c r="C275" s="16" t="s">
        <v>17</v>
      </c>
      <c r="D275" s="16" t="s">
        <v>13</v>
      </c>
      <c r="E275" s="16" t="s">
        <v>97</v>
      </c>
      <c r="F275" s="17">
        <v>9</v>
      </c>
      <c r="G275" s="16" t="s">
        <v>174</v>
      </c>
      <c r="H275" s="16" t="s">
        <v>311</v>
      </c>
      <c r="I275" s="17"/>
      <c r="J275" s="19">
        <f>J276</f>
        <v>0</v>
      </c>
      <c r="K275" s="19">
        <f>K276</f>
        <v>15802.6</v>
      </c>
    </row>
    <row r="276" spans="1:11" ht="15">
      <c r="A276" s="22" t="s">
        <v>421</v>
      </c>
      <c r="B276" s="17">
        <v>871</v>
      </c>
      <c r="C276" s="16" t="s">
        <v>17</v>
      </c>
      <c r="D276" s="16" t="s">
        <v>13</v>
      </c>
      <c r="E276" s="16" t="s">
        <v>97</v>
      </c>
      <c r="F276" s="17">
        <v>9</v>
      </c>
      <c r="G276" s="16" t="s">
        <v>174</v>
      </c>
      <c r="H276" s="16" t="s">
        <v>311</v>
      </c>
      <c r="I276" s="17"/>
      <c r="J276" s="19">
        <f>J277+J279+J281+J283+J285+J287</f>
        <v>0</v>
      </c>
      <c r="K276" s="19">
        <f>K277+K279+K281+K283+K285+K287</f>
        <v>15802.6</v>
      </c>
    </row>
    <row r="277" spans="1:11" ht="15">
      <c r="A277" s="22" t="s">
        <v>123</v>
      </c>
      <c r="B277" s="16" t="s">
        <v>27</v>
      </c>
      <c r="C277" s="16" t="s">
        <v>17</v>
      </c>
      <c r="D277" s="16" t="s">
        <v>13</v>
      </c>
      <c r="E277" s="16" t="s">
        <v>97</v>
      </c>
      <c r="F277" s="17">
        <v>9</v>
      </c>
      <c r="G277" s="16" t="s">
        <v>174</v>
      </c>
      <c r="H277" s="16" t="s">
        <v>232</v>
      </c>
      <c r="I277" s="17"/>
      <c r="J277" s="19">
        <f>J278</f>
        <v>0</v>
      </c>
      <c r="K277" s="19">
        <f>K278</f>
        <v>6712</v>
      </c>
    </row>
    <row r="278" spans="1:11" ht="30">
      <c r="A278" s="22" t="s">
        <v>188</v>
      </c>
      <c r="B278" s="16" t="s">
        <v>27</v>
      </c>
      <c r="C278" s="16" t="s">
        <v>17</v>
      </c>
      <c r="D278" s="16" t="s">
        <v>13</v>
      </c>
      <c r="E278" s="16" t="s">
        <v>97</v>
      </c>
      <c r="F278" s="17">
        <v>9</v>
      </c>
      <c r="G278" s="16" t="s">
        <v>174</v>
      </c>
      <c r="H278" s="16" t="s">
        <v>232</v>
      </c>
      <c r="I278" s="17">
        <v>240</v>
      </c>
      <c r="J278" s="19">
        <v>0</v>
      </c>
      <c r="K278" s="19">
        <v>6712</v>
      </c>
    </row>
    <row r="279" spans="1:11" ht="15">
      <c r="A279" s="22" t="s">
        <v>126</v>
      </c>
      <c r="B279" s="16" t="s">
        <v>27</v>
      </c>
      <c r="C279" s="16" t="s">
        <v>17</v>
      </c>
      <c r="D279" s="16" t="s">
        <v>13</v>
      </c>
      <c r="E279" s="16" t="s">
        <v>97</v>
      </c>
      <c r="F279" s="17">
        <v>9</v>
      </c>
      <c r="G279" s="16" t="s">
        <v>174</v>
      </c>
      <c r="H279" s="16" t="s">
        <v>233</v>
      </c>
      <c r="I279" s="17"/>
      <c r="J279" s="19">
        <f>J280</f>
        <v>0</v>
      </c>
      <c r="K279" s="19">
        <f>K280</f>
        <v>2974.2</v>
      </c>
    </row>
    <row r="280" spans="1:11" ht="30">
      <c r="A280" s="22" t="s">
        <v>188</v>
      </c>
      <c r="B280" s="16" t="s">
        <v>27</v>
      </c>
      <c r="C280" s="16" t="s">
        <v>17</v>
      </c>
      <c r="D280" s="16" t="s">
        <v>13</v>
      </c>
      <c r="E280" s="16" t="s">
        <v>97</v>
      </c>
      <c r="F280" s="17">
        <v>9</v>
      </c>
      <c r="G280" s="16" t="s">
        <v>174</v>
      </c>
      <c r="H280" s="16" t="s">
        <v>233</v>
      </c>
      <c r="I280" s="17">
        <v>240</v>
      </c>
      <c r="J280" s="19">
        <v>0</v>
      </c>
      <c r="K280" s="19">
        <f>4000-1025.8</f>
        <v>2974.2</v>
      </c>
    </row>
    <row r="281" spans="1:11" ht="15">
      <c r="A281" s="22" t="s">
        <v>125</v>
      </c>
      <c r="B281" s="16" t="s">
        <v>27</v>
      </c>
      <c r="C281" s="16" t="s">
        <v>17</v>
      </c>
      <c r="D281" s="16" t="s">
        <v>13</v>
      </c>
      <c r="E281" s="16" t="s">
        <v>97</v>
      </c>
      <c r="F281" s="17">
        <v>9</v>
      </c>
      <c r="G281" s="16" t="s">
        <v>174</v>
      </c>
      <c r="H281" s="16" t="s">
        <v>234</v>
      </c>
      <c r="I281" s="17"/>
      <c r="J281" s="19">
        <f>J282</f>
        <v>0</v>
      </c>
      <c r="K281" s="19">
        <f>K282</f>
        <v>500</v>
      </c>
    </row>
    <row r="282" spans="1:11" ht="30">
      <c r="A282" s="22" t="s">
        <v>188</v>
      </c>
      <c r="B282" s="16" t="s">
        <v>27</v>
      </c>
      <c r="C282" s="16" t="s">
        <v>17</v>
      </c>
      <c r="D282" s="16" t="s">
        <v>13</v>
      </c>
      <c r="E282" s="16" t="s">
        <v>97</v>
      </c>
      <c r="F282" s="17">
        <v>9</v>
      </c>
      <c r="G282" s="16" t="s">
        <v>174</v>
      </c>
      <c r="H282" s="16" t="s">
        <v>234</v>
      </c>
      <c r="I282" s="17">
        <v>240</v>
      </c>
      <c r="J282" s="19">
        <v>0</v>
      </c>
      <c r="K282" s="19">
        <v>500</v>
      </c>
    </row>
    <row r="283" spans="1:11" ht="15">
      <c r="A283" s="22" t="s">
        <v>127</v>
      </c>
      <c r="B283" s="16" t="s">
        <v>27</v>
      </c>
      <c r="C283" s="16" t="s">
        <v>17</v>
      </c>
      <c r="D283" s="16" t="s">
        <v>13</v>
      </c>
      <c r="E283" s="16" t="s">
        <v>97</v>
      </c>
      <c r="F283" s="17">
        <v>9</v>
      </c>
      <c r="G283" s="16" t="s">
        <v>174</v>
      </c>
      <c r="H283" s="17">
        <v>29220</v>
      </c>
      <c r="I283" s="17"/>
      <c r="J283" s="19">
        <f>J284</f>
        <v>0</v>
      </c>
      <c r="K283" s="19">
        <f>K284</f>
        <v>900</v>
      </c>
    </row>
    <row r="284" spans="1:11" ht="30">
      <c r="A284" s="22" t="s">
        <v>188</v>
      </c>
      <c r="B284" s="16" t="s">
        <v>27</v>
      </c>
      <c r="C284" s="16" t="s">
        <v>17</v>
      </c>
      <c r="D284" s="16" t="s">
        <v>13</v>
      </c>
      <c r="E284" s="16" t="s">
        <v>97</v>
      </c>
      <c r="F284" s="17">
        <v>9</v>
      </c>
      <c r="G284" s="16" t="s">
        <v>174</v>
      </c>
      <c r="H284" s="17">
        <v>29220</v>
      </c>
      <c r="I284" s="17">
        <v>240</v>
      </c>
      <c r="J284" s="19">
        <v>0</v>
      </c>
      <c r="K284" s="19">
        <v>900</v>
      </c>
    </row>
    <row r="285" spans="1:11" ht="15">
      <c r="A285" s="22" t="s">
        <v>130</v>
      </c>
      <c r="B285" s="16" t="s">
        <v>27</v>
      </c>
      <c r="C285" s="16" t="s">
        <v>17</v>
      </c>
      <c r="D285" s="16" t="s">
        <v>13</v>
      </c>
      <c r="E285" s="16" t="s">
        <v>97</v>
      </c>
      <c r="F285" s="17">
        <v>9</v>
      </c>
      <c r="G285" s="16" t="s">
        <v>174</v>
      </c>
      <c r="H285" s="16" t="s">
        <v>235</v>
      </c>
      <c r="I285" s="17"/>
      <c r="J285" s="19">
        <f>J286</f>
        <v>0</v>
      </c>
      <c r="K285" s="19">
        <f>K286</f>
        <v>3516.4</v>
      </c>
    </row>
    <row r="286" spans="1:11" ht="30">
      <c r="A286" s="22" t="s">
        <v>188</v>
      </c>
      <c r="B286" s="16" t="s">
        <v>27</v>
      </c>
      <c r="C286" s="16" t="s">
        <v>17</v>
      </c>
      <c r="D286" s="16" t="s">
        <v>13</v>
      </c>
      <c r="E286" s="16" t="s">
        <v>97</v>
      </c>
      <c r="F286" s="17">
        <v>9</v>
      </c>
      <c r="G286" s="16" t="s">
        <v>174</v>
      </c>
      <c r="H286" s="16" t="s">
        <v>235</v>
      </c>
      <c r="I286" s="17">
        <v>240</v>
      </c>
      <c r="J286" s="19">
        <v>0</v>
      </c>
      <c r="K286" s="19">
        <f>19119.8-3161-10831.8-1590.6-20</f>
        <v>3516.4</v>
      </c>
    </row>
    <row r="287" spans="1:11" ht="15">
      <c r="A287" s="22" t="s">
        <v>150</v>
      </c>
      <c r="B287" s="16" t="s">
        <v>27</v>
      </c>
      <c r="C287" s="16" t="s">
        <v>17</v>
      </c>
      <c r="D287" s="16" t="s">
        <v>13</v>
      </c>
      <c r="E287" s="16" t="s">
        <v>97</v>
      </c>
      <c r="F287" s="17">
        <v>9</v>
      </c>
      <c r="G287" s="16" t="s">
        <v>174</v>
      </c>
      <c r="H287" s="16" t="s">
        <v>267</v>
      </c>
      <c r="I287" s="17"/>
      <c r="J287" s="19">
        <f>J288</f>
        <v>0</v>
      </c>
      <c r="K287" s="19">
        <f>K288</f>
        <v>1200</v>
      </c>
    </row>
    <row r="288" spans="1:11" ht="30">
      <c r="A288" s="22" t="s">
        <v>188</v>
      </c>
      <c r="B288" s="16" t="s">
        <v>27</v>
      </c>
      <c r="C288" s="16" t="s">
        <v>17</v>
      </c>
      <c r="D288" s="16" t="s">
        <v>13</v>
      </c>
      <c r="E288" s="16" t="s">
        <v>97</v>
      </c>
      <c r="F288" s="17">
        <v>9</v>
      </c>
      <c r="G288" s="16" t="s">
        <v>174</v>
      </c>
      <c r="H288" s="16" t="s">
        <v>267</v>
      </c>
      <c r="I288" s="17">
        <v>240</v>
      </c>
      <c r="J288" s="19">
        <v>0</v>
      </c>
      <c r="K288" s="19">
        <v>1200</v>
      </c>
    </row>
    <row r="289" spans="1:11" ht="15">
      <c r="A289" s="24" t="s">
        <v>294</v>
      </c>
      <c r="B289" s="12" t="s">
        <v>27</v>
      </c>
      <c r="C289" s="12" t="s">
        <v>17</v>
      </c>
      <c r="D289" s="12" t="s">
        <v>17</v>
      </c>
      <c r="E289" s="12" t="s">
        <v>174</v>
      </c>
      <c r="F289" s="13">
        <v>0</v>
      </c>
      <c r="G289" s="12" t="s">
        <v>174</v>
      </c>
      <c r="H289" s="12" t="s">
        <v>311</v>
      </c>
      <c r="I289" s="13"/>
      <c r="J289" s="23">
        <f>J290+J296+J307</f>
        <v>18465.8</v>
      </c>
      <c r="K289" s="23">
        <f>K290+K296+K307</f>
        <v>18086.7</v>
      </c>
    </row>
    <row r="290" spans="1:11" ht="30">
      <c r="A290" s="15" t="s">
        <v>347</v>
      </c>
      <c r="B290" s="16" t="s">
        <v>17</v>
      </c>
      <c r="C290" s="16" t="s">
        <v>17</v>
      </c>
      <c r="D290" s="16" t="s">
        <v>17</v>
      </c>
      <c r="E290" s="16" t="s">
        <v>13</v>
      </c>
      <c r="F290" s="17">
        <v>0</v>
      </c>
      <c r="G290" s="16" t="s">
        <v>174</v>
      </c>
      <c r="H290" s="16" t="s">
        <v>311</v>
      </c>
      <c r="I290" s="13"/>
      <c r="J290" s="19">
        <f>J291</f>
        <v>18095.8</v>
      </c>
      <c r="K290" s="19">
        <f>K291</f>
        <v>0</v>
      </c>
    </row>
    <row r="291" spans="1:11" s="26" customFormat="1" ht="15">
      <c r="A291" s="24" t="s">
        <v>131</v>
      </c>
      <c r="B291" s="12" t="s">
        <v>27</v>
      </c>
      <c r="C291" s="12" t="s">
        <v>17</v>
      </c>
      <c r="D291" s="12" t="s">
        <v>17</v>
      </c>
      <c r="E291" s="12" t="s">
        <v>13</v>
      </c>
      <c r="F291" s="13">
        <v>4</v>
      </c>
      <c r="G291" s="12" t="s">
        <v>174</v>
      </c>
      <c r="H291" s="12" t="s">
        <v>311</v>
      </c>
      <c r="I291" s="13"/>
      <c r="J291" s="23">
        <f>J292</f>
        <v>18095.8</v>
      </c>
      <c r="K291" s="23">
        <f>K292</f>
        <v>0</v>
      </c>
    </row>
    <row r="292" spans="1:11" ht="30">
      <c r="A292" s="22" t="s">
        <v>132</v>
      </c>
      <c r="B292" s="16" t="s">
        <v>27</v>
      </c>
      <c r="C292" s="16" t="s">
        <v>17</v>
      </c>
      <c r="D292" s="16" t="s">
        <v>17</v>
      </c>
      <c r="E292" s="16" t="s">
        <v>13</v>
      </c>
      <c r="F292" s="17">
        <v>4</v>
      </c>
      <c r="G292" s="16" t="s">
        <v>174</v>
      </c>
      <c r="H292" s="16" t="s">
        <v>240</v>
      </c>
      <c r="I292" s="17"/>
      <c r="J292" s="19">
        <f>SUM(J293:J295)</f>
        <v>18095.8</v>
      </c>
      <c r="K292" s="19">
        <f>SUM(K293:K295)</f>
        <v>0</v>
      </c>
    </row>
    <row r="293" spans="1:11" ht="15">
      <c r="A293" s="15" t="s">
        <v>179</v>
      </c>
      <c r="B293" s="16" t="s">
        <v>27</v>
      </c>
      <c r="C293" s="16" t="s">
        <v>17</v>
      </c>
      <c r="D293" s="16" t="s">
        <v>17</v>
      </c>
      <c r="E293" s="16" t="s">
        <v>13</v>
      </c>
      <c r="F293" s="17">
        <v>4</v>
      </c>
      <c r="G293" s="16" t="s">
        <v>174</v>
      </c>
      <c r="H293" s="16" t="s">
        <v>240</v>
      </c>
      <c r="I293" s="17">
        <v>110</v>
      </c>
      <c r="J293" s="19">
        <v>15065.3</v>
      </c>
      <c r="K293" s="19">
        <v>0</v>
      </c>
    </row>
    <row r="294" spans="1:11" ht="30">
      <c r="A294" s="22" t="s">
        <v>188</v>
      </c>
      <c r="B294" s="16" t="s">
        <v>27</v>
      </c>
      <c r="C294" s="16" t="s">
        <v>17</v>
      </c>
      <c r="D294" s="16" t="s">
        <v>17</v>
      </c>
      <c r="E294" s="16" t="s">
        <v>13</v>
      </c>
      <c r="F294" s="17">
        <v>4</v>
      </c>
      <c r="G294" s="16" t="s">
        <v>174</v>
      </c>
      <c r="H294" s="16" t="s">
        <v>240</v>
      </c>
      <c r="I294" s="17">
        <v>240</v>
      </c>
      <c r="J294" s="19">
        <v>2979.5</v>
      </c>
      <c r="K294" s="19">
        <v>0</v>
      </c>
    </row>
    <row r="295" spans="1:11" ht="15">
      <c r="A295" s="15" t="s">
        <v>181</v>
      </c>
      <c r="B295" s="16" t="s">
        <v>27</v>
      </c>
      <c r="C295" s="16" t="s">
        <v>17</v>
      </c>
      <c r="D295" s="16" t="s">
        <v>17</v>
      </c>
      <c r="E295" s="16" t="s">
        <v>13</v>
      </c>
      <c r="F295" s="17">
        <v>4</v>
      </c>
      <c r="G295" s="16" t="s">
        <v>174</v>
      </c>
      <c r="H295" s="16" t="s">
        <v>240</v>
      </c>
      <c r="I295" s="17">
        <v>850</v>
      </c>
      <c r="J295" s="19">
        <v>51</v>
      </c>
      <c r="K295" s="19">
        <v>0</v>
      </c>
    </row>
    <row r="296" spans="1:11" s="26" customFormat="1" ht="43.5">
      <c r="A296" s="11" t="s">
        <v>189</v>
      </c>
      <c r="B296" s="13">
        <v>871</v>
      </c>
      <c r="C296" s="12" t="s">
        <v>17</v>
      </c>
      <c r="D296" s="12" t="s">
        <v>17</v>
      </c>
      <c r="E296" s="12" t="s">
        <v>21</v>
      </c>
      <c r="F296" s="13">
        <v>0</v>
      </c>
      <c r="G296" s="12" t="s">
        <v>174</v>
      </c>
      <c r="H296" s="12" t="s">
        <v>311</v>
      </c>
      <c r="I296" s="13"/>
      <c r="J296" s="23">
        <f>J297</f>
        <v>370</v>
      </c>
      <c r="K296" s="23">
        <f>K297</f>
        <v>0</v>
      </c>
    </row>
    <row r="297" spans="1:11" ht="15">
      <c r="A297" s="11" t="s">
        <v>202</v>
      </c>
      <c r="B297" s="13">
        <v>871</v>
      </c>
      <c r="C297" s="12" t="s">
        <v>17</v>
      </c>
      <c r="D297" s="12" t="s">
        <v>17</v>
      </c>
      <c r="E297" s="12" t="s">
        <v>21</v>
      </c>
      <c r="F297" s="13">
        <v>2</v>
      </c>
      <c r="G297" s="12" t="s">
        <v>174</v>
      </c>
      <c r="H297" s="12" t="s">
        <v>311</v>
      </c>
      <c r="I297" s="13"/>
      <c r="J297" s="23">
        <f>J298+J301+J304</f>
        <v>370</v>
      </c>
      <c r="K297" s="23">
        <f>K298+K301+K304</f>
        <v>0</v>
      </c>
    </row>
    <row r="298" spans="1:11" ht="15">
      <c r="A298" s="15" t="s">
        <v>268</v>
      </c>
      <c r="B298" s="17">
        <v>871</v>
      </c>
      <c r="C298" s="16" t="s">
        <v>17</v>
      </c>
      <c r="D298" s="16" t="s">
        <v>17</v>
      </c>
      <c r="E298" s="16" t="s">
        <v>21</v>
      </c>
      <c r="F298" s="17">
        <v>2</v>
      </c>
      <c r="G298" s="16" t="s">
        <v>12</v>
      </c>
      <c r="H298" s="16" t="s">
        <v>311</v>
      </c>
      <c r="I298" s="17"/>
      <c r="J298" s="19">
        <f>J299</f>
        <v>50</v>
      </c>
      <c r="K298" s="19">
        <f>K299</f>
        <v>0</v>
      </c>
    </row>
    <row r="299" spans="1:11" ht="30">
      <c r="A299" s="22" t="s">
        <v>191</v>
      </c>
      <c r="B299" s="17">
        <v>871</v>
      </c>
      <c r="C299" s="16" t="s">
        <v>17</v>
      </c>
      <c r="D299" s="16" t="s">
        <v>17</v>
      </c>
      <c r="E299" s="16" t="s">
        <v>21</v>
      </c>
      <c r="F299" s="16" t="s">
        <v>171</v>
      </c>
      <c r="G299" s="16" t="s">
        <v>12</v>
      </c>
      <c r="H299" s="16" t="s">
        <v>217</v>
      </c>
      <c r="I299" s="16"/>
      <c r="J299" s="19">
        <f>J300</f>
        <v>50</v>
      </c>
      <c r="K299" s="19">
        <f>K300</f>
        <v>0</v>
      </c>
    </row>
    <row r="300" spans="1:11" ht="30">
      <c r="A300" s="22" t="s">
        <v>188</v>
      </c>
      <c r="B300" s="17">
        <v>871</v>
      </c>
      <c r="C300" s="16" t="s">
        <v>17</v>
      </c>
      <c r="D300" s="16" t="s">
        <v>17</v>
      </c>
      <c r="E300" s="16" t="s">
        <v>21</v>
      </c>
      <c r="F300" s="16" t="s">
        <v>171</v>
      </c>
      <c r="G300" s="16" t="s">
        <v>12</v>
      </c>
      <c r="H300" s="16" t="s">
        <v>217</v>
      </c>
      <c r="I300" s="16" t="s">
        <v>194</v>
      </c>
      <c r="J300" s="19">
        <v>50</v>
      </c>
      <c r="K300" s="19">
        <v>0</v>
      </c>
    </row>
    <row r="301" spans="1:11" ht="15">
      <c r="A301" s="15" t="s">
        <v>269</v>
      </c>
      <c r="B301" s="17">
        <v>871</v>
      </c>
      <c r="C301" s="16" t="s">
        <v>17</v>
      </c>
      <c r="D301" s="16" t="s">
        <v>17</v>
      </c>
      <c r="E301" s="16" t="s">
        <v>21</v>
      </c>
      <c r="F301" s="17">
        <v>2</v>
      </c>
      <c r="G301" s="16" t="s">
        <v>14</v>
      </c>
      <c r="H301" s="16"/>
      <c r="I301" s="17"/>
      <c r="J301" s="19">
        <f>J302</f>
        <v>300</v>
      </c>
      <c r="K301" s="19">
        <f>K302</f>
        <v>0</v>
      </c>
    </row>
    <row r="302" spans="1:11" ht="30">
      <c r="A302" s="22" t="s">
        <v>191</v>
      </c>
      <c r="B302" s="17">
        <v>871</v>
      </c>
      <c r="C302" s="16" t="s">
        <v>17</v>
      </c>
      <c r="D302" s="16" t="s">
        <v>17</v>
      </c>
      <c r="E302" s="16" t="s">
        <v>21</v>
      </c>
      <c r="F302" s="16" t="s">
        <v>171</v>
      </c>
      <c r="G302" s="16" t="s">
        <v>14</v>
      </c>
      <c r="H302" s="16" t="s">
        <v>217</v>
      </c>
      <c r="I302" s="16"/>
      <c r="J302" s="19">
        <f>J303</f>
        <v>300</v>
      </c>
      <c r="K302" s="19">
        <f>K303</f>
        <v>0</v>
      </c>
    </row>
    <row r="303" spans="1:11" ht="30">
      <c r="A303" s="22" t="s">
        <v>188</v>
      </c>
      <c r="B303" s="17">
        <v>871</v>
      </c>
      <c r="C303" s="16" t="s">
        <v>17</v>
      </c>
      <c r="D303" s="16" t="s">
        <v>17</v>
      </c>
      <c r="E303" s="16" t="s">
        <v>21</v>
      </c>
      <c r="F303" s="16" t="s">
        <v>171</v>
      </c>
      <c r="G303" s="16" t="s">
        <v>14</v>
      </c>
      <c r="H303" s="16" t="s">
        <v>217</v>
      </c>
      <c r="I303" s="16" t="s">
        <v>194</v>
      </c>
      <c r="J303" s="19">
        <v>300</v>
      </c>
      <c r="K303" s="19">
        <v>0</v>
      </c>
    </row>
    <row r="304" spans="1:11" ht="15">
      <c r="A304" s="15" t="s">
        <v>272</v>
      </c>
      <c r="B304" s="17">
        <v>871</v>
      </c>
      <c r="C304" s="16" t="s">
        <v>17</v>
      </c>
      <c r="D304" s="16" t="s">
        <v>17</v>
      </c>
      <c r="E304" s="16" t="s">
        <v>21</v>
      </c>
      <c r="F304" s="16" t="s">
        <v>171</v>
      </c>
      <c r="G304" s="16" t="s">
        <v>13</v>
      </c>
      <c r="H304" s="16"/>
      <c r="I304" s="16"/>
      <c r="J304" s="19">
        <f>J305</f>
        <v>20</v>
      </c>
      <c r="K304" s="19">
        <f>K305</f>
        <v>0</v>
      </c>
    </row>
    <row r="305" spans="1:11" ht="30">
      <c r="A305" s="22" t="s">
        <v>191</v>
      </c>
      <c r="B305" s="17">
        <v>871</v>
      </c>
      <c r="C305" s="16" t="s">
        <v>17</v>
      </c>
      <c r="D305" s="16" t="s">
        <v>17</v>
      </c>
      <c r="E305" s="16" t="s">
        <v>21</v>
      </c>
      <c r="F305" s="16" t="s">
        <v>171</v>
      </c>
      <c r="G305" s="16" t="s">
        <v>13</v>
      </c>
      <c r="H305" s="16" t="s">
        <v>217</v>
      </c>
      <c r="I305" s="16"/>
      <c r="J305" s="19">
        <f>J306</f>
        <v>20</v>
      </c>
      <c r="K305" s="19">
        <f>K306</f>
        <v>0</v>
      </c>
    </row>
    <row r="306" spans="1:11" ht="30">
      <c r="A306" s="22" t="s">
        <v>188</v>
      </c>
      <c r="B306" s="17">
        <v>871</v>
      </c>
      <c r="C306" s="16" t="s">
        <v>17</v>
      </c>
      <c r="D306" s="16" t="s">
        <v>17</v>
      </c>
      <c r="E306" s="16" t="s">
        <v>21</v>
      </c>
      <c r="F306" s="16" t="s">
        <v>171</v>
      </c>
      <c r="G306" s="16" t="s">
        <v>13</v>
      </c>
      <c r="H306" s="16" t="s">
        <v>217</v>
      </c>
      <c r="I306" s="16" t="s">
        <v>194</v>
      </c>
      <c r="J306" s="19">
        <v>20</v>
      </c>
      <c r="K306" s="19">
        <v>0</v>
      </c>
    </row>
    <row r="307" spans="1:11" ht="15">
      <c r="A307" s="24" t="s">
        <v>112</v>
      </c>
      <c r="B307" s="13">
        <v>871</v>
      </c>
      <c r="C307" s="12" t="s">
        <v>17</v>
      </c>
      <c r="D307" s="12" t="s">
        <v>17</v>
      </c>
      <c r="E307" s="12" t="s">
        <v>97</v>
      </c>
      <c r="F307" s="13">
        <v>0</v>
      </c>
      <c r="G307" s="12" t="s">
        <v>174</v>
      </c>
      <c r="H307" s="12" t="s">
        <v>311</v>
      </c>
      <c r="I307" s="17"/>
      <c r="J307" s="23">
        <f>J308</f>
        <v>0</v>
      </c>
      <c r="K307" s="23">
        <f>K308</f>
        <v>18086.7</v>
      </c>
    </row>
    <row r="308" spans="1:11" ht="15">
      <c r="A308" s="22" t="s">
        <v>421</v>
      </c>
      <c r="B308" s="17">
        <v>871</v>
      </c>
      <c r="C308" s="16" t="s">
        <v>17</v>
      </c>
      <c r="D308" s="16" t="s">
        <v>17</v>
      </c>
      <c r="E308" s="16" t="s">
        <v>97</v>
      </c>
      <c r="F308" s="17">
        <v>9</v>
      </c>
      <c r="G308" s="16" t="s">
        <v>174</v>
      </c>
      <c r="H308" s="16" t="s">
        <v>311</v>
      </c>
      <c r="I308" s="17"/>
      <c r="J308" s="19">
        <f>J309</f>
        <v>0</v>
      </c>
      <c r="K308" s="19">
        <f>K309</f>
        <v>18086.7</v>
      </c>
    </row>
    <row r="309" spans="1:11" ht="30">
      <c r="A309" s="22" t="s">
        <v>430</v>
      </c>
      <c r="B309" s="17">
        <v>871</v>
      </c>
      <c r="C309" s="16" t="s">
        <v>17</v>
      </c>
      <c r="D309" s="16" t="s">
        <v>17</v>
      </c>
      <c r="E309" s="16" t="s">
        <v>97</v>
      </c>
      <c r="F309" s="17">
        <v>9</v>
      </c>
      <c r="G309" s="16" t="s">
        <v>174</v>
      </c>
      <c r="H309" s="16" t="s">
        <v>240</v>
      </c>
      <c r="I309" s="17"/>
      <c r="J309" s="19">
        <f>SUM(J310:J311)</f>
        <v>0</v>
      </c>
      <c r="K309" s="19">
        <f>SUM(K310:K311)</f>
        <v>18086.7</v>
      </c>
    </row>
    <row r="310" spans="1:11" ht="15">
      <c r="A310" s="15" t="s">
        <v>179</v>
      </c>
      <c r="B310" s="16" t="s">
        <v>27</v>
      </c>
      <c r="C310" s="16" t="s">
        <v>17</v>
      </c>
      <c r="D310" s="16" t="s">
        <v>17</v>
      </c>
      <c r="E310" s="16" t="s">
        <v>97</v>
      </c>
      <c r="F310" s="17">
        <v>9</v>
      </c>
      <c r="G310" s="16" t="s">
        <v>174</v>
      </c>
      <c r="H310" s="16" t="s">
        <v>240</v>
      </c>
      <c r="I310" s="17">
        <v>110</v>
      </c>
      <c r="J310" s="19">
        <v>0</v>
      </c>
      <c r="K310" s="19">
        <v>15065.3</v>
      </c>
    </row>
    <row r="311" spans="1:11" ht="30">
      <c r="A311" s="22" t="s">
        <v>188</v>
      </c>
      <c r="B311" s="16" t="s">
        <v>27</v>
      </c>
      <c r="C311" s="16" t="s">
        <v>17</v>
      </c>
      <c r="D311" s="16" t="s">
        <v>17</v>
      </c>
      <c r="E311" s="16" t="s">
        <v>97</v>
      </c>
      <c r="F311" s="17">
        <v>9</v>
      </c>
      <c r="G311" s="16" t="s">
        <v>174</v>
      </c>
      <c r="H311" s="16" t="s">
        <v>240</v>
      </c>
      <c r="I311" s="17">
        <v>240</v>
      </c>
      <c r="J311" s="19">
        <v>0</v>
      </c>
      <c r="K311" s="19">
        <v>3021.4</v>
      </c>
    </row>
    <row r="312" spans="1:11" ht="15">
      <c r="A312" s="13" t="s">
        <v>69</v>
      </c>
      <c r="B312" s="13">
        <v>871</v>
      </c>
      <c r="C312" s="12" t="s">
        <v>21</v>
      </c>
      <c r="D312" s="12"/>
      <c r="E312" s="12"/>
      <c r="F312" s="13"/>
      <c r="G312" s="12"/>
      <c r="H312" s="12"/>
      <c r="I312" s="13"/>
      <c r="J312" s="14">
        <f>J313+J318</f>
        <v>288</v>
      </c>
      <c r="K312" s="14">
        <f>K313+K318</f>
        <v>288</v>
      </c>
    </row>
    <row r="313" spans="1:11" ht="29.25">
      <c r="A313" s="72" t="s">
        <v>72</v>
      </c>
      <c r="B313" s="13">
        <v>871</v>
      </c>
      <c r="C313" s="12" t="s">
        <v>21</v>
      </c>
      <c r="D313" s="12" t="s">
        <v>17</v>
      </c>
      <c r="E313" s="12" t="s">
        <v>174</v>
      </c>
      <c r="F313" s="13">
        <v>0</v>
      </c>
      <c r="G313" s="12" t="s">
        <v>174</v>
      </c>
      <c r="H313" s="12" t="s">
        <v>311</v>
      </c>
      <c r="I313" s="17"/>
      <c r="J313" s="23">
        <f aca="true" t="shared" si="15" ref="J313:K316">J314</f>
        <v>30</v>
      </c>
      <c r="K313" s="23">
        <f t="shared" si="15"/>
        <v>30</v>
      </c>
    </row>
    <row r="314" spans="1:11" ht="15">
      <c r="A314" s="15" t="s">
        <v>100</v>
      </c>
      <c r="B314" s="17">
        <v>871</v>
      </c>
      <c r="C314" s="16" t="s">
        <v>21</v>
      </c>
      <c r="D314" s="16" t="s">
        <v>17</v>
      </c>
      <c r="E314" s="16">
        <v>92</v>
      </c>
      <c r="F314" s="17">
        <v>0</v>
      </c>
      <c r="G314" s="16" t="s">
        <v>174</v>
      </c>
      <c r="H314" s="16" t="s">
        <v>311</v>
      </c>
      <c r="I314" s="17"/>
      <c r="J314" s="19">
        <f t="shared" si="15"/>
        <v>30</v>
      </c>
      <c r="K314" s="19">
        <f t="shared" si="15"/>
        <v>30</v>
      </c>
    </row>
    <row r="315" spans="1:11" s="26" customFormat="1" ht="15">
      <c r="A315" s="22" t="s">
        <v>163</v>
      </c>
      <c r="B315" s="17">
        <v>871</v>
      </c>
      <c r="C315" s="16" t="s">
        <v>21</v>
      </c>
      <c r="D315" s="16" t="s">
        <v>17</v>
      </c>
      <c r="E315" s="16">
        <v>92</v>
      </c>
      <c r="F315" s="17">
        <v>2</v>
      </c>
      <c r="G315" s="16" t="s">
        <v>174</v>
      </c>
      <c r="H315" s="16" t="s">
        <v>311</v>
      </c>
      <c r="I315" s="17"/>
      <c r="J315" s="19">
        <f t="shared" si="15"/>
        <v>30</v>
      </c>
      <c r="K315" s="19">
        <f t="shared" si="15"/>
        <v>30</v>
      </c>
    </row>
    <row r="316" spans="1:11" s="26" customFormat="1" ht="15">
      <c r="A316" s="22" t="s">
        <v>133</v>
      </c>
      <c r="B316" s="17">
        <v>871</v>
      </c>
      <c r="C316" s="16" t="s">
        <v>21</v>
      </c>
      <c r="D316" s="16" t="s">
        <v>17</v>
      </c>
      <c r="E316" s="16">
        <v>92</v>
      </c>
      <c r="F316" s="17">
        <v>2</v>
      </c>
      <c r="G316" s="16" t="s">
        <v>174</v>
      </c>
      <c r="H316" s="16" t="s">
        <v>241</v>
      </c>
      <c r="I316" s="17"/>
      <c r="J316" s="19">
        <f t="shared" si="15"/>
        <v>30</v>
      </c>
      <c r="K316" s="19">
        <f t="shared" si="15"/>
        <v>30</v>
      </c>
    </row>
    <row r="317" spans="1:11" s="26" customFormat="1" ht="30">
      <c r="A317" s="22" t="s">
        <v>188</v>
      </c>
      <c r="B317" s="17">
        <v>871</v>
      </c>
      <c r="C317" s="16" t="s">
        <v>21</v>
      </c>
      <c r="D317" s="16" t="s">
        <v>17</v>
      </c>
      <c r="E317" s="16">
        <v>92</v>
      </c>
      <c r="F317" s="17">
        <v>2</v>
      </c>
      <c r="G317" s="16" t="s">
        <v>174</v>
      </c>
      <c r="H317" s="16" t="s">
        <v>241</v>
      </c>
      <c r="I317" s="17">
        <v>240</v>
      </c>
      <c r="J317" s="19">
        <v>30</v>
      </c>
      <c r="K317" s="19">
        <v>30</v>
      </c>
    </row>
    <row r="318" spans="1:11" s="26" customFormat="1" ht="15">
      <c r="A318" s="11" t="s">
        <v>135</v>
      </c>
      <c r="B318" s="13">
        <v>871</v>
      </c>
      <c r="C318" s="12" t="s">
        <v>21</v>
      </c>
      <c r="D318" s="12" t="s">
        <v>21</v>
      </c>
      <c r="E318" s="12" t="s">
        <v>174</v>
      </c>
      <c r="F318" s="13">
        <v>0</v>
      </c>
      <c r="G318" s="12" t="s">
        <v>174</v>
      </c>
      <c r="H318" s="12" t="s">
        <v>105</v>
      </c>
      <c r="I318" s="13"/>
      <c r="J318" s="14">
        <f>J319+J325</f>
        <v>258</v>
      </c>
      <c r="K318" s="14">
        <f>K319+K325</f>
        <v>258</v>
      </c>
    </row>
    <row r="319" spans="1:11" s="26" customFormat="1" ht="43.5">
      <c r="A319" s="24" t="s">
        <v>350</v>
      </c>
      <c r="B319" s="13">
        <v>871</v>
      </c>
      <c r="C319" s="12" t="s">
        <v>21</v>
      </c>
      <c r="D319" s="12" t="s">
        <v>21</v>
      </c>
      <c r="E319" s="12" t="s">
        <v>121</v>
      </c>
      <c r="F319" s="13">
        <v>0</v>
      </c>
      <c r="G319" s="12" t="s">
        <v>174</v>
      </c>
      <c r="H319" s="12" t="s">
        <v>311</v>
      </c>
      <c r="I319" s="13"/>
      <c r="J319" s="14">
        <f>J320</f>
        <v>258</v>
      </c>
      <c r="K319" s="14">
        <f>K320</f>
        <v>0</v>
      </c>
    </row>
    <row r="320" spans="1:11" s="26" customFormat="1" ht="15">
      <c r="A320" s="11" t="s">
        <v>135</v>
      </c>
      <c r="B320" s="13">
        <v>871</v>
      </c>
      <c r="C320" s="12" t="s">
        <v>21</v>
      </c>
      <c r="D320" s="12" t="s">
        <v>21</v>
      </c>
      <c r="E320" s="12" t="s">
        <v>121</v>
      </c>
      <c r="F320" s="13">
        <v>1</v>
      </c>
      <c r="G320" s="12" t="s">
        <v>174</v>
      </c>
      <c r="H320" s="12" t="s">
        <v>311</v>
      </c>
      <c r="I320" s="13"/>
      <c r="J320" s="14">
        <f>J321+J323</f>
        <v>258</v>
      </c>
      <c r="K320" s="14">
        <f>K321+K323</f>
        <v>0</v>
      </c>
    </row>
    <row r="321" spans="1:11" s="26" customFormat="1" ht="15">
      <c r="A321" s="15" t="s">
        <v>136</v>
      </c>
      <c r="B321" s="17">
        <v>871</v>
      </c>
      <c r="C321" s="16" t="s">
        <v>21</v>
      </c>
      <c r="D321" s="16" t="s">
        <v>21</v>
      </c>
      <c r="E321" s="16" t="s">
        <v>121</v>
      </c>
      <c r="F321" s="17">
        <v>1</v>
      </c>
      <c r="G321" s="16" t="s">
        <v>174</v>
      </c>
      <c r="H321" s="16" t="s">
        <v>242</v>
      </c>
      <c r="I321" s="17"/>
      <c r="J321" s="18">
        <f>J322</f>
        <v>100</v>
      </c>
      <c r="K321" s="18">
        <f>K322</f>
        <v>0</v>
      </c>
    </row>
    <row r="322" spans="1:11" s="26" customFormat="1" ht="45">
      <c r="A322" s="22" t="s">
        <v>362</v>
      </c>
      <c r="B322" s="17">
        <v>871</v>
      </c>
      <c r="C322" s="16" t="s">
        <v>21</v>
      </c>
      <c r="D322" s="16" t="s">
        <v>21</v>
      </c>
      <c r="E322" s="16" t="s">
        <v>121</v>
      </c>
      <c r="F322" s="17">
        <v>1</v>
      </c>
      <c r="G322" s="16" t="s">
        <v>174</v>
      </c>
      <c r="H322" s="16" t="s">
        <v>242</v>
      </c>
      <c r="I322" s="17">
        <v>810</v>
      </c>
      <c r="J322" s="18">
        <v>100</v>
      </c>
      <c r="K322" s="18">
        <v>0</v>
      </c>
    </row>
    <row r="323" spans="1:11" s="26" customFormat="1" ht="15">
      <c r="A323" s="15" t="s">
        <v>134</v>
      </c>
      <c r="B323" s="17">
        <v>871</v>
      </c>
      <c r="C323" s="16" t="s">
        <v>21</v>
      </c>
      <c r="D323" s="16" t="s">
        <v>21</v>
      </c>
      <c r="E323" s="16" t="s">
        <v>121</v>
      </c>
      <c r="F323" s="17">
        <v>1</v>
      </c>
      <c r="G323" s="16" t="s">
        <v>174</v>
      </c>
      <c r="H323" s="16" t="s">
        <v>243</v>
      </c>
      <c r="I323" s="17"/>
      <c r="J323" s="18">
        <f>J324</f>
        <v>158</v>
      </c>
      <c r="K323" s="18">
        <f>K324</f>
        <v>0</v>
      </c>
    </row>
    <row r="324" spans="1:11" s="26" customFormat="1" ht="30">
      <c r="A324" s="22" t="s">
        <v>188</v>
      </c>
      <c r="B324" s="17">
        <v>871</v>
      </c>
      <c r="C324" s="16" t="s">
        <v>21</v>
      </c>
      <c r="D324" s="16" t="s">
        <v>21</v>
      </c>
      <c r="E324" s="16" t="s">
        <v>121</v>
      </c>
      <c r="F324" s="17">
        <v>1</v>
      </c>
      <c r="G324" s="16" t="s">
        <v>174</v>
      </c>
      <c r="H324" s="16" t="s">
        <v>243</v>
      </c>
      <c r="I324" s="17">
        <v>240</v>
      </c>
      <c r="J324" s="18">
        <v>158</v>
      </c>
      <c r="K324" s="18">
        <v>0</v>
      </c>
    </row>
    <row r="325" spans="1:11" s="26" customFormat="1" ht="15">
      <c r="A325" s="24" t="s">
        <v>112</v>
      </c>
      <c r="B325" s="13">
        <v>871</v>
      </c>
      <c r="C325" s="12" t="s">
        <v>21</v>
      </c>
      <c r="D325" s="12" t="s">
        <v>21</v>
      </c>
      <c r="E325" s="12" t="s">
        <v>97</v>
      </c>
      <c r="F325" s="13">
        <v>0</v>
      </c>
      <c r="G325" s="12" t="s">
        <v>174</v>
      </c>
      <c r="H325" s="12" t="s">
        <v>311</v>
      </c>
      <c r="I325" s="17"/>
      <c r="J325" s="23">
        <f>J326</f>
        <v>0</v>
      </c>
      <c r="K325" s="23">
        <f>K326</f>
        <v>258</v>
      </c>
    </row>
    <row r="326" spans="1:11" s="26" customFormat="1" ht="15">
      <c r="A326" s="22" t="s">
        <v>421</v>
      </c>
      <c r="B326" s="17">
        <v>871</v>
      </c>
      <c r="C326" s="16" t="s">
        <v>21</v>
      </c>
      <c r="D326" s="16" t="s">
        <v>21</v>
      </c>
      <c r="E326" s="16" t="s">
        <v>97</v>
      </c>
      <c r="F326" s="17">
        <v>9</v>
      </c>
      <c r="G326" s="16" t="s">
        <v>174</v>
      </c>
      <c r="H326" s="16" t="s">
        <v>311</v>
      </c>
      <c r="I326" s="17"/>
      <c r="J326" s="19">
        <f>J327</f>
        <v>0</v>
      </c>
      <c r="K326" s="19">
        <f>K327</f>
        <v>258</v>
      </c>
    </row>
    <row r="327" spans="1:11" s="26" customFormat="1" ht="15">
      <c r="A327" s="22" t="s">
        <v>421</v>
      </c>
      <c r="B327" s="17">
        <v>871</v>
      </c>
      <c r="C327" s="16" t="s">
        <v>21</v>
      </c>
      <c r="D327" s="16" t="s">
        <v>21</v>
      </c>
      <c r="E327" s="16" t="s">
        <v>97</v>
      </c>
      <c r="F327" s="17">
        <v>9</v>
      </c>
      <c r="G327" s="16" t="s">
        <v>174</v>
      </c>
      <c r="H327" s="16" t="s">
        <v>311</v>
      </c>
      <c r="I327" s="17"/>
      <c r="J327" s="19">
        <f>J328+J330</f>
        <v>0</v>
      </c>
      <c r="K327" s="19">
        <f>K328+K330</f>
        <v>258</v>
      </c>
    </row>
    <row r="328" spans="1:11" s="26" customFormat="1" ht="15">
      <c r="A328" s="15" t="s">
        <v>136</v>
      </c>
      <c r="B328" s="17">
        <v>871</v>
      </c>
      <c r="C328" s="16" t="s">
        <v>21</v>
      </c>
      <c r="D328" s="16" t="s">
        <v>21</v>
      </c>
      <c r="E328" s="16" t="s">
        <v>97</v>
      </c>
      <c r="F328" s="17">
        <v>9</v>
      </c>
      <c r="G328" s="16" t="s">
        <v>174</v>
      </c>
      <c r="H328" s="16" t="s">
        <v>242</v>
      </c>
      <c r="I328" s="17"/>
      <c r="J328" s="18">
        <f>J329</f>
        <v>0</v>
      </c>
      <c r="K328" s="18">
        <f>K329</f>
        <v>100</v>
      </c>
    </row>
    <row r="329" spans="1:11" s="26" customFormat="1" ht="45">
      <c r="A329" s="22" t="s">
        <v>362</v>
      </c>
      <c r="B329" s="17">
        <v>871</v>
      </c>
      <c r="C329" s="16" t="s">
        <v>21</v>
      </c>
      <c r="D329" s="16" t="s">
        <v>21</v>
      </c>
      <c r="E329" s="16" t="s">
        <v>97</v>
      </c>
      <c r="F329" s="17">
        <v>9</v>
      </c>
      <c r="G329" s="16" t="s">
        <v>174</v>
      </c>
      <c r="H329" s="16" t="s">
        <v>242</v>
      </c>
      <c r="I329" s="17">
        <v>810</v>
      </c>
      <c r="J329" s="18">
        <v>0</v>
      </c>
      <c r="K329" s="18">
        <v>100</v>
      </c>
    </row>
    <row r="330" spans="1:11" s="26" customFormat="1" ht="15">
      <c r="A330" s="15" t="s">
        <v>134</v>
      </c>
      <c r="B330" s="17">
        <v>871</v>
      </c>
      <c r="C330" s="16" t="s">
        <v>21</v>
      </c>
      <c r="D330" s="16" t="s">
        <v>21</v>
      </c>
      <c r="E330" s="16" t="s">
        <v>97</v>
      </c>
      <c r="F330" s="17">
        <v>9</v>
      </c>
      <c r="G330" s="16" t="s">
        <v>174</v>
      </c>
      <c r="H330" s="16" t="s">
        <v>243</v>
      </c>
      <c r="I330" s="17"/>
      <c r="J330" s="18">
        <f>J331</f>
        <v>0</v>
      </c>
      <c r="K330" s="18">
        <f>K331</f>
        <v>158</v>
      </c>
    </row>
    <row r="331" spans="1:11" s="26" customFormat="1" ht="30">
      <c r="A331" s="22" t="s">
        <v>188</v>
      </c>
      <c r="B331" s="17">
        <v>871</v>
      </c>
      <c r="C331" s="16" t="s">
        <v>21</v>
      </c>
      <c r="D331" s="16" t="s">
        <v>21</v>
      </c>
      <c r="E331" s="16" t="s">
        <v>97</v>
      </c>
      <c r="F331" s="17">
        <v>9</v>
      </c>
      <c r="G331" s="16" t="s">
        <v>174</v>
      </c>
      <c r="H331" s="16" t="s">
        <v>243</v>
      </c>
      <c r="I331" s="17">
        <v>240</v>
      </c>
      <c r="J331" s="18">
        <v>0</v>
      </c>
      <c r="K331" s="18">
        <v>158</v>
      </c>
    </row>
    <row r="332" spans="1:11" s="26" customFormat="1" ht="15">
      <c r="A332" s="13" t="s">
        <v>87</v>
      </c>
      <c r="B332" s="12" t="s">
        <v>27</v>
      </c>
      <c r="C332" s="12" t="s">
        <v>22</v>
      </c>
      <c r="D332" s="16"/>
      <c r="E332" s="16"/>
      <c r="F332" s="17"/>
      <c r="G332" s="16"/>
      <c r="H332" s="16"/>
      <c r="I332" s="17"/>
      <c r="J332" s="14">
        <f>J333+J374</f>
        <v>17569.399999999998</v>
      </c>
      <c r="K332" s="14">
        <f>K333+K374</f>
        <v>17669.4</v>
      </c>
    </row>
    <row r="333" spans="1:11" s="26" customFormat="1" ht="15">
      <c r="A333" s="11" t="s">
        <v>23</v>
      </c>
      <c r="B333" s="12" t="s">
        <v>27</v>
      </c>
      <c r="C333" s="12" t="s">
        <v>22</v>
      </c>
      <c r="D333" s="13" t="s">
        <v>12</v>
      </c>
      <c r="E333" s="12" t="s">
        <v>174</v>
      </c>
      <c r="F333" s="13">
        <v>0</v>
      </c>
      <c r="G333" s="12" t="s">
        <v>174</v>
      </c>
      <c r="H333" s="12" t="s">
        <v>311</v>
      </c>
      <c r="I333" s="13" t="s">
        <v>8</v>
      </c>
      <c r="J333" s="14">
        <f>J334++J343+J351+J358</f>
        <v>14508.399999999998</v>
      </c>
      <c r="K333" s="14">
        <f>K358+K334+K343+K351</f>
        <v>14508.4</v>
      </c>
    </row>
    <row r="334" spans="1:11" s="26" customFormat="1" ht="45">
      <c r="A334" s="22" t="s">
        <v>350</v>
      </c>
      <c r="B334" s="16" t="s">
        <v>27</v>
      </c>
      <c r="C334" s="16" t="s">
        <v>22</v>
      </c>
      <c r="D334" s="16" t="s">
        <v>12</v>
      </c>
      <c r="E334" s="16" t="s">
        <v>121</v>
      </c>
      <c r="F334" s="17">
        <v>0</v>
      </c>
      <c r="G334" s="16" t="s">
        <v>174</v>
      </c>
      <c r="H334" s="16" t="s">
        <v>311</v>
      </c>
      <c r="I334" s="17"/>
      <c r="J334" s="18">
        <f>J335+J340</f>
        <v>13528.099999999999</v>
      </c>
      <c r="K334" s="18">
        <f>K335+K340</f>
        <v>0</v>
      </c>
    </row>
    <row r="335" spans="1:11" s="26" customFormat="1" ht="15">
      <c r="A335" s="24" t="s">
        <v>137</v>
      </c>
      <c r="B335" s="12" t="s">
        <v>27</v>
      </c>
      <c r="C335" s="12" t="s">
        <v>22</v>
      </c>
      <c r="D335" s="12" t="s">
        <v>12</v>
      </c>
      <c r="E335" s="12" t="s">
        <v>121</v>
      </c>
      <c r="F335" s="13">
        <v>2</v>
      </c>
      <c r="G335" s="12" t="s">
        <v>174</v>
      </c>
      <c r="H335" s="12" t="s">
        <v>311</v>
      </c>
      <c r="I335" s="13"/>
      <c r="J335" s="14">
        <f>J336</f>
        <v>2696.3</v>
      </c>
      <c r="K335" s="14">
        <f>K336</f>
        <v>0</v>
      </c>
    </row>
    <row r="336" spans="1:11" ht="30">
      <c r="A336" s="22" t="s">
        <v>132</v>
      </c>
      <c r="B336" s="16" t="s">
        <v>27</v>
      </c>
      <c r="C336" s="16" t="s">
        <v>22</v>
      </c>
      <c r="D336" s="16" t="s">
        <v>12</v>
      </c>
      <c r="E336" s="16" t="s">
        <v>121</v>
      </c>
      <c r="F336" s="17">
        <v>2</v>
      </c>
      <c r="G336" s="16" t="s">
        <v>174</v>
      </c>
      <c r="H336" s="16" t="s">
        <v>240</v>
      </c>
      <c r="I336" s="17"/>
      <c r="J336" s="18">
        <f>SUM(J337:J339)</f>
        <v>2696.3</v>
      </c>
      <c r="K336" s="18">
        <f>SUM(K337:K339)</f>
        <v>0</v>
      </c>
    </row>
    <row r="337" spans="1:11" ht="15">
      <c r="A337" s="15" t="s">
        <v>179</v>
      </c>
      <c r="B337" s="16" t="s">
        <v>27</v>
      </c>
      <c r="C337" s="16" t="s">
        <v>22</v>
      </c>
      <c r="D337" s="16" t="s">
        <v>12</v>
      </c>
      <c r="E337" s="16" t="s">
        <v>121</v>
      </c>
      <c r="F337" s="17">
        <v>2</v>
      </c>
      <c r="G337" s="16" t="s">
        <v>174</v>
      </c>
      <c r="H337" s="16" t="s">
        <v>240</v>
      </c>
      <c r="I337" s="17">
        <v>110</v>
      </c>
      <c r="J337" s="18">
        <v>1842.2</v>
      </c>
      <c r="K337" s="18">
        <v>0</v>
      </c>
    </row>
    <row r="338" spans="1:11" ht="30">
      <c r="A338" s="22" t="s">
        <v>188</v>
      </c>
      <c r="B338" s="16" t="s">
        <v>27</v>
      </c>
      <c r="C338" s="16" t="s">
        <v>22</v>
      </c>
      <c r="D338" s="16" t="s">
        <v>12</v>
      </c>
      <c r="E338" s="16" t="s">
        <v>121</v>
      </c>
      <c r="F338" s="17">
        <v>2</v>
      </c>
      <c r="G338" s="16" t="s">
        <v>174</v>
      </c>
      <c r="H338" s="16" t="s">
        <v>240</v>
      </c>
      <c r="I338" s="17">
        <v>240</v>
      </c>
      <c r="J338" s="18">
        <v>834.1</v>
      </c>
      <c r="K338" s="18">
        <v>0</v>
      </c>
    </row>
    <row r="339" spans="1:11" ht="15">
      <c r="A339" s="15" t="s">
        <v>181</v>
      </c>
      <c r="B339" s="16" t="s">
        <v>27</v>
      </c>
      <c r="C339" s="16" t="s">
        <v>22</v>
      </c>
      <c r="D339" s="16" t="s">
        <v>12</v>
      </c>
      <c r="E339" s="16" t="s">
        <v>121</v>
      </c>
      <c r="F339" s="17">
        <v>2</v>
      </c>
      <c r="G339" s="16" t="s">
        <v>174</v>
      </c>
      <c r="H339" s="16" t="s">
        <v>240</v>
      </c>
      <c r="I339" s="17">
        <v>850</v>
      </c>
      <c r="J339" s="18">
        <v>20</v>
      </c>
      <c r="K339" s="18">
        <v>0</v>
      </c>
    </row>
    <row r="340" spans="1:11" ht="15">
      <c r="A340" s="24" t="s">
        <v>358</v>
      </c>
      <c r="B340" s="12" t="s">
        <v>27</v>
      </c>
      <c r="C340" s="12" t="s">
        <v>22</v>
      </c>
      <c r="D340" s="12" t="s">
        <v>12</v>
      </c>
      <c r="E340" s="12" t="s">
        <v>121</v>
      </c>
      <c r="F340" s="13">
        <v>5</v>
      </c>
      <c r="G340" s="12" t="s">
        <v>174</v>
      </c>
      <c r="H340" s="12" t="s">
        <v>311</v>
      </c>
      <c r="I340" s="13"/>
      <c r="J340" s="14">
        <f>J341</f>
        <v>10831.8</v>
      </c>
      <c r="K340" s="14">
        <f>K341</f>
        <v>0</v>
      </c>
    </row>
    <row r="341" spans="1:11" ht="30">
      <c r="A341" s="22" t="s">
        <v>132</v>
      </c>
      <c r="B341" s="16" t="s">
        <v>27</v>
      </c>
      <c r="C341" s="16" t="s">
        <v>22</v>
      </c>
      <c r="D341" s="16" t="s">
        <v>12</v>
      </c>
      <c r="E341" s="16" t="s">
        <v>121</v>
      </c>
      <c r="F341" s="17">
        <v>5</v>
      </c>
      <c r="G341" s="16" t="s">
        <v>174</v>
      </c>
      <c r="H341" s="16" t="s">
        <v>240</v>
      </c>
      <c r="I341" s="17"/>
      <c r="J341" s="18">
        <f>SUM(J342:J342)</f>
        <v>10831.8</v>
      </c>
      <c r="K341" s="18">
        <f>SUM(K342:K342)</f>
        <v>0</v>
      </c>
    </row>
    <row r="342" spans="1:11" ht="15">
      <c r="A342" s="15" t="s">
        <v>366</v>
      </c>
      <c r="B342" s="16" t="s">
        <v>27</v>
      </c>
      <c r="C342" s="16" t="s">
        <v>22</v>
      </c>
      <c r="D342" s="16" t="s">
        <v>12</v>
      </c>
      <c r="E342" s="16" t="s">
        <v>121</v>
      </c>
      <c r="F342" s="17">
        <v>5</v>
      </c>
      <c r="G342" s="16" t="s">
        <v>174</v>
      </c>
      <c r="H342" s="16" t="s">
        <v>240</v>
      </c>
      <c r="I342" s="17">
        <v>620</v>
      </c>
      <c r="J342" s="18">
        <f>10831.8</f>
        <v>10831.8</v>
      </c>
      <c r="K342" s="144">
        <v>0</v>
      </c>
    </row>
    <row r="343" spans="1:11" s="26" customFormat="1" ht="43.5">
      <c r="A343" s="11" t="s">
        <v>189</v>
      </c>
      <c r="B343" s="13">
        <v>871</v>
      </c>
      <c r="C343" s="12" t="s">
        <v>22</v>
      </c>
      <c r="D343" s="12" t="s">
        <v>12</v>
      </c>
      <c r="E343" s="12" t="s">
        <v>21</v>
      </c>
      <c r="F343" s="13">
        <v>0</v>
      </c>
      <c r="G343" s="12" t="s">
        <v>174</v>
      </c>
      <c r="H343" s="12" t="s">
        <v>311</v>
      </c>
      <c r="I343" s="13"/>
      <c r="J343" s="23">
        <f>J344</f>
        <v>82.5</v>
      </c>
      <c r="K343" s="23">
        <f>K344</f>
        <v>0</v>
      </c>
    </row>
    <row r="344" spans="1:11" ht="15">
      <c r="A344" s="11" t="s">
        <v>203</v>
      </c>
      <c r="B344" s="13">
        <v>871</v>
      </c>
      <c r="C344" s="12" t="s">
        <v>22</v>
      </c>
      <c r="D344" s="12" t="s">
        <v>12</v>
      </c>
      <c r="E344" s="12" t="s">
        <v>21</v>
      </c>
      <c r="F344" s="13">
        <v>3</v>
      </c>
      <c r="G344" s="12" t="s">
        <v>174</v>
      </c>
      <c r="H344" s="12" t="s">
        <v>311</v>
      </c>
      <c r="I344" s="13"/>
      <c r="J344" s="23">
        <f>J346+J348</f>
        <v>82.5</v>
      </c>
      <c r="K344" s="23">
        <f>K346+K348</f>
        <v>0</v>
      </c>
    </row>
    <row r="345" spans="1:11" ht="15">
      <c r="A345" s="15" t="s">
        <v>268</v>
      </c>
      <c r="B345" s="17">
        <v>871</v>
      </c>
      <c r="C345" s="16" t="s">
        <v>22</v>
      </c>
      <c r="D345" s="16" t="s">
        <v>12</v>
      </c>
      <c r="E345" s="16" t="s">
        <v>21</v>
      </c>
      <c r="F345" s="17">
        <v>3</v>
      </c>
      <c r="G345" s="16" t="s">
        <v>12</v>
      </c>
      <c r="H345" s="16" t="s">
        <v>311</v>
      </c>
      <c r="I345" s="17"/>
      <c r="J345" s="19">
        <f>J346</f>
        <v>72.5</v>
      </c>
      <c r="K345" s="19">
        <f>K346</f>
        <v>0</v>
      </c>
    </row>
    <row r="346" spans="1:11" ht="30">
      <c r="A346" s="22" t="s">
        <v>191</v>
      </c>
      <c r="B346" s="17">
        <v>871</v>
      </c>
      <c r="C346" s="16" t="s">
        <v>22</v>
      </c>
      <c r="D346" s="16" t="s">
        <v>12</v>
      </c>
      <c r="E346" s="16" t="s">
        <v>21</v>
      </c>
      <c r="F346" s="16" t="s">
        <v>204</v>
      </c>
      <c r="G346" s="16" t="s">
        <v>12</v>
      </c>
      <c r="H346" s="16" t="s">
        <v>217</v>
      </c>
      <c r="I346" s="16"/>
      <c r="J346" s="19">
        <f>J347</f>
        <v>72.5</v>
      </c>
      <c r="K346" s="19">
        <f>K347</f>
        <v>0</v>
      </c>
    </row>
    <row r="347" spans="1:11" ht="30">
      <c r="A347" s="22" t="s">
        <v>188</v>
      </c>
      <c r="B347" s="17">
        <v>871</v>
      </c>
      <c r="C347" s="16" t="s">
        <v>22</v>
      </c>
      <c r="D347" s="16" t="s">
        <v>12</v>
      </c>
      <c r="E347" s="16" t="s">
        <v>21</v>
      </c>
      <c r="F347" s="16" t="s">
        <v>204</v>
      </c>
      <c r="G347" s="16" t="s">
        <v>12</v>
      </c>
      <c r="H347" s="16" t="s">
        <v>217</v>
      </c>
      <c r="I347" s="16" t="s">
        <v>194</v>
      </c>
      <c r="J347" s="19">
        <v>72.5</v>
      </c>
      <c r="K347" s="19">
        <v>0</v>
      </c>
    </row>
    <row r="348" spans="1:11" ht="15">
      <c r="A348" s="15" t="s">
        <v>272</v>
      </c>
      <c r="B348" s="17">
        <v>871</v>
      </c>
      <c r="C348" s="16" t="s">
        <v>22</v>
      </c>
      <c r="D348" s="16" t="s">
        <v>12</v>
      </c>
      <c r="E348" s="16" t="s">
        <v>21</v>
      </c>
      <c r="F348" s="17">
        <v>3</v>
      </c>
      <c r="G348" s="16" t="s">
        <v>14</v>
      </c>
      <c r="H348" s="16" t="s">
        <v>311</v>
      </c>
      <c r="I348" s="17"/>
      <c r="J348" s="19">
        <f>J349</f>
        <v>10</v>
      </c>
      <c r="K348" s="19">
        <f>K349</f>
        <v>0</v>
      </c>
    </row>
    <row r="349" spans="1:11" ht="30">
      <c r="A349" s="22" t="s">
        <v>191</v>
      </c>
      <c r="B349" s="17">
        <v>871</v>
      </c>
      <c r="C349" s="16" t="s">
        <v>22</v>
      </c>
      <c r="D349" s="16" t="s">
        <v>12</v>
      </c>
      <c r="E349" s="16" t="s">
        <v>21</v>
      </c>
      <c r="F349" s="16" t="s">
        <v>204</v>
      </c>
      <c r="G349" s="16" t="s">
        <v>14</v>
      </c>
      <c r="H349" s="16" t="s">
        <v>217</v>
      </c>
      <c r="I349" s="16"/>
      <c r="J349" s="19">
        <f>J350</f>
        <v>10</v>
      </c>
      <c r="K349" s="19">
        <f>K350</f>
        <v>0</v>
      </c>
    </row>
    <row r="350" spans="1:11" ht="30">
      <c r="A350" s="22" t="s">
        <v>188</v>
      </c>
      <c r="B350" s="17">
        <v>871</v>
      </c>
      <c r="C350" s="16" t="s">
        <v>22</v>
      </c>
      <c r="D350" s="16" t="s">
        <v>12</v>
      </c>
      <c r="E350" s="16" t="s">
        <v>21</v>
      </c>
      <c r="F350" s="16" t="s">
        <v>204</v>
      </c>
      <c r="G350" s="16" t="s">
        <v>14</v>
      </c>
      <c r="H350" s="16" t="s">
        <v>217</v>
      </c>
      <c r="I350" s="16" t="s">
        <v>194</v>
      </c>
      <c r="J350" s="19">
        <v>10</v>
      </c>
      <c r="K350" s="19">
        <v>0</v>
      </c>
    </row>
    <row r="351" spans="1:11" ht="43.5">
      <c r="A351" s="11" t="s">
        <v>340</v>
      </c>
      <c r="B351" s="13">
        <v>871</v>
      </c>
      <c r="C351" s="12" t="s">
        <v>22</v>
      </c>
      <c r="D351" s="12" t="s">
        <v>12</v>
      </c>
      <c r="E351" s="12" t="s">
        <v>82</v>
      </c>
      <c r="F351" s="13">
        <v>0</v>
      </c>
      <c r="G351" s="12" t="s">
        <v>174</v>
      </c>
      <c r="H351" s="12" t="s">
        <v>311</v>
      </c>
      <c r="I351" s="13"/>
      <c r="J351" s="23">
        <f>J352+J355</f>
        <v>500</v>
      </c>
      <c r="K351" s="23">
        <f>K352+K355</f>
        <v>0</v>
      </c>
    </row>
    <row r="352" spans="1:11" ht="15">
      <c r="A352" s="22" t="s">
        <v>295</v>
      </c>
      <c r="B352" s="17">
        <v>871</v>
      </c>
      <c r="C352" s="16" t="s">
        <v>22</v>
      </c>
      <c r="D352" s="16" t="s">
        <v>12</v>
      </c>
      <c r="E352" s="16" t="s">
        <v>82</v>
      </c>
      <c r="F352" s="16" t="s">
        <v>197</v>
      </c>
      <c r="G352" s="16" t="s">
        <v>12</v>
      </c>
      <c r="H352" s="16" t="s">
        <v>311</v>
      </c>
      <c r="I352" s="16"/>
      <c r="J352" s="19">
        <f>J353</f>
        <v>350</v>
      </c>
      <c r="K352" s="19">
        <f>K353</f>
        <v>0</v>
      </c>
    </row>
    <row r="353" spans="1:11" ht="15">
      <c r="A353" s="22" t="s">
        <v>296</v>
      </c>
      <c r="B353" s="17">
        <v>871</v>
      </c>
      <c r="C353" s="16" t="s">
        <v>22</v>
      </c>
      <c r="D353" s="16" t="s">
        <v>12</v>
      </c>
      <c r="E353" s="16" t="s">
        <v>82</v>
      </c>
      <c r="F353" s="16" t="s">
        <v>197</v>
      </c>
      <c r="G353" s="16" t="s">
        <v>12</v>
      </c>
      <c r="H353" s="16" t="s">
        <v>297</v>
      </c>
      <c r="I353" s="16"/>
      <c r="J353" s="19">
        <f>J354</f>
        <v>350</v>
      </c>
      <c r="K353" s="19">
        <f>K354</f>
        <v>0</v>
      </c>
    </row>
    <row r="354" spans="1:11" ht="30">
      <c r="A354" s="22" t="s">
        <v>188</v>
      </c>
      <c r="B354" s="17">
        <v>871</v>
      </c>
      <c r="C354" s="16" t="s">
        <v>22</v>
      </c>
      <c r="D354" s="16" t="s">
        <v>12</v>
      </c>
      <c r="E354" s="16" t="s">
        <v>82</v>
      </c>
      <c r="F354" s="16" t="s">
        <v>197</v>
      </c>
      <c r="G354" s="16" t="s">
        <v>12</v>
      </c>
      <c r="H354" s="16" t="s">
        <v>297</v>
      </c>
      <c r="I354" s="16" t="s">
        <v>194</v>
      </c>
      <c r="J354" s="19">
        <v>350</v>
      </c>
      <c r="K354" s="19">
        <v>0</v>
      </c>
    </row>
    <row r="355" spans="1:11" ht="15">
      <c r="A355" s="22" t="s">
        <v>298</v>
      </c>
      <c r="B355" s="17">
        <v>871</v>
      </c>
      <c r="C355" s="16" t="s">
        <v>22</v>
      </c>
      <c r="D355" s="16" t="s">
        <v>12</v>
      </c>
      <c r="E355" s="16" t="s">
        <v>82</v>
      </c>
      <c r="F355" s="16" t="s">
        <v>197</v>
      </c>
      <c r="G355" s="16" t="s">
        <v>14</v>
      </c>
      <c r="H355" s="16"/>
      <c r="I355" s="16"/>
      <c r="J355" s="19">
        <f>J356</f>
        <v>150</v>
      </c>
      <c r="K355" s="19">
        <f>K356</f>
        <v>0</v>
      </c>
    </row>
    <row r="356" spans="1:11" ht="15">
      <c r="A356" s="22" t="s">
        <v>296</v>
      </c>
      <c r="B356" s="17">
        <v>871</v>
      </c>
      <c r="C356" s="16" t="s">
        <v>22</v>
      </c>
      <c r="D356" s="16" t="s">
        <v>12</v>
      </c>
      <c r="E356" s="16" t="s">
        <v>82</v>
      </c>
      <c r="F356" s="16" t="s">
        <v>197</v>
      </c>
      <c r="G356" s="16" t="s">
        <v>14</v>
      </c>
      <c r="H356" s="16" t="s">
        <v>297</v>
      </c>
      <c r="I356" s="16"/>
      <c r="J356" s="19">
        <f>J357</f>
        <v>150</v>
      </c>
      <c r="K356" s="19">
        <f>K357</f>
        <v>0</v>
      </c>
    </row>
    <row r="357" spans="1:11" ht="30">
      <c r="A357" s="22" t="s">
        <v>188</v>
      </c>
      <c r="B357" s="17">
        <v>871</v>
      </c>
      <c r="C357" s="16" t="s">
        <v>22</v>
      </c>
      <c r="D357" s="16" t="s">
        <v>12</v>
      </c>
      <c r="E357" s="16" t="s">
        <v>82</v>
      </c>
      <c r="F357" s="16" t="s">
        <v>197</v>
      </c>
      <c r="G357" s="16" t="s">
        <v>14</v>
      </c>
      <c r="H357" s="16" t="s">
        <v>297</v>
      </c>
      <c r="I357" s="16" t="s">
        <v>194</v>
      </c>
      <c r="J357" s="19">
        <v>150</v>
      </c>
      <c r="K357" s="19">
        <v>0</v>
      </c>
    </row>
    <row r="358" spans="1:11" ht="15">
      <c r="A358" s="24" t="s">
        <v>112</v>
      </c>
      <c r="B358" s="13">
        <v>871</v>
      </c>
      <c r="C358" s="12" t="s">
        <v>22</v>
      </c>
      <c r="D358" s="12" t="s">
        <v>12</v>
      </c>
      <c r="E358" s="12" t="s">
        <v>97</v>
      </c>
      <c r="F358" s="13">
        <v>0</v>
      </c>
      <c r="G358" s="12" t="s">
        <v>174</v>
      </c>
      <c r="H358" s="12" t="s">
        <v>311</v>
      </c>
      <c r="I358" s="13"/>
      <c r="J358" s="14">
        <f>J359</f>
        <v>397.8</v>
      </c>
      <c r="K358" s="14">
        <f>K359</f>
        <v>14508.4</v>
      </c>
    </row>
    <row r="359" spans="1:11" ht="15">
      <c r="A359" s="22" t="s">
        <v>421</v>
      </c>
      <c r="B359" s="17">
        <v>871</v>
      </c>
      <c r="C359" s="16" t="s">
        <v>22</v>
      </c>
      <c r="D359" s="16" t="s">
        <v>12</v>
      </c>
      <c r="E359" s="16" t="s">
        <v>97</v>
      </c>
      <c r="F359" s="17">
        <v>9</v>
      </c>
      <c r="G359" s="16" t="s">
        <v>174</v>
      </c>
      <c r="H359" s="16" t="s">
        <v>311</v>
      </c>
      <c r="I359" s="17"/>
      <c r="J359" s="18">
        <f>J360</f>
        <v>397.8</v>
      </c>
      <c r="K359" s="18">
        <f>K360</f>
        <v>14508.4</v>
      </c>
    </row>
    <row r="360" spans="1:11" ht="15">
      <c r="A360" s="22" t="s">
        <v>421</v>
      </c>
      <c r="B360" s="17">
        <v>871</v>
      </c>
      <c r="C360" s="16" t="s">
        <v>22</v>
      </c>
      <c r="D360" s="16" t="s">
        <v>12</v>
      </c>
      <c r="E360" s="16" t="s">
        <v>97</v>
      </c>
      <c r="F360" s="17">
        <v>9</v>
      </c>
      <c r="G360" s="16" t="s">
        <v>174</v>
      </c>
      <c r="H360" s="16" t="s">
        <v>311</v>
      </c>
      <c r="I360" s="17"/>
      <c r="J360" s="18">
        <f>J361+J366+J368+J370+J372</f>
        <v>397.8</v>
      </c>
      <c r="K360" s="18">
        <f>K361+K366+K368+K370+K372</f>
        <v>14508.4</v>
      </c>
    </row>
    <row r="361" spans="1:11" ht="30">
      <c r="A361" s="22" t="s">
        <v>132</v>
      </c>
      <c r="B361" s="16" t="s">
        <v>27</v>
      </c>
      <c r="C361" s="16" t="s">
        <v>22</v>
      </c>
      <c r="D361" s="16" t="s">
        <v>12</v>
      </c>
      <c r="E361" s="16" t="s">
        <v>97</v>
      </c>
      <c r="F361" s="17">
        <v>9</v>
      </c>
      <c r="G361" s="16" t="s">
        <v>174</v>
      </c>
      <c r="H361" s="16" t="s">
        <v>240</v>
      </c>
      <c r="I361" s="17"/>
      <c r="J361" s="18">
        <f>SUM(J362:J365)</f>
        <v>0</v>
      </c>
      <c r="K361" s="18">
        <f>SUM(K362:K365)</f>
        <v>13528.099999999999</v>
      </c>
    </row>
    <row r="362" spans="1:11" ht="15">
      <c r="A362" s="15" t="s">
        <v>179</v>
      </c>
      <c r="B362" s="16" t="s">
        <v>27</v>
      </c>
      <c r="C362" s="16" t="s">
        <v>22</v>
      </c>
      <c r="D362" s="16" t="s">
        <v>12</v>
      </c>
      <c r="E362" s="16" t="s">
        <v>97</v>
      </c>
      <c r="F362" s="17">
        <v>9</v>
      </c>
      <c r="G362" s="16" t="s">
        <v>174</v>
      </c>
      <c r="H362" s="16" t="s">
        <v>240</v>
      </c>
      <c r="I362" s="17">
        <v>110</v>
      </c>
      <c r="J362" s="18">
        <v>0</v>
      </c>
      <c r="K362" s="18">
        <v>1842.2</v>
      </c>
    </row>
    <row r="363" spans="1:11" ht="30">
      <c r="A363" s="22" t="s">
        <v>188</v>
      </c>
      <c r="B363" s="16" t="s">
        <v>27</v>
      </c>
      <c r="C363" s="16" t="s">
        <v>22</v>
      </c>
      <c r="D363" s="16" t="s">
        <v>12</v>
      </c>
      <c r="E363" s="16" t="s">
        <v>97</v>
      </c>
      <c r="F363" s="17">
        <v>9</v>
      </c>
      <c r="G363" s="16" t="s">
        <v>174</v>
      </c>
      <c r="H363" s="16" t="s">
        <v>240</v>
      </c>
      <c r="I363" s="17">
        <v>240</v>
      </c>
      <c r="J363" s="18">
        <v>0</v>
      </c>
      <c r="K363" s="18">
        <v>834.1</v>
      </c>
    </row>
    <row r="364" spans="1:11" ht="15">
      <c r="A364" s="15" t="s">
        <v>366</v>
      </c>
      <c r="B364" s="16" t="s">
        <v>27</v>
      </c>
      <c r="C364" s="16" t="s">
        <v>22</v>
      </c>
      <c r="D364" s="16" t="s">
        <v>12</v>
      </c>
      <c r="E364" s="16" t="s">
        <v>97</v>
      </c>
      <c r="F364" s="17">
        <v>9</v>
      </c>
      <c r="G364" s="16" t="s">
        <v>174</v>
      </c>
      <c r="H364" s="16" t="s">
        <v>240</v>
      </c>
      <c r="I364" s="17">
        <v>620</v>
      </c>
      <c r="J364" s="18">
        <v>0</v>
      </c>
      <c r="K364" s="18">
        <v>10831.8</v>
      </c>
    </row>
    <row r="365" spans="1:11" ht="15">
      <c r="A365" s="15" t="s">
        <v>181</v>
      </c>
      <c r="B365" s="16" t="s">
        <v>27</v>
      </c>
      <c r="C365" s="16" t="s">
        <v>22</v>
      </c>
      <c r="D365" s="16" t="s">
        <v>12</v>
      </c>
      <c r="E365" s="16" t="s">
        <v>97</v>
      </c>
      <c r="F365" s="17">
        <v>9</v>
      </c>
      <c r="G365" s="16" t="s">
        <v>174</v>
      </c>
      <c r="H365" s="16" t="s">
        <v>240</v>
      </c>
      <c r="I365" s="17">
        <v>850</v>
      </c>
      <c r="J365" s="18">
        <v>0</v>
      </c>
      <c r="K365" s="18">
        <v>20</v>
      </c>
    </row>
    <row r="366" spans="1:11" ht="30">
      <c r="A366" s="22" t="s">
        <v>191</v>
      </c>
      <c r="B366" s="17">
        <v>871</v>
      </c>
      <c r="C366" s="16" t="s">
        <v>22</v>
      </c>
      <c r="D366" s="16" t="s">
        <v>12</v>
      </c>
      <c r="E366" s="16" t="s">
        <v>97</v>
      </c>
      <c r="F366" s="17">
        <v>9</v>
      </c>
      <c r="G366" s="16" t="s">
        <v>174</v>
      </c>
      <c r="H366" s="16" t="s">
        <v>217</v>
      </c>
      <c r="I366" s="16"/>
      <c r="J366" s="19">
        <f>J367</f>
        <v>0</v>
      </c>
      <c r="K366" s="19">
        <f>K367</f>
        <v>82.5</v>
      </c>
    </row>
    <row r="367" spans="1:11" ht="30">
      <c r="A367" s="22" t="s">
        <v>188</v>
      </c>
      <c r="B367" s="17">
        <v>871</v>
      </c>
      <c r="C367" s="16" t="s">
        <v>22</v>
      </c>
      <c r="D367" s="16" t="s">
        <v>12</v>
      </c>
      <c r="E367" s="16" t="s">
        <v>97</v>
      </c>
      <c r="F367" s="17">
        <v>9</v>
      </c>
      <c r="G367" s="16" t="s">
        <v>174</v>
      </c>
      <c r="H367" s="16" t="s">
        <v>217</v>
      </c>
      <c r="I367" s="16" t="s">
        <v>194</v>
      </c>
      <c r="J367" s="19">
        <v>0</v>
      </c>
      <c r="K367" s="19">
        <v>82.5</v>
      </c>
    </row>
    <row r="368" spans="1:11" ht="15">
      <c r="A368" s="22" t="s">
        <v>296</v>
      </c>
      <c r="B368" s="17">
        <v>871</v>
      </c>
      <c r="C368" s="16" t="s">
        <v>22</v>
      </c>
      <c r="D368" s="16" t="s">
        <v>12</v>
      </c>
      <c r="E368" s="16" t="s">
        <v>97</v>
      </c>
      <c r="F368" s="17">
        <v>9</v>
      </c>
      <c r="G368" s="16" t="s">
        <v>174</v>
      </c>
      <c r="H368" s="16" t="s">
        <v>297</v>
      </c>
      <c r="I368" s="16"/>
      <c r="J368" s="19">
        <f>J369</f>
        <v>0</v>
      </c>
      <c r="K368" s="19">
        <f>K369</f>
        <v>500</v>
      </c>
    </row>
    <row r="369" spans="1:11" ht="30">
      <c r="A369" s="22" t="s">
        <v>188</v>
      </c>
      <c r="B369" s="17">
        <v>871</v>
      </c>
      <c r="C369" s="16" t="s">
        <v>22</v>
      </c>
      <c r="D369" s="16" t="s">
        <v>12</v>
      </c>
      <c r="E369" s="16" t="s">
        <v>97</v>
      </c>
      <c r="F369" s="17">
        <v>9</v>
      </c>
      <c r="G369" s="16" t="s">
        <v>174</v>
      </c>
      <c r="H369" s="16" t="s">
        <v>297</v>
      </c>
      <c r="I369" s="16" t="s">
        <v>194</v>
      </c>
      <c r="J369" s="19">
        <v>0</v>
      </c>
      <c r="K369" s="19">
        <v>500</v>
      </c>
    </row>
    <row r="370" spans="1:11" ht="66" customHeight="1">
      <c r="A370" s="22" t="s">
        <v>91</v>
      </c>
      <c r="B370" s="17">
        <v>871</v>
      </c>
      <c r="C370" s="16" t="s">
        <v>22</v>
      </c>
      <c r="D370" s="16" t="s">
        <v>12</v>
      </c>
      <c r="E370" s="16" t="s">
        <v>97</v>
      </c>
      <c r="F370" s="17">
        <v>9</v>
      </c>
      <c r="G370" s="16" t="s">
        <v>174</v>
      </c>
      <c r="H370" s="16" t="s">
        <v>245</v>
      </c>
      <c r="I370" s="17"/>
      <c r="J370" s="18">
        <f>J371</f>
        <v>368.2</v>
      </c>
      <c r="K370" s="18">
        <f>K371</f>
        <v>368.2</v>
      </c>
    </row>
    <row r="371" spans="1:11" ht="30">
      <c r="A371" s="22" t="s">
        <v>299</v>
      </c>
      <c r="B371" s="17">
        <v>871</v>
      </c>
      <c r="C371" s="16" t="s">
        <v>22</v>
      </c>
      <c r="D371" s="16" t="s">
        <v>12</v>
      </c>
      <c r="E371" s="16" t="s">
        <v>97</v>
      </c>
      <c r="F371" s="17">
        <v>9</v>
      </c>
      <c r="G371" s="16" t="s">
        <v>174</v>
      </c>
      <c r="H371" s="16" t="s">
        <v>245</v>
      </c>
      <c r="I371" s="17">
        <v>110</v>
      </c>
      <c r="J371" s="18">
        <v>368.2</v>
      </c>
      <c r="K371" s="18">
        <v>368.2</v>
      </c>
    </row>
    <row r="372" spans="1:11" ht="30">
      <c r="A372" s="25" t="s">
        <v>300</v>
      </c>
      <c r="B372" s="17">
        <v>871</v>
      </c>
      <c r="C372" s="16" t="s">
        <v>22</v>
      </c>
      <c r="D372" s="16" t="s">
        <v>12</v>
      </c>
      <c r="E372" s="16" t="s">
        <v>97</v>
      </c>
      <c r="F372" s="17">
        <v>9</v>
      </c>
      <c r="G372" s="16" t="s">
        <v>174</v>
      </c>
      <c r="H372" s="16" t="s">
        <v>301</v>
      </c>
      <c r="I372" s="17"/>
      <c r="J372" s="18">
        <f>J373</f>
        <v>29.6</v>
      </c>
      <c r="K372" s="18">
        <f>K373</f>
        <v>29.6</v>
      </c>
    </row>
    <row r="373" spans="1:11" ht="15">
      <c r="A373" s="15" t="s">
        <v>179</v>
      </c>
      <c r="B373" s="17">
        <v>871</v>
      </c>
      <c r="C373" s="16" t="s">
        <v>22</v>
      </c>
      <c r="D373" s="16" t="s">
        <v>12</v>
      </c>
      <c r="E373" s="16" t="s">
        <v>97</v>
      </c>
      <c r="F373" s="17">
        <v>9</v>
      </c>
      <c r="G373" s="16" t="s">
        <v>174</v>
      </c>
      <c r="H373" s="16" t="s">
        <v>301</v>
      </c>
      <c r="I373" s="17">
        <v>110</v>
      </c>
      <c r="J373" s="18">
        <v>29.6</v>
      </c>
      <c r="K373" s="18">
        <v>29.6</v>
      </c>
    </row>
    <row r="374" spans="1:11" ht="15">
      <c r="A374" s="11" t="s">
        <v>78</v>
      </c>
      <c r="B374" s="13">
        <v>871</v>
      </c>
      <c r="C374" s="12" t="s">
        <v>22</v>
      </c>
      <c r="D374" s="12" t="s">
        <v>16</v>
      </c>
      <c r="E374" s="12" t="s">
        <v>174</v>
      </c>
      <c r="F374" s="13">
        <v>0</v>
      </c>
      <c r="G374" s="12" t="s">
        <v>174</v>
      </c>
      <c r="H374" s="12" t="s">
        <v>311</v>
      </c>
      <c r="I374" s="17"/>
      <c r="J374" s="23">
        <f>J375+J383</f>
        <v>3061</v>
      </c>
      <c r="K374" s="23">
        <f>K375+K383</f>
        <v>3161</v>
      </c>
    </row>
    <row r="375" spans="1:11" ht="45">
      <c r="A375" s="22" t="s">
        <v>350</v>
      </c>
      <c r="B375" s="17">
        <v>871</v>
      </c>
      <c r="C375" s="16" t="s">
        <v>22</v>
      </c>
      <c r="D375" s="16" t="s">
        <v>16</v>
      </c>
      <c r="E375" s="16" t="s">
        <v>121</v>
      </c>
      <c r="F375" s="17">
        <v>0</v>
      </c>
      <c r="G375" s="16" t="s">
        <v>174</v>
      </c>
      <c r="H375" s="16" t="s">
        <v>311</v>
      </c>
      <c r="I375" s="17"/>
      <c r="J375" s="19">
        <f>J376</f>
        <v>3061</v>
      </c>
      <c r="K375" s="19">
        <f>K376</f>
        <v>0</v>
      </c>
    </row>
    <row r="376" spans="1:11" ht="15">
      <c r="A376" s="24" t="s">
        <v>138</v>
      </c>
      <c r="B376" s="13">
        <v>871</v>
      </c>
      <c r="C376" s="12" t="s">
        <v>22</v>
      </c>
      <c r="D376" s="12" t="s">
        <v>16</v>
      </c>
      <c r="E376" s="12" t="s">
        <v>121</v>
      </c>
      <c r="F376" s="13">
        <v>3</v>
      </c>
      <c r="G376" s="12" t="s">
        <v>174</v>
      </c>
      <c r="H376" s="12" t="s">
        <v>311</v>
      </c>
      <c r="I376" s="13"/>
      <c r="J376" s="23">
        <f>J377+J379+J381</f>
        <v>3061</v>
      </c>
      <c r="K376" s="23">
        <f>K377+K379+K381</f>
        <v>0</v>
      </c>
    </row>
    <row r="377" spans="1:11" ht="15">
      <c r="A377" s="22" t="s">
        <v>139</v>
      </c>
      <c r="B377" s="17">
        <v>871</v>
      </c>
      <c r="C377" s="16" t="s">
        <v>22</v>
      </c>
      <c r="D377" s="16" t="s">
        <v>16</v>
      </c>
      <c r="E377" s="16" t="s">
        <v>121</v>
      </c>
      <c r="F377" s="17">
        <v>3</v>
      </c>
      <c r="G377" s="16" t="s">
        <v>174</v>
      </c>
      <c r="H377" s="16" t="s">
        <v>246</v>
      </c>
      <c r="I377" s="17"/>
      <c r="J377" s="19">
        <f>J378</f>
        <v>100</v>
      </c>
      <c r="K377" s="19">
        <f>K378</f>
        <v>0</v>
      </c>
    </row>
    <row r="378" spans="1:11" ht="30">
      <c r="A378" s="22" t="s">
        <v>188</v>
      </c>
      <c r="B378" s="17">
        <v>871</v>
      </c>
      <c r="C378" s="16" t="s">
        <v>22</v>
      </c>
      <c r="D378" s="16" t="s">
        <v>16</v>
      </c>
      <c r="E378" s="16" t="s">
        <v>121</v>
      </c>
      <c r="F378" s="17">
        <v>3</v>
      </c>
      <c r="G378" s="16" t="s">
        <v>174</v>
      </c>
      <c r="H378" s="16" t="s">
        <v>246</v>
      </c>
      <c r="I378" s="17">
        <v>240</v>
      </c>
      <c r="J378" s="19">
        <v>100</v>
      </c>
      <c r="K378" s="19">
        <v>0</v>
      </c>
    </row>
    <row r="379" spans="1:11" ht="15">
      <c r="A379" s="22" t="s">
        <v>140</v>
      </c>
      <c r="B379" s="17">
        <v>871</v>
      </c>
      <c r="C379" s="16" t="s">
        <v>22</v>
      </c>
      <c r="D379" s="16" t="s">
        <v>16</v>
      </c>
      <c r="E379" s="16" t="s">
        <v>121</v>
      </c>
      <c r="F379" s="17">
        <v>3</v>
      </c>
      <c r="G379" s="16" t="s">
        <v>174</v>
      </c>
      <c r="H379" s="16" t="s">
        <v>247</v>
      </c>
      <c r="I379" s="17"/>
      <c r="J379" s="19">
        <f>J380</f>
        <v>1200</v>
      </c>
      <c r="K379" s="19">
        <f>K380</f>
        <v>0</v>
      </c>
    </row>
    <row r="380" spans="1:11" ht="30">
      <c r="A380" s="22" t="s">
        <v>188</v>
      </c>
      <c r="B380" s="17">
        <v>871</v>
      </c>
      <c r="C380" s="16" t="s">
        <v>22</v>
      </c>
      <c r="D380" s="16" t="s">
        <v>16</v>
      </c>
      <c r="E380" s="16" t="s">
        <v>121</v>
      </c>
      <c r="F380" s="17">
        <v>3</v>
      </c>
      <c r="G380" s="16" t="s">
        <v>174</v>
      </c>
      <c r="H380" s="16" t="s">
        <v>247</v>
      </c>
      <c r="I380" s="17">
        <v>240</v>
      </c>
      <c r="J380" s="19">
        <v>1200</v>
      </c>
      <c r="K380" s="19">
        <v>0</v>
      </c>
    </row>
    <row r="381" spans="1:11" ht="15">
      <c r="A381" s="22" t="s">
        <v>134</v>
      </c>
      <c r="B381" s="17">
        <v>871</v>
      </c>
      <c r="C381" s="16" t="s">
        <v>22</v>
      </c>
      <c r="D381" s="16" t="s">
        <v>16</v>
      </c>
      <c r="E381" s="16" t="s">
        <v>121</v>
      </c>
      <c r="F381" s="17">
        <v>3</v>
      </c>
      <c r="G381" s="16" t="s">
        <v>174</v>
      </c>
      <c r="H381" s="16" t="s">
        <v>243</v>
      </c>
      <c r="I381" s="17"/>
      <c r="J381" s="19">
        <f>J382</f>
        <v>1761</v>
      </c>
      <c r="K381" s="19">
        <f>K382</f>
        <v>0</v>
      </c>
    </row>
    <row r="382" spans="1:11" ht="30">
      <c r="A382" s="22" t="s">
        <v>188</v>
      </c>
      <c r="B382" s="17">
        <v>871</v>
      </c>
      <c r="C382" s="16" t="s">
        <v>22</v>
      </c>
      <c r="D382" s="16" t="s">
        <v>16</v>
      </c>
      <c r="E382" s="16" t="s">
        <v>121</v>
      </c>
      <c r="F382" s="17">
        <v>3</v>
      </c>
      <c r="G382" s="16" t="s">
        <v>174</v>
      </c>
      <c r="H382" s="16" t="s">
        <v>243</v>
      </c>
      <c r="I382" s="17">
        <v>240</v>
      </c>
      <c r="J382" s="19">
        <v>1761</v>
      </c>
      <c r="K382" s="19">
        <v>0</v>
      </c>
    </row>
    <row r="383" spans="1:11" ht="15">
      <c r="A383" s="24" t="s">
        <v>112</v>
      </c>
      <c r="B383" s="13">
        <v>871</v>
      </c>
      <c r="C383" s="12" t="s">
        <v>22</v>
      </c>
      <c r="D383" s="12" t="s">
        <v>16</v>
      </c>
      <c r="E383" s="12" t="s">
        <v>97</v>
      </c>
      <c r="F383" s="13">
        <v>0</v>
      </c>
      <c r="G383" s="12" t="s">
        <v>174</v>
      </c>
      <c r="H383" s="12" t="s">
        <v>311</v>
      </c>
      <c r="I383" s="17"/>
      <c r="J383" s="23">
        <f>J384</f>
        <v>0</v>
      </c>
      <c r="K383" s="23">
        <f>K384</f>
        <v>3161</v>
      </c>
    </row>
    <row r="384" spans="1:11" ht="15">
      <c r="A384" s="22" t="s">
        <v>421</v>
      </c>
      <c r="B384" s="17">
        <v>871</v>
      </c>
      <c r="C384" s="16" t="s">
        <v>22</v>
      </c>
      <c r="D384" s="16" t="s">
        <v>16</v>
      </c>
      <c r="E384" s="16" t="s">
        <v>97</v>
      </c>
      <c r="F384" s="17">
        <v>9</v>
      </c>
      <c r="G384" s="16" t="s">
        <v>174</v>
      </c>
      <c r="H384" s="16" t="s">
        <v>311</v>
      </c>
      <c r="I384" s="17"/>
      <c r="J384" s="19">
        <f>J385</f>
        <v>0</v>
      </c>
      <c r="K384" s="19">
        <f>K385</f>
        <v>3161</v>
      </c>
    </row>
    <row r="385" spans="1:11" ht="15">
      <c r="A385" s="22" t="s">
        <v>421</v>
      </c>
      <c r="B385" s="17">
        <v>871</v>
      </c>
      <c r="C385" s="16" t="s">
        <v>22</v>
      </c>
      <c r="D385" s="16" t="s">
        <v>16</v>
      </c>
      <c r="E385" s="16" t="s">
        <v>97</v>
      </c>
      <c r="F385" s="17">
        <v>9</v>
      </c>
      <c r="G385" s="16" t="s">
        <v>174</v>
      </c>
      <c r="H385" s="16" t="s">
        <v>311</v>
      </c>
      <c r="I385" s="17"/>
      <c r="J385" s="19">
        <f>J386+J388+J390</f>
        <v>0</v>
      </c>
      <c r="K385" s="19">
        <f>K386+K388+K390</f>
        <v>3161</v>
      </c>
    </row>
    <row r="386" spans="1:11" ht="15">
      <c r="A386" s="22" t="s">
        <v>139</v>
      </c>
      <c r="B386" s="17">
        <v>871</v>
      </c>
      <c r="C386" s="16" t="s">
        <v>22</v>
      </c>
      <c r="D386" s="16" t="s">
        <v>16</v>
      </c>
      <c r="E386" s="16" t="s">
        <v>97</v>
      </c>
      <c r="F386" s="17">
        <v>9</v>
      </c>
      <c r="G386" s="16" t="s">
        <v>174</v>
      </c>
      <c r="H386" s="16" t="s">
        <v>246</v>
      </c>
      <c r="I386" s="17"/>
      <c r="J386" s="19">
        <f>J387</f>
        <v>0</v>
      </c>
      <c r="K386" s="19">
        <f>K387</f>
        <v>100</v>
      </c>
    </row>
    <row r="387" spans="1:11" ht="30">
      <c r="A387" s="22" t="s">
        <v>188</v>
      </c>
      <c r="B387" s="17">
        <v>871</v>
      </c>
      <c r="C387" s="16" t="s">
        <v>22</v>
      </c>
      <c r="D387" s="16" t="s">
        <v>16</v>
      </c>
      <c r="E387" s="16" t="s">
        <v>97</v>
      </c>
      <c r="F387" s="17">
        <v>9</v>
      </c>
      <c r="G387" s="16" t="s">
        <v>174</v>
      </c>
      <c r="H387" s="16" t="s">
        <v>246</v>
      </c>
      <c r="I387" s="17">
        <v>240</v>
      </c>
      <c r="J387" s="19">
        <v>0</v>
      </c>
      <c r="K387" s="19">
        <v>100</v>
      </c>
    </row>
    <row r="388" spans="1:11" ht="15">
      <c r="A388" s="22" t="s">
        <v>140</v>
      </c>
      <c r="B388" s="17">
        <v>871</v>
      </c>
      <c r="C388" s="16" t="s">
        <v>22</v>
      </c>
      <c r="D388" s="16" t="s">
        <v>16</v>
      </c>
      <c r="E388" s="16" t="s">
        <v>97</v>
      </c>
      <c r="F388" s="17">
        <v>9</v>
      </c>
      <c r="G388" s="16" t="s">
        <v>174</v>
      </c>
      <c r="H388" s="16" t="s">
        <v>247</v>
      </c>
      <c r="I388" s="17"/>
      <c r="J388" s="19">
        <f>J389</f>
        <v>0</v>
      </c>
      <c r="K388" s="19">
        <f>K389</f>
        <v>1000</v>
      </c>
    </row>
    <row r="389" spans="1:11" ht="30">
      <c r="A389" s="22" t="s">
        <v>188</v>
      </c>
      <c r="B389" s="17">
        <v>871</v>
      </c>
      <c r="C389" s="16" t="s">
        <v>22</v>
      </c>
      <c r="D389" s="16" t="s">
        <v>16</v>
      </c>
      <c r="E389" s="16" t="s">
        <v>97</v>
      </c>
      <c r="F389" s="17">
        <v>9</v>
      </c>
      <c r="G389" s="16" t="s">
        <v>174</v>
      </c>
      <c r="H389" s="16" t="s">
        <v>247</v>
      </c>
      <c r="I389" s="17">
        <v>240</v>
      </c>
      <c r="J389" s="19">
        <v>0</v>
      </c>
      <c r="K389" s="19">
        <v>1000</v>
      </c>
    </row>
    <row r="390" spans="1:11" ht="15">
      <c r="A390" s="22" t="s">
        <v>134</v>
      </c>
      <c r="B390" s="17">
        <v>871</v>
      </c>
      <c r="C390" s="16" t="s">
        <v>22</v>
      </c>
      <c r="D390" s="16" t="s">
        <v>16</v>
      </c>
      <c r="E390" s="16" t="s">
        <v>97</v>
      </c>
      <c r="F390" s="17">
        <v>9</v>
      </c>
      <c r="G390" s="16" t="s">
        <v>174</v>
      </c>
      <c r="H390" s="16" t="s">
        <v>243</v>
      </c>
      <c r="I390" s="17"/>
      <c r="J390" s="19">
        <f>J391</f>
        <v>0</v>
      </c>
      <c r="K390" s="19">
        <f>K391</f>
        <v>2061</v>
      </c>
    </row>
    <row r="391" spans="1:11" ht="30">
      <c r="A391" s="22" t="s">
        <v>188</v>
      </c>
      <c r="B391" s="17">
        <v>871</v>
      </c>
      <c r="C391" s="16" t="s">
        <v>22</v>
      </c>
      <c r="D391" s="16" t="s">
        <v>16</v>
      </c>
      <c r="E391" s="16" t="s">
        <v>97</v>
      </c>
      <c r="F391" s="17">
        <v>9</v>
      </c>
      <c r="G391" s="16" t="s">
        <v>174</v>
      </c>
      <c r="H391" s="16" t="s">
        <v>243</v>
      </c>
      <c r="I391" s="17">
        <v>240</v>
      </c>
      <c r="J391" s="19">
        <v>0</v>
      </c>
      <c r="K391" s="19">
        <v>2061</v>
      </c>
    </row>
    <row r="392" spans="1:11" ht="15">
      <c r="A392" s="13" t="s">
        <v>88</v>
      </c>
      <c r="B392" s="12" t="s">
        <v>27</v>
      </c>
      <c r="C392" s="12">
        <v>10</v>
      </c>
      <c r="D392" s="16"/>
      <c r="E392" s="16"/>
      <c r="F392" s="17"/>
      <c r="G392" s="16"/>
      <c r="H392" s="16"/>
      <c r="I392" s="17"/>
      <c r="J392" s="23">
        <f>J393</f>
        <v>700</v>
      </c>
      <c r="K392" s="23">
        <f>K393</f>
        <v>700</v>
      </c>
    </row>
    <row r="393" spans="1:11" ht="15">
      <c r="A393" s="11" t="s">
        <v>89</v>
      </c>
      <c r="B393" s="13">
        <v>871</v>
      </c>
      <c r="C393" s="12" t="s">
        <v>82</v>
      </c>
      <c r="D393" s="12" t="s">
        <v>13</v>
      </c>
      <c r="E393" s="12" t="s">
        <v>174</v>
      </c>
      <c r="F393" s="12" t="s">
        <v>197</v>
      </c>
      <c r="G393" s="12" t="s">
        <v>174</v>
      </c>
      <c r="H393" s="12" t="s">
        <v>311</v>
      </c>
      <c r="I393" s="13"/>
      <c r="J393" s="23">
        <f>J394+J398</f>
        <v>700</v>
      </c>
      <c r="K393" s="23">
        <f>K394+K398</f>
        <v>700</v>
      </c>
    </row>
    <row r="394" spans="1:11" ht="15">
      <c r="A394" s="22" t="s">
        <v>142</v>
      </c>
      <c r="B394" s="17">
        <v>871</v>
      </c>
      <c r="C394" s="16" t="s">
        <v>82</v>
      </c>
      <c r="D394" s="16" t="s">
        <v>13</v>
      </c>
      <c r="E394" s="16" t="s">
        <v>141</v>
      </c>
      <c r="F394" s="17">
        <v>0</v>
      </c>
      <c r="G394" s="16" t="s">
        <v>174</v>
      </c>
      <c r="H394" s="16" t="s">
        <v>311</v>
      </c>
      <c r="I394" s="17"/>
      <c r="J394" s="19">
        <f aca="true" t="shared" si="16" ref="J394:K396">J395</f>
        <v>500</v>
      </c>
      <c r="K394" s="19">
        <f t="shared" si="16"/>
        <v>500</v>
      </c>
    </row>
    <row r="395" spans="1:11" ht="15">
      <c r="A395" s="22" t="s">
        <v>143</v>
      </c>
      <c r="B395" s="17">
        <v>871</v>
      </c>
      <c r="C395" s="16" t="s">
        <v>82</v>
      </c>
      <c r="D395" s="16" t="s">
        <v>13</v>
      </c>
      <c r="E395" s="16" t="s">
        <v>141</v>
      </c>
      <c r="F395" s="17">
        <v>3</v>
      </c>
      <c r="G395" s="16" t="s">
        <v>174</v>
      </c>
      <c r="H395" s="16" t="s">
        <v>311</v>
      </c>
      <c r="I395" s="17"/>
      <c r="J395" s="19">
        <f t="shared" si="16"/>
        <v>500</v>
      </c>
      <c r="K395" s="19">
        <f t="shared" si="16"/>
        <v>500</v>
      </c>
    </row>
    <row r="396" spans="1:11" ht="30">
      <c r="A396" s="22" t="s">
        <v>144</v>
      </c>
      <c r="B396" s="17">
        <v>871</v>
      </c>
      <c r="C396" s="16" t="s">
        <v>82</v>
      </c>
      <c r="D396" s="16" t="s">
        <v>13</v>
      </c>
      <c r="E396" s="16" t="s">
        <v>141</v>
      </c>
      <c r="F396" s="17">
        <v>3</v>
      </c>
      <c r="G396" s="16" t="s">
        <v>174</v>
      </c>
      <c r="H396" s="16" t="s">
        <v>248</v>
      </c>
      <c r="I396" s="17"/>
      <c r="J396" s="19">
        <f t="shared" si="16"/>
        <v>500</v>
      </c>
      <c r="K396" s="19">
        <f t="shared" si="16"/>
        <v>500</v>
      </c>
    </row>
    <row r="397" spans="1:11" ht="45">
      <c r="A397" s="22" t="s">
        <v>362</v>
      </c>
      <c r="B397" s="17">
        <v>871</v>
      </c>
      <c r="C397" s="16" t="s">
        <v>82</v>
      </c>
      <c r="D397" s="16" t="s">
        <v>13</v>
      </c>
      <c r="E397" s="16" t="s">
        <v>141</v>
      </c>
      <c r="F397" s="17">
        <v>3</v>
      </c>
      <c r="G397" s="16" t="s">
        <v>174</v>
      </c>
      <c r="H397" s="16" t="s">
        <v>248</v>
      </c>
      <c r="I397" s="17">
        <v>810</v>
      </c>
      <c r="J397" s="19">
        <v>500</v>
      </c>
      <c r="K397" s="19">
        <v>500</v>
      </c>
    </row>
    <row r="398" spans="1:11" ht="15">
      <c r="A398" s="24" t="s">
        <v>112</v>
      </c>
      <c r="B398" s="13">
        <v>871</v>
      </c>
      <c r="C398" s="12" t="s">
        <v>82</v>
      </c>
      <c r="D398" s="12" t="s">
        <v>13</v>
      </c>
      <c r="E398" s="12" t="s">
        <v>97</v>
      </c>
      <c r="F398" s="13">
        <v>0</v>
      </c>
      <c r="G398" s="12" t="s">
        <v>174</v>
      </c>
      <c r="H398" s="12" t="s">
        <v>311</v>
      </c>
      <c r="I398" s="13"/>
      <c r="J398" s="23">
        <f aca="true" t="shared" si="17" ref="J398:K401">J399</f>
        <v>200</v>
      </c>
      <c r="K398" s="23">
        <f t="shared" si="17"/>
        <v>200</v>
      </c>
    </row>
    <row r="399" spans="1:11" ht="15">
      <c r="A399" s="22" t="s">
        <v>421</v>
      </c>
      <c r="B399" s="17">
        <v>871</v>
      </c>
      <c r="C399" s="16" t="s">
        <v>82</v>
      </c>
      <c r="D399" s="16" t="s">
        <v>13</v>
      </c>
      <c r="E399" s="16" t="s">
        <v>97</v>
      </c>
      <c r="F399" s="17">
        <v>9</v>
      </c>
      <c r="G399" s="16" t="s">
        <v>174</v>
      </c>
      <c r="H399" s="16" t="s">
        <v>311</v>
      </c>
      <c r="I399" s="17"/>
      <c r="J399" s="19">
        <f t="shared" si="17"/>
        <v>200</v>
      </c>
      <c r="K399" s="19">
        <f t="shared" si="17"/>
        <v>200</v>
      </c>
    </row>
    <row r="400" spans="1:11" ht="15">
      <c r="A400" s="22" t="s">
        <v>421</v>
      </c>
      <c r="B400" s="17">
        <v>871</v>
      </c>
      <c r="C400" s="16" t="s">
        <v>82</v>
      </c>
      <c r="D400" s="16" t="s">
        <v>13</v>
      </c>
      <c r="E400" s="16" t="s">
        <v>97</v>
      </c>
      <c r="F400" s="17">
        <v>9</v>
      </c>
      <c r="G400" s="16" t="s">
        <v>174</v>
      </c>
      <c r="H400" s="16" t="s">
        <v>311</v>
      </c>
      <c r="I400" s="17"/>
      <c r="J400" s="19">
        <f t="shared" si="17"/>
        <v>200</v>
      </c>
      <c r="K400" s="19">
        <f t="shared" si="17"/>
        <v>200</v>
      </c>
    </row>
    <row r="401" spans="1:11" ht="15">
      <c r="A401" s="22" t="s">
        <v>302</v>
      </c>
      <c r="B401" s="17">
        <v>871</v>
      </c>
      <c r="C401" s="16" t="s">
        <v>82</v>
      </c>
      <c r="D401" s="16" t="s">
        <v>13</v>
      </c>
      <c r="E401" s="16" t="s">
        <v>97</v>
      </c>
      <c r="F401" s="17">
        <v>9</v>
      </c>
      <c r="G401" s="16" t="s">
        <v>174</v>
      </c>
      <c r="H401" s="16" t="s">
        <v>244</v>
      </c>
      <c r="I401" s="17"/>
      <c r="J401" s="18">
        <f t="shared" si="17"/>
        <v>200</v>
      </c>
      <c r="K401" s="18">
        <f t="shared" si="17"/>
        <v>200</v>
      </c>
    </row>
    <row r="402" spans="1:11" ht="15">
      <c r="A402" s="22" t="s">
        <v>184</v>
      </c>
      <c r="B402" s="17">
        <v>871</v>
      </c>
      <c r="C402" s="16" t="s">
        <v>82</v>
      </c>
      <c r="D402" s="16" t="s">
        <v>13</v>
      </c>
      <c r="E402" s="16" t="s">
        <v>97</v>
      </c>
      <c r="F402" s="17">
        <v>9</v>
      </c>
      <c r="G402" s="16" t="s">
        <v>174</v>
      </c>
      <c r="H402" s="16" t="s">
        <v>244</v>
      </c>
      <c r="I402" s="17">
        <v>310</v>
      </c>
      <c r="J402" s="18">
        <v>200</v>
      </c>
      <c r="K402" s="18">
        <v>200</v>
      </c>
    </row>
    <row r="403" spans="1:11" ht="15">
      <c r="A403" s="13" t="s">
        <v>90</v>
      </c>
      <c r="B403" s="13">
        <v>871</v>
      </c>
      <c r="C403" s="12">
        <v>11</v>
      </c>
      <c r="D403" s="12"/>
      <c r="E403" s="12"/>
      <c r="F403" s="13"/>
      <c r="G403" s="12"/>
      <c r="H403" s="12"/>
      <c r="I403" s="13"/>
      <c r="J403" s="23">
        <f aca="true" t="shared" si="18" ref="J403:K405">J404</f>
        <v>3094</v>
      </c>
      <c r="K403" s="23">
        <f t="shared" si="18"/>
        <v>3094</v>
      </c>
    </row>
    <row r="404" spans="1:11" ht="15">
      <c r="A404" s="11" t="s">
        <v>79</v>
      </c>
      <c r="B404" s="13">
        <v>871</v>
      </c>
      <c r="C404" s="12">
        <v>11</v>
      </c>
      <c r="D404" s="12" t="s">
        <v>17</v>
      </c>
      <c r="E404" s="12" t="s">
        <v>174</v>
      </c>
      <c r="F404" s="13">
        <v>0</v>
      </c>
      <c r="G404" s="12" t="s">
        <v>174</v>
      </c>
      <c r="H404" s="12" t="s">
        <v>311</v>
      </c>
      <c r="I404" s="13"/>
      <c r="J404" s="23">
        <f>J405+J413</f>
        <v>3094</v>
      </c>
      <c r="K404" s="23">
        <f>K405+K413</f>
        <v>3094</v>
      </c>
    </row>
    <row r="405" spans="1:11" ht="45">
      <c r="A405" s="22" t="s">
        <v>350</v>
      </c>
      <c r="B405" s="17">
        <v>871</v>
      </c>
      <c r="C405" s="16" t="s">
        <v>83</v>
      </c>
      <c r="D405" s="16" t="s">
        <v>17</v>
      </c>
      <c r="E405" s="16" t="s">
        <v>121</v>
      </c>
      <c r="F405" s="17">
        <v>0</v>
      </c>
      <c r="G405" s="16" t="s">
        <v>174</v>
      </c>
      <c r="H405" s="16" t="s">
        <v>311</v>
      </c>
      <c r="I405" s="17"/>
      <c r="J405" s="19">
        <f t="shared" si="18"/>
        <v>3094</v>
      </c>
      <c r="K405" s="19">
        <f t="shared" si="18"/>
        <v>0</v>
      </c>
    </row>
    <row r="406" spans="1:11" ht="43.5">
      <c r="A406" s="24" t="s">
        <v>145</v>
      </c>
      <c r="B406" s="13">
        <v>871</v>
      </c>
      <c r="C406" s="12" t="s">
        <v>83</v>
      </c>
      <c r="D406" s="12" t="s">
        <v>17</v>
      </c>
      <c r="E406" s="12" t="s">
        <v>121</v>
      </c>
      <c r="F406" s="13">
        <v>4</v>
      </c>
      <c r="G406" s="12" t="s">
        <v>174</v>
      </c>
      <c r="H406" s="12" t="s">
        <v>311</v>
      </c>
      <c r="I406" s="13"/>
      <c r="J406" s="23">
        <f>J407+J409+J411</f>
        <v>3094</v>
      </c>
      <c r="K406" s="23">
        <f>K407+K409+K411</f>
        <v>0</v>
      </c>
    </row>
    <row r="407" spans="1:11" ht="15">
      <c r="A407" s="22" t="s">
        <v>146</v>
      </c>
      <c r="B407" s="17">
        <v>871</v>
      </c>
      <c r="C407" s="16" t="s">
        <v>83</v>
      </c>
      <c r="D407" s="16" t="s">
        <v>17</v>
      </c>
      <c r="E407" s="16" t="s">
        <v>121</v>
      </c>
      <c r="F407" s="17">
        <v>4</v>
      </c>
      <c r="G407" s="16" t="s">
        <v>174</v>
      </c>
      <c r="H407" s="16" t="s">
        <v>249</v>
      </c>
      <c r="I407" s="17"/>
      <c r="J407" s="19">
        <f>J408</f>
        <v>274</v>
      </c>
      <c r="K407" s="19">
        <f>K408</f>
        <v>0</v>
      </c>
    </row>
    <row r="408" spans="1:11" ht="30">
      <c r="A408" s="22" t="s">
        <v>188</v>
      </c>
      <c r="B408" s="17">
        <v>871</v>
      </c>
      <c r="C408" s="16" t="s">
        <v>83</v>
      </c>
      <c r="D408" s="16" t="s">
        <v>17</v>
      </c>
      <c r="E408" s="16" t="s">
        <v>121</v>
      </c>
      <c r="F408" s="17">
        <v>4</v>
      </c>
      <c r="G408" s="16" t="s">
        <v>174</v>
      </c>
      <c r="H408" s="16" t="s">
        <v>249</v>
      </c>
      <c r="I408" s="17">
        <v>240</v>
      </c>
      <c r="J408" s="19">
        <v>274</v>
      </c>
      <c r="K408" s="19">
        <v>0</v>
      </c>
    </row>
    <row r="409" spans="1:11" ht="15">
      <c r="A409" s="22" t="s">
        <v>130</v>
      </c>
      <c r="B409" s="17">
        <v>871</v>
      </c>
      <c r="C409" s="16" t="s">
        <v>83</v>
      </c>
      <c r="D409" s="16" t="s">
        <v>17</v>
      </c>
      <c r="E409" s="16" t="s">
        <v>121</v>
      </c>
      <c r="F409" s="17">
        <v>4</v>
      </c>
      <c r="G409" s="16" t="s">
        <v>174</v>
      </c>
      <c r="H409" s="16" t="s">
        <v>235</v>
      </c>
      <c r="I409" s="17"/>
      <c r="J409" s="19">
        <f>J410</f>
        <v>1320</v>
      </c>
      <c r="K409" s="19">
        <f>K410</f>
        <v>0</v>
      </c>
    </row>
    <row r="410" spans="1:11" ht="30">
      <c r="A410" s="22" t="s">
        <v>188</v>
      </c>
      <c r="B410" s="17">
        <v>871</v>
      </c>
      <c r="C410" s="16" t="s">
        <v>83</v>
      </c>
      <c r="D410" s="16" t="s">
        <v>17</v>
      </c>
      <c r="E410" s="16" t="s">
        <v>121</v>
      </c>
      <c r="F410" s="17">
        <v>4</v>
      </c>
      <c r="G410" s="16" t="s">
        <v>174</v>
      </c>
      <c r="H410" s="16" t="s">
        <v>235</v>
      </c>
      <c r="I410" s="17">
        <v>240</v>
      </c>
      <c r="J410" s="19">
        <v>1320</v>
      </c>
      <c r="K410" s="19">
        <v>0</v>
      </c>
    </row>
    <row r="411" spans="1:11" ht="18" customHeight="1">
      <c r="A411" s="22" t="s">
        <v>147</v>
      </c>
      <c r="B411" s="17">
        <v>871</v>
      </c>
      <c r="C411" s="16" t="s">
        <v>83</v>
      </c>
      <c r="D411" s="16" t="s">
        <v>17</v>
      </c>
      <c r="E411" s="16" t="s">
        <v>121</v>
      </c>
      <c r="F411" s="17">
        <v>4</v>
      </c>
      <c r="G411" s="16" t="s">
        <v>174</v>
      </c>
      <c r="H411" s="16" t="s">
        <v>250</v>
      </c>
      <c r="I411" s="17"/>
      <c r="J411" s="19">
        <f>J412</f>
        <v>1500</v>
      </c>
      <c r="K411" s="19">
        <f>K412</f>
        <v>0</v>
      </c>
    </row>
    <row r="412" spans="1:11" ht="30.75" customHeight="1">
      <c r="A412" s="22" t="s">
        <v>188</v>
      </c>
      <c r="B412" s="17">
        <v>871</v>
      </c>
      <c r="C412" s="16" t="s">
        <v>83</v>
      </c>
      <c r="D412" s="16" t="s">
        <v>17</v>
      </c>
      <c r="E412" s="16" t="s">
        <v>121</v>
      </c>
      <c r="F412" s="17">
        <v>4</v>
      </c>
      <c r="G412" s="16" t="s">
        <v>174</v>
      </c>
      <c r="H412" s="16" t="s">
        <v>250</v>
      </c>
      <c r="I412" s="17">
        <v>240</v>
      </c>
      <c r="J412" s="19">
        <v>1500</v>
      </c>
      <c r="K412" s="19">
        <v>0</v>
      </c>
    </row>
    <row r="413" spans="1:11" ht="15">
      <c r="A413" s="24" t="s">
        <v>112</v>
      </c>
      <c r="B413" s="13">
        <v>871</v>
      </c>
      <c r="C413" s="12" t="s">
        <v>83</v>
      </c>
      <c r="D413" s="12" t="s">
        <v>17</v>
      </c>
      <c r="E413" s="12" t="s">
        <v>97</v>
      </c>
      <c r="F413" s="13">
        <v>0</v>
      </c>
      <c r="G413" s="12" t="s">
        <v>174</v>
      </c>
      <c r="H413" s="12" t="s">
        <v>311</v>
      </c>
      <c r="I413" s="13"/>
      <c r="J413" s="23">
        <f>J414</f>
        <v>0</v>
      </c>
      <c r="K413" s="23">
        <f>K414</f>
        <v>3094</v>
      </c>
    </row>
    <row r="414" spans="1:11" ht="15">
      <c r="A414" s="22" t="s">
        <v>421</v>
      </c>
      <c r="B414" s="17">
        <v>871</v>
      </c>
      <c r="C414" s="16" t="s">
        <v>83</v>
      </c>
      <c r="D414" s="16" t="s">
        <v>17</v>
      </c>
      <c r="E414" s="16" t="s">
        <v>97</v>
      </c>
      <c r="F414" s="17">
        <v>9</v>
      </c>
      <c r="G414" s="16" t="s">
        <v>174</v>
      </c>
      <c r="H414" s="16" t="s">
        <v>311</v>
      </c>
      <c r="I414" s="17"/>
      <c r="J414" s="19">
        <f>J415</f>
        <v>0</v>
      </c>
      <c r="K414" s="19">
        <f>K415</f>
        <v>3094</v>
      </c>
    </row>
    <row r="415" spans="1:11" ht="15">
      <c r="A415" s="22" t="s">
        <v>421</v>
      </c>
      <c r="B415" s="17">
        <v>871</v>
      </c>
      <c r="C415" s="16" t="s">
        <v>83</v>
      </c>
      <c r="D415" s="16" t="s">
        <v>17</v>
      </c>
      <c r="E415" s="16" t="s">
        <v>97</v>
      </c>
      <c r="F415" s="17">
        <v>9</v>
      </c>
      <c r="G415" s="16" t="s">
        <v>174</v>
      </c>
      <c r="H415" s="16" t="s">
        <v>311</v>
      </c>
      <c r="I415" s="17"/>
      <c r="J415" s="19">
        <f>J416+J418+J420</f>
        <v>0</v>
      </c>
      <c r="K415" s="19">
        <f>K416+K418+K420</f>
        <v>3094</v>
      </c>
    </row>
    <row r="416" spans="1:11" ht="15">
      <c r="A416" s="22" t="s">
        <v>146</v>
      </c>
      <c r="B416" s="17">
        <v>871</v>
      </c>
      <c r="C416" s="16" t="s">
        <v>83</v>
      </c>
      <c r="D416" s="16" t="s">
        <v>17</v>
      </c>
      <c r="E416" s="16" t="s">
        <v>97</v>
      </c>
      <c r="F416" s="17">
        <v>9</v>
      </c>
      <c r="G416" s="16" t="s">
        <v>174</v>
      </c>
      <c r="H416" s="16" t="s">
        <v>249</v>
      </c>
      <c r="I416" s="17"/>
      <c r="J416" s="19">
        <f>J417</f>
        <v>0</v>
      </c>
      <c r="K416" s="19">
        <f>K417</f>
        <v>274</v>
      </c>
    </row>
    <row r="417" spans="1:11" ht="30">
      <c r="A417" s="22" t="s">
        <v>188</v>
      </c>
      <c r="B417" s="17">
        <v>871</v>
      </c>
      <c r="C417" s="16" t="s">
        <v>83</v>
      </c>
      <c r="D417" s="16" t="s">
        <v>17</v>
      </c>
      <c r="E417" s="16" t="s">
        <v>97</v>
      </c>
      <c r="F417" s="17">
        <v>9</v>
      </c>
      <c r="G417" s="16" t="s">
        <v>174</v>
      </c>
      <c r="H417" s="16" t="s">
        <v>249</v>
      </c>
      <c r="I417" s="17">
        <v>240</v>
      </c>
      <c r="J417" s="19">
        <v>0</v>
      </c>
      <c r="K417" s="19">
        <v>274</v>
      </c>
    </row>
    <row r="418" spans="1:11" ht="15">
      <c r="A418" s="22" t="s">
        <v>130</v>
      </c>
      <c r="B418" s="17">
        <v>871</v>
      </c>
      <c r="C418" s="16" t="s">
        <v>83</v>
      </c>
      <c r="D418" s="16" t="s">
        <v>17</v>
      </c>
      <c r="E418" s="16" t="s">
        <v>97</v>
      </c>
      <c r="F418" s="17">
        <v>9</v>
      </c>
      <c r="G418" s="16" t="s">
        <v>174</v>
      </c>
      <c r="H418" s="16" t="s">
        <v>235</v>
      </c>
      <c r="I418" s="17"/>
      <c r="J418" s="19">
        <f>J419</f>
        <v>0</v>
      </c>
      <c r="K418" s="19">
        <f>K419</f>
        <v>1320</v>
      </c>
    </row>
    <row r="419" spans="1:11" ht="30">
      <c r="A419" s="22" t="s">
        <v>188</v>
      </c>
      <c r="B419" s="17">
        <v>871</v>
      </c>
      <c r="C419" s="16" t="s">
        <v>83</v>
      </c>
      <c r="D419" s="16" t="s">
        <v>17</v>
      </c>
      <c r="E419" s="16" t="s">
        <v>97</v>
      </c>
      <c r="F419" s="17">
        <v>9</v>
      </c>
      <c r="G419" s="16" t="s">
        <v>174</v>
      </c>
      <c r="H419" s="16" t="s">
        <v>235</v>
      </c>
      <c r="I419" s="17">
        <v>240</v>
      </c>
      <c r="J419" s="19">
        <v>0</v>
      </c>
      <c r="K419" s="19">
        <v>1320</v>
      </c>
    </row>
    <row r="420" spans="1:11" ht="15">
      <c r="A420" s="22" t="s">
        <v>147</v>
      </c>
      <c r="B420" s="17">
        <v>871</v>
      </c>
      <c r="C420" s="16" t="s">
        <v>83</v>
      </c>
      <c r="D420" s="16" t="s">
        <v>17</v>
      </c>
      <c r="E420" s="16" t="s">
        <v>97</v>
      </c>
      <c r="F420" s="17">
        <v>9</v>
      </c>
      <c r="G420" s="16" t="s">
        <v>174</v>
      </c>
      <c r="H420" s="16" t="s">
        <v>250</v>
      </c>
      <c r="I420" s="17"/>
      <c r="J420" s="19">
        <f>J421</f>
        <v>0</v>
      </c>
      <c r="K420" s="19">
        <f>K421</f>
        <v>1500</v>
      </c>
    </row>
    <row r="421" spans="1:11" ht="30">
      <c r="A421" s="22" t="s">
        <v>188</v>
      </c>
      <c r="B421" s="17">
        <v>871</v>
      </c>
      <c r="C421" s="16" t="s">
        <v>83</v>
      </c>
      <c r="D421" s="16" t="s">
        <v>17</v>
      </c>
      <c r="E421" s="16" t="s">
        <v>97</v>
      </c>
      <c r="F421" s="17">
        <v>9</v>
      </c>
      <c r="G421" s="16" t="s">
        <v>174</v>
      </c>
      <c r="H421" s="16" t="s">
        <v>250</v>
      </c>
      <c r="I421" s="17">
        <v>240</v>
      </c>
      <c r="J421" s="19">
        <v>0</v>
      </c>
      <c r="K421" s="19">
        <v>1500</v>
      </c>
    </row>
    <row r="422" spans="1:11" ht="15">
      <c r="A422" s="13" t="s">
        <v>303</v>
      </c>
      <c r="B422" s="13">
        <v>871</v>
      </c>
      <c r="C422" s="12" t="s">
        <v>95</v>
      </c>
      <c r="D422" s="12"/>
      <c r="E422" s="12"/>
      <c r="F422" s="13"/>
      <c r="G422" s="12"/>
      <c r="H422" s="12"/>
      <c r="I422" s="13"/>
      <c r="J422" s="23">
        <f aca="true" t="shared" si="19" ref="J422:K426">J423</f>
        <v>350</v>
      </c>
      <c r="K422" s="23">
        <f t="shared" si="19"/>
        <v>500</v>
      </c>
    </row>
    <row r="423" spans="1:11" ht="15">
      <c r="A423" s="11" t="s">
        <v>304</v>
      </c>
      <c r="B423" s="13">
        <v>871</v>
      </c>
      <c r="C423" s="12" t="s">
        <v>95</v>
      </c>
      <c r="D423" s="12" t="s">
        <v>14</v>
      </c>
      <c r="E423" s="12" t="s">
        <v>174</v>
      </c>
      <c r="F423" s="13">
        <v>0</v>
      </c>
      <c r="G423" s="12" t="s">
        <v>174</v>
      </c>
      <c r="H423" s="12" t="s">
        <v>311</v>
      </c>
      <c r="I423" s="13"/>
      <c r="J423" s="23">
        <f>J424+J428</f>
        <v>350</v>
      </c>
      <c r="K423" s="23">
        <f>K424+K428</f>
        <v>500</v>
      </c>
    </row>
    <row r="424" spans="1:11" ht="45">
      <c r="A424" s="22" t="s">
        <v>343</v>
      </c>
      <c r="B424" s="17">
        <v>871</v>
      </c>
      <c r="C424" s="16" t="s">
        <v>95</v>
      </c>
      <c r="D424" s="16" t="s">
        <v>14</v>
      </c>
      <c r="E424" s="16" t="s">
        <v>83</v>
      </c>
      <c r="F424" s="17">
        <v>0</v>
      </c>
      <c r="G424" s="16" t="s">
        <v>174</v>
      </c>
      <c r="H424" s="16" t="s">
        <v>311</v>
      </c>
      <c r="I424" s="17"/>
      <c r="J424" s="19">
        <f t="shared" si="19"/>
        <v>350</v>
      </c>
      <c r="K424" s="19">
        <f t="shared" si="19"/>
        <v>0</v>
      </c>
    </row>
    <row r="425" spans="1:11" ht="15">
      <c r="A425" s="22" t="s">
        <v>289</v>
      </c>
      <c r="B425" s="17">
        <v>871</v>
      </c>
      <c r="C425" s="16" t="s">
        <v>95</v>
      </c>
      <c r="D425" s="16" t="s">
        <v>14</v>
      </c>
      <c r="E425" s="16" t="s">
        <v>83</v>
      </c>
      <c r="F425" s="16" t="s">
        <v>197</v>
      </c>
      <c r="G425" s="16" t="s">
        <v>12</v>
      </c>
      <c r="H425" s="16" t="s">
        <v>311</v>
      </c>
      <c r="I425" s="16"/>
      <c r="J425" s="19">
        <f t="shared" si="19"/>
        <v>350</v>
      </c>
      <c r="K425" s="19">
        <f t="shared" si="19"/>
        <v>0</v>
      </c>
    </row>
    <row r="426" spans="1:11" ht="15">
      <c r="A426" s="22" t="s">
        <v>289</v>
      </c>
      <c r="B426" s="17">
        <v>871</v>
      </c>
      <c r="C426" s="16" t="s">
        <v>95</v>
      </c>
      <c r="D426" s="16" t="s">
        <v>14</v>
      </c>
      <c r="E426" s="16" t="s">
        <v>83</v>
      </c>
      <c r="F426" s="16" t="s">
        <v>197</v>
      </c>
      <c r="G426" s="16" t="s">
        <v>12</v>
      </c>
      <c r="H426" s="16" t="s">
        <v>290</v>
      </c>
      <c r="I426" s="16"/>
      <c r="J426" s="19">
        <f t="shared" si="19"/>
        <v>350</v>
      </c>
      <c r="K426" s="19">
        <f t="shared" si="19"/>
        <v>0</v>
      </c>
    </row>
    <row r="427" spans="1:11" ht="30">
      <c r="A427" s="22" t="s">
        <v>188</v>
      </c>
      <c r="B427" s="17">
        <v>871</v>
      </c>
      <c r="C427" s="16" t="s">
        <v>95</v>
      </c>
      <c r="D427" s="16" t="s">
        <v>14</v>
      </c>
      <c r="E427" s="16" t="s">
        <v>83</v>
      </c>
      <c r="F427" s="16" t="s">
        <v>197</v>
      </c>
      <c r="G427" s="16" t="s">
        <v>12</v>
      </c>
      <c r="H427" s="16" t="s">
        <v>290</v>
      </c>
      <c r="I427" s="16" t="s">
        <v>194</v>
      </c>
      <c r="J427" s="19">
        <v>350</v>
      </c>
      <c r="K427" s="19">
        <v>0</v>
      </c>
    </row>
    <row r="428" spans="1:11" ht="15">
      <c r="A428" s="24" t="s">
        <v>112</v>
      </c>
      <c r="B428" s="13">
        <v>871</v>
      </c>
      <c r="C428" s="12" t="s">
        <v>95</v>
      </c>
      <c r="D428" s="12" t="s">
        <v>14</v>
      </c>
      <c r="E428" s="12" t="s">
        <v>97</v>
      </c>
      <c r="F428" s="13">
        <v>0</v>
      </c>
      <c r="G428" s="12" t="s">
        <v>174</v>
      </c>
      <c r="H428" s="12" t="s">
        <v>311</v>
      </c>
      <c r="I428" s="16"/>
      <c r="J428" s="19">
        <f aca="true" t="shared" si="20" ref="J428:K431">J429</f>
        <v>0</v>
      </c>
      <c r="K428" s="19">
        <f t="shared" si="20"/>
        <v>500</v>
      </c>
    </row>
    <row r="429" spans="1:11" ht="15">
      <c r="A429" s="22" t="s">
        <v>421</v>
      </c>
      <c r="B429" s="17">
        <v>871</v>
      </c>
      <c r="C429" s="16" t="s">
        <v>95</v>
      </c>
      <c r="D429" s="16" t="s">
        <v>14</v>
      </c>
      <c r="E429" s="16" t="s">
        <v>97</v>
      </c>
      <c r="F429" s="17">
        <v>9</v>
      </c>
      <c r="G429" s="16" t="s">
        <v>174</v>
      </c>
      <c r="H429" s="16" t="s">
        <v>311</v>
      </c>
      <c r="I429" s="16"/>
      <c r="J429" s="19">
        <f t="shared" si="20"/>
        <v>0</v>
      </c>
      <c r="K429" s="19">
        <f t="shared" si="20"/>
        <v>500</v>
      </c>
    </row>
    <row r="430" spans="1:11" ht="15">
      <c r="A430" s="22" t="s">
        <v>421</v>
      </c>
      <c r="B430" s="17">
        <v>871</v>
      </c>
      <c r="C430" s="16" t="s">
        <v>95</v>
      </c>
      <c r="D430" s="16" t="s">
        <v>14</v>
      </c>
      <c r="E430" s="16" t="s">
        <v>97</v>
      </c>
      <c r="F430" s="17">
        <v>9</v>
      </c>
      <c r="G430" s="16" t="s">
        <v>174</v>
      </c>
      <c r="H430" s="16" t="s">
        <v>311</v>
      </c>
      <c r="I430" s="16"/>
      <c r="J430" s="19">
        <f t="shared" si="20"/>
        <v>0</v>
      </c>
      <c r="K430" s="19">
        <f t="shared" si="20"/>
        <v>500</v>
      </c>
    </row>
    <row r="431" spans="1:11" ht="15">
      <c r="A431" s="22" t="s">
        <v>289</v>
      </c>
      <c r="B431" s="17">
        <v>871</v>
      </c>
      <c r="C431" s="16" t="s">
        <v>95</v>
      </c>
      <c r="D431" s="16" t="s">
        <v>14</v>
      </c>
      <c r="E431" s="16" t="s">
        <v>97</v>
      </c>
      <c r="F431" s="16" t="s">
        <v>422</v>
      </c>
      <c r="G431" s="16" t="s">
        <v>174</v>
      </c>
      <c r="H431" s="16" t="s">
        <v>290</v>
      </c>
      <c r="I431" s="16"/>
      <c r="J431" s="19">
        <f t="shared" si="20"/>
        <v>0</v>
      </c>
      <c r="K431" s="19">
        <f t="shared" si="20"/>
        <v>500</v>
      </c>
    </row>
    <row r="432" spans="1:11" ht="30">
      <c r="A432" s="22" t="s">
        <v>188</v>
      </c>
      <c r="B432" s="17">
        <v>871</v>
      </c>
      <c r="C432" s="16" t="s">
        <v>95</v>
      </c>
      <c r="D432" s="16" t="s">
        <v>14</v>
      </c>
      <c r="E432" s="16" t="s">
        <v>97</v>
      </c>
      <c r="F432" s="16" t="s">
        <v>422</v>
      </c>
      <c r="G432" s="16" t="s">
        <v>174</v>
      </c>
      <c r="H432" s="16" t="s">
        <v>290</v>
      </c>
      <c r="I432" s="16" t="s">
        <v>194</v>
      </c>
      <c r="J432" s="19">
        <v>0</v>
      </c>
      <c r="K432" s="19">
        <v>500</v>
      </c>
    </row>
    <row r="433" spans="1:11" ht="15">
      <c r="A433" s="72" t="s">
        <v>77</v>
      </c>
      <c r="B433" s="13">
        <v>872</v>
      </c>
      <c r="C433" s="16"/>
      <c r="D433" s="16"/>
      <c r="E433" s="16"/>
      <c r="F433" s="17"/>
      <c r="G433" s="16"/>
      <c r="H433" s="16"/>
      <c r="I433" s="17"/>
      <c r="J433" s="14">
        <f>J434</f>
        <v>2168.9</v>
      </c>
      <c r="K433" s="14">
        <f>K434</f>
        <v>2238.9</v>
      </c>
    </row>
    <row r="434" spans="1:11" ht="20.25" customHeight="1">
      <c r="A434" s="11" t="s">
        <v>11</v>
      </c>
      <c r="B434" s="12" t="s">
        <v>96</v>
      </c>
      <c r="C434" s="12" t="s">
        <v>12</v>
      </c>
      <c r="D434" s="13" t="s">
        <v>9</v>
      </c>
      <c r="E434" s="12" t="s">
        <v>10</v>
      </c>
      <c r="F434" s="13"/>
      <c r="G434" s="12"/>
      <c r="H434" s="12"/>
      <c r="I434" s="13" t="s">
        <v>8</v>
      </c>
      <c r="J434" s="14">
        <f>J435+J443</f>
        <v>2168.9</v>
      </c>
      <c r="K434" s="14">
        <f>K435+K443</f>
        <v>2238.9</v>
      </c>
    </row>
    <row r="435" spans="1:11" ht="51" customHeight="1">
      <c r="A435" s="35" t="s">
        <v>66</v>
      </c>
      <c r="B435" s="12" t="s">
        <v>96</v>
      </c>
      <c r="C435" s="12" t="s">
        <v>12</v>
      </c>
      <c r="D435" s="12" t="s">
        <v>13</v>
      </c>
      <c r="E435" s="12" t="s">
        <v>174</v>
      </c>
      <c r="F435" s="13">
        <v>0</v>
      </c>
      <c r="G435" s="12" t="s">
        <v>174</v>
      </c>
      <c r="H435" s="12" t="s">
        <v>311</v>
      </c>
      <c r="I435" s="13" t="s">
        <v>8</v>
      </c>
      <c r="J435" s="14">
        <f>J436</f>
        <v>1638.9</v>
      </c>
      <c r="K435" s="14">
        <f>K436</f>
        <v>1638.9</v>
      </c>
    </row>
    <row r="436" spans="1:11" ht="15.75" customHeight="1">
      <c r="A436" s="15" t="s">
        <v>98</v>
      </c>
      <c r="B436" s="16" t="s">
        <v>96</v>
      </c>
      <c r="C436" s="16" t="s">
        <v>12</v>
      </c>
      <c r="D436" s="16" t="s">
        <v>13</v>
      </c>
      <c r="E436" s="16">
        <v>91</v>
      </c>
      <c r="F436" s="17">
        <v>0</v>
      </c>
      <c r="G436" s="16" t="s">
        <v>174</v>
      </c>
      <c r="H436" s="16" t="s">
        <v>311</v>
      </c>
      <c r="I436" s="17" t="s">
        <v>8</v>
      </c>
      <c r="J436" s="18">
        <f>J437</f>
        <v>1638.9</v>
      </c>
      <c r="K436" s="18">
        <f>K437</f>
        <v>1638.9</v>
      </c>
    </row>
    <row r="437" spans="1:11" ht="19.5" customHeight="1">
      <c r="A437" s="15" t="s">
        <v>99</v>
      </c>
      <c r="B437" s="16" t="s">
        <v>96</v>
      </c>
      <c r="C437" s="16" t="s">
        <v>12</v>
      </c>
      <c r="D437" s="16" t="s">
        <v>13</v>
      </c>
      <c r="E437" s="16">
        <v>91</v>
      </c>
      <c r="F437" s="17">
        <v>1</v>
      </c>
      <c r="G437" s="16" t="s">
        <v>174</v>
      </c>
      <c r="H437" s="16" t="s">
        <v>311</v>
      </c>
      <c r="I437" s="17"/>
      <c r="J437" s="18">
        <f>J438+J440</f>
        <v>1638.9</v>
      </c>
      <c r="K437" s="18">
        <f>K438+K440</f>
        <v>1638.9</v>
      </c>
    </row>
    <row r="438" spans="1:11" ht="45">
      <c r="A438" s="15" t="s">
        <v>101</v>
      </c>
      <c r="B438" s="16" t="s">
        <v>96</v>
      </c>
      <c r="C438" s="16" t="s">
        <v>12</v>
      </c>
      <c r="D438" s="16" t="s">
        <v>13</v>
      </c>
      <c r="E438" s="16">
        <v>91</v>
      </c>
      <c r="F438" s="17">
        <v>1</v>
      </c>
      <c r="G438" s="16" t="s">
        <v>174</v>
      </c>
      <c r="H438" s="16" t="s">
        <v>187</v>
      </c>
      <c r="I438" s="17"/>
      <c r="J438" s="18">
        <f>J439</f>
        <v>1323.9</v>
      </c>
      <c r="K438" s="18">
        <f>K439</f>
        <v>1323.9</v>
      </c>
    </row>
    <row r="439" spans="1:11" ht="15">
      <c r="A439" s="15" t="s">
        <v>180</v>
      </c>
      <c r="B439" s="16" t="s">
        <v>96</v>
      </c>
      <c r="C439" s="16" t="s">
        <v>12</v>
      </c>
      <c r="D439" s="16" t="s">
        <v>13</v>
      </c>
      <c r="E439" s="16">
        <v>91</v>
      </c>
      <c r="F439" s="17">
        <v>1</v>
      </c>
      <c r="G439" s="16" t="s">
        <v>174</v>
      </c>
      <c r="H439" s="16" t="s">
        <v>187</v>
      </c>
      <c r="I439" s="17">
        <v>120</v>
      </c>
      <c r="J439" s="19">
        <v>1323.9</v>
      </c>
      <c r="K439" s="19">
        <v>1323.9</v>
      </c>
    </row>
    <row r="440" spans="1:11" ht="45">
      <c r="A440" s="15" t="s">
        <v>102</v>
      </c>
      <c r="B440" s="16" t="s">
        <v>96</v>
      </c>
      <c r="C440" s="16" t="s">
        <v>12</v>
      </c>
      <c r="D440" s="16" t="s">
        <v>13</v>
      </c>
      <c r="E440" s="16">
        <v>91</v>
      </c>
      <c r="F440" s="17">
        <v>1</v>
      </c>
      <c r="G440" s="16" t="s">
        <v>174</v>
      </c>
      <c r="H440" s="16" t="s">
        <v>186</v>
      </c>
      <c r="I440" s="17"/>
      <c r="J440" s="19">
        <f>J441+J442</f>
        <v>315</v>
      </c>
      <c r="K440" s="19">
        <f>K441+K442</f>
        <v>315</v>
      </c>
    </row>
    <row r="441" spans="1:11" ht="30">
      <c r="A441" s="22" t="s">
        <v>188</v>
      </c>
      <c r="B441" s="16" t="s">
        <v>96</v>
      </c>
      <c r="C441" s="16" t="s">
        <v>12</v>
      </c>
      <c r="D441" s="16" t="s">
        <v>13</v>
      </c>
      <c r="E441" s="16">
        <v>91</v>
      </c>
      <c r="F441" s="17">
        <v>1</v>
      </c>
      <c r="G441" s="16" t="s">
        <v>174</v>
      </c>
      <c r="H441" s="16" t="s">
        <v>186</v>
      </c>
      <c r="I441" s="17">
        <v>240</v>
      </c>
      <c r="J441" s="19">
        <v>305</v>
      </c>
      <c r="K441" s="19">
        <v>305</v>
      </c>
    </row>
    <row r="442" spans="1:11" ht="15">
      <c r="A442" s="22" t="s">
        <v>181</v>
      </c>
      <c r="B442" s="16" t="s">
        <v>96</v>
      </c>
      <c r="C442" s="16" t="s">
        <v>12</v>
      </c>
      <c r="D442" s="16" t="s">
        <v>13</v>
      </c>
      <c r="E442" s="16">
        <v>91</v>
      </c>
      <c r="F442" s="17">
        <v>1</v>
      </c>
      <c r="G442" s="16" t="s">
        <v>174</v>
      </c>
      <c r="H442" s="16" t="s">
        <v>186</v>
      </c>
      <c r="I442" s="17">
        <v>850</v>
      </c>
      <c r="J442" s="19">
        <v>10</v>
      </c>
      <c r="K442" s="19">
        <v>10</v>
      </c>
    </row>
    <row r="443" spans="1:11" ht="15">
      <c r="A443" s="11" t="s">
        <v>24</v>
      </c>
      <c r="B443" s="13">
        <v>872</v>
      </c>
      <c r="C443" s="12" t="s">
        <v>12</v>
      </c>
      <c r="D443" s="13">
        <v>13</v>
      </c>
      <c r="E443" s="16"/>
      <c r="F443" s="17"/>
      <c r="G443" s="16"/>
      <c r="H443" s="16"/>
      <c r="I443" s="17"/>
      <c r="J443" s="23">
        <f>J444</f>
        <v>530</v>
      </c>
      <c r="K443" s="23">
        <f>K444</f>
        <v>600</v>
      </c>
    </row>
    <row r="444" spans="1:11" ht="15">
      <c r="A444" s="15" t="s">
        <v>98</v>
      </c>
      <c r="B444" s="17">
        <v>872</v>
      </c>
      <c r="C444" s="16" t="s">
        <v>12</v>
      </c>
      <c r="D444" s="17">
        <v>13</v>
      </c>
      <c r="E444" s="16" t="s">
        <v>161</v>
      </c>
      <c r="F444" s="17">
        <v>0</v>
      </c>
      <c r="G444" s="16" t="s">
        <v>174</v>
      </c>
      <c r="H444" s="16" t="s">
        <v>311</v>
      </c>
      <c r="I444" s="17"/>
      <c r="J444" s="19">
        <f>J445</f>
        <v>530</v>
      </c>
      <c r="K444" s="19">
        <f>K445</f>
        <v>600</v>
      </c>
    </row>
    <row r="445" spans="1:11" ht="18.75" customHeight="1">
      <c r="A445" s="15" t="s">
        <v>99</v>
      </c>
      <c r="B445" s="17">
        <v>872</v>
      </c>
      <c r="C445" s="16" t="s">
        <v>12</v>
      </c>
      <c r="D445" s="17">
        <v>13</v>
      </c>
      <c r="E445" s="17">
        <v>91</v>
      </c>
      <c r="F445" s="17">
        <v>1</v>
      </c>
      <c r="G445" s="16" t="s">
        <v>174</v>
      </c>
      <c r="H445" s="16" t="s">
        <v>311</v>
      </c>
      <c r="I445" s="17"/>
      <c r="J445" s="19">
        <f>J446+J448</f>
        <v>530</v>
      </c>
      <c r="K445" s="19">
        <f>K446+K448</f>
        <v>600</v>
      </c>
    </row>
    <row r="446" spans="1:11" ht="33" customHeight="1">
      <c r="A446" s="15" t="s">
        <v>205</v>
      </c>
      <c r="B446" s="17">
        <v>872</v>
      </c>
      <c r="C446" s="16" t="s">
        <v>12</v>
      </c>
      <c r="D446" s="17">
        <v>13</v>
      </c>
      <c r="E446" s="17">
        <v>91</v>
      </c>
      <c r="F446" s="17">
        <v>1</v>
      </c>
      <c r="G446" s="16" t="s">
        <v>174</v>
      </c>
      <c r="H446" s="16" t="s">
        <v>251</v>
      </c>
      <c r="I446" s="17"/>
      <c r="J446" s="19">
        <f>J447</f>
        <v>200</v>
      </c>
      <c r="K446" s="19">
        <f>K447</f>
        <v>200</v>
      </c>
    </row>
    <row r="447" spans="1:11" ht="30.75" customHeight="1">
      <c r="A447" s="15" t="s">
        <v>188</v>
      </c>
      <c r="B447" s="17">
        <v>872</v>
      </c>
      <c r="C447" s="16" t="s">
        <v>12</v>
      </c>
      <c r="D447" s="17">
        <v>13</v>
      </c>
      <c r="E447" s="17">
        <v>91</v>
      </c>
      <c r="F447" s="17">
        <v>1</v>
      </c>
      <c r="G447" s="16" t="s">
        <v>174</v>
      </c>
      <c r="H447" s="16" t="s">
        <v>251</v>
      </c>
      <c r="I447" s="17">
        <v>240</v>
      </c>
      <c r="J447" s="19">
        <v>200</v>
      </c>
      <c r="K447" s="19">
        <v>200</v>
      </c>
    </row>
    <row r="448" spans="1:11" ht="15">
      <c r="A448" s="22" t="s">
        <v>162</v>
      </c>
      <c r="B448" s="17">
        <v>872</v>
      </c>
      <c r="C448" s="16" t="s">
        <v>12</v>
      </c>
      <c r="D448" s="17">
        <v>13</v>
      </c>
      <c r="E448" s="16" t="s">
        <v>161</v>
      </c>
      <c r="F448" s="17">
        <v>1</v>
      </c>
      <c r="G448" s="16" t="s">
        <v>174</v>
      </c>
      <c r="H448" s="16" t="s">
        <v>252</v>
      </c>
      <c r="I448" s="17"/>
      <c r="J448" s="19">
        <f>J449</f>
        <v>330</v>
      </c>
      <c r="K448" s="19">
        <f>K449</f>
        <v>400</v>
      </c>
    </row>
    <row r="449" spans="1:11" ht="30.75" thickBot="1">
      <c r="A449" s="22" t="s">
        <v>188</v>
      </c>
      <c r="B449" s="17">
        <v>872</v>
      </c>
      <c r="C449" s="16" t="s">
        <v>12</v>
      </c>
      <c r="D449" s="17">
        <v>13</v>
      </c>
      <c r="E449" s="16" t="s">
        <v>161</v>
      </c>
      <c r="F449" s="17">
        <v>1</v>
      </c>
      <c r="G449" s="16" t="s">
        <v>174</v>
      </c>
      <c r="H449" s="16" t="s">
        <v>252</v>
      </c>
      <c r="I449" s="17">
        <v>240</v>
      </c>
      <c r="J449" s="19">
        <v>330</v>
      </c>
      <c r="K449" s="19">
        <v>400</v>
      </c>
    </row>
    <row r="450" spans="1:11" ht="15.75" thickBot="1">
      <c r="A450" s="74"/>
      <c r="B450" s="75"/>
      <c r="C450" s="76"/>
      <c r="D450" s="75"/>
      <c r="E450" s="76"/>
      <c r="F450" s="75"/>
      <c r="G450" s="76"/>
      <c r="H450" s="160" t="s">
        <v>30</v>
      </c>
      <c r="I450" s="161"/>
      <c r="J450" s="60">
        <f>J433+J18</f>
        <v>93596</v>
      </c>
      <c r="K450" s="60">
        <f>K433+K18</f>
        <v>92273.5</v>
      </c>
    </row>
    <row r="451" spans="1:11" ht="15">
      <c r="A451" s="77"/>
      <c r="B451" s="66"/>
      <c r="C451" s="67"/>
      <c r="D451" s="66"/>
      <c r="E451" s="67" t="s">
        <v>44</v>
      </c>
      <c r="F451" s="66"/>
      <c r="G451" s="67"/>
      <c r="H451" s="67"/>
      <c r="I451" s="145" t="s">
        <v>59</v>
      </c>
      <c r="J451" s="146">
        <f>J434+J19</f>
        <v>16623.4</v>
      </c>
      <c r="K451" s="79">
        <f>K434+K19</f>
        <v>15202.7</v>
      </c>
    </row>
    <row r="452" spans="1:11" ht="15">
      <c r="A452" s="77"/>
      <c r="B452" s="66"/>
      <c r="C452" s="67"/>
      <c r="D452" s="66"/>
      <c r="E452" s="67"/>
      <c r="F452" s="66"/>
      <c r="G452" s="67"/>
      <c r="H452" s="67"/>
      <c r="I452" s="80" t="s">
        <v>60</v>
      </c>
      <c r="J452" s="147">
        <f>J131</f>
        <v>369.5</v>
      </c>
      <c r="K452" s="58">
        <f>K131</f>
        <v>369.5</v>
      </c>
    </row>
    <row r="453" spans="1:11" ht="15">
      <c r="A453" s="77"/>
      <c r="B453" s="66"/>
      <c r="C453" s="67"/>
      <c r="D453" s="66"/>
      <c r="E453" s="67"/>
      <c r="F453" s="66"/>
      <c r="G453" s="67"/>
      <c r="H453" s="67"/>
      <c r="I453" s="80" t="s">
        <v>70</v>
      </c>
      <c r="J453" s="147">
        <f>J137</f>
        <v>1610.4</v>
      </c>
      <c r="K453" s="58">
        <f>K137</f>
        <v>825</v>
      </c>
    </row>
    <row r="454" spans="1:11" ht="15">
      <c r="A454" s="77"/>
      <c r="B454" s="66"/>
      <c r="C454" s="67"/>
      <c r="D454" s="66"/>
      <c r="E454" s="67"/>
      <c r="F454" s="66"/>
      <c r="G454" s="67"/>
      <c r="H454" s="67"/>
      <c r="I454" s="80" t="s">
        <v>76</v>
      </c>
      <c r="J454" s="147">
        <f>J188</f>
        <v>18448.4</v>
      </c>
      <c r="K454" s="58">
        <f>K188</f>
        <v>18484.2</v>
      </c>
    </row>
    <row r="455" spans="1:11" ht="15">
      <c r="A455" s="77"/>
      <c r="B455" s="66"/>
      <c r="C455" s="67"/>
      <c r="D455" s="66"/>
      <c r="E455" s="67"/>
      <c r="F455" s="66"/>
      <c r="G455" s="67"/>
      <c r="H455" s="67"/>
      <c r="I455" s="80" t="s">
        <v>61</v>
      </c>
      <c r="J455" s="147">
        <f>J226</f>
        <v>34542.9</v>
      </c>
      <c r="K455" s="58">
        <f>K226</f>
        <v>35140.7</v>
      </c>
    </row>
    <row r="456" spans="1:11" ht="15">
      <c r="A456" s="77"/>
      <c r="B456" s="66"/>
      <c r="C456" s="67"/>
      <c r="D456" s="66"/>
      <c r="E456" s="67"/>
      <c r="F456" s="66"/>
      <c r="G456" s="67"/>
      <c r="H456" s="67"/>
      <c r="I456" s="80" t="s">
        <v>63</v>
      </c>
      <c r="J456" s="147">
        <f>J312</f>
        <v>288</v>
      </c>
      <c r="K456" s="58">
        <f>K312</f>
        <v>288</v>
      </c>
    </row>
    <row r="457" spans="1:11" ht="15">
      <c r="A457" s="77"/>
      <c r="B457" s="66"/>
      <c r="C457" s="67"/>
      <c r="D457" s="66"/>
      <c r="E457" s="67"/>
      <c r="F457" s="66"/>
      <c r="G457" s="67"/>
      <c r="H457" s="67"/>
      <c r="I457" s="80" t="s">
        <v>62</v>
      </c>
      <c r="J457" s="147">
        <f>J332</f>
        <v>17569.399999999998</v>
      </c>
      <c r="K457" s="58">
        <f>K332</f>
        <v>17669.4</v>
      </c>
    </row>
    <row r="458" spans="1:11" ht="15">
      <c r="A458" s="77"/>
      <c r="B458" s="66"/>
      <c r="C458" s="67"/>
      <c r="D458" s="66"/>
      <c r="E458" s="67"/>
      <c r="F458" s="66"/>
      <c r="G458" s="67"/>
      <c r="H458" s="67"/>
      <c r="I458" s="80">
        <v>10</v>
      </c>
      <c r="J458" s="147">
        <f>J392</f>
        <v>700</v>
      </c>
      <c r="K458" s="58">
        <f>K392</f>
        <v>700</v>
      </c>
    </row>
    <row r="459" spans="1:11" ht="15">
      <c r="A459" s="77"/>
      <c r="B459" s="66"/>
      <c r="C459" s="67"/>
      <c r="D459" s="66"/>
      <c r="E459" s="67"/>
      <c r="F459" s="66"/>
      <c r="G459" s="67"/>
      <c r="H459" s="67"/>
      <c r="I459" s="80">
        <v>11</v>
      </c>
      <c r="J459" s="147">
        <f>J403</f>
        <v>3094</v>
      </c>
      <c r="K459" s="58">
        <f>K403</f>
        <v>3094</v>
      </c>
    </row>
    <row r="460" spans="1:11" ht="15">
      <c r="A460" s="77"/>
      <c r="B460" s="66"/>
      <c r="C460" s="67"/>
      <c r="D460" s="66"/>
      <c r="E460" s="67"/>
      <c r="F460" s="66"/>
      <c r="G460" s="67"/>
      <c r="H460" s="67"/>
      <c r="I460" s="80">
        <v>12</v>
      </c>
      <c r="J460" s="147">
        <f>J422</f>
        <v>350</v>
      </c>
      <c r="K460" s="58">
        <f>K422</f>
        <v>500</v>
      </c>
    </row>
    <row r="461" spans="1:11" ht="15.75" thickBot="1">
      <c r="A461" s="77"/>
      <c r="B461" s="66"/>
      <c r="C461" s="67"/>
      <c r="D461" s="66"/>
      <c r="E461" s="67"/>
      <c r="F461" s="66"/>
      <c r="G461" s="67"/>
      <c r="H461" s="67"/>
      <c r="I461" s="148">
        <v>99</v>
      </c>
      <c r="J461" s="149">
        <v>2532.6</v>
      </c>
      <c r="K461" s="59">
        <v>5000</v>
      </c>
    </row>
    <row r="462" spans="1:11" ht="15.75" thickBot="1">
      <c r="A462" s="77"/>
      <c r="B462" s="66"/>
      <c r="C462" s="67"/>
      <c r="D462" s="66"/>
      <c r="E462" s="67"/>
      <c r="F462" s="66"/>
      <c r="G462" s="67"/>
      <c r="H462" s="67"/>
      <c r="I462" s="82"/>
      <c r="J462" s="150">
        <f>SUM(J451:J461)</f>
        <v>96128.6</v>
      </c>
      <c r="K462" s="150">
        <f>SUM(K451:K461)</f>
        <v>97273.5</v>
      </c>
    </row>
    <row r="463" spans="1:11" ht="15">
      <c r="A463" s="77"/>
      <c r="B463" s="66"/>
      <c r="C463" s="67"/>
      <c r="D463" s="66"/>
      <c r="E463" s="67"/>
      <c r="F463" s="66"/>
      <c r="G463" s="67"/>
      <c r="H463" s="67"/>
      <c r="I463" s="66" t="s">
        <v>172</v>
      </c>
      <c r="J463" s="61">
        <v>96128.6</v>
      </c>
      <c r="K463" s="61">
        <v>97273.5</v>
      </c>
    </row>
    <row r="464" spans="1:11" ht="15">
      <c r="A464" s="77"/>
      <c r="B464" s="66"/>
      <c r="C464" s="67"/>
      <c r="D464" s="66"/>
      <c r="E464" s="67"/>
      <c r="F464" s="66"/>
      <c r="G464" s="67"/>
      <c r="H464" s="67"/>
      <c r="I464" s="66" t="s">
        <v>175</v>
      </c>
      <c r="J464" s="61">
        <f>J21+J70+J81+J101+J105+J139+J176+J190+J218+J229+J245++J290+J296+J319+J334+J343+J351+J375+J405+J424</f>
        <v>77404.20000000001</v>
      </c>
      <c r="K464" s="61">
        <f>K70+K139+K175+K81+K101+K105+K109+K185+K190+K218+K228+K245+K290+K296+K319+K334+K343+K351+K375+K405+K424</f>
        <v>45</v>
      </c>
    </row>
    <row r="465" spans="1:11" ht="15">
      <c r="A465" s="77"/>
      <c r="B465" s="66"/>
      <c r="C465" s="67"/>
      <c r="D465" s="66"/>
      <c r="E465" s="67"/>
      <c r="F465" s="66"/>
      <c r="G465" s="67"/>
      <c r="H465" s="67"/>
      <c r="I465" s="66" t="s">
        <v>313</v>
      </c>
      <c r="J465" s="61">
        <f>J20-J36+J55-J55+J435</f>
        <v>9459.7</v>
      </c>
      <c r="K465" s="61">
        <f>K20-K36+K55-K55+K435</f>
        <v>9601.7</v>
      </c>
    </row>
    <row r="466" spans="1:11" ht="15">
      <c r="A466" s="37"/>
      <c r="K466" s="61"/>
    </row>
    <row r="467" spans="1:11" ht="15">
      <c r="A467" s="37"/>
      <c r="J467" s="151"/>
      <c r="K467" s="151"/>
    </row>
    <row r="468" ht="15">
      <c r="A468" s="37"/>
    </row>
    <row r="469" spans="1:11" ht="15">
      <c r="A469" s="37"/>
      <c r="K469" s="61"/>
    </row>
    <row r="470" ht="15">
      <c r="A470" s="37"/>
    </row>
    <row r="471" ht="15">
      <c r="A471" s="37"/>
    </row>
    <row r="472" ht="15">
      <c r="A472" s="37"/>
    </row>
    <row r="473" ht="15">
      <c r="A473" s="37"/>
    </row>
    <row r="474" ht="15">
      <c r="A474" s="37"/>
    </row>
    <row r="475" ht="15">
      <c r="A475" s="37"/>
    </row>
    <row r="476" spans="1:30" s="28" customFormat="1" ht="15">
      <c r="A476" s="37"/>
      <c r="C476" s="29"/>
      <c r="E476" s="29"/>
      <c r="G476" s="29"/>
      <c r="H476" s="29"/>
      <c r="J476" s="61"/>
      <c r="K476" s="27"/>
      <c r="L476" s="27"/>
      <c r="M476" s="27"/>
      <c r="N476" s="27"/>
      <c r="O476" s="27"/>
      <c r="P476" s="27"/>
      <c r="Q476" s="27"/>
      <c r="R476" s="27"/>
      <c r="S476" s="27"/>
      <c r="T476" s="27"/>
      <c r="U476" s="27"/>
      <c r="V476" s="27"/>
      <c r="W476" s="27"/>
      <c r="X476" s="27"/>
      <c r="Y476" s="27"/>
      <c r="Z476" s="27"/>
      <c r="AA476" s="27"/>
      <c r="AB476" s="27"/>
      <c r="AC476" s="27"/>
      <c r="AD476" s="27"/>
    </row>
    <row r="477" spans="1:30" s="28" customFormat="1" ht="15">
      <c r="A477" s="37"/>
      <c r="C477" s="29"/>
      <c r="E477" s="29"/>
      <c r="G477" s="29"/>
      <c r="H477" s="29"/>
      <c r="J477" s="61"/>
      <c r="K477" s="27"/>
      <c r="L477" s="27"/>
      <c r="M477" s="27"/>
      <c r="N477" s="27"/>
      <c r="O477" s="27"/>
      <c r="P477" s="27"/>
      <c r="Q477" s="27"/>
      <c r="R477" s="27"/>
      <c r="S477" s="27"/>
      <c r="T477" s="27"/>
      <c r="U477" s="27"/>
      <c r="V477" s="27"/>
      <c r="W477" s="27"/>
      <c r="X477" s="27"/>
      <c r="Y477" s="27"/>
      <c r="Z477" s="27"/>
      <c r="AA477" s="27"/>
      <c r="AB477" s="27"/>
      <c r="AC477" s="27"/>
      <c r="AD477" s="27"/>
    </row>
    <row r="478" spans="1:30" s="28" customFormat="1" ht="15">
      <c r="A478" s="37"/>
      <c r="C478" s="29"/>
      <c r="E478" s="29"/>
      <c r="G478" s="29"/>
      <c r="H478" s="29"/>
      <c r="J478" s="61"/>
      <c r="K478" s="27"/>
      <c r="L478" s="27"/>
      <c r="M478" s="27"/>
      <c r="N478" s="27"/>
      <c r="O478" s="27"/>
      <c r="P478" s="27"/>
      <c r="Q478" s="27"/>
      <c r="R478" s="27"/>
      <c r="S478" s="27"/>
      <c r="T478" s="27"/>
      <c r="U478" s="27"/>
      <c r="V478" s="27"/>
      <c r="W478" s="27"/>
      <c r="X478" s="27"/>
      <c r="Y478" s="27"/>
      <c r="Z478" s="27"/>
      <c r="AA478" s="27"/>
      <c r="AB478" s="27"/>
      <c r="AC478" s="27"/>
      <c r="AD478" s="27"/>
    </row>
    <row r="479" spans="1:30" s="28" customFormat="1" ht="15">
      <c r="A479" s="37"/>
      <c r="C479" s="29"/>
      <c r="E479" s="29"/>
      <c r="G479" s="29"/>
      <c r="H479" s="29"/>
      <c r="J479" s="61"/>
      <c r="K479" s="27"/>
      <c r="L479" s="27"/>
      <c r="M479" s="27"/>
      <c r="N479" s="27"/>
      <c r="O479" s="27"/>
      <c r="P479" s="27"/>
      <c r="Q479" s="27"/>
      <c r="R479" s="27"/>
      <c r="S479" s="27"/>
      <c r="T479" s="27"/>
      <c r="U479" s="27"/>
      <c r="V479" s="27"/>
      <c r="W479" s="27"/>
      <c r="X479" s="27"/>
      <c r="Y479" s="27"/>
      <c r="Z479" s="27"/>
      <c r="AA479" s="27"/>
      <c r="AB479" s="27"/>
      <c r="AC479" s="27"/>
      <c r="AD479" s="27"/>
    </row>
    <row r="480" spans="1:30" s="28" customFormat="1" ht="15">
      <c r="A480" s="37"/>
      <c r="C480" s="29"/>
      <c r="E480" s="29"/>
      <c r="G480" s="29"/>
      <c r="H480" s="29"/>
      <c r="J480" s="61"/>
      <c r="K480" s="27"/>
      <c r="L480" s="27"/>
      <c r="M480" s="27"/>
      <c r="N480" s="27"/>
      <c r="O480" s="27"/>
      <c r="P480" s="27"/>
      <c r="Q480" s="27"/>
      <c r="R480" s="27"/>
      <c r="S480" s="27"/>
      <c r="T480" s="27"/>
      <c r="U480" s="27"/>
      <c r="V480" s="27"/>
      <c r="W480" s="27"/>
      <c r="X480" s="27"/>
      <c r="Y480" s="27"/>
      <c r="Z480" s="27"/>
      <c r="AA480" s="27"/>
      <c r="AB480" s="27"/>
      <c r="AC480" s="27"/>
      <c r="AD480" s="27"/>
    </row>
    <row r="481" spans="1:30" s="28" customFormat="1" ht="15">
      <c r="A481" s="37"/>
      <c r="C481" s="29"/>
      <c r="E481" s="29"/>
      <c r="G481" s="29"/>
      <c r="H481" s="29"/>
      <c r="J481" s="61"/>
      <c r="K481" s="27"/>
      <c r="L481" s="27"/>
      <c r="M481" s="27"/>
      <c r="N481" s="27"/>
      <c r="O481" s="27"/>
      <c r="P481" s="27"/>
      <c r="Q481" s="27"/>
      <c r="R481" s="27"/>
      <c r="S481" s="27"/>
      <c r="T481" s="27"/>
      <c r="U481" s="27"/>
      <c r="V481" s="27"/>
      <c r="W481" s="27"/>
      <c r="X481" s="27"/>
      <c r="Y481" s="27"/>
      <c r="Z481" s="27"/>
      <c r="AA481" s="27"/>
      <c r="AB481" s="27"/>
      <c r="AC481" s="27"/>
      <c r="AD481" s="27"/>
    </row>
    <row r="482" spans="1:30" s="28" customFormat="1" ht="15">
      <c r="A482" s="37"/>
      <c r="C482" s="29"/>
      <c r="E482" s="29"/>
      <c r="G482" s="29"/>
      <c r="H482" s="29"/>
      <c r="J482" s="61"/>
      <c r="K482" s="27"/>
      <c r="L482" s="27"/>
      <c r="M482" s="27"/>
      <c r="N482" s="27"/>
      <c r="O482" s="27"/>
      <c r="P482" s="27"/>
      <c r="Q482" s="27"/>
      <c r="R482" s="27"/>
      <c r="S482" s="27"/>
      <c r="T482" s="27"/>
      <c r="U482" s="27"/>
      <c r="V482" s="27"/>
      <c r="W482" s="27"/>
      <c r="X482" s="27"/>
      <c r="Y482" s="27"/>
      <c r="Z482" s="27"/>
      <c r="AA482" s="27"/>
      <c r="AB482" s="27"/>
      <c r="AC482" s="27"/>
      <c r="AD482" s="27"/>
    </row>
    <row r="483" spans="1:30" s="28" customFormat="1" ht="15">
      <c r="A483" s="37"/>
      <c r="C483" s="29"/>
      <c r="E483" s="29"/>
      <c r="G483" s="29"/>
      <c r="H483" s="29"/>
      <c r="J483" s="61"/>
      <c r="K483" s="27"/>
      <c r="L483" s="27"/>
      <c r="M483" s="27"/>
      <c r="N483" s="27"/>
      <c r="O483" s="27"/>
      <c r="P483" s="27"/>
      <c r="Q483" s="27"/>
      <c r="R483" s="27"/>
      <c r="S483" s="27"/>
      <c r="T483" s="27"/>
      <c r="U483" s="27"/>
      <c r="V483" s="27"/>
      <c r="W483" s="27"/>
      <c r="X483" s="27"/>
      <c r="Y483" s="27"/>
      <c r="Z483" s="27"/>
      <c r="AA483" s="27"/>
      <c r="AB483" s="27"/>
      <c r="AC483" s="27"/>
      <c r="AD483" s="27"/>
    </row>
    <row r="484" spans="1:30" s="28" customFormat="1" ht="15">
      <c r="A484" s="37"/>
      <c r="C484" s="29"/>
      <c r="E484" s="29"/>
      <c r="G484" s="29"/>
      <c r="H484" s="29"/>
      <c r="J484" s="61"/>
      <c r="K484" s="27"/>
      <c r="L484" s="27"/>
      <c r="M484" s="27"/>
      <c r="N484" s="27"/>
      <c r="O484" s="27"/>
      <c r="P484" s="27"/>
      <c r="Q484" s="27"/>
      <c r="R484" s="27"/>
      <c r="S484" s="27"/>
      <c r="T484" s="27"/>
      <c r="U484" s="27"/>
      <c r="V484" s="27"/>
      <c r="W484" s="27"/>
      <c r="X484" s="27"/>
      <c r="Y484" s="27"/>
      <c r="Z484" s="27"/>
      <c r="AA484" s="27"/>
      <c r="AB484" s="27"/>
      <c r="AC484" s="27"/>
      <c r="AD484" s="27"/>
    </row>
    <row r="485" spans="1:30" s="28" customFormat="1" ht="15">
      <c r="A485" s="37"/>
      <c r="C485" s="29"/>
      <c r="E485" s="29"/>
      <c r="G485" s="29"/>
      <c r="H485" s="29"/>
      <c r="J485" s="61"/>
      <c r="K485" s="27"/>
      <c r="L485" s="27"/>
      <c r="M485" s="27"/>
      <c r="N485" s="27"/>
      <c r="O485" s="27"/>
      <c r="P485" s="27"/>
      <c r="Q485" s="27"/>
      <c r="R485" s="27"/>
      <c r="S485" s="27"/>
      <c r="T485" s="27"/>
      <c r="U485" s="27"/>
      <c r="V485" s="27"/>
      <c r="W485" s="27"/>
      <c r="X485" s="27"/>
      <c r="Y485" s="27"/>
      <c r="Z485" s="27"/>
      <c r="AA485" s="27"/>
      <c r="AB485" s="27"/>
      <c r="AC485" s="27"/>
      <c r="AD485" s="27"/>
    </row>
    <row r="486" spans="1:30" s="28" customFormat="1" ht="15">
      <c r="A486" s="37"/>
      <c r="C486" s="29"/>
      <c r="E486" s="29"/>
      <c r="G486" s="29"/>
      <c r="H486" s="29"/>
      <c r="J486" s="61"/>
      <c r="K486" s="27"/>
      <c r="L486" s="27"/>
      <c r="M486" s="27"/>
      <c r="N486" s="27"/>
      <c r="O486" s="27"/>
      <c r="P486" s="27"/>
      <c r="Q486" s="27"/>
      <c r="R486" s="27"/>
      <c r="S486" s="27"/>
      <c r="T486" s="27"/>
      <c r="U486" s="27"/>
      <c r="V486" s="27"/>
      <c r="W486" s="27"/>
      <c r="X486" s="27"/>
      <c r="Y486" s="27"/>
      <c r="Z486" s="27"/>
      <c r="AA486" s="27"/>
      <c r="AB486" s="27"/>
      <c r="AC486" s="27"/>
      <c r="AD486" s="27"/>
    </row>
    <row r="487" spans="1:30" s="28" customFormat="1" ht="15">
      <c r="A487" s="37"/>
      <c r="C487" s="29"/>
      <c r="E487" s="29"/>
      <c r="G487" s="29"/>
      <c r="H487" s="29"/>
      <c r="J487" s="61"/>
      <c r="K487" s="27"/>
      <c r="L487" s="27"/>
      <c r="M487" s="27"/>
      <c r="N487" s="27"/>
      <c r="O487" s="27"/>
      <c r="P487" s="27"/>
      <c r="Q487" s="27"/>
      <c r="R487" s="27"/>
      <c r="S487" s="27"/>
      <c r="T487" s="27"/>
      <c r="U487" s="27"/>
      <c r="V487" s="27"/>
      <c r="W487" s="27"/>
      <c r="X487" s="27"/>
      <c r="Y487" s="27"/>
      <c r="Z487" s="27"/>
      <c r="AA487" s="27"/>
      <c r="AB487" s="27"/>
      <c r="AC487" s="27"/>
      <c r="AD487" s="27"/>
    </row>
    <row r="488" spans="1:30" s="28" customFormat="1" ht="15">
      <c r="A488" s="37"/>
      <c r="C488" s="29"/>
      <c r="E488" s="29"/>
      <c r="G488" s="29"/>
      <c r="H488" s="29"/>
      <c r="J488" s="61"/>
      <c r="K488" s="27"/>
      <c r="L488" s="27"/>
      <c r="M488" s="27"/>
      <c r="N488" s="27"/>
      <c r="O488" s="27"/>
      <c r="P488" s="27"/>
      <c r="Q488" s="27"/>
      <c r="R488" s="27"/>
      <c r="S488" s="27"/>
      <c r="T488" s="27"/>
      <c r="U488" s="27"/>
      <c r="V488" s="27"/>
      <c r="W488" s="27"/>
      <c r="X488" s="27"/>
      <c r="Y488" s="27"/>
      <c r="Z488" s="27"/>
      <c r="AA488" s="27"/>
      <c r="AB488" s="27"/>
      <c r="AC488" s="27"/>
      <c r="AD488" s="27"/>
    </row>
    <row r="489" spans="1:30" s="28" customFormat="1" ht="15">
      <c r="A489" s="37"/>
      <c r="C489" s="29"/>
      <c r="E489" s="29"/>
      <c r="G489" s="29"/>
      <c r="H489" s="29"/>
      <c r="J489" s="61"/>
      <c r="K489" s="27"/>
      <c r="L489" s="27"/>
      <c r="M489" s="27"/>
      <c r="N489" s="27"/>
      <c r="O489" s="27"/>
      <c r="P489" s="27"/>
      <c r="Q489" s="27"/>
      <c r="R489" s="27"/>
      <c r="S489" s="27"/>
      <c r="T489" s="27"/>
      <c r="U489" s="27"/>
      <c r="V489" s="27"/>
      <c r="W489" s="27"/>
      <c r="X489" s="27"/>
      <c r="Y489" s="27"/>
      <c r="Z489" s="27"/>
      <c r="AA489" s="27"/>
      <c r="AB489" s="27"/>
      <c r="AC489" s="27"/>
      <c r="AD489" s="27"/>
    </row>
    <row r="490" spans="1:30" s="28" customFormat="1" ht="15">
      <c r="A490" s="37"/>
      <c r="C490" s="29"/>
      <c r="E490" s="29"/>
      <c r="G490" s="29"/>
      <c r="H490" s="29"/>
      <c r="J490" s="61"/>
      <c r="K490" s="27"/>
      <c r="L490" s="27"/>
      <c r="M490" s="27"/>
      <c r="N490" s="27"/>
      <c r="O490" s="27"/>
      <c r="P490" s="27"/>
      <c r="Q490" s="27"/>
      <c r="R490" s="27"/>
      <c r="S490" s="27"/>
      <c r="T490" s="27"/>
      <c r="U490" s="27"/>
      <c r="V490" s="27"/>
      <c r="W490" s="27"/>
      <c r="X490" s="27"/>
      <c r="Y490" s="27"/>
      <c r="Z490" s="27"/>
      <c r="AA490" s="27"/>
      <c r="AB490" s="27"/>
      <c r="AC490" s="27"/>
      <c r="AD490" s="27"/>
    </row>
    <row r="491" spans="1:30" s="28" customFormat="1" ht="15">
      <c r="A491" s="37"/>
      <c r="C491" s="29"/>
      <c r="E491" s="29"/>
      <c r="G491" s="29"/>
      <c r="H491" s="29"/>
      <c r="J491" s="61"/>
      <c r="K491" s="27"/>
      <c r="L491" s="27"/>
      <c r="M491" s="27"/>
      <c r="N491" s="27"/>
      <c r="O491" s="27"/>
      <c r="P491" s="27"/>
      <c r="Q491" s="27"/>
      <c r="R491" s="27"/>
      <c r="S491" s="27"/>
      <c r="T491" s="27"/>
      <c r="U491" s="27"/>
      <c r="V491" s="27"/>
      <c r="W491" s="27"/>
      <c r="X491" s="27"/>
      <c r="Y491" s="27"/>
      <c r="Z491" s="27"/>
      <c r="AA491" s="27"/>
      <c r="AB491" s="27"/>
      <c r="AC491" s="27"/>
      <c r="AD491" s="27"/>
    </row>
    <row r="492" spans="1:30" s="28" customFormat="1" ht="15">
      <c r="A492" s="37"/>
      <c r="C492" s="29"/>
      <c r="E492" s="29"/>
      <c r="G492" s="29"/>
      <c r="H492" s="29"/>
      <c r="J492" s="61"/>
      <c r="K492" s="27"/>
      <c r="L492" s="27"/>
      <c r="M492" s="27"/>
      <c r="N492" s="27"/>
      <c r="O492" s="27"/>
      <c r="P492" s="27"/>
      <c r="Q492" s="27"/>
      <c r="R492" s="27"/>
      <c r="S492" s="27"/>
      <c r="T492" s="27"/>
      <c r="U492" s="27"/>
      <c r="V492" s="27"/>
      <c r="W492" s="27"/>
      <c r="X492" s="27"/>
      <c r="Y492" s="27"/>
      <c r="Z492" s="27"/>
      <c r="AA492" s="27"/>
      <c r="AB492" s="27"/>
      <c r="AC492" s="27"/>
      <c r="AD492" s="27"/>
    </row>
    <row r="493" spans="1:30" s="28" customFormat="1" ht="15">
      <c r="A493" s="37"/>
      <c r="C493" s="29"/>
      <c r="E493" s="29"/>
      <c r="G493" s="29"/>
      <c r="H493" s="29"/>
      <c r="J493" s="61"/>
      <c r="K493" s="27"/>
      <c r="L493" s="27"/>
      <c r="M493" s="27"/>
      <c r="N493" s="27"/>
      <c r="O493" s="27"/>
      <c r="P493" s="27"/>
      <c r="Q493" s="27"/>
      <c r="R493" s="27"/>
      <c r="S493" s="27"/>
      <c r="T493" s="27"/>
      <c r="U493" s="27"/>
      <c r="V493" s="27"/>
      <c r="W493" s="27"/>
      <c r="X493" s="27"/>
      <c r="Y493" s="27"/>
      <c r="Z493" s="27"/>
      <c r="AA493" s="27"/>
      <c r="AB493" s="27"/>
      <c r="AC493" s="27"/>
      <c r="AD493" s="27"/>
    </row>
    <row r="494" spans="1:30" s="28" customFormat="1" ht="15">
      <c r="A494" s="37"/>
      <c r="C494" s="29"/>
      <c r="E494" s="29"/>
      <c r="G494" s="29"/>
      <c r="H494" s="29"/>
      <c r="J494" s="61"/>
      <c r="K494" s="27"/>
      <c r="L494" s="27"/>
      <c r="M494" s="27"/>
      <c r="N494" s="27"/>
      <c r="O494" s="27"/>
      <c r="P494" s="27"/>
      <c r="Q494" s="27"/>
      <c r="R494" s="27"/>
      <c r="S494" s="27"/>
      <c r="T494" s="27"/>
      <c r="U494" s="27"/>
      <c r="V494" s="27"/>
      <c r="W494" s="27"/>
      <c r="X494" s="27"/>
      <c r="Y494" s="27"/>
      <c r="Z494" s="27"/>
      <c r="AA494" s="27"/>
      <c r="AB494" s="27"/>
      <c r="AC494" s="27"/>
      <c r="AD494" s="27"/>
    </row>
    <row r="495" spans="1:30" s="28" customFormat="1" ht="15">
      <c r="A495" s="37"/>
      <c r="C495" s="29"/>
      <c r="E495" s="29"/>
      <c r="G495" s="29"/>
      <c r="H495" s="29"/>
      <c r="J495" s="61"/>
      <c r="K495" s="27"/>
      <c r="L495" s="27"/>
      <c r="M495" s="27"/>
      <c r="N495" s="27"/>
      <c r="O495" s="27"/>
      <c r="P495" s="27"/>
      <c r="Q495" s="27"/>
      <c r="R495" s="27"/>
      <c r="S495" s="27"/>
      <c r="T495" s="27"/>
      <c r="U495" s="27"/>
      <c r="V495" s="27"/>
      <c r="W495" s="27"/>
      <c r="X495" s="27"/>
      <c r="Y495" s="27"/>
      <c r="Z495" s="27"/>
      <c r="AA495" s="27"/>
      <c r="AB495" s="27"/>
      <c r="AC495" s="27"/>
      <c r="AD495" s="27"/>
    </row>
    <row r="496" spans="1:30" s="28" customFormat="1" ht="15">
      <c r="A496" s="37"/>
      <c r="C496" s="29"/>
      <c r="E496" s="29"/>
      <c r="G496" s="29"/>
      <c r="H496" s="29"/>
      <c r="J496" s="61"/>
      <c r="K496" s="27"/>
      <c r="L496" s="27"/>
      <c r="M496" s="27"/>
      <c r="N496" s="27"/>
      <c r="O496" s="27"/>
      <c r="P496" s="27"/>
      <c r="Q496" s="27"/>
      <c r="R496" s="27"/>
      <c r="S496" s="27"/>
      <c r="T496" s="27"/>
      <c r="U496" s="27"/>
      <c r="V496" s="27"/>
      <c r="W496" s="27"/>
      <c r="X496" s="27"/>
      <c r="Y496" s="27"/>
      <c r="Z496" s="27"/>
      <c r="AA496" s="27"/>
      <c r="AB496" s="27"/>
      <c r="AC496" s="27"/>
      <c r="AD496" s="27"/>
    </row>
    <row r="497" spans="1:30" s="28" customFormat="1" ht="15">
      <c r="A497" s="37"/>
      <c r="C497" s="29"/>
      <c r="E497" s="29"/>
      <c r="G497" s="29"/>
      <c r="H497" s="29"/>
      <c r="J497" s="61"/>
      <c r="K497" s="27"/>
      <c r="L497" s="27"/>
      <c r="M497" s="27"/>
      <c r="N497" s="27"/>
      <c r="O497" s="27"/>
      <c r="P497" s="27"/>
      <c r="Q497" s="27"/>
      <c r="R497" s="27"/>
      <c r="S497" s="27"/>
      <c r="T497" s="27"/>
      <c r="U497" s="27"/>
      <c r="V497" s="27"/>
      <c r="W497" s="27"/>
      <c r="X497" s="27"/>
      <c r="Y497" s="27"/>
      <c r="Z497" s="27"/>
      <c r="AA497" s="27"/>
      <c r="AB497" s="27"/>
      <c r="AC497" s="27"/>
      <c r="AD497" s="27"/>
    </row>
    <row r="498" spans="1:30" s="28" customFormat="1" ht="15">
      <c r="A498" s="37"/>
      <c r="C498" s="29"/>
      <c r="E498" s="29"/>
      <c r="G498" s="29"/>
      <c r="H498" s="29"/>
      <c r="J498" s="61"/>
      <c r="K498" s="27"/>
      <c r="L498" s="27"/>
      <c r="M498" s="27"/>
      <c r="N498" s="27"/>
      <c r="O498" s="27"/>
      <c r="P498" s="27"/>
      <c r="Q498" s="27"/>
      <c r="R498" s="27"/>
      <c r="S498" s="27"/>
      <c r="T498" s="27"/>
      <c r="U498" s="27"/>
      <c r="V498" s="27"/>
      <c r="W498" s="27"/>
      <c r="X498" s="27"/>
      <c r="Y498" s="27"/>
      <c r="Z498" s="27"/>
      <c r="AA498" s="27"/>
      <c r="AB498" s="27"/>
      <c r="AC498" s="27"/>
      <c r="AD498" s="27"/>
    </row>
    <row r="499" spans="1:30" s="28" customFormat="1" ht="15">
      <c r="A499" s="37"/>
      <c r="C499" s="29"/>
      <c r="E499" s="29"/>
      <c r="G499" s="29"/>
      <c r="H499" s="29"/>
      <c r="J499" s="61"/>
      <c r="K499" s="27"/>
      <c r="L499" s="27"/>
      <c r="M499" s="27"/>
      <c r="N499" s="27"/>
      <c r="O499" s="27"/>
      <c r="P499" s="27"/>
      <c r="Q499" s="27"/>
      <c r="R499" s="27"/>
      <c r="S499" s="27"/>
      <c r="T499" s="27"/>
      <c r="U499" s="27"/>
      <c r="V499" s="27"/>
      <c r="W499" s="27"/>
      <c r="X499" s="27"/>
      <c r="Y499" s="27"/>
      <c r="Z499" s="27"/>
      <c r="AA499" s="27"/>
      <c r="AB499" s="27"/>
      <c r="AC499" s="27"/>
      <c r="AD499" s="27"/>
    </row>
    <row r="500" spans="1:30" s="28" customFormat="1" ht="15">
      <c r="A500" s="37"/>
      <c r="C500" s="29"/>
      <c r="E500" s="29"/>
      <c r="G500" s="29"/>
      <c r="H500" s="29"/>
      <c r="J500" s="61"/>
      <c r="K500" s="27"/>
      <c r="L500" s="27"/>
      <c r="M500" s="27"/>
      <c r="N500" s="27"/>
      <c r="O500" s="27"/>
      <c r="P500" s="27"/>
      <c r="Q500" s="27"/>
      <c r="R500" s="27"/>
      <c r="S500" s="27"/>
      <c r="T500" s="27"/>
      <c r="U500" s="27"/>
      <c r="V500" s="27"/>
      <c r="W500" s="27"/>
      <c r="X500" s="27"/>
      <c r="Y500" s="27"/>
      <c r="Z500" s="27"/>
      <c r="AA500" s="27"/>
      <c r="AB500" s="27"/>
      <c r="AC500" s="27"/>
      <c r="AD500" s="27"/>
    </row>
    <row r="501" spans="1:30" s="28" customFormat="1" ht="15">
      <c r="A501" s="37"/>
      <c r="C501" s="29"/>
      <c r="E501" s="29"/>
      <c r="G501" s="29"/>
      <c r="H501" s="29"/>
      <c r="J501" s="61"/>
      <c r="K501" s="27"/>
      <c r="L501" s="27"/>
      <c r="M501" s="27"/>
      <c r="N501" s="27"/>
      <c r="O501" s="27"/>
      <c r="P501" s="27"/>
      <c r="Q501" s="27"/>
      <c r="R501" s="27"/>
      <c r="S501" s="27"/>
      <c r="T501" s="27"/>
      <c r="U501" s="27"/>
      <c r="V501" s="27"/>
      <c r="W501" s="27"/>
      <c r="X501" s="27"/>
      <c r="Y501" s="27"/>
      <c r="Z501" s="27"/>
      <c r="AA501" s="27"/>
      <c r="AB501" s="27"/>
      <c r="AC501" s="27"/>
      <c r="AD501" s="27"/>
    </row>
    <row r="502" spans="1:30" s="28" customFormat="1" ht="15">
      <c r="A502" s="37"/>
      <c r="C502" s="29"/>
      <c r="E502" s="29"/>
      <c r="G502" s="29"/>
      <c r="H502" s="29"/>
      <c r="J502" s="61"/>
      <c r="K502" s="27"/>
      <c r="L502" s="27"/>
      <c r="M502" s="27"/>
      <c r="N502" s="27"/>
      <c r="O502" s="27"/>
      <c r="P502" s="27"/>
      <c r="Q502" s="27"/>
      <c r="R502" s="27"/>
      <c r="S502" s="27"/>
      <c r="T502" s="27"/>
      <c r="U502" s="27"/>
      <c r="V502" s="27"/>
      <c r="W502" s="27"/>
      <c r="X502" s="27"/>
      <c r="Y502" s="27"/>
      <c r="Z502" s="27"/>
      <c r="AA502" s="27"/>
      <c r="AB502" s="27"/>
      <c r="AC502" s="27"/>
      <c r="AD502" s="27"/>
    </row>
    <row r="503" spans="1:30" s="28" customFormat="1" ht="15">
      <c r="A503" s="37"/>
      <c r="C503" s="29"/>
      <c r="E503" s="29"/>
      <c r="G503" s="29"/>
      <c r="H503" s="29"/>
      <c r="J503" s="61"/>
      <c r="K503" s="27"/>
      <c r="L503" s="27"/>
      <c r="M503" s="27"/>
      <c r="N503" s="27"/>
      <c r="O503" s="27"/>
      <c r="P503" s="27"/>
      <c r="Q503" s="27"/>
      <c r="R503" s="27"/>
      <c r="S503" s="27"/>
      <c r="T503" s="27"/>
      <c r="U503" s="27"/>
      <c r="V503" s="27"/>
      <c r="W503" s="27"/>
      <c r="X503" s="27"/>
      <c r="Y503" s="27"/>
      <c r="Z503" s="27"/>
      <c r="AA503" s="27"/>
      <c r="AB503" s="27"/>
      <c r="AC503" s="27"/>
      <c r="AD503" s="27"/>
    </row>
    <row r="504" spans="1:30" s="28" customFormat="1" ht="15">
      <c r="A504" s="37"/>
      <c r="C504" s="29"/>
      <c r="E504" s="29"/>
      <c r="G504" s="29"/>
      <c r="H504" s="29"/>
      <c r="J504" s="61"/>
      <c r="K504" s="27"/>
      <c r="L504" s="27"/>
      <c r="M504" s="27"/>
      <c r="N504" s="27"/>
      <c r="O504" s="27"/>
      <c r="P504" s="27"/>
      <c r="Q504" s="27"/>
      <c r="R504" s="27"/>
      <c r="S504" s="27"/>
      <c r="T504" s="27"/>
      <c r="U504" s="27"/>
      <c r="V504" s="27"/>
      <c r="W504" s="27"/>
      <c r="X504" s="27"/>
      <c r="Y504" s="27"/>
      <c r="Z504" s="27"/>
      <c r="AA504" s="27"/>
      <c r="AB504" s="27"/>
      <c r="AC504" s="27"/>
      <c r="AD504" s="27"/>
    </row>
    <row r="505" spans="1:30" s="28" customFormat="1" ht="15">
      <c r="A505" s="37"/>
      <c r="C505" s="29"/>
      <c r="E505" s="29"/>
      <c r="G505" s="29"/>
      <c r="H505" s="29"/>
      <c r="J505" s="61"/>
      <c r="K505" s="27"/>
      <c r="L505" s="27"/>
      <c r="M505" s="27"/>
      <c r="N505" s="27"/>
      <c r="O505" s="27"/>
      <c r="P505" s="27"/>
      <c r="Q505" s="27"/>
      <c r="R505" s="27"/>
      <c r="S505" s="27"/>
      <c r="T505" s="27"/>
      <c r="U505" s="27"/>
      <c r="V505" s="27"/>
      <c r="W505" s="27"/>
      <c r="X505" s="27"/>
      <c r="Y505" s="27"/>
      <c r="Z505" s="27"/>
      <c r="AA505" s="27"/>
      <c r="AB505" s="27"/>
      <c r="AC505" s="27"/>
      <c r="AD505" s="27"/>
    </row>
    <row r="506" spans="1:30" s="28" customFormat="1" ht="15">
      <c r="A506" s="37"/>
      <c r="C506" s="29"/>
      <c r="E506" s="29"/>
      <c r="G506" s="29"/>
      <c r="H506" s="29"/>
      <c r="J506" s="61"/>
      <c r="K506" s="27"/>
      <c r="L506" s="27"/>
      <c r="M506" s="27"/>
      <c r="N506" s="27"/>
      <c r="O506" s="27"/>
      <c r="P506" s="27"/>
      <c r="Q506" s="27"/>
      <c r="R506" s="27"/>
      <c r="S506" s="27"/>
      <c r="T506" s="27"/>
      <c r="U506" s="27"/>
      <c r="V506" s="27"/>
      <c r="W506" s="27"/>
      <c r="X506" s="27"/>
      <c r="Y506" s="27"/>
      <c r="Z506" s="27"/>
      <c r="AA506" s="27"/>
      <c r="AB506" s="27"/>
      <c r="AC506" s="27"/>
      <c r="AD506" s="27"/>
    </row>
    <row r="507" spans="1:30" s="28" customFormat="1" ht="15">
      <c r="A507" s="37"/>
      <c r="C507" s="29"/>
      <c r="E507" s="29"/>
      <c r="G507" s="29"/>
      <c r="H507" s="29"/>
      <c r="J507" s="61"/>
      <c r="K507" s="27"/>
      <c r="L507" s="27"/>
      <c r="M507" s="27"/>
      <c r="N507" s="27"/>
      <c r="O507" s="27"/>
      <c r="P507" s="27"/>
      <c r="Q507" s="27"/>
      <c r="R507" s="27"/>
      <c r="S507" s="27"/>
      <c r="T507" s="27"/>
      <c r="U507" s="27"/>
      <c r="V507" s="27"/>
      <c r="W507" s="27"/>
      <c r="X507" s="27"/>
      <c r="Y507" s="27"/>
      <c r="Z507" s="27"/>
      <c r="AA507" s="27"/>
      <c r="AB507" s="27"/>
      <c r="AC507" s="27"/>
      <c r="AD507" s="27"/>
    </row>
    <row r="508" spans="1:30" s="28" customFormat="1" ht="15">
      <c r="A508" s="37"/>
      <c r="C508" s="29"/>
      <c r="E508" s="29"/>
      <c r="G508" s="29"/>
      <c r="H508" s="29"/>
      <c r="J508" s="61"/>
      <c r="K508" s="27"/>
      <c r="L508" s="27"/>
      <c r="M508" s="27"/>
      <c r="N508" s="27"/>
      <c r="O508" s="27"/>
      <c r="P508" s="27"/>
      <c r="Q508" s="27"/>
      <c r="R508" s="27"/>
      <c r="S508" s="27"/>
      <c r="T508" s="27"/>
      <c r="U508" s="27"/>
      <c r="V508" s="27"/>
      <c r="W508" s="27"/>
      <c r="X508" s="27"/>
      <c r="Y508" s="27"/>
      <c r="Z508" s="27"/>
      <c r="AA508" s="27"/>
      <c r="AB508" s="27"/>
      <c r="AC508" s="27"/>
      <c r="AD508" s="27"/>
    </row>
    <row r="509" spans="1:30" s="28" customFormat="1" ht="15">
      <c r="A509" s="37"/>
      <c r="C509" s="29"/>
      <c r="E509" s="29"/>
      <c r="G509" s="29"/>
      <c r="H509" s="29"/>
      <c r="J509" s="61"/>
      <c r="K509" s="27"/>
      <c r="L509" s="27"/>
      <c r="M509" s="27"/>
      <c r="N509" s="27"/>
      <c r="O509" s="27"/>
      <c r="P509" s="27"/>
      <c r="Q509" s="27"/>
      <c r="R509" s="27"/>
      <c r="S509" s="27"/>
      <c r="T509" s="27"/>
      <c r="U509" s="27"/>
      <c r="V509" s="27"/>
      <c r="W509" s="27"/>
      <c r="X509" s="27"/>
      <c r="Y509" s="27"/>
      <c r="Z509" s="27"/>
      <c r="AA509" s="27"/>
      <c r="AB509" s="27"/>
      <c r="AC509" s="27"/>
      <c r="AD509" s="27"/>
    </row>
    <row r="510" spans="1:30" s="28" customFormat="1" ht="15">
      <c r="A510" s="37"/>
      <c r="C510" s="29"/>
      <c r="E510" s="29"/>
      <c r="G510" s="29"/>
      <c r="H510" s="29"/>
      <c r="J510" s="61"/>
      <c r="K510" s="27"/>
      <c r="L510" s="27"/>
      <c r="M510" s="27"/>
      <c r="N510" s="27"/>
      <c r="O510" s="27"/>
      <c r="P510" s="27"/>
      <c r="Q510" s="27"/>
      <c r="R510" s="27"/>
      <c r="S510" s="27"/>
      <c r="T510" s="27"/>
      <c r="U510" s="27"/>
      <c r="V510" s="27"/>
      <c r="W510" s="27"/>
      <c r="X510" s="27"/>
      <c r="Y510" s="27"/>
      <c r="Z510" s="27"/>
      <c r="AA510" s="27"/>
      <c r="AB510" s="27"/>
      <c r="AC510" s="27"/>
      <c r="AD510" s="27"/>
    </row>
    <row r="511" spans="1:30" s="28" customFormat="1" ht="15">
      <c r="A511" s="37"/>
      <c r="C511" s="29"/>
      <c r="E511" s="29"/>
      <c r="G511" s="29"/>
      <c r="H511" s="29"/>
      <c r="J511" s="61"/>
      <c r="K511" s="27"/>
      <c r="L511" s="27"/>
      <c r="M511" s="27"/>
      <c r="N511" s="27"/>
      <c r="O511" s="27"/>
      <c r="P511" s="27"/>
      <c r="Q511" s="27"/>
      <c r="R511" s="27"/>
      <c r="S511" s="27"/>
      <c r="T511" s="27"/>
      <c r="U511" s="27"/>
      <c r="V511" s="27"/>
      <c r="W511" s="27"/>
      <c r="X511" s="27"/>
      <c r="Y511" s="27"/>
      <c r="Z511" s="27"/>
      <c r="AA511" s="27"/>
      <c r="AB511" s="27"/>
      <c r="AC511" s="27"/>
      <c r="AD511" s="27"/>
    </row>
    <row r="512" spans="1:30" s="28" customFormat="1" ht="15">
      <c r="A512" s="37"/>
      <c r="C512" s="29"/>
      <c r="E512" s="29"/>
      <c r="G512" s="29"/>
      <c r="H512" s="29"/>
      <c r="J512" s="61"/>
      <c r="K512" s="27"/>
      <c r="L512" s="27"/>
      <c r="M512" s="27"/>
      <c r="N512" s="27"/>
      <c r="O512" s="27"/>
      <c r="P512" s="27"/>
      <c r="Q512" s="27"/>
      <c r="R512" s="27"/>
      <c r="S512" s="27"/>
      <c r="T512" s="27"/>
      <c r="U512" s="27"/>
      <c r="V512" s="27"/>
      <c r="W512" s="27"/>
      <c r="X512" s="27"/>
      <c r="Y512" s="27"/>
      <c r="Z512" s="27"/>
      <c r="AA512" s="27"/>
      <c r="AB512" s="27"/>
      <c r="AC512" s="27"/>
      <c r="AD512" s="27"/>
    </row>
    <row r="513" spans="1:30" s="28" customFormat="1" ht="15">
      <c r="A513" s="37"/>
      <c r="C513" s="29"/>
      <c r="E513" s="29"/>
      <c r="G513" s="29"/>
      <c r="H513" s="29"/>
      <c r="J513" s="61"/>
      <c r="K513" s="27"/>
      <c r="L513" s="27"/>
      <c r="M513" s="27"/>
      <c r="N513" s="27"/>
      <c r="O513" s="27"/>
      <c r="P513" s="27"/>
      <c r="Q513" s="27"/>
      <c r="R513" s="27"/>
      <c r="S513" s="27"/>
      <c r="T513" s="27"/>
      <c r="U513" s="27"/>
      <c r="V513" s="27"/>
      <c r="W513" s="27"/>
      <c r="X513" s="27"/>
      <c r="Y513" s="27"/>
      <c r="Z513" s="27"/>
      <c r="AA513" s="27"/>
      <c r="AB513" s="27"/>
      <c r="AC513" s="27"/>
      <c r="AD513" s="27"/>
    </row>
    <row r="514" spans="1:30" s="28" customFormat="1" ht="15">
      <c r="A514" s="37"/>
      <c r="C514" s="29"/>
      <c r="E514" s="29"/>
      <c r="G514" s="29"/>
      <c r="H514" s="29"/>
      <c r="J514" s="61"/>
      <c r="K514" s="27"/>
      <c r="L514" s="27"/>
      <c r="M514" s="27"/>
      <c r="N514" s="27"/>
      <c r="O514" s="27"/>
      <c r="P514" s="27"/>
      <c r="Q514" s="27"/>
      <c r="R514" s="27"/>
      <c r="S514" s="27"/>
      <c r="T514" s="27"/>
      <c r="U514" s="27"/>
      <c r="V514" s="27"/>
      <c r="W514" s="27"/>
      <c r="X514" s="27"/>
      <c r="Y514" s="27"/>
      <c r="Z514" s="27"/>
      <c r="AA514" s="27"/>
      <c r="AB514" s="27"/>
      <c r="AC514" s="27"/>
      <c r="AD514" s="27"/>
    </row>
    <row r="515" spans="1:30" s="28" customFormat="1" ht="15">
      <c r="A515" s="37"/>
      <c r="C515" s="29"/>
      <c r="E515" s="29"/>
      <c r="G515" s="29"/>
      <c r="H515" s="29"/>
      <c r="J515" s="61"/>
      <c r="K515" s="27"/>
      <c r="L515" s="27"/>
      <c r="M515" s="27"/>
      <c r="N515" s="27"/>
      <c r="O515" s="27"/>
      <c r="P515" s="27"/>
      <c r="Q515" s="27"/>
      <c r="R515" s="27"/>
      <c r="S515" s="27"/>
      <c r="T515" s="27"/>
      <c r="U515" s="27"/>
      <c r="V515" s="27"/>
      <c r="W515" s="27"/>
      <c r="X515" s="27"/>
      <c r="Y515" s="27"/>
      <c r="Z515" s="27"/>
      <c r="AA515" s="27"/>
      <c r="AB515" s="27"/>
      <c r="AC515" s="27"/>
      <c r="AD515" s="27"/>
    </row>
    <row r="516" spans="1:30" s="28" customFormat="1" ht="15">
      <c r="A516" s="37"/>
      <c r="C516" s="29"/>
      <c r="E516" s="29"/>
      <c r="G516" s="29"/>
      <c r="H516" s="29"/>
      <c r="J516" s="61"/>
      <c r="K516" s="27"/>
      <c r="L516" s="27"/>
      <c r="M516" s="27"/>
      <c r="N516" s="27"/>
      <c r="O516" s="27"/>
      <c r="P516" s="27"/>
      <c r="Q516" s="27"/>
      <c r="R516" s="27"/>
      <c r="S516" s="27"/>
      <c r="T516" s="27"/>
      <c r="U516" s="27"/>
      <c r="V516" s="27"/>
      <c r="W516" s="27"/>
      <c r="X516" s="27"/>
      <c r="Y516" s="27"/>
      <c r="Z516" s="27"/>
      <c r="AA516" s="27"/>
      <c r="AB516" s="27"/>
      <c r="AC516" s="27"/>
      <c r="AD516" s="27"/>
    </row>
    <row r="517" spans="1:30" s="28" customFormat="1" ht="15">
      <c r="A517" s="37"/>
      <c r="C517" s="29"/>
      <c r="E517" s="29"/>
      <c r="G517" s="29"/>
      <c r="H517" s="29"/>
      <c r="J517" s="61"/>
      <c r="K517" s="27"/>
      <c r="L517" s="27"/>
      <c r="M517" s="27"/>
      <c r="N517" s="27"/>
      <c r="O517" s="27"/>
      <c r="P517" s="27"/>
      <c r="Q517" s="27"/>
      <c r="R517" s="27"/>
      <c r="S517" s="27"/>
      <c r="T517" s="27"/>
      <c r="U517" s="27"/>
      <c r="V517" s="27"/>
      <c r="W517" s="27"/>
      <c r="X517" s="27"/>
      <c r="Y517" s="27"/>
      <c r="Z517" s="27"/>
      <c r="AA517" s="27"/>
      <c r="AB517" s="27"/>
      <c r="AC517" s="27"/>
      <c r="AD517" s="27"/>
    </row>
    <row r="518" spans="1:30" s="28" customFormat="1" ht="15">
      <c r="A518" s="37"/>
      <c r="C518" s="29"/>
      <c r="E518" s="29"/>
      <c r="G518" s="29"/>
      <c r="H518" s="29"/>
      <c r="J518" s="61"/>
      <c r="K518" s="27"/>
      <c r="L518" s="27"/>
      <c r="M518" s="27"/>
      <c r="N518" s="27"/>
      <c r="O518" s="27"/>
      <c r="P518" s="27"/>
      <c r="Q518" s="27"/>
      <c r="R518" s="27"/>
      <c r="S518" s="27"/>
      <c r="T518" s="27"/>
      <c r="U518" s="27"/>
      <c r="V518" s="27"/>
      <c r="W518" s="27"/>
      <c r="X518" s="27"/>
      <c r="Y518" s="27"/>
      <c r="Z518" s="27"/>
      <c r="AA518" s="27"/>
      <c r="AB518" s="27"/>
      <c r="AC518" s="27"/>
      <c r="AD518" s="27"/>
    </row>
    <row r="519" spans="1:30" s="28" customFormat="1" ht="15">
      <c r="A519" s="37"/>
      <c r="C519" s="29"/>
      <c r="E519" s="29"/>
      <c r="G519" s="29"/>
      <c r="H519" s="29"/>
      <c r="J519" s="61"/>
      <c r="K519" s="27"/>
      <c r="L519" s="27"/>
      <c r="M519" s="27"/>
      <c r="N519" s="27"/>
      <c r="O519" s="27"/>
      <c r="P519" s="27"/>
      <c r="Q519" s="27"/>
      <c r="R519" s="27"/>
      <c r="S519" s="27"/>
      <c r="T519" s="27"/>
      <c r="U519" s="27"/>
      <c r="V519" s="27"/>
      <c r="W519" s="27"/>
      <c r="X519" s="27"/>
      <c r="Y519" s="27"/>
      <c r="Z519" s="27"/>
      <c r="AA519" s="27"/>
      <c r="AB519" s="27"/>
      <c r="AC519" s="27"/>
      <c r="AD519" s="27"/>
    </row>
    <row r="520" spans="1:30" s="28" customFormat="1" ht="15">
      <c r="A520" s="37"/>
      <c r="C520" s="29"/>
      <c r="E520" s="29"/>
      <c r="G520" s="29"/>
      <c r="H520" s="29"/>
      <c r="J520" s="61"/>
      <c r="K520" s="27"/>
      <c r="L520" s="27"/>
      <c r="M520" s="27"/>
      <c r="N520" s="27"/>
      <c r="O520" s="27"/>
      <c r="P520" s="27"/>
      <c r="Q520" s="27"/>
      <c r="R520" s="27"/>
      <c r="S520" s="27"/>
      <c r="T520" s="27"/>
      <c r="U520" s="27"/>
      <c r="V520" s="27"/>
      <c r="W520" s="27"/>
      <c r="X520" s="27"/>
      <c r="Y520" s="27"/>
      <c r="Z520" s="27"/>
      <c r="AA520" s="27"/>
      <c r="AB520" s="27"/>
      <c r="AC520" s="27"/>
      <c r="AD520" s="27"/>
    </row>
    <row r="521" spans="1:30" s="28" customFormat="1" ht="15">
      <c r="A521" s="37"/>
      <c r="C521" s="29"/>
      <c r="E521" s="29"/>
      <c r="G521" s="29"/>
      <c r="H521" s="29"/>
      <c r="J521" s="61"/>
      <c r="K521" s="27"/>
      <c r="L521" s="27"/>
      <c r="M521" s="27"/>
      <c r="N521" s="27"/>
      <c r="O521" s="27"/>
      <c r="P521" s="27"/>
      <c r="Q521" s="27"/>
      <c r="R521" s="27"/>
      <c r="S521" s="27"/>
      <c r="T521" s="27"/>
      <c r="U521" s="27"/>
      <c r="V521" s="27"/>
      <c r="W521" s="27"/>
      <c r="X521" s="27"/>
      <c r="Y521" s="27"/>
      <c r="Z521" s="27"/>
      <c r="AA521" s="27"/>
      <c r="AB521" s="27"/>
      <c r="AC521" s="27"/>
      <c r="AD521" s="27"/>
    </row>
  </sheetData>
  <sheetProtection/>
  <mergeCells count="3">
    <mergeCell ref="A14:K14"/>
    <mergeCell ref="E17:H17"/>
    <mergeCell ref="H450:I450"/>
  </mergeCells>
  <printOptions/>
  <pageMargins left="0.5511811023622047" right="0.2755905511811024" top="0.5905511811023623" bottom="0.3937007874015748" header="0.2755905511811024" footer="0.15748031496062992"/>
  <pageSetup fitToHeight="11" fitToWidth="1"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sheetPr>
    <tabColor theme="9" tint="0.5999900102615356"/>
  </sheetPr>
  <dimension ref="A1:E38"/>
  <sheetViews>
    <sheetView view="pageBreakPreview" zoomScaleSheetLayoutView="100" zoomScalePageLayoutView="0" workbookViewId="0" topLeftCell="A1">
      <selection activeCell="C19" sqref="C19"/>
    </sheetView>
  </sheetViews>
  <sheetFormatPr defaultColWidth="9.140625" defaultRowHeight="12.75"/>
  <cols>
    <col min="1" max="1" width="3.140625" style="123" customWidth="1"/>
    <col min="2" max="2" width="45.7109375" style="123" customWidth="1"/>
    <col min="3" max="5" width="13.28125" style="123" customWidth="1"/>
    <col min="6" max="6" width="6.421875" style="123" customWidth="1"/>
    <col min="7" max="16384" width="9.140625" style="123" customWidth="1"/>
  </cols>
  <sheetData>
    <row r="1" ht="15.75" customHeight="1">
      <c r="E1" s="7" t="s">
        <v>65</v>
      </c>
    </row>
    <row r="2" ht="15.75" customHeight="1">
      <c r="E2" s="7" t="s">
        <v>73</v>
      </c>
    </row>
    <row r="3" ht="15.75" customHeight="1">
      <c r="E3" s="7" t="s">
        <v>367</v>
      </c>
    </row>
    <row r="4" ht="15.75" customHeight="1">
      <c r="E4" s="7" t="s">
        <v>357</v>
      </c>
    </row>
    <row r="5" ht="15.75" customHeight="1">
      <c r="E5" s="7" t="s">
        <v>286</v>
      </c>
    </row>
    <row r="6" ht="15.75" customHeight="1">
      <c r="E6" s="7" t="str">
        <f>'Прил 1'!I6</f>
        <v>от "05" сентября 2017 года №49-185</v>
      </c>
    </row>
    <row r="7" ht="15.75" customHeight="1"/>
    <row r="8" ht="15.75" customHeight="1">
      <c r="E8" s="7" t="s">
        <v>177</v>
      </c>
    </row>
    <row r="9" ht="15.75" customHeight="1">
      <c r="E9" s="7" t="s">
        <v>73</v>
      </c>
    </row>
    <row r="10" ht="15.75" customHeight="1">
      <c r="E10" s="7" t="s">
        <v>81</v>
      </c>
    </row>
    <row r="11" spans="3:5" ht="15.75" customHeight="1">
      <c r="C11" s="124"/>
      <c r="D11" s="124"/>
      <c r="E11" s="7" t="s">
        <v>286</v>
      </c>
    </row>
    <row r="12" spans="3:5" ht="15.75" customHeight="1">
      <c r="C12" s="124"/>
      <c r="D12" s="124"/>
      <c r="E12" s="7" t="str">
        <f>'[1]Прил 1'!E5</f>
        <v>от  "29" декабря 2016 года  №39-148</v>
      </c>
    </row>
    <row r="13" spans="3:5" ht="15.75">
      <c r="C13" s="124"/>
      <c r="D13" s="124"/>
      <c r="E13" s="124"/>
    </row>
    <row r="14" ht="16.5" customHeight="1"/>
    <row r="15" spans="2:5" ht="79.5" customHeight="1">
      <c r="B15" s="162" t="s">
        <v>401</v>
      </c>
      <c r="C15" s="162"/>
      <c r="D15" s="162"/>
      <c r="E15" s="162"/>
    </row>
    <row r="16" spans="2:5" ht="12" customHeight="1">
      <c r="B16" s="163"/>
      <c r="C16" s="163"/>
      <c r="D16" s="163"/>
      <c r="E16" s="163"/>
    </row>
    <row r="17" spans="2:5" ht="10.5" customHeight="1">
      <c r="B17" s="125"/>
      <c r="E17" s="126" t="s">
        <v>388</v>
      </c>
    </row>
    <row r="18" spans="1:5" ht="42.75" customHeight="1">
      <c r="A18" s="127"/>
      <c r="B18" s="128" t="s">
        <v>389</v>
      </c>
      <c r="C18" s="129" t="s">
        <v>390</v>
      </c>
      <c r="D18" s="129" t="s">
        <v>391</v>
      </c>
      <c r="E18" s="129" t="s">
        <v>392</v>
      </c>
    </row>
    <row r="19" spans="1:5" ht="15.75">
      <c r="A19" s="130">
        <v>1</v>
      </c>
      <c r="B19" s="131" t="s">
        <v>393</v>
      </c>
      <c r="C19" s="132">
        <v>17421.5</v>
      </c>
      <c r="D19" s="132">
        <v>17421.5</v>
      </c>
      <c r="E19" s="132">
        <v>17421.5</v>
      </c>
    </row>
    <row r="20" spans="1:5" ht="15.75">
      <c r="A20" s="130">
        <v>2</v>
      </c>
      <c r="B20" s="131" t="s">
        <v>410</v>
      </c>
      <c r="C20" s="132">
        <v>1087.2</v>
      </c>
      <c r="D20" s="132">
        <v>996.9</v>
      </c>
      <c r="E20" s="132">
        <v>1032.7</v>
      </c>
    </row>
    <row r="21" spans="1:5" ht="141.75">
      <c r="A21" s="130">
        <v>2</v>
      </c>
      <c r="B21" s="131" t="s">
        <v>402</v>
      </c>
      <c r="C21" s="132">
        <v>11795.5</v>
      </c>
      <c r="D21" s="132">
        <v>0</v>
      </c>
      <c r="E21" s="132">
        <v>0</v>
      </c>
    </row>
    <row r="22" spans="1:5" ht="18" customHeight="1">
      <c r="A22" s="133"/>
      <c r="B22" s="134" t="s">
        <v>285</v>
      </c>
      <c r="C22" s="135">
        <f>SUM(C19:C21)</f>
        <v>30304.2</v>
      </c>
      <c r="D22" s="135">
        <f>SUM(D19:D21)</f>
        <v>18418.4</v>
      </c>
      <c r="E22" s="135">
        <f>SUM(E19:E21)</f>
        <v>18454.2</v>
      </c>
    </row>
    <row r="26" spans="3:5" ht="12.75">
      <c r="C26" s="136"/>
      <c r="D26" s="136"/>
      <c r="E26" s="136"/>
    </row>
    <row r="38" spans="3:5" ht="12.75">
      <c r="C38" s="136">
        <f>C22-'Прил 3'!J152</f>
        <v>0</v>
      </c>
      <c r="D38" s="136">
        <f>D22-'Прил 4'!J189</f>
        <v>0</v>
      </c>
      <c r="E38" s="136">
        <f>E22-'Прил 4'!K189</f>
        <v>0</v>
      </c>
    </row>
  </sheetData>
  <sheetProtection/>
  <mergeCells count="2">
    <mergeCell ref="B15:E15"/>
    <mergeCell ref="B16:E16"/>
  </mergeCells>
  <printOptions/>
  <pageMargins left="0.7874015748031497" right="0.7874015748031497" top="0.7874015748031497" bottom="0.31496062992125984" header="0" footer="0"/>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J162"/>
  <sheetViews>
    <sheetView view="pageBreakPreview" zoomScaleSheetLayoutView="100" zoomScalePageLayoutView="0" workbookViewId="0" topLeftCell="A133">
      <selection activeCell="A1" sqref="A1"/>
    </sheetView>
  </sheetViews>
  <sheetFormatPr defaultColWidth="9.140625" defaultRowHeight="12.75"/>
  <cols>
    <col min="1" max="1" width="50.28125" style="2" customWidth="1"/>
    <col min="2" max="2" width="4.28125" style="39" customWidth="1"/>
    <col min="3" max="3" width="3.57421875" style="2" customWidth="1"/>
    <col min="4" max="4" width="3.8515625" style="2" customWidth="1"/>
    <col min="5" max="5" width="8.421875" style="2" customWidth="1"/>
    <col min="6" max="6" width="9.00390625" style="2" customWidth="1"/>
    <col min="7" max="7" width="5.8515625" style="1" customWidth="1"/>
    <col min="8" max="8" width="5.140625" style="1" customWidth="1"/>
    <col min="9" max="9" width="10.57421875" style="1" customWidth="1"/>
    <col min="10" max="16384" width="9.140625" style="1" customWidth="1"/>
  </cols>
  <sheetData>
    <row r="1" ht="15.75">
      <c r="I1" s="7" t="s">
        <v>418</v>
      </c>
    </row>
    <row r="2" ht="15.75">
      <c r="I2" s="7" t="s">
        <v>73</v>
      </c>
    </row>
    <row r="3" ht="15.75">
      <c r="I3" s="7" t="s">
        <v>367</v>
      </c>
    </row>
    <row r="4" ht="15.75">
      <c r="I4" s="7" t="s">
        <v>357</v>
      </c>
    </row>
    <row r="5" ht="15.75">
      <c r="I5" s="7" t="s">
        <v>286</v>
      </c>
    </row>
    <row r="6" ht="15.75">
      <c r="I6" s="7" t="str">
        <f>'Прил 1'!I6</f>
        <v>от "05" сентября 2017 года №49-185</v>
      </c>
    </row>
    <row r="8" ht="15.75">
      <c r="I8" s="7" t="s">
        <v>355</v>
      </c>
    </row>
    <row r="9" ht="15.75">
      <c r="I9" s="7" t="s">
        <v>73</v>
      </c>
    </row>
    <row r="10" ht="15.75">
      <c r="I10" s="7" t="s">
        <v>81</v>
      </c>
    </row>
    <row r="11" ht="15.75">
      <c r="I11" s="7" t="s">
        <v>286</v>
      </c>
    </row>
    <row r="12" ht="15.75">
      <c r="I12" s="7" t="s">
        <v>356</v>
      </c>
    </row>
    <row r="13" ht="14.25" customHeight="1">
      <c r="I13" s="3"/>
    </row>
    <row r="14" spans="1:9" ht="129" customHeight="1">
      <c r="A14" s="164" t="s">
        <v>322</v>
      </c>
      <c r="B14" s="164"/>
      <c r="C14" s="164"/>
      <c r="D14" s="164"/>
      <c r="E14" s="164"/>
      <c r="F14" s="164"/>
      <c r="G14" s="164"/>
      <c r="H14" s="164"/>
      <c r="I14" s="164"/>
    </row>
    <row r="15" spans="1:9" ht="15" customHeight="1">
      <c r="A15" s="89"/>
      <c r="B15" s="90"/>
      <c r="C15" s="90"/>
      <c r="D15" s="90"/>
      <c r="E15" s="90"/>
      <c r="F15" s="91"/>
      <c r="G15" s="91"/>
      <c r="H15" s="91"/>
      <c r="I15" s="92"/>
    </row>
    <row r="16" spans="1:9" ht="15.75">
      <c r="A16" s="89"/>
      <c r="B16" s="90"/>
      <c r="C16" s="90"/>
      <c r="D16" s="90"/>
      <c r="E16" s="90"/>
      <c r="F16" s="91"/>
      <c r="G16" s="91"/>
      <c r="H16" s="91"/>
      <c r="I16" s="100" t="s">
        <v>283</v>
      </c>
    </row>
    <row r="17" spans="1:9" ht="82.5" customHeight="1">
      <c r="A17" s="93" t="s">
        <v>4</v>
      </c>
      <c r="B17" s="165" t="s">
        <v>6</v>
      </c>
      <c r="C17" s="165"/>
      <c r="D17" s="165"/>
      <c r="E17" s="165"/>
      <c r="F17" s="94" t="s">
        <v>369</v>
      </c>
      <c r="G17" s="94" t="s">
        <v>320</v>
      </c>
      <c r="H17" s="94" t="s">
        <v>321</v>
      </c>
      <c r="I17" s="95" t="s">
        <v>160</v>
      </c>
    </row>
    <row r="18" spans="1:9" ht="63">
      <c r="A18" s="112" t="s">
        <v>110</v>
      </c>
      <c r="B18" s="105" t="s">
        <v>12</v>
      </c>
      <c r="C18" s="96" t="s">
        <v>197</v>
      </c>
      <c r="D18" s="105" t="s">
        <v>174</v>
      </c>
      <c r="E18" s="96" t="s">
        <v>311</v>
      </c>
      <c r="F18" s="97" t="s">
        <v>284</v>
      </c>
      <c r="G18" s="98" t="s">
        <v>284</v>
      </c>
      <c r="H18" s="98" t="s">
        <v>284</v>
      </c>
      <c r="I18" s="99">
        <f>I19+I23</f>
        <v>1885.7</v>
      </c>
    </row>
    <row r="19" spans="1:9" ht="15.75">
      <c r="A19" s="113" t="s">
        <v>153</v>
      </c>
      <c r="B19" s="106" t="s">
        <v>12</v>
      </c>
      <c r="C19" s="101" t="s">
        <v>193</v>
      </c>
      <c r="D19" s="106" t="s">
        <v>174</v>
      </c>
      <c r="E19" s="101" t="s">
        <v>311</v>
      </c>
      <c r="F19" s="102" t="s">
        <v>284</v>
      </c>
      <c r="G19" s="103" t="s">
        <v>284</v>
      </c>
      <c r="H19" s="103" t="s">
        <v>284</v>
      </c>
      <c r="I19" s="104">
        <f>SUM(I20:I22)</f>
        <v>1548</v>
      </c>
    </row>
    <row r="20" spans="1:9" ht="15.75">
      <c r="A20" s="113" t="s">
        <v>109</v>
      </c>
      <c r="B20" s="106" t="s">
        <v>12</v>
      </c>
      <c r="C20" s="101" t="s">
        <v>193</v>
      </c>
      <c r="D20" s="106" t="s">
        <v>174</v>
      </c>
      <c r="E20" s="101">
        <v>29060</v>
      </c>
      <c r="F20" s="102">
        <v>240</v>
      </c>
      <c r="G20" s="103">
        <v>1</v>
      </c>
      <c r="H20" s="103">
        <v>13</v>
      </c>
      <c r="I20" s="104">
        <f>'Прил 3'!J63</f>
        <v>984.6999999999999</v>
      </c>
    </row>
    <row r="21" spans="1:9" ht="31.5">
      <c r="A21" s="113" t="s">
        <v>292</v>
      </c>
      <c r="B21" s="106" t="s">
        <v>12</v>
      </c>
      <c r="C21" s="101" t="s">
        <v>193</v>
      </c>
      <c r="D21" s="106" t="s">
        <v>174</v>
      </c>
      <c r="E21" s="101">
        <v>29270</v>
      </c>
      <c r="F21" s="102">
        <v>240</v>
      </c>
      <c r="G21" s="103">
        <v>1</v>
      </c>
      <c r="H21" s="103">
        <v>13</v>
      </c>
      <c r="I21" s="104">
        <f>'Прил 3'!J65</f>
        <v>323.3</v>
      </c>
    </row>
    <row r="22" spans="1:9" ht="15.75">
      <c r="A22" s="113" t="s">
        <v>111</v>
      </c>
      <c r="B22" s="106" t="s">
        <v>12</v>
      </c>
      <c r="C22" s="101" t="s">
        <v>193</v>
      </c>
      <c r="D22" s="106" t="s">
        <v>174</v>
      </c>
      <c r="E22" s="101">
        <v>29290</v>
      </c>
      <c r="F22" s="102">
        <v>240</v>
      </c>
      <c r="G22" s="103">
        <v>1</v>
      </c>
      <c r="H22" s="103">
        <v>13</v>
      </c>
      <c r="I22" s="104">
        <f>'Прил 3'!J67</f>
        <v>240</v>
      </c>
    </row>
    <row r="23" spans="1:9" ht="47.25">
      <c r="A23" s="113" t="s">
        <v>176</v>
      </c>
      <c r="B23" s="106" t="s">
        <v>12</v>
      </c>
      <c r="C23" s="101">
        <v>2</v>
      </c>
      <c r="D23" s="106" t="s">
        <v>174</v>
      </c>
      <c r="E23" s="106" t="s">
        <v>311</v>
      </c>
      <c r="F23" s="102"/>
      <c r="G23" s="103"/>
      <c r="H23" s="103"/>
      <c r="I23" s="104">
        <f>I24</f>
        <v>337.7</v>
      </c>
    </row>
    <row r="24" spans="1:9" ht="30.75" customHeight="1">
      <c r="A24" s="113" t="s">
        <v>168</v>
      </c>
      <c r="B24" s="106" t="s">
        <v>12</v>
      </c>
      <c r="C24" s="101">
        <v>2</v>
      </c>
      <c r="D24" s="106" t="s">
        <v>174</v>
      </c>
      <c r="E24" s="101">
        <v>29070</v>
      </c>
      <c r="F24" s="102">
        <v>240</v>
      </c>
      <c r="G24" s="103">
        <v>1</v>
      </c>
      <c r="H24" s="103">
        <v>13</v>
      </c>
      <c r="I24" s="104">
        <f>'Прил 3'!J70</f>
        <v>337.7</v>
      </c>
    </row>
    <row r="25" spans="1:9" ht="141.75">
      <c r="A25" s="113" t="s">
        <v>346</v>
      </c>
      <c r="B25" s="106" t="s">
        <v>14</v>
      </c>
      <c r="C25" s="101" t="s">
        <v>197</v>
      </c>
      <c r="D25" s="106" t="s">
        <v>174</v>
      </c>
      <c r="E25" s="101" t="s">
        <v>311</v>
      </c>
      <c r="F25" s="102" t="s">
        <v>284</v>
      </c>
      <c r="G25" s="103" t="s">
        <v>284</v>
      </c>
      <c r="H25" s="103" t="s">
        <v>284</v>
      </c>
      <c r="I25" s="104">
        <f>I26+I30+I32+I35</f>
        <v>1300</v>
      </c>
    </row>
    <row r="26" spans="1:9" ht="47.25">
      <c r="A26" s="113" t="s">
        <v>323</v>
      </c>
      <c r="B26" s="106" t="s">
        <v>14</v>
      </c>
      <c r="C26" s="101" t="s">
        <v>193</v>
      </c>
      <c r="D26" s="106" t="s">
        <v>174</v>
      </c>
      <c r="E26" s="101" t="s">
        <v>311</v>
      </c>
      <c r="F26" s="102" t="s">
        <v>284</v>
      </c>
      <c r="G26" s="103" t="s">
        <v>284</v>
      </c>
      <c r="H26" s="103" t="s">
        <v>284</v>
      </c>
      <c r="I26" s="104">
        <f>SUM(I27:I29)</f>
        <v>35</v>
      </c>
    </row>
    <row r="27" spans="1:9" ht="27.75" customHeight="1">
      <c r="A27" s="113" t="s">
        <v>116</v>
      </c>
      <c r="B27" s="106" t="s">
        <v>14</v>
      </c>
      <c r="C27" s="101">
        <v>1</v>
      </c>
      <c r="D27" s="106" t="s">
        <v>174</v>
      </c>
      <c r="E27" s="101">
        <v>29080</v>
      </c>
      <c r="F27" s="102">
        <v>240</v>
      </c>
      <c r="G27" s="103">
        <v>3</v>
      </c>
      <c r="H27" s="103">
        <v>9</v>
      </c>
      <c r="I27" s="104">
        <f>'Прил 3'!J125</f>
        <v>20</v>
      </c>
    </row>
    <row r="28" spans="1:9" ht="31.5">
      <c r="A28" s="113" t="s">
        <v>260</v>
      </c>
      <c r="B28" s="106" t="s">
        <v>14</v>
      </c>
      <c r="C28" s="101">
        <v>1</v>
      </c>
      <c r="D28" s="106" t="s">
        <v>174</v>
      </c>
      <c r="E28" s="101">
        <v>29320</v>
      </c>
      <c r="F28" s="102">
        <v>240</v>
      </c>
      <c r="G28" s="103">
        <v>3</v>
      </c>
      <c r="H28" s="103">
        <v>9</v>
      </c>
      <c r="I28" s="104">
        <f>'Прил 3'!J127</f>
        <v>10</v>
      </c>
    </row>
    <row r="29" spans="1:9" ht="47.25">
      <c r="A29" s="113" t="s">
        <v>277</v>
      </c>
      <c r="B29" s="106" t="s">
        <v>14</v>
      </c>
      <c r="C29" s="101">
        <v>1</v>
      </c>
      <c r="D29" s="106" t="s">
        <v>174</v>
      </c>
      <c r="E29" s="101">
        <v>29560</v>
      </c>
      <c r="F29" s="102">
        <v>240</v>
      </c>
      <c r="G29" s="103">
        <v>3</v>
      </c>
      <c r="H29" s="103">
        <v>9</v>
      </c>
      <c r="I29" s="104">
        <f>'Прил 3'!J129</f>
        <v>5</v>
      </c>
    </row>
    <row r="30" spans="1:9" ht="78.75">
      <c r="A30" s="113" t="s">
        <v>324</v>
      </c>
      <c r="B30" s="106" t="s">
        <v>14</v>
      </c>
      <c r="C30" s="101">
        <v>2</v>
      </c>
      <c r="D30" s="106" t="s">
        <v>174</v>
      </c>
      <c r="E30" s="106" t="s">
        <v>311</v>
      </c>
      <c r="F30" s="102"/>
      <c r="G30" s="103"/>
      <c r="H30" s="103"/>
      <c r="I30" s="104">
        <f>I31</f>
        <v>2</v>
      </c>
    </row>
    <row r="31" spans="1:9" ht="35.25" customHeight="1">
      <c r="A31" s="113" t="s">
        <v>306</v>
      </c>
      <c r="B31" s="106" t="s">
        <v>14</v>
      </c>
      <c r="C31" s="101">
        <v>2</v>
      </c>
      <c r="D31" s="106" t="s">
        <v>174</v>
      </c>
      <c r="E31" s="101">
        <v>29030</v>
      </c>
      <c r="F31" s="102">
        <v>240</v>
      </c>
      <c r="G31" s="103">
        <v>3</v>
      </c>
      <c r="H31" s="103">
        <v>9</v>
      </c>
      <c r="I31" s="104">
        <f>'Прил 3'!J132</f>
        <v>2</v>
      </c>
    </row>
    <row r="32" spans="1:9" ht="78.75">
      <c r="A32" s="113" t="s">
        <v>280</v>
      </c>
      <c r="B32" s="106" t="s">
        <v>14</v>
      </c>
      <c r="C32" s="101">
        <v>3</v>
      </c>
      <c r="D32" s="106" t="s">
        <v>174</v>
      </c>
      <c r="E32" s="106" t="s">
        <v>311</v>
      </c>
      <c r="F32" s="102"/>
      <c r="G32" s="103"/>
      <c r="H32" s="103"/>
      <c r="I32" s="104">
        <f>SUM(I33:I34)</f>
        <v>1228</v>
      </c>
    </row>
    <row r="33" spans="1:9" ht="47.25">
      <c r="A33" s="113" t="s">
        <v>308</v>
      </c>
      <c r="B33" s="106" t="s">
        <v>14</v>
      </c>
      <c r="C33" s="101">
        <v>3</v>
      </c>
      <c r="D33" s="106" t="s">
        <v>174</v>
      </c>
      <c r="E33" s="101">
        <v>29520</v>
      </c>
      <c r="F33" s="102">
        <v>240</v>
      </c>
      <c r="G33" s="103">
        <v>3</v>
      </c>
      <c r="H33" s="103">
        <v>9</v>
      </c>
      <c r="I33" s="104">
        <f>'Прил 3'!J135</f>
        <v>1206</v>
      </c>
    </row>
    <row r="34" spans="1:9" ht="47.25">
      <c r="A34" s="113" t="s">
        <v>279</v>
      </c>
      <c r="B34" s="106" t="s">
        <v>14</v>
      </c>
      <c r="C34" s="101">
        <v>3</v>
      </c>
      <c r="D34" s="106" t="s">
        <v>174</v>
      </c>
      <c r="E34" s="101">
        <v>29540</v>
      </c>
      <c r="F34" s="102">
        <v>240</v>
      </c>
      <c r="G34" s="103">
        <v>3</v>
      </c>
      <c r="H34" s="103">
        <v>9</v>
      </c>
      <c r="I34" s="104">
        <f>'Прил 3'!J137</f>
        <v>22</v>
      </c>
    </row>
    <row r="35" spans="1:9" ht="31.5">
      <c r="A35" s="113" t="s">
        <v>273</v>
      </c>
      <c r="B35" s="106" t="s">
        <v>14</v>
      </c>
      <c r="C35" s="101">
        <v>4</v>
      </c>
      <c r="D35" s="106" t="s">
        <v>174</v>
      </c>
      <c r="E35" s="106" t="s">
        <v>311</v>
      </c>
      <c r="F35" s="102"/>
      <c r="G35" s="103"/>
      <c r="H35" s="103"/>
      <c r="I35" s="104">
        <f>SUM(I36:I36)</f>
        <v>35</v>
      </c>
    </row>
    <row r="36" spans="1:9" ht="39.75" customHeight="1">
      <c r="A36" s="113" t="s">
        <v>265</v>
      </c>
      <c r="B36" s="106" t="s">
        <v>14</v>
      </c>
      <c r="C36" s="101">
        <v>4</v>
      </c>
      <c r="D36" s="106" t="s">
        <v>174</v>
      </c>
      <c r="E36" s="101">
        <v>29530</v>
      </c>
      <c r="F36" s="102">
        <v>240</v>
      </c>
      <c r="G36" s="103">
        <v>3</v>
      </c>
      <c r="H36" s="103">
        <v>10</v>
      </c>
      <c r="I36" s="104">
        <f>'Прил 3'!J146</f>
        <v>35</v>
      </c>
    </row>
    <row r="37" spans="1:9" ht="47.25">
      <c r="A37" s="113" t="s">
        <v>347</v>
      </c>
      <c r="B37" s="106" t="s">
        <v>13</v>
      </c>
      <c r="C37" s="101" t="s">
        <v>197</v>
      </c>
      <c r="D37" s="106" t="s">
        <v>174</v>
      </c>
      <c r="E37" s="101" t="s">
        <v>311</v>
      </c>
      <c r="F37" s="102" t="s">
        <v>284</v>
      </c>
      <c r="G37" s="103" t="s">
        <v>284</v>
      </c>
      <c r="H37" s="103" t="s">
        <v>284</v>
      </c>
      <c r="I37" s="104">
        <f>I38+I45+I48+I57+I61+I66</f>
        <v>87017.20000000001</v>
      </c>
    </row>
    <row r="38" spans="1:9" ht="78.75">
      <c r="A38" s="113" t="s">
        <v>325</v>
      </c>
      <c r="B38" s="106" t="s">
        <v>13</v>
      </c>
      <c r="C38" s="101" t="s">
        <v>193</v>
      </c>
      <c r="D38" s="106" t="s">
        <v>174</v>
      </c>
      <c r="E38" s="101" t="s">
        <v>311</v>
      </c>
      <c r="F38" s="102" t="s">
        <v>284</v>
      </c>
      <c r="G38" s="103" t="s">
        <v>284</v>
      </c>
      <c r="H38" s="103" t="s">
        <v>284</v>
      </c>
      <c r="I38" s="104">
        <f>SUM(I39:I44)</f>
        <v>15905.3</v>
      </c>
    </row>
    <row r="39" spans="1:9" ht="15.75">
      <c r="A39" s="113" t="s">
        <v>117</v>
      </c>
      <c r="B39" s="106" t="s">
        <v>13</v>
      </c>
      <c r="C39" s="101">
        <v>1</v>
      </c>
      <c r="D39" s="106" t="s">
        <v>174</v>
      </c>
      <c r="E39" s="101">
        <v>29100</v>
      </c>
      <c r="F39" s="102">
        <v>240</v>
      </c>
      <c r="G39" s="103">
        <v>4</v>
      </c>
      <c r="H39" s="103">
        <v>9</v>
      </c>
      <c r="I39" s="104">
        <f>'Прил 3'!J156</f>
        <v>6334.3</v>
      </c>
    </row>
    <row r="40" spans="1:9" ht="15.75">
      <c r="A40" s="113" t="s">
        <v>118</v>
      </c>
      <c r="B40" s="106" t="s">
        <v>13</v>
      </c>
      <c r="C40" s="101">
        <v>1</v>
      </c>
      <c r="D40" s="106" t="s">
        <v>174</v>
      </c>
      <c r="E40" s="101">
        <v>29110</v>
      </c>
      <c r="F40" s="102">
        <v>240</v>
      </c>
      <c r="G40" s="103">
        <v>4</v>
      </c>
      <c r="H40" s="103">
        <v>9</v>
      </c>
      <c r="I40" s="104">
        <f>'Прил 3'!J158</f>
        <v>220</v>
      </c>
    </row>
    <row r="41" spans="1:9" ht="15" customHeight="1">
      <c r="A41" s="113" t="s">
        <v>119</v>
      </c>
      <c r="B41" s="106" t="s">
        <v>13</v>
      </c>
      <c r="C41" s="101">
        <v>1</v>
      </c>
      <c r="D41" s="106" t="s">
        <v>174</v>
      </c>
      <c r="E41" s="101">
        <v>29120</v>
      </c>
      <c r="F41" s="102">
        <v>240</v>
      </c>
      <c r="G41" s="103">
        <v>4</v>
      </c>
      <c r="H41" s="103">
        <v>9</v>
      </c>
      <c r="I41" s="104">
        <f>'Прил 3'!J160</f>
        <v>101.00000000000004</v>
      </c>
    </row>
    <row r="42" spans="1:9" ht="47.25">
      <c r="A42" s="113" t="s">
        <v>159</v>
      </c>
      <c r="B42" s="106" t="s">
        <v>13</v>
      </c>
      <c r="C42" s="101">
        <v>1</v>
      </c>
      <c r="D42" s="106" t="s">
        <v>174</v>
      </c>
      <c r="E42" s="101">
        <v>29130</v>
      </c>
      <c r="F42" s="102">
        <v>240</v>
      </c>
      <c r="G42" s="103">
        <v>4</v>
      </c>
      <c r="H42" s="103">
        <v>9</v>
      </c>
      <c r="I42" s="104">
        <f>'Прил 3'!J162</f>
        <v>50</v>
      </c>
    </row>
    <row r="43" spans="1:9" ht="15.75">
      <c r="A43" s="113" t="s">
        <v>199</v>
      </c>
      <c r="B43" s="106" t="s">
        <v>13</v>
      </c>
      <c r="C43" s="101">
        <v>1</v>
      </c>
      <c r="D43" s="106" t="s">
        <v>174</v>
      </c>
      <c r="E43" s="101">
        <v>29330</v>
      </c>
      <c r="F43" s="102">
        <v>240</v>
      </c>
      <c r="G43" s="103">
        <v>4</v>
      </c>
      <c r="H43" s="103">
        <v>9</v>
      </c>
      <c r="I43" s="104">
        <f>'Прил 3'!J164</f>
        <v>6600</v>
      </c>
    </row>
    <row r="44" spans="1:9" ht="31.5">
      <c r="A44" s="113" t="s">
        <v>149</v>
      </c>
      <c r="B44" s="106" t="s">
        <v>13</v>
      </c>
      <c r="C44" s="101">
        <v>1</v>
      </c>
      <c r="D44" s="106" t="s">
        <v>174</v>
      </c>
      <c r="E44" s="101">
        <v>29590</v>
      </c>
      <c r="F44" s="102">
        <v>240</v>
      </c>
      <c r="G44" s="103">
        <v>4</v>
      </c>
      <c r="H44" s="103">
        <v>9</v>
      </c>
      <c r="I44" s="104">
        <f>'Прил 3'!J166</f>
        <v>2600.0000000000005</v>
      </c>
    </row>
    <row r="45" spans="1:9" ht="42" customHeight="1">
      <c r="A45" s="113" t="s">
        <v>154</v>
      </c>
      <c r="B45" s="106" t="s">
        <v>13</v>
      </c>
      <c r="C45" s="101">
        <v>2</v>
      </c>
      <c r="D45" s="106" t="s">
        <v>174</v>
      </c>
      <c r="E45" s="106" t="s">
        <v>311</v>
      </c>
      <c r="F45" s="102"/>
      <c r="G45" s="103"/>
      <c r="H45" s="103"/>
      <c r="I45" s="104">
        <f>SUM(I46:I47)</f>
        <v>11896.2</v>
      </c>
    </row>
    <row r="46" spans="1:9" ht="33.75" customHeight="1">
      <c r="A46" s="113" t="s">
        <v>123</v>
      </c>
      <c r="B46" s="106" t="s">
        <v>13</v>
      </c>
      <c r="C46" s="106" t="s">
        <v>171</v>
      </c>
      <c r="D46" s="106" t="s">
        <v>174</v>
      </c>
      <c r="E46" s="106" t="s">
        <v>232</v>
      </c>
      <c r="F46" s="106" t="s">
        <v>194</v>
      </c>
      <c r="G46" s="106" t="s">
        <v>17</v>
      </c>
      <c r="H46" s="106" t="s">
        <v>13</v>
      </c>
      <c r="I46" s="104">
        <f>'Прил 3'!J208</f>
        <v>8396.2</v>
      </c>
    </row>
    <row r="47" spans="1:9" ht="31.5">
      <c r="A47" s="113" t="s">
        <v>126</v>
      </c>
      <c r="B47" s="106" t="s">
        <v>13</v>
      </c>
      <c r="C47" s="106" t="s">
        <v>171</v>
      </c>
      <c r="D47" s="106" t="s">
        <v>174</v>
      </c>
      <c r="E47" s="106" t="s">
        <v>233</v>
      </c>
      <c r="F47" s="106" t="s">
        <v>194</v>
      </c>
      <c r="G47" s="106" t="s">
        <v>17</v>
      </c>
      <c r="H47" s="106" t="s">
        <v>13</v>
      </c>
      <c r="I47" s="104">
        <f>'Прил 3'!J210</f>
        <v>3500</v>
      </c>
    </row>
    <row r="48" spans="1:9" ht="47.25">
      <c r="A48" s="113" t="s">
        <v>155</v>
      </c>
      <c r="B48" s="106" t="s">
        <v>13</v>
      </c>
      <c r="C48" s="101">
        <v>3</v>
      </c>
      <c r="D48" s="106" t="s">
        <v>174</v>
      </c>
      <c r="E48" s="106" t="s">
        <v>311</v>
      </c>
      <c r="F48" s="102"/>
      <c r="G48" s="103"/>
      <c r="H48" s="103"/>
      <c r="I48" s="104">
        <f>SUM(I49:I56)</f>
        <v>26031.800000000003</v>
      </c>
    </row>
    <row r="49" spans="1:9" ht="15" customHeight="1">
      <c r="A49" s="113" t="s">
        <v>119</v>
      </c>
      <c r="B49" s="106" t="s">
        <v>13</v>
      </c>
      <c r="C49" s="106" t="s">
        <v>204</v>
      </c>
      <c r="D49" s="106" t="s">
        <v>174</v>
      </c>
      <c r="E49" s="106" t="s">
        <v>225</v>
      </c>
      <c r="F49" s="106" t="s">
        <v>194</v>
      </c>
      <c r="G49" s="106" t="s">
        <v>17</v>
      </c>
      <c r="H49" s="106" t="s">
        <v>13</v>
      </c>
      <c r="I49" s="104">
        <f>'Прил 3'!J213</f>
        <v>300</v>
      </c>
    </row>
    <row r="50" spans="1:9" ht="15.75">
      <c r="A50" s="113" t="s">
        <v>125</v>
      </c>
      <c r="B50" s="106" t="s">
        <v>13</v>
      </c>
      <c r="C50" s="106" t="s">
        <v>204</v>
      </c>
      <c r="D50" s="106" t="s">
        <v>174</v>
      </c>
      <c r="E50" s="106" t="s">
        <v>234</v>
      </c>
      <c r="F50" s="106" t="s">
        <v>194</v>
      </c>
      <c r="G50" s="106" t="s">
        <v>17</v>
      </c>
      <c r="H50" s="106" t="s">
        <v>13</v>
      </c>
      <c r="I50" s="104">
        <f>'Прил 3'!J215</f>
        <v>1515.2</v>
      </c>
    </row>
    <row r="51" spans="1:9" ht="15.75">
      <c r="A51" s="113" t="s">
        <v>127</v>
      </c>
      <c r="B51" s="106" t="s">
        <v>13</v>
      </c>
      <c r="C51" s="106" t="s">
        <v>204</v>
      </c>
      <c r="D51" s="106" t="s">
        <v>174</v>
      </c>
      <c r="E51" s="106" t="s">
        <v>326</v>
      </c>
      <c r="F51" s="106" t="s">
        <v>194</v>
      </c>
      <c r="G51" s="106" t="s">
        <v>17</v>
      </c>
      <c r="H51" s="106" t="s">
        <v>13</v>
      </c>
      <c r="I51" s="104">
        <f>'Прил 3'!J217</f>
        <v>705.7</v>
      </c>
    </row>
    <row r="52" spans="1:9" ht="15.75">
      <c r="A52" s="113" t="s">
        <v>130</v>
      </c>
      <c r="B52" s="106" t="s">
        <v>13</v>
      </c>
      <c r="C52" s="106" t="s">
        <v>204</v>
      </c>
      <c r="D52" s="106" t="s">
        <v>174</v>
      </c>
      <c r="E52" s="106" t="s">
        <v>235</v>
      </c>
      <c r="F52" s="106" t="s">
        <v>194</v>
      </c>
      <c r="G52" s="106" t="s">
        <v>17</v>
      </c>
      <c r="H52" s="106" t="s">
        <v>13</v>
      </c>
      <c r="I52" s="104">
        <f>'Прил 3'!J219</f>
        <v>17229.9</v>
      </c>
    </row>
    <row r="53" spans="1:9" ht="31.5" hidden="1">
      <c r="A53" s="113" t="s">
        <v>129</v>
      </c>
      <c r="B53" s="106" t="s">
        <v>13</v>
      </c>
      <c r="C53" s="106" t="s">
        <v>204</v>
      </c>
      <c r="D53" s="106" t="s">
        <v>174</v>
      </c>
      <c r="E53" s="106" t="s">
        <v>327</v>
      </c>
      <c r="F53" s="106" t="s">
        <v>194</v>
      </c>
      <c r="G53" s="106" t="s">
        <v>17</v>
      </c>
      <c r="H53" s="106" t="s">
        <v>13</v>
      </c>
      <c r="I53" s="104">
        <f>'Прил 3'!J223</f>
        <v>0</v>
      </c>
    </row>
    <row r="54" spans="1:9" ht="15.75">
      <c r="A54" s="113" t="s">
        <v>150</v>
      </c>
      <c r="B54" s="106" t="s">
        <v>13</v>
      </c>
      <c r="C54" s="106" t="s">
        <v>204</v>
      </c>
      <c r="D54" s="106" t="s">
        <v>174</v>
      </c>
      <c r="E54" s="106" t="s">
        <v>267</v>
      </c>
      <c r="F54" s="106" t="s">
        <v>194</v>
      </c>
      <c r="G54" s="106" t="s">
        <v>17</v>
      </c>
      <c r="H54" s="106" t="s">
        <v>13</v>
      </c>
      <c r="I54" s="104">
        <f>'Прил 3'!J225</f>
        <v>1481</v>
      </c>
    </row>
    <row r="55" spans="1:9" ht="31.5" hidden="1">
      <c r="A55" s="113" t="s">
        <v>151</v>
      </c>
      <c r="B55" s="106" t="s">
        <v>13</v>
      </c>
      <c r="C55" s="106" t="s">
        <v>204</v>
      </c>
      <c r="D55" s="106" t="s">
        <v>174</v>
      </c>
      <c r="E55" s="106" t="s">
        <v>236</v>
      </c>
      <c r="F55" s="106" t="s">
        <v>194</v>
      </c>
      <c r="G55" s="106" t="s">
        <v>17</v>
      </c>
      <c r="H55" s="106" t="s">
        <v>13</v>
      </c>
      <c r="I55" s="104">
        <f>'Прил 3'!J227</f>
        <v>0</v>
      </c>
    </row>
    <row r="56" spans="1:9" ht="36" customHeight="1">
      <c r="A56" s="113" t="s">
        <v>165</v>
      </c>
      <c r="B56" s="106" t="s">
        <v>13</v>
      </c>
      <c r="C56" s="106" t="s">
        <v>204</v>
      </c>
      <c r="D56" s="106" t="s">
        <v>174</v>
      </c>
      <c r="E56" s="106" t="s">
        <v>239</v>
      </c>
      <c r="F56" s="106" t="s">
        <v>194</v>
      </c>
      <c r="G56" s="106" t="s">
        <v>17</v>
      </c>
      <c r="H56" s="106" t="s">
        <v>13</v>
      </c>
      <c r="I56" s="104">
        <f>'Прил 3'!J233</f>
        <v>4800</v>
      </c>
    </row>
    <row r="57" spans="1:9" ht="36.75" customHeight="1">
      <c r="A57" s="113" t="s">
        <v>328</v>
      </c>
      <c r="B57" s="106" t="s">
        <v>13</v>
      </c>
      <c r="C57" s="101">
        <v>4</v>
      </c>
      <c r="D57" s="106" t="s">
        <v>174</v>
      </c>
      <c r="E57" s="106" t="s">
        <v>311</v>
      </c>
      <c r="F57" s="102"/>
      <c r="G57" s="103"/>
      <c r="H57" s="103"/>
      <c r="I57" s="104">
        <f>SUM(I58:I60)</f>
        <v>17916.3</v>
      </c>
    </row>
    <row r="58" spans="1:9" ht="31.5">
      <c r="A58" s="113" t="s">
        <v>132</v>
      </c>
      <c r="B58" s="106" t="s">
        <v>13</v>
      </c>
      <c r="C58" s="106" t="s">
        <v>274</v>
      </c>
      <c r="D58" s="106" t="s">
        <v>174</v>
      </c>
      <c r="E58" s="106" t="s">
        <v>240</v>
      </c>
      <c r="F58" s="106" t="s">
        <v>329</v>
      </c>
      <c r="G58" s="106" t="s">
        <v>17</v>
      </c>
      <c r="H58" s="106" t="s">
        <v>17</v>
      </c>
      <c r="I58" s="104">
        <f>'Прил 3'!J243</f>
        <v>15065.3</v>
      </c>
    </row>
    <row r="59" spans="1:9" ht="31.5">
      <c r="A59" s="113" t="s">
        <v>132</v>
      </c>
      <c r="B59" s="106" t="s">
        <v>13</v>
      </c>
      <c r="C59" s="106" t="s">
        <v>274</v>
      </c>
      <c r="D59" s="106" t="s">
        <v>174</v>
      </c>
      <c r="E59" s="106" t="s">
        <v>240</v>
      </c>
      <c r="F59" s="106" t="s">
        <v>194</v>
      </c>
      <c r="G59" s="106" t="s">
        <v>17</v>
      </c>
      <c r="H59" s="106" t="s">
        <v>17</v>
      </c>
      <c r="I59" s="104">
        <f>'Прил 3'!J244</f>
        <v>2800</v>
      </c>
    </row>
    <row r="60" spans="1:9" ht="32.25" customHeight="1">
      <c r="A60" s="113" t="s">
        <v>132</v>
      </c>
      <c r="B60" s="106" t="s">
        <v>13</v>
      </c>
      <c r="C60" s="106" t="s">
        <v>274</v>
      </c>
      <c r="D60" s="106" t="s">
        <v>174</v>
      </c>
      <c r="E60" s="106" t="s">
        <v>240</v>
      </c>
      <c r="F60" s="106" t="s">
        <v>330</v>
      </c>
      <c r="G60" s="106" t="s">
        <v>17</v>
      </c>
      <c r="H60" s="106" t="s">
        <v>17</v>
      </c>
      <c r="I60" s="104">
        <f>'Прил 3'!J245</f>
        <v>51</v>
      </c>
    </row>
    <row r="61" spans="1:9" ht="77.25" customHeight="1">
      <c r="A61" s="113" t="s">
        <v>384</v>
      </c>
      <c r="B61" s="106" t="s">
        <v>13</v>
      </c>
      <c r="C61" s="106" t="s">
        <v>394</v>
      </c>
      <c r="D61" s="106" t="s">
        <v>174</v>
      </c>
      <c r="E61" s="106" t="s">
        <v>311</v>
      </c>
      <c r="F61" s="106"/>
      <c r="G61" s="106"/>
      <c r="H61" s="106"/>
      <c r="I61" s="104">
        <f>SUM(I62:I65)</f>
        <v>2851.3</v>
      </c>
    </row>
    <row r="62" spans="1:9" ht="15.75">
      <c r="A62" s="113" t="s">
        <v>385</v>
      </c>
      <c r="B62" s="106" t="s">
        <v>13</v>
      </c>
      <c r="C62" s="101">
        <v>6</v>
      </c>
      <c r="D62" s="106" t="s">
        <v>174</v>
      </c>
      <c r="E62" s="101" t="s">
        <v>386</v>
      </c>
      <c r="F62" s="102">
        <v>240</v>
      </c>
      <c r="G62" s="103">
        <v>4</v>
      </c>
      <c r="H62" s="103">
        <v>9</v>
      </c>
      <c r="I62" s="104">
        <f>'Прил 3'!J169</f>
        <v>1378.9</v>
      </c>
    </row>
    <row r="63" spans="1:9" ht="15.75">
      <c r="A63" s="113" t="s">
        <v>385</v>
      </c>
      <c r="B63" s="106" t="s">
        <v>13</v>
      </c>
      <c r="C63" s="101">
        <v>6</v>
      </c>
      <c r="D63" s="106" t="s">
        <v>174</v>
      </c>
      <c r="E63" s="101" t="s">
        <v>387</v>
      </c>
      <c r="F63" s="102">
        <v>240</v>
      </c>
      <c r="G63" s="103">
        <v>4</v>
      </c>
      <c r="H63" s="103">
        <v>9</v>
      </c>
      <c r="I63" s="104">
        <f>'Прил 3'!J171</f>
        <v>603.7</v>
      </c>
    </row>
    <row r="64" spans="1:9" ht="15.75">
      <c r="A64" s="113" t="s">
        <v>385</v>
      </c>
      <c r="B64" s="106" t="s">
        <v>13</v>
      </c>
      <c r="C64" s="101">
        <v>6</v>
      </c>
      <c r="D64" s="106" t="s">
        <v>174</v>
      </c>
      <c r="E64" s="101" t="s">
        <v>386</v>
      </c>
      <c r="F64" s="102">
        <v>240</v>
      </c>
      <c r="G64" s="103">
        <v>5</v>
      </c>
      <c r="H64" s="103">
        <v>3</v>
      </c>
      <c r="I64" s="104">
        <f>'Прил 3'!J236</f>
        <v>604.2</v>
      </c>
    </row>
    <row r="65" spans="1:9" ht="15.75">
      <c r="A65" s="113" t="s">
        <v>385</v>
      </c>
      <c r="B65" s="106" t="s">
        <v>13</v>
      </c>
      <c r="C65" s="101">
        <v>6</v>
      </c>
      <c r="D65" s="106" t="s">
        <v>174</v>
      </c>
      <c r="E65" s="101" t="s">
        <v>387</v>
      </c>
      <c r="F65" s="102">
        <v>240</v>
      </c>
      <c r="G65" s="103">
        <v>5</v>
      </c>
      <c r="H65" s="103">
        <v>3</v>
      </c>
      <c r="I65" s="104">
        <f>'Прил 3'!J238</f>
        <v>264.5</v>
      </c>
    </row>
    <row r="66" spans="1:9" ht="47.25">
      <c r="A66" s="113" t="s">
        <v>395</v>
      </c>
      <c r="B66" s="106" t="s">
        <v>13</v>
      </c>
      <c r="C66" s="101">
        <v>7</v>
      </c>
      <c r="D66" s="106" t="s">
        <v>174</v>
      </c>
      <c r="E66" s="106" t="s">
        <v>311</v>
      </c>
      <c r="F66" s="102"/>
      <c r="G66" s="103"/>
      <c r="H66" s="103"/>
      <c r="I66" s="104">
        <f>SUM(I67:I68)</f>
        <v>12416.3</v>
      </c>
    </row>
    <row r="67" spans="1:9" ht="55.5" customHeight="1">
      <c r="A67" s="140" t="s">
        <v>409</v>
      </c>
      <c r="B67" s="106" t="s">
        <v>13</v>
      </c>
      <c r="C67" s="101">
        <v>7</v>
      </c>
      <c r="D67" s="106" t="s">
        <v>174</v>
      </c>
      <c r="E67" s="101" t="s">
        <v>407</v>
      </c>
      <c r="F67" s="102">
        <v>240</v>
      </c>
      <c r="G67" s="103">
        <v>4</v>
      </c>
      <c r="H67" s="103">
        <v>9</v>
      </c>
      <c r="I67" s="104">
        <f>'Прил 3'!J174</f>
        <v>620.8</v>
      </c>
    </row>
    <row r="68" spans="1:9" ht="126">
      <c r="A68" s="113" t="s">
        <v>396</v>
      </c>
      <c r="B68" s="106" t="s">
        <v>13</v>
      </c>
      <c r="C68" s="101">
        <v>7</v>
      </c>
      <c r="D68" s="106" t="s">
        <v>174</v>
      </c>
      <c r="E68" s="101">
        <v>80790</v>
      </c>
      <c r="F68" s="102">
        <v>240</v>
      </c>
      <c r="G68" s="103">
        <v>4</v>
      </c>
      <c r="H68" s="103">
        <v>9</v>
      </c>
      <c r="I68" s="104">
        <f>'Прил 3'!J176</f>
        <v>11795.5</v>
      </c>
    </row>
    <row r="69" spans="1:9" ht="31.5">
      <c r="A69" s="113" t="s">
        <v>170</v>
      </c>
      <c r="B69" s="106" t="s">
        <v>16</v>
      </c>
      <c r="C69" s="101" t="s">
        <v>197</v>
      </c>
      <c r="D69" s="106" t="s">
        <v>174</v>
      </c>
      <c r="E69" s="101" t="s">
        <v>311</v>
      </c>
      <c r="F69" s="102" t="s">
        <v>284</v>
      </c>
      <c r="G69" s="103" t="s">
        <v>284</v>
      </c>
      <c r="H69" s="103" t="s">
        <v>284</v>
      </c>
      <c r="I69" s="104">
        <f>I70</f>
        <v>30</v>
      </c>
    </row>
    <row r="70" spans="1:9" ht="15" customHeight="1">
      <c r="A70" s="113" t="s">
        <v>178</v>
      </c>
      <c r="B70" s="106" t="s">
        <v>16</v>
      </c>
      <c r="C70" s="101">
        <v>0</v>
      </c>
      <c r="D70" s="106" t="s">
        <v>174</v>
      </c>
      <c r="E70" s="101">
        <v>29910</v>
      </c>
      <c r="F70" s="102">
        <v>810</v>
      </c>
      <c r="G70" s="103">
        <v>4</v>
      </c>
      <c r="H70" s="103">
        <v>12</v>
      </c>
      <c r="I70" s="104">
        <f>'Прил 3'!J180</f>
        <v>30</v>
      </c>
    </row>
    <row r="71" spans="1:9" ht="63">
      <c r="A71" s="113" t="s">
        <v>349</v>
      </c>
      <c r="B71" s="106" t="s">
        <v>17</v>
      </c>
      <c r="C71" s="101" t="s">
        <v>197</v>
      </c>
      <c r="D71" s="106" t="s">
        <v>174</v>
      </c>
      <c r="E71" s="101" t="s">
        <v>311</v>
      </c>
      <c r="F71" s="102" t="s">
        <v>284</v>
      </c>
      <c r="G71" s="103" t="s">
        <v>284</v>
      </c>
      <c r="H71" s="103" t="s">
        <v>284</v>
      </c>
      <c r="I71" s="104">
        <f>I72+I74+I76</f>
        <v>20970.8</v>
      </c>
    </row>
    <row r="72" spans="1:9" ht="31.5">
      <c r="A72" s="113" t="s">
        <v>156</v>
      </c>
      <c r="B72" s="106" t="s">
        <v>17</v>
      </c>
      <c r="C72" s="101" t="s">
        <v>193</v>
      </c>
      <c r="D72" s="106" t="s">
        <v>174</v>
      </c>
      <c r="E72" s="101" t="s">
        <v>311</v>
      </c>
      <c r="F72" s="102" t="s">
        <v>284</v>
      </c>
      <c r="G72" s="103" t="s">
        <v>284</v>
      </c>
      <c r="H72" s="103" t="s">
        <v>284</v>
      </c>
      <c r="I72" s="104">
        <f>I73</f>
        <v>100</v>
      </c>
    </row>
    <row r="73" spans="1:9" ht="15.75">
      <c r="A73" s="113" t="s">
        <v>200</v>
      </c>
      <c r="B73" s="106" t="s">
        <v>17</v>
      </c>
      <c r="C73" s="101">
        <v>1</v>
      </c>
      <c r="D73" s="106" t="s">
        <v>174</v>
      </c>
      <c r="E73" s="101">
        <v>29420</v>
      </c>
      <c r="F73" s="102">
        <v>240</v>
      </c>
      <c r="G73" s="103">
        <v>5</v>
      </c>
      <c r="H73" s="103">
        <v>1</v>
      </c>
      <c r="I73" s="104">
        <f>'Прил 3'!J186</f>
        <v>100</v>
      </c>
    </row>
    <row r="74" spans="1:9" ht="47.25">
      <c r="A74" s="113" t="s">
        <v>363</v>
      </c>
      <c r="B74" s="106" t="s">
        <v>17</v>
      </c>
      <c r="C74" s="101">
        <v>2</v>
      </c>
      <c r="D74" s="106" t="s">
        <v>174</v>
      </c>
      <c r="E74" s="101" t="s">
        <v>311</v>
      </c>
      <c r="F74" s="102"/>
      <c r="G74" s="103"/>
      <c r="H74" s="103"/>
      <c r="I74" s="104">
        <f>I75</f>
        <v>40.3</v>
      </c>
    </row>
    <row r="75" spans="1:9" ht="15.75">
      <c r="A75" s="113" t="s">
        <v>360</v>
      </c>
      <c r="B75" s="106" t="s">
        <v>17</v>
      </c>
      <c r="C75" s="101">
        <v>2</v>
      </c>
      <c r="D75" s="106" t="s">
        <v>174</v>
      </c>
      <c r="E75" s="101">
        <v>29150</v>
      </c>
      <c r="F75" s="102">
        <v>240</v>
      </c>
      <c r="G75" s="103">
        <v>5</v>
      </c>
      <c r="H75" s="103">
        <v>1</v>
      </c>
      <c r="I75" s="104">
        <f>'Прил 3'!J189</f>
        <v>40.3</v>
      </c>
    </row>
    <row r="76" spans="1:9" ht="63">
      <c r="A76" s="113" t="s">
        <v>364</v>
      </c>
      <c r="B76" s="106" t="s">
        <v>17</v>
      </c>
      <c r="C76" s="101">
        <v>6</v>
      </c>
      <c r="D76" s="106" t="s">
        <v>174</v>
      </c>
      <c r="E76" s="101" t="s">
        <v>311</v>
      </c>
      <c r="F76" s="102"/>
      <c r="G76" s="103"/>
      <c r="H76" s="103"/>
      <c r="I76" s="104">
        <f>I77</f>
        <v>20830.5</v>
      </c>
    </row>
    <row r="77" spans="1:9" ht="15.75">
      <c r="A77" s="113" t="s">
        <v>198</v>
      </c>
      <c r="B77" s="106" t="s">
        <v>17</v>
      </c>
      <c r="C77" s="101">
        <v>6</v>
      </c>
      <c r="D77" s="106" t="s">
        <v>174</v>
      </c>
      <c r="E77" s="101">
        <v>29150</v>
      </c>
      <c r="F77" s="102">
        <v>410</v>
      </c>
      <c r="G77" s="103">
        <v>5</v>
      </c>
      <c r="H77" s="103">
        <v>1</v>
      </c>
      <c r="I77" s="104">
        <f>'Прил 3'!J191</f>
        <v>20830.5</v>
      </c>
    </row>
    <row r="78" spans="1:9" ht="63">
      <c r="A78" s="113" t="s">
        <v>350</v>
      </c>
      <c r="B78" s="106" t="s">
        <v>121</v>
      </c>
      <c r="C78" s="101" t="s">
        <v>197</v>
      </c>
      <c r="D78" s="106" t="s">
        <v>174</v>
      </c>
      <c r="E78" s="101" t="s">
        <v>311</v>
      </c>
      <c r="F78" s="102" t="s">
        <v>284</v>
      </c>
      <c r="G78" s="103" t="s">
        <v>284</v>
      </c>
      <c r="H78" s="103" t="s">
        <v>284</v>
      </c>
      <c r="I78" s="104">
        <f>I79+I82+I86+I90+I94</f>
        <v>14544</v>
      </c>
    </row>
    <row r="79" spans="1:9" ht="15.75">
      <c r="A79" s="113" t="s">
        <v>157</v>
      </c>
      <c r="B79" s="106" t="s">
        <v>121</v>
      </c>
      <c r="C79" s="101" t="s">
        <v>193</v>
      </c>
      <c r="D79" s="106" t="s">
        <v>174</v>
      </c>
      <c r="E79" s="101" t="s">
        <v>311</v>
      </c>
      <c r="F79" s="102" t="s">
        <v>284</v>
      </c>
      <c r="G79" s="103" t="s">
        <v>284</v>
      </c>
      <c r="H79" s="103" t="s">
        <v>284</v>
      </c>
      <c r="I79" s="104">
        <f>SUM(I80:I81)</f>
        <v>215</v>
      </c>
    </row>
    <row r="80" spans="1:9" ht="31.5">
      <c r="A80" s="113" t="s">
        <v>136</v>
      </c>
      <c r="B80" s="106" t="s">
        <v>121</v>
      </c>
      <c r="C80" s="101">
        <v>1</v>
      </c>
      <c r="D80" s="106" t="s">
        <v>174</v>
      </c>
      <c r="E80" s="101">
        <v>29240</v>
      </c>
      <c r="F80" s="102">
        <v>810</v>
      </c>
      <c r="G80" s="103">
        <v>7</v>
      </c>
      <c r="H80" s="103">
        <v>7</v>
      </c>
      <c r="I80" s="104">
        <f>'Прил 3'!J267</f>
        <v>100</v>
      </c>
    </row>
    <row r="81" spans="1:9" ht="15.75">
      <c r="A81" s="113" t="s">
        <v>134</v>
      </c>
      <c r="B81" s="106" t="s">
        <v>121</v>
      </c>
      <c r="C81" s="101">
        <v>1</v>
      </c>
      <c r="D81" s="106" t="s">
        <v>174</v>
      </c>
      <c r="E81" s="101">
        <v>29260</v>
      </c>
      <c r="F81" s="102">
        <v>244</v>
      </c>
      <c r="G81" s="103">
        <v>7</v>
      </c>
      <c r="H81" s="103">
        <v>7</v>
      </c>
      <c r="I81" s="104">
        <f>'Прил 3'!J269</f>
        <v>115</v>
      </c>
    </row>
    <row r="82" spans="1:9" ht="31.5">
      <c r="A82" s="113" t="s">
        <v>331</v>
      </c>
      <c r="B82" s="106" t="s">
        <v>121</v>
      </c>
      <c r="C82" s="101">
        <v>2</v>
      </c>
      <c r="D82" s="106" t="s">
        <v>174</v>
      </c>
      <c r="E82" s="101" t="s">
        <v>311</v>
      </c>
      <c r="F82" s="102" t="s">
        <v>284</v>
      </c>
      <c r="G82" s="103" t="s">
        <v>284</v>
      </c>
      <c r="H82" s="103" t="s">
        <v>284</v>
      </c>
      <c r="I82" s="104">
        <f>SUM(I83:I85)</f>
        <v>2868.4</v>
      </c>
    </row>
    <row r="83" spans="1:9" ht="31.5">
      <c r="A83" s="113" t="s">
        <v>132</v>
      </c>
      <c r="B83" s="106" t="s">
        <v>121</v>
      </c>
      <c r="C83" s="101">
        <v>2</v>
      </c>
      <c r="D83" s="106" t="s">
        <v>174</v>
      </c>
      <c r="E83" s="106" t="s">
        <v>240</v>
      </c>
      <c r="F83" s="102">
        <v>110</v>
      </c>
      <c r="G83" s="103">
        <v>8</v>
      </c>
      <c r="H83" s="103">
        <v>1</v>
      </c>
      <c r="I83" s="104">
        <f>'Прил 3'!J275</f>
        <v>1570.4</v>
      </c>
    </row>
    <row r="84" spans="1:9" ht="31.5">
      <c r="A84" s="113" t="s">
        <v>132</v>
      </c>
      <c r="B84" s="106" t="s">
        <v>121</v>
      </c>
      <c r="C84" s="101">
        <v>2</v>
      </c>
      <c r="D84" s="106" t="s">
        <v>174</v>
      </c>
      <c r="E84" s="106" t="s">
        <v>240</v>
      </c>
      <c r="F84" s="102">
        <v>240</v>
      </c>
      <c r="G84" s="103">
        <v>8</v>
      </c>
      <c r="H84" s="103">
        <v>1</v>
      </c>
      <c r="I84" s="104">
        <f>'Прил 3'!J276</f>
        <v>1268</v>
      </c>
    </row>
    <row r="85" spans="1:9" ht="29.25" customHeight="1">
      <c r="A85" s="113" t="s">
        <v>132</v>
      </c>
      <c r="B85" s="106" t="s">
        <v>121</v>
      </c>
      <c r="C85" s="101">
        <v>2</v>
      </c>
      <c r="D85" s="106" t="s">
        <v>174</v>
      </c>
      <c r="E85" s="106" t="s">
        <v>240</v>
      </c>
      <c r="F85" s="102">
        <v>850</v>
      </c>
      <c r="G85" s="103">
        <v>8</v>
      </c>
      <c r="H85" s="103">
        <v>1</v>
      </c>
      <c r="I85" s="104">
        <f>'Прил 3'!J277</f>
        <v>30</v>
      </c>
    </row>
    <row r="86" spans="1:9" ht="30.75" customHeight="1">
      <c r="A86" s="113" t="s">
        <v>158</v>
      </c>
      <c r="B86" s="106" t="s">
        <v>121</v>
      </c>
      <c r="C86" s="101">
        <v>3</v>
      </c>
      <c r="D86" s="106" t="s">
        <v>174</v>
      </c>
      <c r="E86" s="101" t="s">
        <v>311</v>
      </c>
      <c r="F86" s="102" t="s">
        <v>284</v>
      </c>
      <c r="G86" s="103" t="s">
        <v>284</v>
      </c>
      <c r="H86" s="103" t="s">
        <v>284</v>
      </c>
      <c r="I86" s="104">
        <f>SUM(I87:I89)</f>
        <v>2051</v>
      </c>
    </row>
    <row r="87" spans="1:9" ht="35.25" customHeight="1">
      <c r="A87" s="113" t="s">
        <v>139</v>
      </c>
      <c r="B87" s="106" t="s">
        <v>121</v>
      </c>
      <c r="C87" s="101">
        <v>3</v>
      </c>
      <c r="D87" s="106" t="s">
        <v>174</v>
      </c>
      <c r="E87" s="101">
        <v>29020</v>
      </c>
      <c r="F87" s="102">
        <v>240</v>
      </c>
      <c r="G87" s="103">
        <v>8</v>
      </c>
      <c r="H87" s="103">
        <v>4</v>
      </c>
      <c r="I87" s="104">
        <f>'Прил 3'!J308</f>
        <v>120</v>
      </c>
    </row>
    <row r="88" spans="1:9" ht="15.75">
      <c r="A88" s="113" t="s">
        <v>140</v>
      </c>
      <c r="B88" s="106" t="s">
        <v>121</v>
      </c>
      <c r="C88" s="101">
        <v>3</v>
      </c>
      <c r="D88" s="106" t="s">
        <v>174</v>
      </c>
      <c r="E88" s="101">
        <v>29250</v>
      </c>
      <c r="F88" s="102">
        <v>240</v>
      </c>
      <c r="G88" s="103">
        <v>8</v>
      </c>
      <c r="H88" s="103">
        <v>4</v>
      </c>
      <c r="I88" s="104">
        <f>'Прил 3'!J310</f>
        <v>1200</v>
      </c>
    </row>
    <row r="89" spans="1:9" ht="33" customHeight="1">
      <c r="A89" s="113" t="s">
        <v>134</v>
      </c>
      <c r="B89" s="106" t="s">
        <v>121</v>
      </c>
      <c r="C89" s="101">
        <v>3</v>
      </c>
      <c r="D89" s="106" t="s">
        <v>174</v>
      </c>
      <c r="E89" s="101">
        <v>29260</v>
      </c>
      <c r="F89" s="102">
        <v>240</v>
      </c>
      <c r="G89" s="103">
        <v>8</v>
      </c>
      <c r="H89" s="103">
        <v>4</v>
      </c>
      <c r="I89" s="104">
        <f>'Прил 3'!J312</f>
        <v>731</v>
      </c>
    </row>
    <row r="90" spans="1:9" ht="63">
      <c r="A90" s="113" t="s">
        <v>281</v>
      </c>
      <c r="B90" s="106" t="s">
        <v>121</v>
      </c>
      <c r="C90" s="101">
        <v>4</v>
      </c>
      <c r="D90" s="106" t="s">
        <v>174</v>
      </c>
      <c r="E90" s="101" t="s">
        <v>311</v>
      </c>
      <c r="F90" s="102" t="s">
        <v>284</v>
      </c>
      <c r="G90" s="103" t="s">
        <v>284</v>
      </c>
      <c r="H90" s="103" t="s">
        <v>284</v>
      </c>
      <c r="I90" s="104">
        <f>SUM(I91:I93)</f>
        <v>2634</v>
      </c>
    </row>
    <row r="91" spans="1:9" ht="15.75">
      <c r="A91" s="113" t="s">
        <v>146</v>
      </c>
      <c r="B91" s="106" t="s">
        <v>121</v>
      </c>
      <c r="C91" s="101">
        <v>4</v>
      </c>
      <c r="D91" s="106" t="s">
        <v>174</v>
      </c>
      <c r="E91" s="101">
        <v>29230</v>
      </c>
      <c r="F91" s="102">
        <v>240</v>
      </c>
      <c r="G91" s="103">
        <v>11</v>
      </c>
      <c r="H91" s="103">
        <v>5</v>
      </c>
      <c r="I91" s="104">
        <f>'Прил 3'!J333</f>
        <v>274</v>
      </c>
    </row>
    <row r="92" spans="1:9" ht="15" customHeight="1">
      <c r="A92" s="113" t="s">
        <v>130</v>
      </c>
      <c r="B92" s="106" t="s">
        <v>121</v>
      </c>
      <c r="C92" s="101">
        <v>4</v>
      </c>
      <c r="D92" s="106" t="s">
        <v>174</v>
      </c>
      <c r="E92" s="101">
        <v>29370</v>
      </c>
      <c r="F92" s="102">
        <v>240</v>
      </c>
      <c r="G92" s="103">
        <v>11</v>
      </c>
      <c r="H92" s="103">
        <v>5</v>
      </c>
      <c r="I92" s="104">
        <f>'Прил 3'!J335</f>
        <v>1360</v>
      </c>
    </row>
    <row r="93" spans="1:9" ht="15.75">
      <c r="A93" s="113" t="s">
        <v>147</v>
      </c>
      <c r="B93" s="106" t="s">
        <v>121</v>
      </c>
      <c r="C93" s="101">
        <v>4</v>
      </c>
      <c r="D93" s="106" t="s">
        <v>174</v>
      </c>
      <c r="E93" s="101">
        <v>29570</v>
      </c>
      <c r="F93" s="102">
        <v>240</v>
      </c>
      <c r="G93" s="103">
        <v>11</v>
      </c>
      <c r="H93" s="103">
        <v>5</v>
      </c>
      <c r="I93" s="104">
        <f>'Прил 3'!J337</f>
        <v>1000</v>
      </c>
    </row>
    <row r="94" spans="1:9" ht="31.5">
      <c r="A94" s="113" t="s">
        <v>365</v>
      </c>
      <c r="B94" s="106" t="s">
        <v>121</v>
      </c>
      <c r="C94" s="101">
        <v>5</v>
      </c>
      <c r="D94" s="106" t="s">
        <v>174</v>
      </c>
      <c r="E94" s="101" t="s">
        <v>311</v>
      </c>
      <c r="F94" s="102"/>
      <c r="G94" s="103"/>
      <c r="H94" s="103"/>
      <c r="I94" s="104">
        <f>I95</f>
        <v>6775.599999999999</v>
      </c>
    </row>
    <row r="95" spans="1:9" ht="31.5">
      <c r="A95" s="113" t="s">
        <v>132</v>
      </c>
      <c r="B95" s="106" t="s">
        <v>121</v>
      </c>
      <c r="C95" s="101">
        <v>5</v>
      </c>
      <c r="D95" s="106" t="s">
        <v>174</v>
      </c>
      <c r="E95" s="106" t="s">
        <v>240</v>
      </c>
      <c r="F95" s="102">
        <v>620</v>
      </c>
      <c r="G95" s="103">
        <v>8</v>
      </c>
      <c r="H95" s="103">
        <v>1</v>
      </c>
      <c r="I95" s="104">
        <f>'Прил 3'!J280</f>
        <v>6775.599999999999</v>
      </c>
    </row>
    <row r="96" spans="1:9" ht="63">
      <c r="A96" s="113" t="s">
        <v>189</v>
      </c>
      <c r="B96" s="106" t="s">
        <v>21</v>
      </c>
      <c r="C96" s="101" t="s">
        <v>197</v>
      </c>
      <c r="D96" s="106" t="s">
        <v>174</v>
      </c>
      <c r="E96" s="101" t="s">
        <v>311</v>
      </c>
      <c r="F96" s="102" t="s">
        <v>284</v>
      </c>
      <c r="G96" s="103" t="s">
        <v>284</v>
      </c>
      <c r="H96" s="103" t="s">
        <v>284</v>
      </c>
      <c r="I96" s="104">
        <f>I97+I110+I117</f>
        <v>1547.1</v>
      </c>
    </row>
    <row r="97" spans="1:9" ht="47.25">
      <c r="A97" s="113" t="s">
        <v>275</v>
      </c>
      <c r="B97" s="106" t="s">
        <v>21</v>
      </c>
      <c r="C97" s="101" t="s">
        <v>193</v>
      </c>
      <c r="D97" s="106" t="s">
        <v>174</v>
      </c>
      <c r="E97" s="101" t="s">
        <v>311</v>
      </c>
      <c r="F97" s="102" t="s">
        <v>284</v>
      </c>
      <c r="G97" s="103" t="s">
        <v>284</v>
      </c>
      <c r="H97" s="103" t="s">
        <v>284</v>
      </c>
      <c r="I97" s="104">
        <f>I98+I100+I102+I104+I106+I108</f>
        <v>1064.6</v>
      </c>
    </row>
    <row r="98" spans="1:9" ht="31.5">
      <c r="A98" s="113" t="s">
        <v>332</v>
      </c>
      <c r="B98" s="106" t="s">
        <v>21</v>
      </c>
      <c r="C98" s="101">
        <v>1</v>
      </c>
      <c r="D98" s="106" t="s">
        <v>12</v>
      </c>
      <c r="E98" s="106" t="s">
        <v>311</v>
      </c>
      <c r="F98" s="102"/>
      <c r="G98" s="103"/>
      <c r="H98" s="103"/>
      <c r="I98" s="104">
        <f>I99</f>
        <v>75</v>
      </c>
    </row>
    <row r="99" spans="1:9" ht="47.25">
      <c r="A99" s="113" t="s">
        <v>191</v>
      </c>
      <c r="B99" s="106" t="s">
        <v>21</v>
      </c>
      <c r="C99" s="101">
        <v>1</v>
      </c>
      <c r="D99" s="106" t="s">
        <v>12</v>
      </c>
      <c r="E99" s="106" t="s">
        <v>217</v>
      </c>
      <c r="F99" s="102">
        <v>240</v>
      </c>
      <c r="G99" s="103">
        <v>1</v>
      </c>
      <c r="H99" s="103">
        <v>13</v>
      </c>
      <c r="I99" s="104">
        <f>'Прил 3'!J75</f>
        <v>75</v>
      </c>
    </row>
    <row r="100" spans="1:9" ht="31.5">
      <c r="A100" s="113" t="s">
        <v>333</v>
      </c>
      <c r="B100" s="106" t="s">
        <v>21</v>
      </c>
      <c r="C100" s="101">
        <v>1</v>
      </c>
      <c r="D100" s="106" t="s">
        <v>14</v>
      </c>
      <c r="E100" s="106" t="s">
        <v>311</v>
      </c>
      <c r="F100" s="102"/>
      <c r="G100" s="103"/>
      <c r="H100" s="103"/>
      <c r="I100" s="104">
        <f>I101</f>
        <v>70</v>
      </c>
    </row>
    <row r="101" spans="1:9" ht="47.25">
      <c r="A101" s="113" t="s">
        <v>191</v>
      </c>
      <c r="B101" s="106" t="s">
        <v>21</v>
      </c>
      <c r="C101" s="101">
        <v>1</v>
      </c>
      <c r="D101" s="106" t="s">
        <v>14</v>
      </c>
      <c r="E101" s="106" t="s">
        <v>217</v>
      </c>
      <c r="F101" s="102">
        <v>240</v>
      </c>
      <c r="G101" s="103">
        <v>1</v>
      </c>
      <c r="H101" s="103">
        <v>13</v>
      </c>
      <c r="I101" s="104">
        <f>'Прил 3'!J78</f>
        <v>70</v>
      </c>
    </row>
    <row r="102" spans="1:9" ht="31.5">
      <c r="A102" s="113" t="s">
        <v>334</v>
      </c>
      <c r="B102" s="106" t="s">
        <v>21</v>
      </c>
      <c r="C102" s="101">
        <v>1</v>
      </c>
      <c r="D102" s="106" t="s">
        <v>13</v>
      </c>
      <c r="E102" s="106" t="s">
        <v>311</v>
      </c>
      <c r="F102" s="102"/>
      <c r="G102" s="103"/>
      <c r="H102" s="103"/>
      <c r="I102" s="104">
        <f>I103</f>
        <v>557.1</v>
      </c>
    </row>
    <row r="103" spans="1:9" ht="47.25">
      <c r="A103" s="113" t="s">
        <v>191</v>
      </c>
      <c r="B103" s="106" t="s">
        <v>21</v>
      </c>
      <c r="C103" s="101">
        <v>1</v>
      </c>
      <c r="D103" s="106" t="s">
        <v>13</v>
      </c>
      <c r="E103" s="106" t="s">
        <v>217</v>
      </c>
      <c r="F103" s="102">
        <v>240</v>
      </c>
      <c r="G103" s="103">
        <v>1</v>
      </c>
      <c r="H103" s="103">
        <v>13</v>
      </c>
      <c r="I103" s="104">
        <f>'Прил 3'!J80</f>
        <v>557.1</v>
      </c>
    </row>
    <row r="104" spans="1:9" ht="31.5">
      <c r="A104" s="113" t="s">
        <v>335</v>
      </c>
      <c r="B104" s="106" t="s">
        <v>21</v>
      </c>
      <c r="C104" s="101">
        <v>1</v>
      </c>
      <c r="D104" s="106" t="s">
        <v>16</v>
      </c>
      <c r="E104" s="106" t="s">
        <v>311</v>
      </c>
      <c r="F104" s="102"/>
      <c r="G104" s="103"/>
      <c r="H104" s="103"/>
      <c r="I104" s="104">
        <f>I105</f>
        <v>132.5</v>
      </c>
    </row>
    <row r="105" spans="1:9" ht="47.25">
      <c r="A105" s="113" t="s">
        <v>191</v>
      </c>
      <c r="B105" s="106" t="s">
        <v>21</v>
      </c>
      <c r="C105" s="101">
        <v>1</v>
      </c>
      <c r="D105" s="106" t="s">
        <v>16</v>
      </c>
      <c r="E105" s="106" t="s">
        <v>217</v>
      </c>
      <c r="F105" s="102">
        <v>240</v>
      </c>
      <c r="G105" s="103">
        <v>1</v>
      </c>
      <c r="H105" s="103">
        <v>13</v>
      </c>
      <c r="I105" s="104">
        <f>'Прил 3'!J82</f>
        <v>132.5</v>
      </c>
    </row>
    <row r="106" spans="1:9" ht="78.75">
      <c r="A106" s="113" t="s">
        <v>353</v>
      </c>
      <c r="B106" s="106" t="s">
        <v>21</v>
      </c>
      <c r="C106" s="101">
        <v>1</v>
      </c>
      <c r="D106" s="106" t="s">
        <v>17</v>
      </c>
      <c r="E106" s="106" t="s">
        <v>311</v>
      </c>
      <c r="F106" s="102"/>
      <c r="G106" s="103"/>
      <c r="H106" s="103"/>
      <c r="I106" s="104">
        <f>I107</f>
        <v>150</v>
      </c>
    </row>
    <row r="107" spans="1:9" ht="47.25">
      <c r="A107" s="113" t="s">
        <v>191</v>
      </c>
      <c r="B107" s="106" t="s">
        <v>21</v>
      </c>
      <c r="C107" s="101">
        <v>1</v>
      </c>
      <c r="D107" s="106" t="s">
        <v>17</v>
      </c>
      <c r="E107" s="106" t="s">
        <v>217</v>
      </c>
      <c r="F107" s="102">
        <v>240</v>
      </c>
      <c r="G107" s="103">
        <v>1</v>
      </c>
      <c r="H107" s="103">
        <v>13</v>
      </c>
      <c r="I107" s="104">
        <f>'Прил 3'!J87</f>
        <v>150</v>
      </c>
    </row>
    <row r="108" spans="1:9" ht="31.5">
      <c r="A108" s="113" t="s">
        <v>336</v>
      </c>
      <c r="B108" s="106" t="s">
        <v>21</v>
      </c>
      <c r="C108" s="101">
        <v>1</v>
      </c>
      <c r="D108" s="106" t="s">
        <v>121</v>
      </c>
      <c r="E108" s="106" t="s">
        <v>311</v>
      </c>
      <c r="F108" s="102"/>
      <c r="G108" s="103"/>
      <c r="H108" s="103"/>
      <c r="I108" s="104">
        <f>I109</f>
        <v>80</v>
      </c>
    </row>
    <row r="109" spans="1:9" ht="47.25">
      <c r="A109" s="113" t="s">
        <v>191</v>
      </c>
      <c r="B109" s="106" t="s">
        <v>21</v>
      </c>
      <c r="C109" s="101">
        <v>1</v>
      </c>
      <c r="D109" s="106" t="s">
        <v>121</v>
      </c>
      <c r="E109" s="106" t="s">
        <v>217</v>
      </c>
      <c r="F109" s="102">
        <v>240</v>
      </c>
      <c r="G109" s="103">
        <v>1</v>
      </c>
      <c r="H109" s="103">
        <v>13</v>
      </c>
      <c r="I109" s="104">
        <f>'Прил 3'!J90</f>
        <v>80</v>
      </c>
    </row>
    <row r="110" spans="1:9" ht="31.5">
      <c r="A110" s="113" t="s">
        <v>337</v>
      </c>
      <c r="B110" s="106" t="s">
        <v>21</v>
      </c>
      <c r="C110" s="106">
        <v>2</v>
      </c>
      <c r="D110" s="106" t="s">
        <v>174</v>
      </c>
      <c r="E110" s="101" t="s">
        <v>311</v>
      </c>
      <c r="F110" s="102" t="s">
        <v>284</v>
      </c>
      <c r="G110" s="103" t="s">
        <v>284</v>
      </c>
      <c r="H110" s="103" t="s">
        <v>284</v>
      </c>
      <c r="I110" s="104">
        <f>I111+I113+I115</f>
        <v>400</v>
      </c>
    </row>
    <row r="111" spans="1:9" ht="31.5">
      <c r="A111" s="113" t="s">
        <v>332</v>
      </c>
      <c r="B111" s="106" t="s">
        <v>21</v>
      </c>
      <c r="C111" s="106" t="s">
        <v>171</v>
      </c>
      <c r="D111" s="106" t="s">
        <v>12</v>
      </c>
      <c r="E111" s="106" t="s">
        <v>311</v>
      </c>
      <c r="F111" s="102"/>
      <c r="G111" s="103"/>
      <c r="H111" s="103"/>
      <c r="I111" s="104">
        <f>I112</f>
        <v>50</v>
      </c>
    </row>
    <row r="112" spans="1:9" ht="47.25">
      <c r="A112" s="113" t="s">
        <v>191</v>
      </c>
      <c r="B112" s="106" t="s">
        <v>21</v>
      </c>
      <c r="C112" s="106" t="s">
        <v>171</v>
      </c>
      <c r="D112" s="106" t="s">
        <v>12</v>
      </c>
      <c r="E112" s="106" t="s">
        <v>217</v>
      </c>
      <c r="F112" s="102">
        <v>240</v>
      </c>
      <c r="G112" s="103">
        <v>5</v>
      </c>
      <c r="H112" s="103">
        <v>5</v>
      </c>
      <c r="I112" s="104">
        <f>'Прил 3'!J250</f>
        <v>50</v>
      </c>
    </row>
    <row r="113" spans="1:9" ht="15.75">
      <c r="A113" s="113" t="s">
        <v>338</v>
      </c>
      <c r="B113" s="106" t="s">
        <v>21</v>
      </c>
      <c r="C113" s="106" t="s">
        <v>171</v>
      </c>
      <c r="D113" s="106" t="s">
        <v>14</v>
      </c>
      <c r="E113" s="106" t="s">
        <v>311</v>
      </c>
      <c r="F113" s="102"/>
      <c r="G113" s="103"/>
      <c r="H113" s="103"/>
      <c r="I113" s="104">
        <f>I114</f>
        <v>300</v>
      </c>
    </row>
    <row r="114" spans="1:9" ht="47.25">
      <c r="A114" s="113" t="s">
        <v>191</v>
      </c>
      <c r="B114" s="106" t="s">
        <v>21</v>
      </c>
      <c r="C114" s="106" t="s">
        <v>171</v>
      </c>
      <c r="D114" s="106" t="s">
        <v>14</v>
      </c>
      <c r="E114" s="106" t="s">
        <v>217</v>
      </c>
      <c r="F114" s="102">
        <v>240</v>
      </c>
      <c r="G114" s="103">
        <v>5</v>
      </c>
      <c r="H114" s="103">
        <v>5</v>
      </c>
      <c r="I114" s="104">
        <f>'Прил 3'!J253</f>
        <v>300</v>
      </c>
    </row>
    <row r="115" spans="1:9" ht="36" customHeight="1">
      <c r="A115" s="113" t="s">
        <v>336</v>
      </c>
      <c r="B115" s="106" t="s">
        <v>21</v>
      </c>
      <c r="C115" s="101">
        <v>2</v>
      </c>
      <c r="D115" s="106" t="s">
        <v>13</v>
      </c>
      <c r="E115" s="106" t="s">
        <v>311</v>
      </c>
      <c r="F115" s="102"/>
      <c r="G115" s="103"/>
      <c r="H115" s="103"/>
      <c r="I115" s="104">
        <f>I116</f>
        <v>50</v>
      </c>
    </row>
    <row r="116" spans="1:9" ht="47.25">
      <c r="A116" s="113" t="s">
        <v>191</v>
      </c>
      <c r="B116" s="106" t="s">
        <v>21</v>
      </c>
      <c r="C116" s="101">
        <v>2</v>
      </c>
      <c r="D116" s="106" t="s">
        <v>13</v>
      </c>
      <c r="E116" s="106" t="s">
        <v>217</v>
      </c>
      <c r="F116" s="102">
        <v>240</v>
      </c>
      <c r="G116" s="103">
        <v>5</v>
      </c>
      <c r="H116" s="103">
        <v>5</v>
      </c>
      <c r="I116" s="104">
        <f>'Прил 3'!J256</f>
        <v>50</v>
      </c>
    </row>
    <row r="117" spans="1:9" ht="31.5">
      <c r="A117" s="113" t="s">
        <v>337</v>
      </c>
      <c r="B117" s="106" t="s">
        <v>21</v>
      </c>
      <c r="C117" s="106" t="s">
        <v>204</v>
      </c>
      <c r="D117" s="106" t="s">
        <v>174</v>
      </c>
      <c r="E117" s="101" t="s">
        <v>311</v>
      </c>
      <c r="F117" s="102" t="s">
        <v>284</v>
      </c>
      <c r="G117" s="103" t="s">
        <v>284</v>
      </c>
      <c r="H117" s="103" t="s">
        <v>284</v>
      </c>
      <c r="I117" s="104">
        <f>I118+I120</f>
        <v>82.5</v>
      </c>
    </row>
    <row r="118" spans="1:9" ht="31.5">
      <c r="A118" s="113" t="s">
        <v>332</v>
      </c>
      <c r="B118" s="106" t="s">
        <v>21</v>
      </c>
      <c r="C118" s="106" t="s">
        <v>204</v>
      </c>
      <c r="D118" s="106" t="s">
        <v>12</v>
      </c>
      <c r="E118" s="106" t="s">
        <v>311</v>
      </c>
      <c r="F118" s="102"/>
      <c r="G118" s="103"/>
      <c r="H118" s="103"/>
      <c r="I118" s="104">
        <f>I119</f>
        <v>72.5</v>
      </c>
    </row>
    <row r="119" spans="1:9" ht="47.25">
      <c r="A119" s="113" t="s">
        <v>191</v>
      </c>
      <c r="B119" s="106" t="s">
        <v>21</v>
      </c>
      <c r="C119" s="106" t="s">
        <v>204</v>
      </c>
      <c r="D119" s="106" t="s">
        <v>12</v>
      </c>
      <c r="E119" s="106" t="s">
        <v>217</v>
      </c>
      <c r="F119" s="102">
        <v>240</v>
      </c>
      <c r="G119" s="103">
        <v>8</v>
      </c>
      <c r="H119" s="103">
        <v>1</v>
      </c>
      <c r="I119" s="104">
        <f>'Прил 3'!J285</f>
        <v>72.5</v>
      </c>
    </row>
    <row r="120" spans="1:9" ht="31.5">
      <c r="A120" s="113" t="s">
        <v>336</v>
      </c>
      <c r="B120" s="106" t="s">
        <v>21</v>
      </c>
      <c r="C120" s="101">
        <v>3</v>
      </c>
      <c r="D120" s="106" t="s">
        <v>14</v>
      </c>
      <c r="E120" s="106" t="s">
        <v>311</v>
      </c>
      <c r="F120" s="102"/>
      <c r="G120" s="103"/>
      <c r="H120" s="103"/>
      <c r="I120" s="104">
        <f>I121</f>
        <v>10</v>
      </c>
    </row>
    <row r="121" spans="1:9" ht="47.25">
      <c r="A121" s="113" t="s">
        <v>191</v>
      </c>
      <c r="B121" s="106" t="s">
        <v>21</v>
      </c>
      <c r="C121" s="101">
        <v>3</v>
      </c>
      <c r="D121" s="106" t="s">
        <v>14</v>
      </c>
      <c r="E121" s="106" t="s">
        <v>217</v>
      </c>
      <c r="F121" s="102">
        <v>240</v>
      </c>
      <c r="G121" s="103">
        <v>8</v>
      </c>
      <c r="H121" s="103">
        <v>1</v>
      </c>
      <c r="I121" s="104">
        <f>'Прил 3'!J288</f>
        <v>10</v>
      </c>
    </row>
    <row r="122" spans="1:9" ht="47.25">
      <c r="A122" s="113" t="s">
        <v>339</v>
      </c>
      <c r="B122" s="106" t="s">
        <v>22</v>
      </c>
      <c r="C122" s="101" t="s">
        <v>197</v>
      </c>
      <c r="D122" s="106" t="s">
        <v>174</v>
      </c>
      <c r="E122" s="101" t="s">
        <v>311</v>
      </c>
      <c r="F122" s="102" t="s">
        <v>284</v>
      </c>
      <c r="G122" s="103" t="s">
        <v>284</v>
      </c>
      <c r="H122" s="103" t="s">
        <v>284</v>
      </c>
      <c r="I122" s="104">
        <f>I123</f>
        <v>116.80000000000001</v>
      </c>
    </row>
    <row r="123" spans="1:9" ht="47.25">
      <c r="A123" s="113" t="s">
        <v>196</v>
      </c>
      <c r="B123" s="106" t="s">
        <v>22</v>
      </c>
      <c r="C123" s="101">
        <v>0</v>
      </c>
      <c r="D123" s="106" t="s">
        <v>174</v>
      </c>
      <c r="E123" s="101">
        <v>29010</v>
      </c>
      <c r="F123" s="102">
        <v>240</v>
      </c>
      <c r="G123" s="103">
        <v>1</v>
      </c>
      <c r="H123" s="103">
        <v>13</v>
      </c>
      <c r="I123" s="104">
        <f>'Прил 3'!J94</f>
        <v>116.80000000000001</v>
      </c>
    </row>
    <row r="124" spans="1:9" ht="63">
      <c r="A124" s="113" t="s">
        <v>340</v>
      </c>
      <c r="B124" s="106" t="s">
        <v>82</v>
      </c>
      <c r="C124" s="101" t="s">
        <v>197</v>
      </c>
      <c r="D124" s="106" t="s">
        <v>174</v>
      </c>
      <c r="E124" s="101" t="s">
        <v>311</v>
      </c>
      <c r="F124" s="102" t="s">
        <v>284</v>
      </c>
      <c r="G124" s="103" t="s">
        <v>284</v>
      </c>
      <c r="H124" s="103" t="s">
        <v>284</v>
      </c>
      <c r="I124" s="104">
        <f>I125+I127</f>
        <v>350</v>
      </c>
    </row>
    <row r="125" spans="1:9" ht="31.5">
      <c r="A125" s="113" t="s">
        <v>341</v>
      </c>
      <c r="B125" s="106" t="s">
        <v>82</v>
      </c>
      <c r="C125" s="101">
        <v>0</v>
      </c>
      <c r="D125" s="106" t="s">
        <v>12</v>
      </c>
      <c r="E125" s="101" t="s">
        <v>311</v>
      </c>
      <c r="F125" s="102"/>
      <c r="G125" s="103"/>
      <c r="H125" s="103"/>
      <c r="I125" s="104">
        <f>I126</f>
        <v>350</v>
      </c>
    </row>
    <row r="126" spans="1:9" ht="31.5">
      <c r="A126" s="113" t="s">
        <v>296</v>
      </c>
      <c r="B126" s="106" t="s">
        <v>82</v>
      </c>
      <c r="C126" s="101">
        <v>0</v>
      </c>
      <c r="D126" s="106" t="s">
        <v>12</v>
      </c>
      <c r="E126" s="106" t="s">
        <v>297</v>
      </c>
      <c r="F126" s="102">
        <v>240</v>
      </c>
      <c r="G126" s="103">
        <v>8</v>
      </c>
      <c r="H126" s="103">
        <v>1</v>
      </c>
      <c r="I126" s="104">
        <f>'Прил 3'!J292</f>
        <v>350</v>
      </c>
    </row>
    <row r="127" spans="1:9" ht="31.5" hidden="1">
      <c r="A127" s="113" t="s">
        <v>342</v>
      </c>
      <c r="B127" s="106" t="s">
        <v>82</v>
      </c>
      <c r="C127" s="101">
        <v>0</v>
      </c>
      <c r="D127" s="106" t="s">
        <v>14</v>
      </c>
      <c r="E127" s="101" t="s">
        <v>311</v>
      </c>
      <c r="F127" s="102"/>
      <c r="G127" s="103"/>
      <c r="H127" s="103"/>
      <c r="I127" s="104">
        <f>SUM(I128:I129)</f>
        <v>0</v>
      </c>
    </row>
    <row r="128" spans="1:10" ht="31.5" hidden="1">
      <c r="A128" s="113" t="s">
        <v>296</v>
      </c>
      <c r="B128" s="106" t="s">
        <v>82</v>
      </c>
      <c r="C128" s="101">
        <v>0</v>
      </c>
      <c r="D128" s="106" t="s">
        <v>14</v>
      </c>
      <c r="E128" s="106" t="s">
        <v>297</v>
      </c>
      <c r="F128" s="102">
        <v>240</v>
      </c>
      <c r="G128" s="103">
        <v>8</v>
      </c>
      <c r="H128" s="103">
        <v>1</v>
      </c>
      <c r="I128" s="104">
        <f>'Прил 3'!J294</f>
        <v>0</v>
      </c>
      <c r="J128" s="111"/>
    </row>
    <row r="129" spans="1:10" ht="31.5" hidden="1">
      <c r="A129" s="113" t="s">
        <v>296</v>
      </c>
      <c r="B129" s="106" t="s">
        <v>82</v>
      </c>
      <c r="C129" s="101">
        <v>0</v>
      </c>
      <c r="D129" s="106" t="s">
        <v>14</v>
      </c>
      <c r="E129" s="106" t="s">
        <v>297</v>
      </c>
      <c r="F129" s="102">
        <v>240</v>
      </c>
      <c r="G129" s="103">
        <v>1</v>
      </c>
      <c r="H129" s="103">
        <v>13</v>
      </c>
      <c r="I129" s="104">
        <f>'Прил 3'!J295</f>
        <v>0</v>
      </c>
      <c r="J129" s="111"/>
    </row>
    <row r="130" spans="1:10" ht="63">
      <c r="A130" s="113" t="s">
        <v>343</v>
      </c>
      <c r="B130" s="106" t="s">
        <v>83</v>
      </c>
      <c r="C130" s="101" t="s">
        <v>197</v>
      </c>
      <c r="D130" s="106" t="s">
        <v>174</v>
      </c>
      <c r="E130" s="101" t="s">
        <v>311</v>
      </c>
      <c r="F130" s="102" t="s">
        <v>284</v>
      </c>
      <c r="G130" s="103" t="s">
        <v>284</v>
      </c>
      <c r="H130" s="103" t="s">
        <v>284</v>
      </c>
      <c r="I130" s="104">
        <f>I131</f>
        <v>592</v>
      </c>
      <c r="J130" s="111"/>
    </row>
    <row r="131" spans="1:10" ht="31.5">
      <c r="A131" s="113" t="s">
        <v>344</v>
      </c>
      <c r="B131" s="106" t="s">
        <v>83</v>
      </c>
      <c r="C131" s="101">
        <v>0</v>
      </c>
      <c r="D131" s="106" t="s">
        <v>12</v>
      </c>
      <c r="E131" s="101" t="s">
        <v>311</v>
      </c>
      <c r="F131" s="102" t="s">
        <v>284</v>
      </c>
      <c r="G131" s="103" t="s">
        <v>284</v>
      </c>
      <c r="H131" s="103" t="s">
        <v>284</v>
      </c>
      <c r="I131" s="104">
        <f>SUM(I132:I134)</f>
        <v>592</v>
      </c>
      <c r="J131" s="111"/>
    </row>
    <row r="132" spans="1:9" ht="31.5">
      <c r="A132" s="113" t="s">
        <v>289</v>
      </c>
      <c r="B132" s="106" t="s">
        <v>83</v>
      </c>
      <c r="C132" s="101">
        <v>0</v>
      </c>
      <c r="D132" s="106" t="s">
        <v>12</v>
      </c>
      <c r="E132" s="101">
        <v>26910</v>
      </c>
      <c r="F132" s="102">
        <v>240</v>
      </c>
      <c r="G132" s="103">
        <v>1</v>
      </c>
      <c r="H132" s="103">
        <v>4</v>
      </c>
      <c r="I132" s="104">
        <f>'Прил 3'!J23</f>
        <v>100</v>
      </c>
    </row>
    <row r="133" spans="1:9" ht="31.5">
      <c r="A133" s="113" t="s">
        <v>289</v>
      </c>
      <c r="B133" s="106" t="s">
        <v>83</v>
      </c>
      <c r="C133" s="101">
        <v>0</v>
      </c>
      <c r="D133" s="106" t="s">
        <v>12</v>
      </c>
      <c r="E133" s="101">
        <v>26910</v>
      </c>
      <c r="F133" s="102">
        <v>240</v>
      </c>
      <c r="G133" s="103">
        <v>1</v>
      </c>
      <c r="H133" s="103">
        <v>13</v>
      </c>
      <c r="I133" s="104">
        <f>'Прил 3'!J102</f>
        <v>142</v>
      </c>
    </row>
    <row r="134" spans="1:9" ht="31.5">
      <c r="A134" s="113" t="s">
        <v>289</v>
      </c>
      <c r="B134" s="106" t="s">
        <v>83</v>
      </c>
      <c r="C134" s="101">
        <v>0</v>
      </c>
      <c r="D134" s="106" t="s">
        <v>12</v>
      </c>
      <c r="E134" s="101">
        <v>26910</v>
      </c>
      <c r="F134" s="102">
        <v>240</v>
      </c>
      <c r="G134" s="103">
        <v>12</v>
      </c>
      <c r="H134" s="103">
        <v>2</v>
      </c>
      <c r="I134" s="104">
        <f>'Прил 3'!J343</f>
        <v>350</v>
      </c>
    </row>
    <row r="135" spans="1:9" ht="63">
      <c r="A135" s="113" t="s">
        <v>345</v>
      </c>
      <c r="B135" s="106" t="s">
        <v>95</v>
      </c>
      <c r="C135" s="101">
        <v>0</v>
      </c>
      <c r="D135" s="106" t="s">
        <v>174</v>
      </c>
      <c r="E135" s="106" t="s">
        <v>311</v>
      </c>
      <c r="F135" s="102"/>
      <c r="G135" s="103"/>
      <c r="H135" s="103"/>
      <c r="I135" s="104">
        <f>I136</f>
        <v>700</v>
      </c>
    </row>
    <row r="136" spans="1:9" ht="31.5">
      <c r="A136" s="113" t="s">
        <v>317</v>
      </c>
      <c r="B136" s="106" t="s">
        <v>95</v>
      </c>
      <c r="C136" s="101">
        <v>0</v>
      </c>
      <c r="D136" s="106" t="s">
        <v>174</v>
      </c>
      <c r="E136" s="106" t="s">
        <v>318</v>
      </c>
      <c r="F136" s="102">
        <v>240</v>
      </c>
      <c r="G136" s="103">
        <v>3</v>
      </c>
      <c r="H136" s="103">
        <v>14</v>
      </c>
      <c r="I136" s="104">
        <f>'Прил 3'!J150</f>
        <v>700</v>
      </c>
    </row>
    <row r="137" spans="1:9" ht="63">
      <c r="A137" s="113" t="s">
        <v>375</v>
      </c>
      <c r="B137" s="106" t="s">
        <v>192</v>
      </c>
      <c r="C137" s="101">
        <v>0</v>
      </c>
      <c r="D137" s="106" t="s">
        <v>174</v>
      </c>
      <c r="E137" s="106" t="s">
        <v>311</v>
      </c>
      <c r="F137" s="102"/>
      <c r="G137" s="103"/>
      <c r="H137" s="103"/>
      <c r="I137" s="104">
        <f>SUM(I138:I140)</f>
        <v>99</v>
      </c>
    </row>
    <row r="138" spans="1:9" ht="31.5">
      <c r="A138" s="113" t="s">
        <v>377</v>
      </c>
      <c r="B138" s="106" t="s">
        <v>192</v>
      </c>
      <c r="C138" s="101">
        <v>0</v>
      </c>
      <c r="D138" s="106" t="s">
        <v>174</v>
      </c>
      <c r="E138" s="106" t="s">
        <v>376</v>
      </c>
      <c r="F138" s="102">
        <v>240</v>
      </c>
      <c r="G138" s="103">
        <v>1</v>
      </c>
      <c r="H138" s="103">
        <v>13</v>
      </c>
      <c r="I138" s="104">
        <f>'Прил 3'!J105</f>
        <v>0</v>
      </c>
    </row>
    <row r="139" spans="1:9" ht="31.5">
      <c r="A139" s="113" t="s">
        <v>378</v>
      </c>
      <c r="B139" s="106" t="s">
        <v>192</v>
      </c>
      <c r="C139" s="101">
        <v>0</v>
      </c>
      <c r="D139" s="106" t="s">
        <v>174</v>
      </c>
      <c r="E139" s="106" t="s">
        <v>379</v>
      </c>
      <c r="F139" s="102">
        <v>240</v>
      </c>
      <c r="G139" s="103">
        <v>1</v>
      </c>
      <c r="H139" s="103">
        <v>13</v>
      </c>
      <c r="I139" s="104">
        <f>'Прил 3'!J107</f>
        <v>0</v>
      </c>
    </row>
    <row r="140" spans="1:9" ht="31.5">
      <c r="A140" s="113" t="s">
        <v>380</v>
      </c>
      <c r="B140" s="106" t="s">
        <v>192</v>
      </c>
      <c r="C140" s="101">
        <v>0</v>
      </c>
      <c r="D140" s="106" t="s">
        <v>174</v>
      </c>
      <c r="E140" s="106" t="s">
        <v>381</v>
      </c>
      <c r="F140" s="102">
        <v>240</v>
      </c>
      <c r="G140" s="103">
        <v>1</v>
      </c>
      <c r="H140" s="103">
        <v>13</v>
      </c>
      <c r="I140" s="104">
        <f>'Прил 3'!J109</f>
        <v>99</v>
      </c>
    </row>
    <row r="141" spans="1:9" ht="15.75">
      <c r="A141" s="114" t="s">
        <v>285</v>
      </c>
      <c r="B141" s="107" t="s">
        <v>284</v>
      </c>
      <c r="C141" s="108" t="s">
        <v>284</v>
      </c>
      <c r="D141" s="107" t="s">
        <v>284</v>
      </c>
      <c r="E141" s="107" t="s">
        <v>284</v>
      </c>
      <c r="F141" s="109" t="s">
        <v>284</v>
      </c>
      <c r="G141" s="109" t="s">
        <v>284</v>
      </c>
      <c r="H141" s="109" t="s">
        <v>284</v>
      </c>
      <c r="I141" s="110">
        <f>I18+I25+I37+I69+I71+I78+I96+I122+I124+I130+I135+I137</f>
        <v>129152.60000000002</v>
      </c>
    </row>
    <row r="142" spans="1:7" ht="15">
      <c r="A142" s="5"/>
      <c r="B142" s="40"/>
      <c r="C142" s="5"/>
      <c r="D142" s="5"/>
      <c r="E142" s="5"/>
      <c r="F142" s="5"/>
      <c r="G142" s="4"/>
    </row>
    <row r="143" spans="1:7" ht="15">
      <c r="A143" s="5"/>
      <c r="B143" s="40"/>
      <c r="C143" s="5"/>
      <c r="D143" s="5"/>
      <c r="E143" s="5"/>
      <c r="F143" s="5"/>
      <c r="G143" s="4"/>
    </row>
    <row r="144" spans="1:7" ht="15">
      <c r="A144" s="5"/>
      <c r="B144" s="40"/>
      <c r="C144" s="5"/>
      <c r="D144" s="5"/>
      <c r="E144" s="5"/>
      <c r="F144" s="5"/>
      <c r="G144" s="4"/>
    </row>
    <row r="145" spans="1:7" ht="15">
      <c r="A145" s="5"/>
      <c r="B145" s="40"/>
      <c r="C145" s="5"/>
      <c r="D145" s="5"/>
      <c r="E145" s="5"/>
      <c r="F145" s="5"/>
      <c r="G145" s="4"/>
    </row>
    <row r="146" spans="1:7" ht="15">
      <c r="A146" s="5"/>
      <c r="B146" s="40"/>
      <c r="C146" s="5"/>
      <c r="D146" s="5"/>
      <c r="E146" s="5"/>
      <c r="F146" s="5"/>
      <c r="G146" s="4"/>
    </row>
    <row r="147" spans="1:7" ht="15">
      <c r="A147" s="5"/>
      <c r="B147" s="40"/>
      <c r="C147" s="5"/>
      <c r="D147" s="5"/>
      <c r="E147" s="5"/>
      <c r="F147" s="5"/>
      <c r="G147" s="4"/>
    </row>
    <row r="148" spans="1:7" ht="15">
      <c r="A148" s="5"/>
      <c r="B148" s="40"/>
      <c r="C148" s="5"/>
      <c r="D148" s="5"/>
      <c r="E148" s="5"/>
      <c r="F148" s="5"/>
      <c r="G148" s="4"/>
    </row>
    <row r="149" spans="1:7" ht="15">
      <c r="A149" s="5"/>
      <c r="B149" s="40"/>
      <c r="C149" s="5"/>
      <c r="D149" s="5"/>
      <c r="E149" s="5"/>
      <c r="F149" s="5"/>
      <c r="G149" s="4"/>
    </row>
    <row r="150" spans="1:7" ht="15">
      <c r="A150" s="5"/>
      <c r="B150" s="40"/>
      <c r="C150" s="5"/>
      <c r="D150" s="5"/>
      <c r="E150" s="5"/>
      <c r="F150" s="5"/>
      <c r="G150" s="4"/>
    </row>
    <row r="151" spans="1:7" ht="15">
      <c r="A151" s="5"/>
      <c r="B151" s="40"/>
      <c r="C151" s="5"/>
      <c r="D151" s="5"/>
      <c r="E151" s="5"/>
      <c r="F151" s="5"/>
      <c r="G151" s="4"/>
    </row>
    <row r="152" spans="1:7" ht="15">
      <c r="A152" s="5"/>
      <c r="B152" s="40"/>
      <c r="C152" s="5"/>
      <c r="D152" s="5"/>
      <c r="E152" s="5"/>
      <c r="F152" s="5"/>
      <c r="G152" s="4"/>
    </row>
    <row r="153" spans="1:7" ht="15">
      <c r="A153" s="5"/>
      <c r="B153" s="40"/>
      <c r="C153" s="5"/>
      <c r="D153" s="5"/>
      <c r="E153" s="5"/>
      <c r="F153" s="5"/>
      <c r="G153" s="4"/>
    </row>
    <row r="154" spans="1:7" ht="15">
      <c r="A154" s="5"/>
      <c r="B154" s="40"/>
      <c r="C154" s="5"/>
      <c r="D154" s="5"/>
      <c r="E154" s="5"/>
      <c r="F154" s="5"/>
      <c r="G154" s="4"/>
    </row>
    <row r="155" spans="1:7" ht="15">
      <c r="A155" s="5"/>
      <c r="B155" s="40"/>
      <c r="C155" s="5"/>
      <c r="D155" s="5"/>
      <c r="E155" s="5"/>
      <c r="F155" s="5"/>
      <c r="G155" s="4"/>
    </row>
    <row r="156" spans="1:7" ht="15">
      <c r="A156" s="5"/>
      <c r="B156" s="40"/>
      <c r="C156" s="5"/>
      <c r="D156" s="5"/>
      <c r="E156" s="5"/>
      <c r="F156" s="5"/>
      <c r="G156" s="4"/>
    </row>
    <row r="157" spans="1:7" ht="15">
      <c r="A157" s="5"/>
      <c r="B157" s="40"/>
      <c r="C157" s="5"/>
      <c r="D157" s="5"/>
      <c r="E157" s="5"/>
      <c r="F157" s="5"/>
      <c r="G157" s="4"/>
    </row>
    <row r="158" spans="1:7" ht="15">
      <c r="A158" s="5"/>
      <c r="B158" s="40"/>
      <c r="C158" s="5"/>
      <c r="D158" s="5"/>
      <c r="E158" s="5"/>
      <c r="F158" s="5"/>
      <c r="G158" s="4"/>
    </row>
    <row r="159" spans="1:7" ht="15">
      <c r="A159" s="5"/>
      <c r="B159" s="40"/>
      <c r="C159" s="5"/>
      <c r="D159" s="5"/>
      <c r="E159" s="5"/>
      <c r="F159" s="5"/>
      <c r="G159" s="4"/>
    </row>
    <row r="160" spans="1:7" ht="15">
      <c r="A160" s="5"/>
      <c r="B160" s="40"/>
      <c r="C160" s="5"/>
      <c r="D160" s="5"/>
      <c r="E160" s="5"/>
      <c r="F160" s="5"/>
      <c r="G160" s="4"/>
    </row>
    <row r="161" spans="1:7" ht="15">
      <c r="A161" s="5"/>
      <c r="B161" s="40"/>
      <c r="C161" s="5"/>
      <c r="D161" s="5"/>
      <c r="E161" s="5"/>
      <c r="F161" s="5"/>
      <c r="G161" s="4"/>
    </row>
    <row r="162" spans="1:7" ht="15">
      <c r="A162" s="5"/>
      <c r="B162" s="40"/>
      <c r="C162" s="5"/>
      <c r="D162" s="5"/>
      <c r="E162" s="5"/>
      <c r="F162" s="5"/>
      <c r="G162" s="4"/>
    </row>
  </sheetData>
  <sheetProtection/>
  <mergeCells count="2">
    <mergeCell ref="A14:I14"/>
    <mergeCell ref="B17:E17"/>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theme="9" tint="0.5999900102615356"/>
    <pageSetUpPr fitToPage="1"/>
  </sheetPr>
  <dimension ref="A1:J150"/>
  <sheetViews>
    <sheetView view="pageBreakPreview" zoomScaleSheetLayoutView="100" zoomScalePageLayoutView="0" workbookViewId="0" topLeftCell="A1">
      <selection activeCell="A1" sqref="A1"/>
    </sheetView>
  </sheetViews>
  <sheetFormatPr defaultColWidth="9.140625" defaultRowHeight="12.75"/>
  <cols>
    <col min="1" max="1" width="50.28125" style="2" customWidth="1"/>
    <col min="2" max="2" width="4.28125" style="39" customWidth="1"/>
    <col min="3" max="3" width="3.57421875" style="2" customWidth="1"/>
    <col min="4" max="4" width="3.8515625" style="2" customWidth="1"/>
    <col min="5" max="5" width="8.421875" style="2" customWidth="1"/>
    <col min="6" max="6" width="9.00390625" style="2" customWidth="1"/>
    <col min="7" max="7" width="5.8515625" style="1" customWidth="1"/>
    <col min="8" max="8" width="5.140625" style="1" customWidth="1"/>
    <col min="9" max="9" width="9.140625" style="1" customWidth="1"/>
    <col min="10" max="16384" width="9.140625" style="1" customWidth="1"/>
  </cols>
  <sheetData>
    <row r="1" ht="15.75">
      <c r="J1" s="7" t="s">
        <v>312</v>
      </c>
    </row>
    <row r="2" ht="15.75">
      <c r="J2" s="7" t="s">
        <v>73</v>
      </c>
    </row>
    <row r="3" ht="15.75">
      <c r="J3" s="7" t="s">
        <v>367</v>
      </c>
    </row>
    <row r="4" ht="15.75">
      <c r="J4" s="7" t="s">
        <v>357</v>
      </c>
    </row>
    <row r="5" ht="15.75">
      <c r="J5" s="7" t="s">
        <v>286</v>
      </c>
    </row>
    <row r="6" ht="15.75">
      <c r="J6" s="7" t="str">
        <f>'Прил 1'!I6</f>
        <v>от "05" сентября 2017 года №49-185</v>
      </c>
    </row>
    <row r="8" ht="15.75">
      <c r="J8" s="7" t="s">
        <v>412</v>
      </c>
    </row>
    <row r="9" ht="15.75">
      <c r="J9" s="7" t="s">
        <v>73</v>
      </c>
    </row>
    <row r="10" ht="15.75">
      <c r="J10" s="7" t="s">
        <v>81</v>
      </c>
    </row>
    <row r="11" ht="15.75">
      <c r="J11" s="7" t="s">
        <v>286</v>
      </c>
    </row>
    <row r="12" ht="15.75">
      <c r="J12" s="7" t="s">
        <v>356</v>
      </c>
    </row>
    <row r="13" ht="14.25" customHeight="1">
      <c r="I13" s="3"/>
    </row>
    <row r="14" spans="1:10" ht="126" customHeight="1">
      <c r="A14" s="164" t="s">
        <v>413</v>
      </c>
      <c r="B14" s="164"/>
      <c r="C14" s="164"/>
      <c r="D14" s="164"/>
      <c r="E14" s="164"/>
      <c r="F14" s="164"/>
      <c r="G14" s="164"/>
      <c r="H14" s="164"/>
      <c r="I14" s="164"/>
      <c r="J14" s="164"/>
    </row>
    <row r="15" spans="1:9" ht="15" customHeight="1">
      <c r="A15" s="89"/>
      <c r="B15" s="90"/>
      <c r="C15" s="90"/>
      <c r="D15" s="90"/>
      <c r="E15" s="90"/>
      <c r="F15" s="91"/>
      <c r="G15" s="91"/>
      <c r="H15" s="91"/>
      <c r="I15" s="92"/>
    </row>
    <row r="16" spans="1:10" ht="15.75">
      <c r="A16" s="89"/>
      <c r="B16" s="90"/>
      <c r="C16" s="90"/>
      <c r="D16" s="90"/>
      <c r="E16" s="90"/>
      <c r="F16" s="91"/>
      <c r="G16" s="91"/>
      <c r="H16" s="91"/>
      <c r="J16" s="100" t="s">
        <v>283</v>
      </c>
    </row>
    <row r="17" spans="1:10" ht="82.5" customHeight="1">
      <c r="A17" s="93" t="s">
        <v>4</v>
      </c>
      <c r="B17" s="165" t="s">
        <v>6</v>
      </c>
      <c r="C17" s="165"/>
      <c r="D17" s="165"/>
      <c r="E17" s="165"/>
      <c r="F17" s="94" t="s">
        <v>414</v>
      </c>
      <c r="G17" s="94" t="s">
        <v>320</v>
      </c>
      <c r="H17" s="94" t="s">
        <v>321</v>
      </c>
      <c r="I17" s="95" t="s">
        <v>415</v>
      </c>
      <c r="J17" s="95" t="s">
        <v>416</v>
      </c>
    </row>
    <row r="18" spans="1:10" ht="63">
      <c r="A18" s="112" t="s">
        <v>110</v>
      </c>
      <c r="B18" s="105" t="s">
        <v>12</v>
      </c>
      <c r="C18" s="96" t="s">
        <v>197</v>
      </c>
      <c r="D18" s="105" t="s">
        <v>174</v>
      </c>
      <c r="E18" s="96" t="s">
        <v>311</v>
      </c>
      <c r="F18" s="97" t="s">
        <v>284</v>
      </c>
      <c r="G18" s="98" t="s">
        <v>284</v>
      </c>
      <c r="H18" s="98" t="s">
        <v>284</v>
      </c>
      <c r="I18" s="99">
        <f>I19+I23</f>
        <v>1356.3</v>
      </c>
      <c r="J18" s="99">
        <f>J19+J23</f>
        <v>0</v>
      </c>
    </row>
    <row r="19" spans="1:10" ht="15.75">
      <c r="A19" s="113" t="s">
        <v>153</v>
      </c>
      <c r="B19" s="106" t="s">
        <v>12</v>
      </c>
      <c r="C19" s="101" t="s">
        <v>193</v>
      </c>
      <c r="D19" s="106" t="s">
        <v>174</v>
      </c>
      <c r="E19" s="101" t="s">
        <v>311</v>
      </c>
      <c r="F19" s="102" t="s">
        <v>284</v>
      </c>
      <c r="G19" s="103" t="s">
        <v>284</v>
      </c>
      <c r="H19" s="103" t="s">
        <v>284</v>
      </c>
      <c r="I19" s="104">
        <f>SUM(I20:I22)</f>
        <v>1041.5</v>
      </c>
      <c r="J19" s="104">
        <f>SUM(J20:J22)</f>
        <v>0</v>
      </c>
    </row>
    <row r="20" spans="1:10" ht="15.75">
      <c r="A20" s="113" t="s">
        <v>109</v>
      </c>
      <c r="B20" s="106" t="s">
        <v>12</v>
      </c>
      <c r="C20" s="101" t="s">
        <v>193</v>
      </c>
      <c r="D20" s="106" t="s">
        <v>174</v>
      </c>
      <c r="E20" s="101">
        <v>29060</v>
      </c>
      <c r="F20" s="102">
        <v>240</v>
      </c>
      <c r="G20" s="103">
        <v>1</v>
      </c>
      <c r="H20" s="103">
        <v>13</v>
      </c>
      <c r="I20" s="104">
        <f>'Прил 4'!J73</f>
        <v>573.7</v>
      </c>
      <c r="J20" s="104">
        <f>'[2]Прил 4'!K73</f>
        <v>0</v>
      </c>
    </row>
    <row r="21" spans="1:10" ht="31.5">
      <c r="A21" s="113" t="s">
        <v>292</v>
      </c>
      <c r="B21" s="106" t="s">
        <v>12</v>
      </c>
      <c r="C21" s="101" t="s">
        <v>193</v>
      </c>
      <c r="D21" s="106" t="s">
        <v>174</v>
      </c>
      <c r="E21" s="101">
        <v>29270</v>
      </c>
      <c r="F21" s="102">
        <v>240</v>
      </c>
      <c r="G21" s="103">
        <v>1</v>
      </c>
      <c r="H21" s="103">
        <v>13</v>
      </c>
      <c r="I21" s="104">
        <f>'Прил 4'!J75</f>
        <v>227.8</v>
      </c>
      <c r="J21" s="104">
        <f>'[2]Прил 4'!K75</f>
        <v>0</v>
      </c>
    </row>
    <row r="22" spans="1:10" ht="15.75">
      <c r="A22" s="113" t="s">
        <v>111</v>
      </c>
      <c r="B22" s="106" t="s">
        <v>12</v>
      </c>
      <c r="C22" s="101" t="s">
        <v>193</v>
      </c>
      <c r="D22" s="106" t="s">
        <v>174</v>
      </c>
      <c r="E22" s="101">
        <v>29290</v>
      </c>
      <c r="F22" s="102">
        <v>240</v>
      </c>
      <c r="G22" s="103">
        <v>1</v>
      </c>
      <c r="H22" s="103">
        <v>13</v>
      </c>
      <c r="I22" s="104">
        <f>'Прил 4'!J77</f>
        <v>240</v>
      </c>
      <c r="J22" s="104">
        <f>'[2]Прил 4'!K77</f>
        <v>0</v>
      </c>
    </row>
    <row r="23" spans="1:10" ht="47.25">
      <c r="A23" s="113" t="s">
        <v>176</v>
      </c>
      <c r="B23" s="106" t="s">
        <v>12</v>
      </c>
      <c r="C23" s="101">
        <v>2</v>
      </c>
      <c r="D23" s="106" t="s">
        <v>174</v>
      </c>
      <c r="E23" s="106" t="s">
        <v>311</v>
      </c>
      <c r="F23" s="102"/>
      <c r="G23" s="103"/>
      <c r="H23" s="103"/>
      <c r="I23" s="104">
        <f>I24</f>
        <v>314.8</v>
      </c>
      <c r="J23" s="104">
        <f>J24</f>
        <v>0</v>
      </c>
    </row>
    <row r="24" spans="1:10" ht="30.75" customHeight="1">
      <c r="A24" s="113" t="s">
        <v>168</v>
      </c>
      <c r="B24" s="106" t="s">
        <v>12</v>
      </c>
      <c r="C24" s="101">
        <v>2</v>
      </c>
      <c r="D24" s="106" t="s">
        <v>174</v>
      </c>
      <c r="E24" s="101">
        <v>29070</v>
      </c>
      <c r="F24" s="102">
        <v>240</v>
      </c>
      <c r="G24" s="103">
        <v>1</v>
      </c>
      <c r="H24" s="103">
        <v>13</v>
      </c>
      <c r="I24" s="104">
        <f>'Прил 4'!J80</f>
        <v>314.8</v>
      </c>
      <c r="J24" s="104">
        <f>'[2]Прил 4'!K80</f>
        <v>0</v>
      </c>
    </row>
    <row r="25" spans="1:10" ht="141.75">
      <c r="A25" s="113" t="s">
        <v>346</v>
      </c>
      <c r="B25" s="106" t="s">
        <v>14</v>
      </c>
      <c r="C25" s="101" t="s">
        <v>197</v>
      </c>
      <c r="D25" s="106" t="s">
        <v>174</v>
      </c>
      <c r="E25" s="101" t="s">
        <v>311</v>
      </c>
      <c r="F25" s="102" t="s">
        <v>284</v>
      </c>
      <c r="G25" s="103" t="s">
        <v>284</v>
      </c>
      <c r="H25" s="103" t="s">
        <v>284</v>
      </c>
      <c r="I25" s="104">
        <f>I26+I30+I32+I35</f>
        <v>1550</v>
      </c>
      <c r="J25" s="104">
        <f>J26+J30+J32+J35</f>
        <v>0</v>
      </c>
    </row>
    <row r="26" spans="1:10" ht="47.25">
      <c r="A26" s="113" t="s">
        <v>323</v>
      </c>
      <c r="B26" s="106" t="s">
        <v>14</v>
      </c>
      <c r="C26" s="101" t="s">
        <v>193</v>
      </c>
      <c r="D26" s="106" t="s">
        <v>174</v>
      </c>
      <c r="E26" s="101" t="s">
        <v>311</v>
      </c>
      <c r="F26" s="102" t="s">
        <v>284</v>
      </c>
      <c r="G26" s="103" t="s">
        <v>284</v>
      </c>
      <c r="H26" s="103" t="s">
        <v>284</v>
      </c>
      <c r="I26" s="104">
        <f>SUM(I27:I29)</f>
        <v>40</v>
      </c>
      <c r="J26" s="104">
        <f>SUM(J27:J29)</f>
        <v>0</v>
      </c>
    </row>
    <row r="27" spans="1:10" ht="27.75" customHeight="1">
      <c r="A27" s="113" t="s">
        <v>116</v>
      </c>
      <c r="B27" s="106" t="s">
        <v>14</v>
      </c>
      <c r="C27" s="101">
        <v>1</v>
      </c>
      <c r="D27" s="106" t="s">
        <v>174</v>
      </c>
      <c r="E27" s="101">
        <v>29080</v>
      </c>
      <c r="F27" s="102">
        <v>240</v>
      </c>
      <c r="G27" s="103">
        <v>3</v>
      </c>
      <c r="H27" s="103">
        <v>9</v>
      </c>
      <c r="I27" s="104">
        <f>'Прил 4'!J142</f>
        <v>20</v>
      </c>
      <c r="J27" s="104">
        <f>'[2]Прил 4'!K142</f>
        <v>0</v>
      </c>
    </row>
    <row r="28" spans="1:10" ht="31.5">
      <c r="A28" s="113" t="s">
        <v>260</v>
      </c>
      <c r="B28" s="106" t="s">
        <v>14</v>
      </c>
      <c r="C28" s="101">
        <v>1</v>
      </c>
      <c r="D28" s="106" t="s">
        <v>174</v>
      </c>
      <c r="E28" s="101">
        <v>29320</v>
      </c>
      <c r="F28" s="102">
        <v>240</v>
      </c>
      <c r="G28" s="103">
        <v>3</v>
      </c>
      <c r="H28" s="103">
        <v>9</v>
      </c>
      <c r="I28" s="104">
        <f>'Прил 4'!J144</f>
        <v>10</v>
      </c>
      <c r="J28" s="104">
        <f>'[2]Прил 4'!K144</f>
        <v>0</v>
      </c>
    </row>
    <row r="29" spans="1:10" ht="47.25">
      <c r="A29" s="113" t="s">
        <v>277</v>
      </c>
      <c r="B29" s="106" t="s">
        <v>14</v>
      </c>
      <c r="C29" s="101">
        <v>1</v>
      </c>
      <c r="D29" s="106" t="s">
        <v>174</v>
      </c>
      <c r="E29" s="101">
        <v>29560</v>
      </c>
      <c r="F29" s="102">
        <v>240</v>
      </c>
      <c r="G29" s="103">
        <v>3</v>
      </c>
      <c r="H29" s="103">
        <v>9</v>
      </c>
      <c r="I29" s="104">
        <f>'Прил 4'!J146</f>
        <v>10</v>
      </c>
      <c r="J29" s="104">
        <f>'[2]Прил 4'!K146</f>
        <v>0</v>
      </c>
    </row>
    <row r="30" spans="1:10" ht="78.75">
      <c r="A30" s="113" t="s">
        <v>324</v>
      </c>
      <c r="B30" s="106" t="s">
        <v>14</v>
      </c>
      <c r="C30" s="101">
        <v>2</v>
      </c>
      <c r="D30" s="106" t="s">
        <v>174</v>
      </c>
      <c r="E30" s="106" t="s">
        <v>311</v>
      </c>
      <c r="F30" s="102"/>
      <c r="G30" s="103"/>
      <c r="H30" s="103"/>
      <c r="I30" s="104">
        <f>I31</f>
        <v>8</v>
      </c>
      <c r="J30" s="104">
        <f>J31</f>
        <v>0</v>
      </c>
    </row>
    <row r="31" spans="1:10" ht="35.25" customHeight="1">
      <c r="A31" s="113" t="s">
        <v>306</v>
      </c>
      <c r="B31" s="106" t="s">
        <v>14</v>
      </c>
      <c r="C31" s="101">
        <v>2</v>
      </c>
      <c r="D31" s="106" t="s">
        <v>174</v>
      </c>
      <c r="E31" s="101">
        <v>29030</v>
      </c>
      <c r="F31" s="102">
        <v>240</v>
      </c>
      <c r="G31" s="103">
        <v>3</v>
      </c>
      <c r="H31" s="103">
        <v>9</v>
      </c>
      <c r="I31" s="104">
        <f>'Прил 4'!J149</f>
        <v>8</v>
      </c>
      <c r="J31" s="104">
        <f>'[2]Прил 4'!K149</f>
        <v>0</v>
      </c>
    </row>
    <row r="32" spans="1:10" ht="78.75">
      <c r="A32" s="113" t="s">
        <v>280</v>
      </c>
      <c r="B32" s="106" t="s">
        <v>14</v>
      </c>
      <c r="C32" s="101">
        <v>3</v>
      </c>
      <c r="D32" s="106" t="s">
        <v>174</v>
      </c>
      <c r="E32" s="106" t="s">
        <v>311</v>
      </c>
      <c r="F32" s="102"/>
      <c r="G32" s="103"/>
      <c r="H32" s="103"/>
      <c r="I32" s="104">
        <f>SUM(I33:I34)</f>
        <v>1237</v>
      </c>
      <c r="J32" s="104">
        <f>SUM(J33:J34)</f>
        <v>0</v>
      </c>
    </row>
    <row r="33" spans="1:10" ht="47.25">
      <c r="A33" s="113" t="s">
        <v>308</v>
      </c>
      <c r="B33" s="106" t="s">
        <v>14</v>
      </c>
      <c r="C33" s="101">
        <v>3</v>
      </c>
      <c r="D33" s="106" t="s">
        <v>174</v>
      </c>
      <c r="E33" s="101">
        <v>29520</v>
      </c>
      <c r="F33" s="102">
        <v>240</v>
      </c>
      <c r="G33" s="103">
        <v>3</v>
      </c>
      <c r="H33" s="103">
        <v>9</v>
      </c>
      <c r="I33" s="104">
        <f>'Прил 4'!J152</f>
        <v>1215</v>
      </c>
      <c r="J33" s="104">
        <f>'[2]Прил 4'!K152</f>
        <v>0</v>
      </c>
    </row>
    <row r="34" spans="1:10" ht="47.25">
      <c r="A34" s="113" t="s">
        <v>279</v>
      </c>
      <c r="B34" s="106" t="s">
        <v>14</v>
      </c>
      <c r="C34" s="101">
        <v>3</v>
      </c>
      <c r="D34" s="106" t="s">
        <v>174</v>
      </c>
      <c r="E34" s="101">
        <v>29540</v>
      </c>
      <c r="F34" s="102">
        <v>240</v>
      </c>
      <c r="G34" s="103">
        <v>3</v>
      </c>
      <c r="H34" s="103">
        <v>9</v>
      </c>
      <c r="I34" s="104">
        <f>'Прил 4'!J154</f>
        <v>22</v>
      </c>
      <c r="J34" s="104">
        <f>'[2]Прил 4'!K154</f>
        <v>0</v>
      </c>
    </row>
    <row r="35" spans="1:10" ht="31.5">
      <c r="A35" s="113" t="s">
        <v>273</v>
      </c>
      <c r="B35" s="106" t="s">
        <v>14</v>
      </c>
      <c r="C35" s="101">
        <v>4</v>
      </c>
      <c r="D35" s="106" t="s">
        <v>174</v>
      </c>
      <c r="E35" s="106" t="s">
        <v>311</v>
      </c>
      <c r="F35" s="102"/>
      <c r="G35" s="103"/>
      <c r="H35" s="103"/>
      <c r="I35" s="104">
        <f>SUM(I36:I36)</f>
        <v>265</v>
      </c>
      <c r="J35" s="104">
        <f>SUM(J36:J36)</f>
        <v>0</v>
      </c>
    </row>
    <row r="36" spans="1:10" ht="39.75" customHeight="1">
      <c r="A36" s="113" t="s">
        <v>265</v>
      </c>
      <c r="B36" s="106" t="s">
        <v>14</v>
      </c>
      <c r="C36" s="101">
        <v>4</v>
      </c>
      <c r="D36" s="106" t="s">
        <v>174</v>
      </c>
      <c r="E36" s="101">
        <v>29530</v>
      </c>
      <c r="F36" s="102">
        <v>240</v>
      </c>
      <c r="G36" s="103">
        <v>3</v>
      </c>
      <c r="H36" s="103">
        <v>10</v>
      </c>
      <c r="I36" s="104">
        <f>'Прил 4'!J178</f>
        <v>265</v>
      </c>
      <c r="J36" s="104">
        <f>'[2]Прил 4'!K178</f>
        <v>0</v>
      </c>
    </row>
    <row r="37" spans="1:10" ht="47.25">
      <c r="A37" s="113" t="s">
        <v>347</v>
      </c>
      <c r="B37" s="106" t="s">
        <v>13</v>
      </c>
      <c r="C37" s="101" t="s">
        <v>197</v>
      </c>
      <c r="D37" s="106" t="s">
        <v>174</v>
      </c>
      <c r="E37" s="101" t="s">
        <v>311</v>
      </c>
      <c r="F37" s="102" t="s">
        <v>284</v>
      </c>
      <c r="G37" s="103" t="s">
        <v>284</v>
      </c>
      <c r="H37" s="103" t="s">
        <v>284</v>
      </c>
      <c r="I37" s="104">
        <f>I38+I45+I48+I58</f>
        <v>51340.90000000001</v>
      </c>
      <c r="J37" s="104">
        <f>J38+J45+J48+J58</f>
        <v>0</v>
      </c>
    </row>
    <row r="38" spans="1:10" ht="78.75">
      <c r="A38" s="113" t="s">
        <v>325</v>
      </c>
      <c r="B38" s="106" t="s">
        <v>13</v>
      </c>
      <c r="C38" s="101" t="s">
        <v>193</v>
      </c>
      <c r="D38" s="106" t="s">
        <v>174</v>
      </c>
      <c r="E38" s="101" t="s">
        <v>311</v>
      </c>
      <c r="F38" s="102" t="s">
        <v>284</v>
      </c>
      <c r="G38" s="103" t="s">
        <v>284</v>
      </c>
      <c r="H38" s="103" t="s">
        <v>284</v>
      </c>
      <c r="I38" s="104">
        <f>SUM(I39:I44)</f>
        <v>18418.4</v>
      </c>
      <c r="J38" s="104">
        <f>SUM(J39:J44)</f>
        <v>0</v>
      </c>
    </row>
    <row r="39" spans="1:10" ht="15.75">
      <c r="A39" s="113" t="s">
        <v>117</v>
      </c>
      <c r="B39" s="106" t="s">
        <v>13</v>
      </c>
      <c r="C39" s="101">
        <v>1</v>
      </c>
      <c r="D39" s="106" t="s">
        <v>174</v>
      </c>
      <c r="E39" s="101">
        <v>29100</v>
      </c>
      <c r="F39" s="102">
        <v>240</v>
      </c>
      <c r="G39" s="103">
        <v>4</v>
      </c>
      <c r="H39" s="103">
        <v>9</v>
      </c>
      <c r="I39" s="104">
        <f>'Прил 4'!J193</f>
        <v>7000</v>
      </c>
      <c r="J39" s="104">
        <f>'[2]Прил 4'!K193</f>
        <v>0</v>
      </c>
    </row>
    <row r="40" spans="1:10" ht="15.75" hidden="1">
      <c r="A40" s="113" t="s">
        <v>118</v>
      </c>
      <c r="B40" s="106" t="s">
        <v>13</v>
      </c>
      <c r="C40" s="101">
        <v>1</v>
      </c>
      <c r="D40" s="106" t="s">
        <v>174</v>
      </c>
      <c r="E40" s="101">
        <v>29110</v>
      </c>
      <c r="F40" s="102">
        <v>240</v>
      </c>
      <c r="G40" s="103">
        <v>4</v>
      </c>
      <c r="H40" s="103">
        <v>9</v>
      </c>
      <c r="I40" s="104">
        <v>0</v>
      </c>
      <c r="J40" s="104">
        <v>0</v>
      </c>
    </row>
    <row r="41" spans="1:10" ht="15" customHeight="1">
      <c r="A41" s="113" t="s">
        <v>119</v>
      </c>
      <c r="B41" s="106" t="s">
        <v>13</v>
      </c>
      <c r="C41" s="101">
        <v>1</v>
      </c>
      <c r="D41" s="106" t="s">
        <v>174</v>
      </c>
      <c r="E41" s="101">
        <v>29120</v>
      </c>
      <c r="F41" s="102">
        <v>240</v>
      </c>
      <c r="G41" s="103">
        <v>4</v>
      </c>
      <c r="H41" s="103">
        <v>9</v>
      </c>
      <c r="I41" s="104">
        <f>'Прил 4'!J197</f>
        <v>2800</v>
      </c>
      <c r="J41" s="104">
        <f>'[2]Прил 4'!K197</f>
        <v>0</v>
      </c>
    </row>
    <row r="42" spans="1:10" ht="47.25">
      <c r="A42" s="113" t="s">
        <v>159</v>
      </c>
      <c r="B42" s="106" t="s">
        <v>13</v>
      </c>
      <c r="C42" s="101">
        <v>1</v>
      </c>
      <c r="D42" s="106" t="s">
        <v>174</v>
      </c>
      <c r="E42" s="101">
        <v>29130</v>
      </c>
      <c r="F42" s="102">
        <v>240</v>
      </c>
      <c r="G42" s="103">
        <v>4</v>
      </c>
      <c r="H42" s="103">
        <v>9</v>
      </c>
      <c r="I42" s="104">
        <f>'Прил 4'!J199</f>
        <v>50</v>
      </c>
      <c r="J42" s="104">
        <f>'[2]Прил 4'!K199</f>
        <v>0</v>
      </c>
    </row>
    <row r="43" spans="1:10" ht="15.75">
      <c r="A43" s="113" t="s">
        <v>199</v>
      </c>
      <c r="B43" s="106" t="s">
        <v>13</v>
      </c>
      <c r="C43" s="101">
        <v>1</v>
      </c>
      <c r="D43" s="106" t="s">
        <v>174</v>
      </c>
      <c r="E43" s="101">
        <v>29330</v>
      </c>
      <c r="F43" s="102">
        <v>240</v>
      </c>
      <c r="G43" s="103">
        <v>4</v>
      </c>
      <c r="H43" s="103">
        <v>9</v>
      </c>
      <c r="I43" s="104">
        <f>'Прил 4'!J201</f>
        <v>5578.4</v>
      </c>
      <c r="J43" s="104">
        <f>'[2]Прил 4'!K201</f>
        <v>0</v>
      </c>
    </row>
    <row r="44" spans="1:10" ht="31.5">
      <c r="A44" s="113" t="s">
        <v>149</v>
      </c>
      <c r="B44" s="106" t="s">
        <v>13</v>
      </c>
      <c r="C44" s="101">
        <v>1</v>
      </c>
      <c r="D44" s="106" t="s">
        <v>174</v>
      </c>
      <c r="E44" s="101">
        <v>29590</v>
      </c>
      <c r="F44" s="102">
        <v>240</v>
      </c>
      <c r="G44" s="103">
        <v>4</v>
      </c>
      <c r="H44" s="103">
        <v>9</v>
      </c>
      <c r="I44" s="104">
        <f>'Прил 4'!J203</f>
        <v>2990</v>
      </c>
      <c r="J44" s="104">
        <f>'[2]Прил 4'!K203</f>
        <v>0</v>
      </c>
    </row>
    <row r="45" spans="1:10" ht="42" customHeight="1">
      <c r="A45" s="113" t="s">
        <v>154</v>
      </c>
      <c r="B45" s="106" t="s">
        <v>13</v>
      </c>
      <c r="C45" s="101">
        <v>2</v>
      </c>
      <c r="D45" s="106" t="s">
        <v>174</v>
      </c>
      <c r="E45" s="106" t="s">
        <v>311</v>
      </c>
      <c r="F45" s="102"/>
      <c r="G45" s="103"/>
      <c r="H45" s="103"/>
      <c r="I45" s="104">
        <f>SUM(I46:I47)</f>
        <v>9266</v>
      </c>
      <c r="J45" s="104">
        <f>SUM(J46:J47)</f>
        <v>0</v>
      </c>
    </row>
    <row r="46" spans="1:10" ht="33.75" customHeight="1">
      <c r="A46" s="113" t="s">
        <v>123</v>
      </c>
      <c r="B46" s="106" t="s">
        <v>13</v>
      </c>
      <c r="C46" s="106" t="s">
        <v>171</v>
      </c>
      <c r="D46" s="106" t="s">
        <v>174</v>
      </c>
      <c r="E46" s="106" t="s">
        <v>232</v>
      </c>
      <c r="F46" s="106" t="s">
        <v>194</v>
      </c>
      <c r="G46" s="106" t="s">
        <v>17</v>
      </c>
      <c r="H46" s="106" t="s">
        <v>13</v>
      </c>
      <c r="I46" s="104">
        <f>'Прил 4'!J248</f>
        <v>6356</v>
      </c>
      <c r="J46" s="104">
        <f>'[2]Прил 4'!K248</f>
        <v>0</v>
      </c>
    </row>
    <row r="47" spans="1:10" ht="31.5">
      <c r="A47" s="113" t="s">
        <v>126</v>
      </c>
      <c r="B47" s="106" t="s">
        <v>13</v>
      </c>
      <c r="C47" s="106" t="s">
        <v>171</v>
      </c>
      <c r="D47" s="106" t="s">
        <v>174</v>
      </c>
      <c r="E47" s="106" t="s">
        <v>233</v>
      </c>
      <c r="F47" s="106" t="s">
        <v>194</v>
      </c>
      <c r="G47" s="106" t="s">
        <v>17</v>
      </c>
      <c r="H47" s="106" t="s">
        <v>13</v>
      </c>
      <c r="I47" s="104">
        <f>'Прил 4'!J250</f>
        <v>2910</v>
      </c>
      <c r="J47" s="104">
        <f>'[2]Прил 4'!K250</f>
        <v>0</v>
      </c>
    </row>
    <row r="48" spans="1:10" ht="47.25">
      <c r="A48" s="113" t="s">
        <v>155</v>
      </c>
      <c r="B48" s="106" t="s">
        <v>13</v>
      </c>
      <c r="C48" s="101">
        <v>3</v>
      </c>
      <c r="D48" s="106" t="s">
        <v>174</v>
      </c>
      <c r="E48" s="106" t="s">
        <v>311</v>
      </c>
      <c r="F48" s="102"/>
      <c r="G48" s="103"/>
      <c r="H48" s="103"/>
      <c r="I48" s="104">
        <f>SUM(I49:I57)</f>
        <v>5560.700000000001</v>
      </c>
      <c r="J48" s="104">
        <f>SUM(J49:J57)</f>
        <v>0</v>
      </c>
    </row>
    <row r="49" spans="1:10" ht="15" customHeight="1">
      <c r="A49" s="113" t="s">
        <v>119</v>
      </c>
      <c r="B49" s="106" t="s">
        <v>13</v>
      </c>
      <c r="C49" s="106" t="s">
        <v>204</v>
      </c>
      <c r="D49" s="106" t="s">
        <v>174</v>
      </c>
      <c r="E49" s="106" t="s">
        <v>225</v>
      </c>
      <c r="F49" s="106" t="s">
        <v>194</v>
      </c>
      <c r="G49" s="106" t="s">
        <v>17</v>
      </c>
      <c r="H49" s="106" t="s">
        <v>13</v>
      </c>
      <c r="I49" s="104">
        <v>0</v>
      </c>
      <c r="J49" s="104">
        <v>0</v>
      </c>
    </row>
    <row r="50" spans="1:10" ht="15.75">
      <c r="A50" s="113" t="s">
        <v>125</v>
      </c>
      <c r="B50" s="106" t="s">
        <v>13</v>
      </c>
      <c r="C50" s="106" t="s">
        <v>204</v>
      </c>
      <c r="D50" s="106" t="s">
        <v>174</v>
      </c>
      <c r="E50" s="106" t="s">
        <v>234</v>
      </c>
      <c r="F50" s="106" t="s">
        <v>194</v>
      </c>
      <c r="G50" s="106" t="s">
        <v>17</v>
      </c>
      <c r="H50" s="106" t="s">
        <v>13</v>
      </c>
      <c r="I50" s="104">
        <f>'Прил 4'!J255</f>
        <v>700</v>
      </c>
      <c r="J50" s="104">
        <f>'[2]Прил 4'!K255</f>
        <v>0</v>
      </c>
    </row>
    <row r="51" spans="1:10" ht="15.75">
      <c r="A51" s="113" t="s">
        <v>127</v>
      </c>
      <c r="B51" s="106" t="s">
        <v>13</v>
      </c>
      <c r="C51" s="106" t="s">
        <v>204</v>
      </c>
      <c r="D51" s="106" t="s">
        <v>174</v>
      </c>
      <c r="E51" s="106" t="s">
        <v>326</v>
      </c>
      <c r="F51" s="106" t="s">
        <v>194</v>
      </c>
      <c r="G51" s="106" t="s">
        <v>17</v>
      </c>
      <c r="H51" s="106" t="s">
        <v>13</v>
      </c>
      <c r="I51" s="104">
        <f>'Прил 4'!J257</f>
        <v>500</v>
      </c>
      <c r="J51" s="104">
        <f>'[2]Прил 4'!K257</f>
        <v>0</v>
      </c>
    </row>
    <row r="52" spans="1:10" ht="15.75">
      <c r="A52" s="113" t="s">
        <v>130</v>
      </c>
      <c r="B52" s="106" t="s">
        <v>13</v>
      </c>
      <c r="C52" s="106" t="s">
        <v>204</v>
      </c>
      <c r="D52" s="106" t="s">
        <v>174</v>
      </c>
      <c r="E52" s="106" t="s">
        <v>235</v>
      </c>
      <c r="F52" s="106" t="s">
        <v>194</v>
      </c>
      <c r="G52" s="106" t="s">
        <v>17</v>
      </c>
      <c r="H52" s="106" t="s">
        <v>13</v>
      </c>
      <c r="I52" s="104">
        <f>'Прил 4'!J259</f>
        <v>1001.3000000000002</v>
      </c>
      <c r="J52" s="104">
        <f>'[2]Прил 4'!K259</f>
        <v>0</v>
      </c>
    </row>
    <row r="53" spans="1:10" ht="15.75">
      <c r="A53" s="113" t="s">
        <v>128</v>
      </c>
      <c r="B53" s="106" t="s">
        <v>13</v>
      </c>
      <c r="C53" s="106" t="s">
        <v>204</v>
      </c>
      <c r="D53" s="106" t="s">
        <v>174</v>
      </c>
      <c r="E53" s="106" t="s">
        <v>417</v>
      </c>
      <c r="F53" s="106" t="s">
        <v>194</v>
      </c>
      <c r="G53" s="106" t="s">
        <v>17</v>
      </c>
      <c r="H53" s="106" t="s">
        <v>13</v>
      </c>
      <c r="I53" s="104">
        <f>'Прил 4'!J261</f>
        <v>500</v>
      </c>
      <c r="J53" s="104">
        <f>'[2]Прил 4'!K261</f>
        <v>0</v>
      </c>
    </row>
    <row r="54" spans="1:10" ht="31.5">
      <c r="A54" s="113" t="s">
        <v>129</v>
      </c>
      <c r="B54" s="106" t="s">
        <v>13</v>
      </c>
      <c r="C54" s="106" t="s">
        <v>204</v>
      </c>
      <c r="D54" s="106" t="s">
        <v>174</v>
      </c>
      <c r="E54" s="106" t="s">
        <v>327</v>
      </c>
      <c r="F54" s="106" t="s">
        <v>194</v>
      </c>
      <c r="G54" s="106" t="s">
        <v>17</v>
      </c>
      <c r="H54" s="106" t="s">
        <v>13</v>
      </c>
      <c r="I54" s="104">
        <f>'Прил 4'!J263</f>
        <v>609.4</v>
      </c>
      <c r="J54" s="104">
        <f>'[2]Прил 4'!K263</f>
        <v>0</v>
      </c>
    </row>
    <row r="55" spans="1:10" ht="15.75">
      <c r="A55" s="113" t="s">
        <v>150</v>
      </c>
      <c r="B55" s="106" t="s">
        <v>13</v>
      </c>
      <c r="C55" s="106" t="s">
        <v>204</v>
      </c>
      <c r="D55" s="106" t="s">
        <v>174</v>
      </c>
      <c r="E55" s="106" t="s">
        <v>267</v>
      </c>
      <c r="F55" s="106" t="s">
        <v>194</v>
      </c>
      <c r="G55" s="106" t="s">
        <v>17</v>
      </c>
      <c r="H55" s="106" t="s">
        <v>13</v>
      </c>
      <c r="I55" s="104">
        <f>'Прил 4'!J265</f>
        <v>1200</v>
      </c>
      <c r="J55" s="104">
        <f>'[2]Прил 4'!K265</f>
        <v>0</v>
      </c>
    </row>
    <row r="56" spans="1:10" ht="31.5">
      <c r="A56" s="113" t="s">
        <v>151</v>
      </c>
      <c r="B56" s="106" t="s">
        <v>13</v>
      </c>
      <c r="C56" s="106" t="s">
        <v>204</v>
      </c>
      <c r="D56" s="106" t="s">
        <v>174</v>
      </c>
      <c r="E56" s="106" t="s">
        <v>236</v>
      </c>
      <c r="F56" s="106" t="s">
        <v>194</v>
      </c>
      <c r="G56" s="106" t="s">
        <v>17</v>
      </c>
      <c r="H56" s="106" t="s">
        <v>13</v>
      </c>
      <c r="I56" s="104">
        <f>'Прил 4'!J267</f>
        <v>500</v>
      </c>
      <c r="J56" s="104">
        <f>'[2]Прил 4'!K267</f>
        <v>0</v>
      </c>
    </row>
    <row r="57" spans="1:10" ht="36" customHeight="1">
      <c r="A57" s="113" t="s">
        <v>165</v>
      </c>
      <c r="B57" s="106" t="s">
        <v>13</v>
      </c>
      <c r="C57" s="106" t="s">
        <v>204</v>
      </c>
      <c r="D57" s="106" t="s">
        <v>174</v>
      </c>
      <c r="E57" s="106" t="s">
        <v>239</v>
      </c>
      <c r="F57" s="106" t="s">
        <v>194</v>
      </c>
      <c r="G57" s="106" t="s">
        <v>17</v>
      </c>
      <c r="H57" s="106" t="s">
        <v>13</v>
      </c>
      <c r="I57" s="104">
        <f>'Прил 4'!J273</f>
        <v>550</v>
      </c>
      <c r="J57" s="104">
        <f>'[2]Прил 4'!K273</f>
        <v>0</v>
      </c>
    </row>
    <row r="58" spans="1:10" ht="36.75" customHeight="1">
      <c r="A58" s="113" t="s">
        <v>328</v>
      </c>
      <c r="B58" s="106" t="s">
        <v>13</v>
      </c>
      <c r="C58" s="101">
        <v>4</v>
      </c>
      <c r="D58" s="106" t="s">
        <v>174</v>
      </c>
      <c r="E58" s="106" t="s">
        <v>311</v>
      </c>
      <c r="F58" s="102"/>
      <c r="G58" s="103"/>
      <c r="H58" s="103"/>
      <c r="I58" s="104">
        <f>SUM(I59:I61)</f>
        <v>18095.8</v>
      </c>
      <c r="J58" s="104">
        <f>SUM(J59:J61)</f>
        <v>0</v>
      </c>
    </row>
    <row r="59" spans="1:10" ht="31.5">
      <c r="A59" s="113" t="s">
        <v>132</v>
      </c>
      <c r="B59" s="106" t="s">
        <v>13</v>
      </c>
      <c r="C59" s="106" t="s">
        <v>274</v>
      </c>
      <c r="D59" s="106" t="s">
        <v>174</v>
      </c>
      <c r="E59" s="106" t="s">
        <v>240</v>
      </c>
      <c r="F59" s="106" t="s">
        <v>329</v>
      </c>
      <c r="G59" s="106" t="s">
        <v>17</v>
      </c>
      <c r="H59" s="106" t="s">
        <v>17</v>
      </c>
      <c r="I59" s="104">
        <f>'Прил 4'!J293</f>
        <v>15065.3</v>
      </c>
      <c r="J59" s="104">
        <f>'[2]Прил 4'!K293</f>
        <v>0</v>
      </c>
    </row>
    <row r="60" spans="1:10" ht="31.5">
      <c r="A60" s="113" t="s">
        <v>132</v>
      </c>
      <c r="B60" s="106" t="s">
        <v>13</v>
      </c>
      <c r="C60" s="106" t="s">
        <v>274</v>
      </c>
      <c r="D60" s="106" t="s">
        <v>174</v>
      </c>
      <c r="E60" s="106" t="s">
        <v>240</v>
      </c>
      <c r="F60" s="106" t="s">
        <v>194</v>
      </c>
      <c r="G60" s="106" t="s">
        <v>17</v>
      </c>
      <c r="H60" s="106" t="s">
        <v>17</v>
      </c>
      <c r="I60" s="104">
        <f>'Прил 4'!J294</f>
        <v>2979.5</v>
      </c>
      <c r="J60" s="104">
        <f>'[2]Прил 4'!K294</f>
        <v>0</v>
      </c>
    </row>
    <row r="61" spans="1:10" ht="32.25" customHeight="1">
      <c r="A61" s="113" t="s">
        <v>132</v>
      </c>
      <c r="B61" s="106" t="s">
        <v>13</v>
      </c>
      <c r="C61" s="106" t="s">
        <v>274</v>
      </c>
      <c r="D61" s="106" t="s">
        <v>174</v>
      </c>
      <c r="E61" s="106" t="s">
        <v>240</v>
      </c>
      <c r="F61" s="106" t="s">
        <v>330</v>
      </c>
      <c r="G61" s="106" t="s">
        <v>17</v>
      </c>
      <c r="H61" s="106" t="s">
        <v>17</v>
      </c>
      <c r="I61" s="104">
        <f>'Прил 4'!J295</f>
        <v>51</v>
      </c>
      <c r="J61" s="104">
        <f>'[2]Прил 4'!K295</f>
        <v>0</v>
      </c>
    </row>
    <row r="62" spans="1:10" ht="31.5">
      <c r="A62" s="113" t="s">
        <v>170</v>
      </c>
      <c r="B62" s="106" t="s">
        <v>16</v>
      </c>
      <c r="C62" s="101" t="s">
        <v>197</v>
      </c>
      <c r="D62" s="106" t="s">
        <v>174</v>
      </c>
      <c r="E62" s="101" t="s">
        <v>311</v>
      </c>
      <c r="F62" s="102" t="s">
        <v>284</v>
      </c>
      <c r="G62" s="103" t="s">
        <v>284</v>
      </c>
      <c r="H62" s="103" t="s">
        <v>284</v>
      </c>
      <c r="I62" s="104">
        <f>I63</f>
        <v>30</v>
      </c>
      <c r="J62" s="104">
        <f>J63</f>
        <v>0</v>
      </c>
    </row>
    <row r="63" spans="1:10" ht="15" customHeight="1">
      <c r="A63" s="113" t="s">
        <v>178</v>
      </c>
      <c r="B63" s="106" t="s">
        <v>16</v>
      </c>
      <c r="C63" s="101">
        <v>0</v>
      </c>
      <c r="D63" s="106" t="s">
        <v>174</v>
      </c>
      <c r="E63" s="101">
        <v>29910</v>
      </c>
      <c r="F63" s="102">
        <v>810</v>
      </c>
      <c r="G63" s="103">
        <v>4</v>
      </c>
      <c r="H63" s="103">
        <v>12</v>
      </c>
      <c r="I63" s="104">
        <f>'Прил 4'!J220</f>
        <v>30</v>
      </c>
      <c r="J63" s="104">
        <f>'[2]Прил 4'!K220</f>
        <v>0</v>
      </c>
    </row>
    <row r="64" spans="1:10" ht="63">
      <c r="A64" s="113" t="s">
        <v>349</v>
      </c>
      <c r="B64" s="106" t="s">
        <v>17</v>
      </c>
      <c r="C64" s="101" t="s">
        <v>197</v>
      </c>
      <c r="D64" s="106" t="s">
        <v>174</v>
      </c>
      <c r="E64" s="101" t="s">
        <v>311</v>
      </c>
      <c r="F64" s="102" t="s">
        <v>284</v>
      </c>
      <c r="G64" s="103" t="s">
        <v>284</v>
      </c>
      <c r="H64" s="103" t="s">
        <v>284</v>
      </c>
      <c r="I64" s="104">
        <f>I65</f>
        <v>215</v>
      </c>
      <c r="J64" s="104">
        <f>J65</f>
        <v>0</v>
      </c>
    </row>
    <row r="65" spans="1:10" ht="31.5">
      <c r="A65" s="113" t="s">
        <v>156</v>
      </c>
      <c r="B65" s="106" t="s">
        <v>17</v>
      </c>
      <c r="C65" s="101" t="s">
        <v>193</v>
      </c>
      <c r="D65" s="106" t="s">
        <v>174</v>
      </c>
      <c r="E65" s="101" t="s">
        <v>311</v>
      </c>
      <c r="F65" s="102" t="s">
        <v>284</v>
      </c>
      <c r="G65" s="103" t="s">
        <v>284</v>
      </c>
      <c r="H65" s="103" t="s">
        <v>284</v>
      </c>
      <c r="I65" s="104">
        <f>I66</f>
        <v>215</v>
      </c>
      <c r="J65" s="104">
        <f>J66</f>
        <v>0</v>
      </c>
    </row>
    <row r="66" spans="1:10" ht="15.75">
      <c r="A66" s="113" t="s">
        <v>200</v>
      </c>
      <c r="B66" s="106" t="s">
        <v>17</v>
      </c>
      <c r="C66" s="101">
        <v>1</v>
      </c>
      <c r="D66" s="106" t="s">
        <v>174</v>
      </c>
      <c r="E66" s="101">
        <v>29420</v>
      </c>
      <c r="F66" s="102">
        <v>240</v>
      </c>
      <c r="G66" s="103">
        <v>5</v>
      </c>
      <c r="H66" s="103">
        <v>1</v>
      </c>
      <c r="I66" s="104">
        <f>'Прил 4'!J231</f>
        <v>215</v>
      </c>
      <c r="J66" s="104">
        <f>'[2]Прил 4'!K231</f>
        <v>0</v>
      </c>
    </row>
    <row r="67" spans="1:10" ht="63">
      <c r="A67" s="113" t="s">
        <v>350</v>
      </c>
      <c r="B67" s="106" t="s">
        <v>121</v>
      </c>
      <c r="C67" s="101" t="s">
        <v>197</v>
      </c>
      <c r="D67" s="106" t="s">
        <v>174</v>
      </c>
      <c r="E67" s="101" t="s">
        <v>311</v>
      </c>
      <c r="F67" s="102" t="s">
        <v>284</v>
      </c>
      <c r="G67" s="103" t="s">
        <v>284</v>
      </c>
      <c r="H67" s="103" t="s">
        <v>284</v>
      </c>
      <c r="I67" s="104">
        <f>I68+I71+I75+I79+I83</f>
        <v>19941.1</v>
      </c>
      <c r="J67" s="104">
        <f>J68+J71+J75+J79+J83</f>
        <v>0</v>
      </c>
    </row>
    <row r="68" spans="1:10" ht="15.75">
      <c r="A68" s="113" t="s">
        <v>157</v>
      </c>
      <c r="B68" s="106" t="s">
        <v>121</v>
      </c>
      <c r="C68" s="101" t="s">
        <v>193</v>
      </c>
      <c r="D68" s="106" t="s">
        <v>174</v>
      </c>
      <c r="E68" s="101" t="s">
        <v>311</v>
      </c>
      <c r="F68" s="102" t="s">
        <v>284</v>
      </c>
      <c r="G68" s="103" t="s">
        <v>284</v>
      </c>
      <c r="H68" s="103" t="s">
        <v>284</v>
      </c>
      <c r="I68" s="104">
        <f>SUM(I69:I70)</f>
        <v>258</v>
      </c>
      <c r="J68" s="104">
        <f>SUM(J69:J70)</f>
        <v>0</v>
      </c>
    </row>
    <row r="69" spans="1:10" ht="31.5">
      <c r="A69" s="113" t="s">
        <v>136</v>
      </c>
      <c r="B69" s="106" t="s">
        <v>121</v>
      </c>
      <c r="C69" s="101">
        <v>1</v>
      </c>
      <c r="D69" s="106" t="s">
        <v>174</v>
      </c>
      <c r="E69" s="101">
        <v>29240</v>
      </c>
      <c r="F69" s="102">
        <v>810</v>
      </c>
      <c r="G69" s="103">
        <v>7</v>
      </c>
      <c r="H69" s="103">
        <v>7</v>
      </c>
      <c r="I69" s="104">
        <f>'Прил 4'!J322</f>
        <v>100</v>
      </c>
      <c r="J69" s="104">
        <f>'[2]Прил 4'!K322</f>
        <v>0</v>
      </c>
    </row>
    <row r="70" spans="1:10" ht="15.75">
      <c r="A70" s="113" t="s">
        <v>134</v>
      </c>
      <c r="B70" s="106" t="s">
        <v>121</v>
      </c>
      <c r="C70" s="101">
        <v>1</v>
      </c>
      <c r="D70" s="106" t="s">
        <v>174</v>
      </c>
      <c r="E70" s="101">
        <v>29260</v>
      </c>
      <c r="F70" s="102">
        <v>244</v>
      </c>
      <c r="G70" s="103">
        <v>7</v>
      </c>
      <c r="H70" s="103">
        <v>7</v>
      </c>
      <c r="I70" s="104">
        <f>'Прил 4'!J324</f>
        <v>158</v>
      </c>
      <c r="J70" s="104">
        <f>'[2]Прил 4'!K324</f>
        <v>0</v>
      </c>
    </row>
    <row r="71" spans="1:10" ht="31.5">
      <c r="A71" s="113" t="s">
        <v>331</v>
      </c>
      <c r="B71" s="106" t="s">
        <v>121</v>
      </c>
      <c r="C71" s="101">
        <v>2</v>
      </c>
      <c r="D71" s="106" t="s">
        <v>174</v>
      </c>
      <c r="E71" s="101" t="s">
        <v>311</v>
      </c>
      <c r="F71" s="102" t="s">
        <v>284</v>
      </c>
      <c r="G71" s="103" t="s">
        <v>284</v>
      </c>
      <c r="H71" s="103" t="s">
        <v>284</v>
      </c>
      <c r="I71" s="104">
        <f>SUM(I72:I74)</f>
        <v>2696.3</v>
      </c>
      <c r="J71" s="104">
        <f>SUM(J72:J74)</f>
        <v>0</v>
      </c>
    </row>
    <row r="72" spans="1:10" ht="31.5">
      <c r="A72" s="113" t="s">
        <v>132</v>
      </c>
      <c r="B72" s="106" t="s">
        <v>121</v>
      </c>
      <c r="C72" s="101">
        <v>2</v>
      </c>
      <c r="D72" s="106" t="s">
        <v>174</v>
      </c>
      <c r="E72" s="106" t="s">
        <v>240</v>
      </c>
      <c r="F72" s="102">
        <v>110</v>
      </c>
      <c r="G72" s="103">
        <v>8</v>
      </c>
      <c r="H72" s="103">
        <v>1</v>
      </c>
      <c r="I72" s="104">
        <f>'Прил 4'!J337</f>
        <v>1842.2</v>
      </c>
      <c r="J72" s="104">
        <f>'[2]Прил 4'!K337</f>
        <v>0</v>
      </c>
    </row>
    <row r="73" spans="1:10" ht="31.5">
      <c r="A73" s="113" t="s">
        <v>132</v>
      </c>
      <c r="B73" s="106" t="s">
        <v>121</v>
      </c>
      <c r="C73" s="101">
        <v>2</v>
      </c>
      <c r="D73" s="106" t="s">
        <v>174</v>
      </c>
      <c r="E73" s="106" t="s">
        <v>240</v>
      </c>
      <c r="F73" s="102">
        <v>240</v>
      </c>
      <c r="G73" s="103">
        <v>8</v>
      </c>
      <c r="H73" s="103">
        <v>1</v>
      </c>
      <c r="I73" s="104">
        <f>'Прил 4'!J338</f>
        <v>834.1</v>
      </c>
      <c r="J73" s="104">
        <f>'[2]Прил 4'!K338</f>
        <v>0</v>
      </c>
    </row>
    <row r="74" spans="1:10" ht="29.25" customHeight="1">
      <c r="A74" s="113" t="s">
        <v>132</v>
      </c>
      <c r="B74" s="106" t="s">
        <v>121</v>
      </c>
      <c r="C74" s="101">
        <v>2</v>
      </c>
      <c r="D74" s="106" t="s">
        <v>174</v>
      </c>
      <c r="E74" s="106" t="s">
        <v>240</v>
      </c>
      <c r="F74" s="102">
        <v>850</v>
      </c>
      <c r="G74" s="103">
        <v>8</v>
      </c>
      <c r="H74" s="103">
        <v>1</v>
      </c>
      <c r="I74" s="104">
        <f>'Прил 4'!J339</f>
        <v>20</v>
      </c>
      <c r="J74" s="104">
        <f>'[2]Прил 4'!K339</f>
        <v>0</v>
      </c>
    </row>
    <row r="75" spans="1:10" ht="30.75" customHeight="1">
      <c r="A75" s="113" t="s">
        <v>158</v>
      </c>
      <c r="B75" s="106" t="s">
        <v>121</v>
      </c>
      <c r="C75" s="101">
        <v>3</v>
      </c>
      <c r="D75" s="106" t="s">
        <v>174</v>
      </c>
      <c r="E75" s="101" t="s">
        <v>311</v>
      </c>
      <c r="F75" s="102" t="s">
        <v>284</v>
      </c>
      <c r="G75" s="103" t="s">
        <v>284</v>
      </c>
      <c r="H75" s="103" t="s">
        <v>284</v>
      </c>
      <c r="I75" s="104">
        <f>SUM(I76:I78)</f>
        <v>3061</v>
      </c>
      <c r="J75" s="104">
        <f>SUM(J76:J78)</f>
        <v>0</v>
      </c>
    </row>
    <row r="76" spans="1:10" ht="35.25" customHeight="1">
      <c r="A76" s="113" t="s">
        <v>139</v>
      </c>
      <c r="B76" s="106" t="s">
        <v>121</v>
      </c>
      <c r="C76" s="101">
        <v>3</v>
      </c>
      <c r="D76" s="106" t="s">
        <v>174</v>
      </c>
      <c r="E76" s="101">
        <v>29020</v>
      </c>
      <c r="F76" s="102">
        <v>240</v>
      </c>
      <c r="G76" s="103">
        <v>8</v>
      </c>
      <c r="H76" s="103">
        <v>4</v>
      </c>
      <c r="I76" s="104">
        <f>'Прил 4'!J378</f>
        <v>100</v>
      </c>
      <c r="J76" s="104">
        <f>'[2]Прил 4'!K378</f>
        <v>0</v>
      </c>
    </row>
    <row r="77" spans="1:10" ht="15.75">
      <c r="A77" s="113" t="s">
        <v>140</v>
      </c>
      <c r="B77" s="106" t="s">
        <v>121</v>
      </c>
      <c r="C77" s="101">
        <v>3</v>
      </c>
      <c r="D77" s="106" t="s">
        <v>174</v>
      </c>
      <c r="E77" s="101">
        <v>29250</v>
      </c>
      <c r="F77" s="102">
        <v>240</v>
      </c>
      <c r="G77" s="103">
        <v>8</v>
      </c>
      <c r="H77" s="103">
        <v>4</v>
      </c>
      <c r="I77" s="104">
        <f>'Прил 4'!J380</f>
        <v>1200</v>
      </c>
      <c r="J77" s="104">
        <f>'[2]Прил 4'!K380</f>
        <v>0</v>
      </c>
    </row>
    <row r="78" spans="1:10" ht="33" customHeight="1">
      <c r="A78" s="113" t="s">
        <v>134</v>
      </c>
      <c r="B78" s="106" t="s">
        <v>121</v>
      </c>
      <c r="C78" s="101">
        <v>3</v>
      </c>
      <c r="D78" s="106" t="s">
        <v>174</v>
      </c>
      <c r="E78" s="101">
        <v>29260</v>
      </c>
      <c r="F78" s="102">
        <v>240</v>
      </c>
      <c r="G78" s="103">
        <v>8</v>
      </c>
      <c r="H78" s="103">
        <v>4</v>
      </c>
      <c r="I78" s="104">
        <f>'Прил 4'!J382</f>
        <v>1761</v>
      </c>
      <c r="J78" s="104">
        <f>'[2]Прил 4'!K382</f>
        <v>0</v>
      </c>
    </row>
    <row r="79" spans="1:10" ht="63">
      <c r="A79" s="113" t="s">
        <v>281</v>
      </c>
      <c r="B79" s="106" t="s">
        <v>121</v>
      </c>
      <c r="C79" s="101">
        <v>4</v>
      </c>
      <c r="D79" s="106" t="s">
        <v>174</v>
      </c>
      <c r="E79" s="101" t="s">
        <v>311</v>
      </c>
      <c r="F79" s="102" t="s">
        <v>284</v>
      </c>
      <c r="G79" s="103" t="s">
        <v>284</v>
      </c>
      <c r="H79" s="103" t="s">
        <v>284</v>
      </c>
      <c r="I79" s="104">
        <f>SUM(I80:I82)</f>
        <v>3094</v>
      </c>
      <c r="J79" s="104">
        <f>SUM(J80:J82)</f>
        <v>0</v>
      </c>
    </row>
    <row r="80" spans="1:10" ht="15.75">
      <c r="A80" s="113" t="s">
        <v>146</v>
      </c>
      <c r="B80" s="106" t="s">
        <v>121</v>
      </c>
      <c r="C80" s="101">
        <v>4</v>
      </c>
      <c r="D80" s="106" t="s">
        <v>174</v>
      </c>
      <c r="E80" s="101">
        <v>29230</v>
      </c>
      <c r="F80" s="102">
        <v>240</v>
      </c>
      <c r="G80" s="103">
        <v>11</v>
      </c>
      <c r="H80" s="103">
        <v>5</v>
      </c>
      <c r="I80" s="104">
        <f>'Прил 4'!J408</f>
        <v>274</v>
      </c>
      <c r="J80" s="104">
        <f>'[2]Прил 4'!K408</f>
        <v>0</v>
      </c>
    </row>
    <row r="81" spans="1:10" ht="15" customHeight="1">
      <c r="A81" s="113" t="s">
        <v>130</v>
      </c>
      <c r="B81" s="106" t="s">
        <v>121</v>
      </c>
      <c r="C81" s="101">
        <v>4</v>
      </c>
      <c r="D81" s="106" t="s">
        <v>174</v>
      </c>
      <c r="E81" s="101">
        <v>29370</v>
      </c>
      <c r="F81" s="102">
        <v>240</v>
      </c>
      <c r="G81" s="103">
        <v>11</v>
      </c>
      <c r="H81" s="103">
        <v>5</v>
      </c>
      <c r="I81" s="104">
        <f>'Прил 4'!J410</f>
        <v>1320</v>
      </c>
      <c r="J81" s="104">
        <f>'[2]Прил 4'!K410</f>
        <v>0</v>
      </c>
    </row>
    <row r="82" spans="1:10" ht="15.75">
      <c r="A82" s="113" t="s">
        <v>147</v>
      </c>
      <c r="B82" s="106" t="s">
        <v>121</v>
      </c>
      <c r="C82" s="101">
        <v>4</v>
      </c>
      <c r="D82" s="106" t="s">
        <v>174</v>
      </c>
      <c r="E82" s="101">
        <v>29570</v>
      </c>
      <c r="F82" s="102">
        <v>240</v>
      </c>
      <c r="G82" s="103">
        <v>11</v>
      </c>
      <c r="H82" s="103">
        <v>5</v>
      </c>
      <c r="I82" s="104">
        <f>'Прил 4'!J412</f>
        <v>1500</v>
      </c>
      <c r="J82" s="104">
        <f>'[2]Прил 4'!K412</f>
        <v>0</v>
      </c>
    </row>
    <row r="83" spans="1:10" ht="31.5">
      <c r="A83" s="113" t="s">
        <v>365</v>
      </c>
      <c r="B83" s="106" t="s">
        <v>121</v>
      </c>
      <c r="C83" s="101">
        <v>5</v>
      </c>
      <c r="D83" s="106" t="s">
        <v>174</v>
      </c>
      <c r="E83" s="101" t="s">
        <v>311</v>
      </c>
      <c r="F83" s="102"/>
      <c r="G83" s="103"/>
      <c r="H83" s="103"/>
      <c r="I83" s="104">
        <f>I84</f>
        <v>10831.8</v>
      </c>
      <c r="J83" s="104">
        <f>J84</f>
        <v>0</v>
      </c>
    </row>
    <row r="84" spans="1:10" ht="31.5">
      <c r="A84" s="113" t="s">
        <v>132</v>
      </c>
      <c r="B84" s="106" t="s">
        <v>121</v>
      </c>
      <c r="C84" s="101">
        <v>5</v>
      </c>
      <c r="D84" s="106" t="s">
        <v>174</v>
      </c>
      <c r="E84" s="106" t="s">
        <v>240</v>
      </c>
      <c r="F84" s="102">
        <v>620</v>
      </c>
      <c r="G84" s="103">
        <v>8</v>
      </c>
      <c r="H84" s="103">
        <v>1</v>
      </c>
      <c r="I84" s="104">
        <f>'[2]Прил 4'!J342</f>
        <v>10831.8</v>
      </c>
      <c r="J84" s="104">
        <f>'[2]Прил 4'!K342</f>
        <v>0</v>
      </c>
    </row>
    <row r="85" spans="1:10" ht="63">
      <c r="A85" s="113" t="s">
        <v>189</v>
      </c>
      <c r="B85" s="106" t="s">
        <v>21</v>
      </c>
      <c r="C85" s="101" t="s">
        <v>197</v>
      </c>
      <c r="D85" s="106" t="s">
        <v>174</v>
      </c>
      <c r="E85" s="101" t="s">
        <v>311</v>
      </c>
      <c r="F85" s="102" t="s">
        <v>284</v>
      </c>
      <c r="G85" s="103" t="s">
        <v>284</v>
      </c>
      <c r="H85" s="103" t="s">
        <v>284</v>
      </c>
      <c r="I85" s="104">
        <f>I86+I99+I106</f>
        <v>1492.1</v>
      </c>
      <c r="J85" s="104">
        <f>J86+J99+J106</f>
        <v>0</v>
      </c>
    </row>
    <row r="86" spans="1:10" ht="47.25">
      <c r="A86" s="113" t="s">
        <v>275</v>
      </c>
      <c r="B86" s="106" t="s">
        <v>21</v>
      </c>
      <c r="C86" s="101" t="s">
        <v>193</v>
      </c>
      <c r="D86" s="106" t="s">
        <v>174</v>
      </c>
      <c r="E86" s="101" t="s">
        <v>311</v>
      </c>
      <c r="F86" s="102" t="s">
        <v>284</v>
      </c>
      <c r="G86" s="103" t="s">
        <v>284</v>
      </c>
      <c r="H86" s="103" t="s">
        <v>284</v>
      </c>
      <c r="I86" s="104">
        <f>I87+I89+I91+I93+I95+I97</f>
        <v>1039.6</v>
      </c>
      <c r="J86" s="104">
        <f>J87+J89+J91+J93+J97</f>
        <v>0</v>
      </c>
    </row>
    <row r="87" spans="1:10" ht="31.5">
      <c r="A87" s="113" t="s">
        <v>332</v>
      </c>
      <c r="B87" s="106" t="s">
        <v>21</v>
      </c>
      <c r="C87" s="101">
        <v>1</v>
      </c>
      <c r="D87" s="106" t="s">
        <v>12</v>
      </c>
      <c r="E87" s="106" t="s">
        <v>311</v>
      </c>
      <c r="F87" s="102"/>
      <c r="G87" s="103"/>
      <c r="H87" s="103"/>
      <c r="I87" s="104">
        <f>I88</f>
        <v>50</v>
      </c>
      <c r="J87" s="104">
        <f>J88</f>
        <v>0</v>
      </c>
    </row>
    <row r="88" spans="1:10" ht="47.25">
      <c r="A88" s="113" t="s">
        <v>191</v>
      </c>
      <c r="B88" s="106" t="s">
        <v>21</v>
      </c>
      <c r="C88" s="101">
        <v>1</v>
      </c>
      <c r="D88" s="106" t="s">
        <v>12</v>
      </c>
      <c r="E88" s="106" t="s">
        <v>217</v>
      </c>
      <c r="F88" s="102">
        <v>240</v>
      </c>
      <c r="G88" s="103">
        <v>1</v>
      </c>
      <c r="H88" s="103">
        <v>13</v>
      </c>
      <c r="I88" s="104">
        <f>'Прил 4'!J85</f>
        <v>50</v>
      </c>
      <c r="J88" s="104">
        <f>'[2]Прил 4'!K85</f>
        <v>0</v>
      </c>
    </row>
    <row r="89" spans="1:10" ht="31.5">
      <c r="A89" s="113" t="s">
        <v>333</v>
      </c>
      <c r="B89" s="106" t="s">
        <v>21</v>
      </c>
      <c r="C89" s="101">
        <v>1</v>
      </c>
      <c r="D89" s="106" t="s">
        <v>14</v>
      </c>
      <c r="E89" s="106" t="s">
        <v>311</v>
      </c>
      <c r="F89" s="102"/>
      <c r="G89" s="103"/>
      <c r="H89" s="103"/>
      <c r="I89" s="104">
        <f>I90</f>
        <v>70</v>
      </c>
      <c r="J89" s="104">
        <f>J90</f>
        <v>0</v>
      </c>
    </row>
    <row r="90" spans="1:10" ht="47.25">
      <c r="A90" s="113" t="s">
        <v>191</v>
      </c>
      <c r="B90" s="106" t="s">
        <v>21</v>
      </c>
      <c r="C90" s="101">
        <v>1</v>
      </c>
      <c r="D90" s="106" t="s">
        <v>14</v>
      </c>
      <c r="E90" s="106" t="s">
        <v>217</v>
      </c>
      <c r="F90" s="102">
        <v>240</v>
      </c>
      <c r="G90" s="103">
        <v>1</v>
      </c>
      <c r="H90" s="103">
        <v>13</v>
      </c>
      <c r="I90" s="104">
        <f>'Прил 4'!J88</f>
        <v>70</v>
      </c>
      <c r="J90" s="104">
        <f>'[2]Прил 4'!K88</f>
        <v>0</v>
      </c>
    </row>
    <row r="91" spans="1:10" ht="31.5">
      <c r="A91" s="113" t="s">
        <v>334</v>
      </c>
      <c r="B91" s="106" t="s">
        <v>21</v>
      </c>
      <c r="C91" s="101">
        <v>1</v>
      </c>
      <c r="D91" s="106" t="s">
        <v>13</v>
      </c>
      <c r="E91" s="106" t="s">
        <v>311</v>
      </c>
      <c r="F91" s="102"/>
      <c r="G91" s="103"/>
      <c r="H91" s="103"/>
      <c r="I91" s="104">
        <f>I92</f>
        <v>557.1</v>
      </c>
      <c r="J91" s="104">
        <f>J92</f>
        <v>0</v>
      </c>
    </row>
    <row r="92" spans="1:10" ht="47.25">
      <c r="A92" s="113" t="s">
        <v>191</v>
      </c>
      <c r="B92" s="106" t="s">
        <v>21</v>
      </c>
      <c r="C92" s="101">
        <v>1</v>
      </c>
      <c r="D92" s="106" t="s">
        <v>13</v>
      </c>
      <c r="E92" s="106" t="s">
        <v>217</v>
      </c>
      <c r="F92" s="102">
        <v>240</v>
      </c>
      <c r="G92" s="103">
        <v>1</v>
      </c>
      <c r="H92" s="103">
        <v>13</v>
      </c>
      <c r="I92" s="104">
        <f>'Прил 4'!J91</f>
        <v>557.1</v>
      </c>
      <c r="J92" s="104">
        <f>'[2]Прил 4'!K91</f>
        <v>0</v>
      </c>
    </row>
    <row r="93" spans="1:10" ht="31.5">
      <c r="A93" s="113" t="s">
        <v>335</v>
      </c>
      <c r="B93" s="106" t="s">
        <v>21</v>
      </c>
      <c r="C93" s="101">
        <v>1</v>
      </c>
      <c r="D93" s="106" t="s">
        <v>16</v>
      </c>
      <c r="E93" s="106" t="s">
        <v>311</v>
      </c>
      <c r="F93" s="102"/>
      <c r="G93" s="103"/>
      <c r="H93" s="103"/>
      <c r="I93" s="104">
        <f>I94</f>
        <v>132.5</v>
      </c>
      <c r="J93" s="104">
        <f>J94</f>
        <v>0</v>
      </c>
    </row>
    <row r="94" spans="1:10" ht="47.25">
      <c r="A94" s="113" t="s">
        <v>191</v>
      </c>
      <c r="B94" s="106" t="s">
        <v>21</v>
      </c>
      <c r="C94" s="101">
        <v>1</v>
      </c>
      <c r="D94" s="106" t="s">
        <v>16</v>
      </c>
      <c r="E94" s="106" t="s">
        <v>217</v>
      </c>
      <c r="F94" s="102">
        <v>240</v>
      </c>
      <c r="G94" s="103">
        <v>1</v>
      </c>
      <c r="H94" s="103">
        <v>13</v>
      </c>
      <c r="I94" s="104">
        <f>'Прил 4'!J94</f>
        <v>132.5</v>
      </c>
      <c r="J94" s="104">
        <f>'[2]Прил 4'!K94</f>
        <v>0</v>
      </c>
    </row>
    <row r="95" spans="1:10" ht="78.75">
      <c r="A95" s="113" t="s">
        <v>353</v>
      </c>
      <c r="B95" s="106" t="s">
        <v>21</v>
      </c>
      <c r="C95" s="101">
        <v>1</v>
      </c>
      <c r="D95" s="106" t="s">
        <v>17</v>
      </c>
      <c r="E95" s="106" t="s">
        <v>311</v>
      </c>
      <c r="F95" s="102"/>
      <c r="G95" s="103"/>
      <c r="H95" s="103"/>
      <c r="I95" s="104">
        <f>I96</f>
        <v>150</v>
      </c>
      <c r="J95" s="104">
        <f>J96</f>
        <v>0</v>
      </c>
    </row>
    <row r="96" spans="1:10" ht="47.25">
      <c r="A96" s="113" t="s">
        <v>191</v>
      </c>
      <c r="B96" s="106" t="s">
        <v>21</v>
      </c>
      <c r="C96" s="101">
        <v>1</v>
      </c>
      <c r="D96" s="106" t="s">
        <v>17</v>
      </c>
      <c r="E96" s="106" t="s">
        <v>217</v>
      </c>
      <c r="F96" s="102">
        <v>240</v>
      </c>
      <c r="G96" s="103">
        <v>1</v>
      </c>
      <c r="H96" s="103">
        <v>13</v>
      </c>
      <c r="I96" s="104">
        <f>'Прил 4'!J97</f>
        <v>150</v>
      </c>
      <c r="J96" s="104">
        <f>'[2]Прил 4'!K96</f>
        <v>0</v>
      </c>
    </row>
    <row r="97" spans="1:10" ht="31.5">
      <c r="A97" s="113" t="s">
        <v>336</v>
      </c>
      <c r="B97" s="106" t="s">
        <v>21</v>
      </c>
      <c r="C97" s="101">
        <v>1</v>
      </c>
      <c r="D97" s="106" t="s">
        <v>121</v>
      </c>
      <c r="E97" s="106" t="s">
        <v>311</v>
      </c>
      <c r="F97" s="102"/>
      <c r="G97" s="103"/>
      <c r="H97" s="103"/>
      <c r="I97" s="104">
        <f>I98</f>
        <v>80</v>
      </c>
      <c r="J97" s="104">
        <f>J98</f>
        <v>0</v>
      </c>
    </row>
    <row r="98" spans="1:10" ht="47.25">
      <c r="A98" s="113" t="s">
        <v>191</v>
      </c>
      <c r="B98" s="106" t="s">
        <v>21</v>
      </c>
      <c r="C98" s="101">
        <v>1</v>
      </c>
      <c r="D98" s="106" t="s">
        <v>121</v>
      </c>
      <c r="E98" s="106" t="s">
        <v>217</v>
      </c>
      <c r="F98" s="102">
        <v>240</v>
      </c>
      <c r="G98" s="103">
        <v>1</v>
      </c>
      <c r="H98" s="103">
        <v>13</v>
      </c>
      <c r="I98" s="104">
        <f>'Прил 4'!J100</f>
        <v>80</v>
      </c>
      <c r="J98" s="104">
        <f>'[2]Прил 4'!K100</f>
        <v>0</v>
      </c>
    </row>
    <row r="99" spans="1:10" ht="31.5">
      <c r="A99" s="113" t="s">
        <v>337</v>
      </c>
      <c r="B99" s="106" t="s">
        <v>21</v>
      </c>
      <c r="C99" s="106">
        <v>2</v>
      </c>
      <c r="D99" s="106" t="s">
        <v>174</v>
      </c>
      <c r="E99" s="101" t="s">
        <v>311</v>
      </c>
      <c r="F99" s="102" t="s">
        <v>284</v>
      </c>
      <c r="G99" s="103" t="s">
        <v>284</v>
      </c>
      <c r="H99" s="103" t="s">
        <v>284</v>
      </c>
      <c r="I99" s="104">
        <f>I100+I102+I104</f>
        <v>370</v>
      </c>
      <c r="J99" s="104">
        <f>J100+J102+J104</f>
        <v>0</v>
      </c>
    </row>
    <row r="100" spans="1:10" ht="31.5">
      <c r="A100" s="113" t="s">
        <v>332</v>
      </c>
      <c r="B100" s="106" t="s">
        <v>21</v>
      </c>
      <c r="C100" s="106" t="s">
        <v>171</v>
      </c>
      <c r="D100" s="106" t="s">
        <v>12</v>
      </c>
      <c r="E100" s="106" t="s">
        <v>311</v>
      </c>
      <c r="F100" s="102"/>
      <c r="G100" s="103"/>
      <c r="H100" s="103"/>
      <c r="I100" s="104">
        <f>I101</f>
        <v>50</v>
      </c>
      <c r="J100" s="104">
        <f>J101</f>
        <v>0</v>
      </c>
    </row>
    <row r="101" spans="1:10" ht="47.25">
      <c r="A101" s="113" t="s">
        <v>191</v>
      </c>
      <c r="B101" s="106" t="s">
        <v>21</v>
      </c>
      <c r="C101" s="106" t="s">
        <v>171</v>
      </c>
      <c r="D101" s="106" t="s">
        <v>12</v>
      </c>
      <c r="E101" s="106" t="s">
        <v>217</v>
      </c>
      <c r="F101" s="102">
        <v>240</v>
      </c>
      <c r="G101" s="103">
        <v>5</v>
      </c>
      <c r="H101" s="103">
        <v>5</v>
      </c>
      <c r="I101" s="104">
        <f>'Прил 4'!J300</f>
        <v>50</v>
      </c>
      <c r="J101" s="104">
        <f>'[2]Прил 4'!K300</f>
        <v>0</v>
      </c>
    </row>
    <row r="102" spans="1:10" ht="15.75">
      <c r="A102" s="113" t="s">
        <v>338</v>
      </c>
      <c r="B102" s="106" t="s">
        <v>21</v>
      </c>
      <c r="C102" s="106" t="s">
        <v>171</v>
      </c>
      <c r="D102" s="106" t="s">
        <v>14</v>
      </c>
      <c r="E102" s="106" t="s">
        <v>311</v>
      </c>
      <c r="F102" s="102"/>
      <c r="G102" s="103"/>
      <c r="H102" s="103"/>
      <c r="I102" s="104">
        <f>I103</f>
        <v>300</v>
      </c>
      <c r="J102" s="104">
        <f>J103</f>
        <v>0</v>
      </c>
    </row>
    <row r="103" spans="1:10" ht="47.25">
      <c r="A103" s="113" t="s">
        <v>191</v>
      </c>
      <c r="B103" s="106" t="s">
        <v>21</v>
      </c>
      <c r="C103" s="106" t="s">
        <v>171</v>
      </c>
      <c r="D103" s="106" t="s">
        <v>14</v>
      </c>
      <c r="E103" s="106" t="s">
        <v>217</v>
      </c>
      <c r="F103" s="102">
        <v>240</v>
      </c>
      <c r="G103" s="103">
        <v>5</v>
      </c>
      <c r="H103" s="103">
        <v>5</v>
      </c>
      <c r="I103" s="104">
        <f>'Прил 4'!J303</f>
        <v>300</v>
      </c>
      <c r="J103" s="104">
        <f>'[2]Прил 4'!K303</f>
        <v>0</v>
      </c>
    </row>
    <row r="104" spans="1:10" ht="36" customHeight="1">
      <c r="A104" s="113" t="s">
        <v>336</v>
      </c>
      <c r="B104" s="106" t="s">
        <v>21</v>
      </c>
      <c r="C104" s="101">
        <v>2</v>
      </c>
      <c r="D104" s="106" t="s">
        <v>13</v>
      </c>
      <c r="E104" s="106" t="s">
        <v>311</v>
      </c>
      <c r="F104" s="102"/>
      <c r="G104" s="103"/>
      <c r="H104" s="103"/>
      <c r="I104" s="104">
        <f>I105</f>
        <v>20</v>
      </c>
      <c r="J104" s="104">
        <f>J105</f>
        <v>0</v>
      </c>
    </row>
    <row r="105" spans="1:10" ht="47.25">
      <c r="A105" s="113" t="s">
        <v>191</v>
      </c>
      <c r="B105" s="106" t="s">
        <v>21</v>
      </c>
      <c r="C105" s="101">
        <v>2</v>
      </c>
      <c r="D105" s="106" t="s">
        <v>13</v>
      </c>
      <c r="E105" s="106" t="s">
        <v>217</v>
      </c>
      <c r="F105" s="102">
        <v>240</v>
      </c>
      <c r="G105" s="103">
        <v>5</v>
      </c>
      <c r="H105" s="103">
        <v>5</v>
      </c>
      <c r="I105" s="104">
        <f>'Прил 4'!J306</f>
        <v>20</v>
      </c>
      <c r="J105" s="104">
        <f>'[2]Прил 4'!K306</f>
        <v>0</v>
      </c>
    </row>
    <row r="106" spans="1:10" ht="31.5">
      <c r="A106" s="113" t="s">
        <v>337</v>
      </c>
      <c r="B106" s="106" t="s">
        <v>21</v>
      </c>
      <c r="C106" s="106" t="s">
        <v>204</v>
      </c>
      <c r="D106" s="106" t="s">
        <v>174</v>
      </c>
      <c r="E106" s="101" t="s">
        <v>311</v>
      </c>
      <c r="F106" s="102" t="s">
        <v>284</v>
      </c>
      <c r="G106" s="103" t="s">
        <v>284</v>
      </c>
      <c r="H106" s="103" t="s">
        <v>284</v>
      </c>
      <c r="I106" s="104">
        <f>I107+I109</f>
        <v>82.5</v>
      </c>
      <c r="J106" s="104">
        <f>J107+J109</f>
        <v>0</v>
      </c>
    </row>
    <row r="107" spans="1:10" ht="31.5">
      <c r="A107" s="113" t="s">
        <v>332</v>
      </c>
      <c r="B107" s="106" t="s">
        <v>21</v>
      </c>
      <c r="C107" s="106" t="s">
        <v>204</v>
      </c>
      <c r="D107" s="106" t="s">
        <v>12</v>
      </c>
      <c r="E107" s="106" t="s">
        <v>311</v>
      </c>
      <c r="F107" s="102"/>
      <c r="G107" s="103"/>
      <c r="H107" s="103"/>
      <c r="I107" s="104">
        <f>I108</f>
        <v>72.5</v>
      </c>
      <c r="J107" s="104">
        <f>J108</f>
        <v>0</v>
      </c>
    </row>
    <row r="108" spans="1:10" ht="47.25">
      <c r="A108" s="113" t="s">
        <v>191</v>
      </c>
      <c r="B108" s="106" t="s">
        <v>21</v>
      </c>
      <c r="C108" s="106" t="s">
        <v>204</v>
      </c>
      <c r="D108" s="106" t="s">
        <v>12</v>
      </c>
      <c r="E108" s="106" t="s">
        <v>217</v>
      </c>
      <c r="F108" s="102">
        <v>240</v>
      </c>
      <c r="G108" s="103">
        <v>8</v>
      </c>
      <c r="H108" s="103">
        <v>1</v>
      </c>
      <c r="I108" s="104">
        <f>'Прил 4'!J347</f>
        <v>72.5</v>
      </c>
      <c r="J108" s="104">
        <f>'[2]Прил 4'!K347</f>
        <v>0</v>
      </c>
    </row>
    <row r="109" spans="1:10" ht="31.5">
      <c r="A109" s="113" t="s">
        <v>336</v>
      </c>
      <c r="B109" s="106" t="s">
        <v>21</v>
      </c>
      <c r="C109" s="101">
        <v>3</v>
      </c>
      <c r="D109" s="106" t="s">
        <v>14</v>
      </c>
      <c r="E109" s="106" t="s">
        <v>311</v>
      </c>
      <c r="F109" s="102"/>
      <c r="G109" s="103"/>
      <c r="H109" s="103"/>
      <c r="I109" s="104">
        <f>I110</f>
        <v>10</v>
      </c>
      <c r="J109" s="104">
        <f>J110</f>
        <v>0</v>
      </c>
    </row>
    <row r="110" spans="1:10" ht="47.25">
      <c r="A110" s="113" t="s">
        <v>191</v>
      </c>
      <c r="B110" s="106" t="s">
        <v>21</v>
      </c>
      <c r="C110" s="101">
        <v>3</v>
      </c>
      <c r="D110" s="106" t="s">
        <v>14</v>
      </c>
      <c r="E110" s="106" t="s">
        <v>217</v>
      </c>
      <c r="F110" s="102">
        <v>240</v>
      </c>
      <c r="G110" s="103">
        <v>8</v>
      </c>
      <c r="H110" s="103">
        <v>1</v>
      </c>
      <c r="I110" s="104">
        <f>'Прил 4'!J350</f>
        <v>10</v>
      </c>
      <c r="J110" s="104">
        <f>'[2]Прил 4'!K350</f>
        <v>0</v>
      </c>
    </row>
    <row r="111" spans="1:10" ht="47.25">
      <c r="A111" s="113" t="s">
        <v>339</v>
      </c>
      <c r="B111" s="106" t="s">
        <v>22</v>
      </c>
      <c r="C111" s="101" t="s">
        <v>197</v>
      </c>
      <c r="D111" s="106" t="s">
        <v>174</v>
      </c>
      <c r="E111" s="101" t="s">
        <v>311</v>
      </c>
      <c r="F111" s="102" t="s">
        <v>284</v>
      </c>
      <c r="G111" s="103" t="s">
        <v>284</v>
      </c>
      <c r="H111" s="103" t="s">
        <v>284</v>
      </c>
      <c r="I111" s="104">
        <f>I112</f>
        <v>236.8</v>
      </c>
      <c r="J111" s="104">
        <f>J112</f>
        <v>0</v>
      </c>
    </row>
    <row r="112" spans="1:10" ht="47.25">
      <c r="A112" s="113" t="s">
        <v>196</v>
      </c>
      <c r="B112" s="106" t="s">
        <v>22</v>
      </c>
      <c r="C112" s="101">
        <v>0</v>
      </c>
      <c r="D112" s="106" t="s">
        <v>174</v>
      </c>
      <c r="E112" s="101">
        <v>29010</v>
      </c>
      <c r="F112" s="102">
        <v>240</v>
      </c>
      <c r="G112" s="103">
        <v>1</v>
      </c>
      <c r="H112" s="103">
        <v>13</v>
      </c>
      <c r="I112" s="104">
        <f>'Прил 4'!J104</f>
        <v>236.8</v>
      </c>
      <c r="J112" s="104">
        <f>'[2]Прил 4'!K104</f>
        <v>0</v>
      </c>
    </row>
    <row r="113" spans="1:10" ht="63">
      <c r="A113" s="113" t="s">
        <v>340</v>
      </c>
      <c r="B113" s="106" t="s">
        <v>82</v>
      </c>
      <c r="C113" s="101" t="s">
        <v>197</v>
      </c>
      <c r="D113" s="106" t="s">
        <v>174</v>
      </c>
      <c r="E113" s="101" t="s">
        <v>311</v>
      </c>
      <c r="F113" s="102" t="s">
        <v>284</v>
      </c>
      <c r="G113" s="103" t="s">
        <v>284</v>
      </c>
      <c r="H113" s="103" t="s">
        <v>284</v>
      </c>
      <c r="I113" s="104">
        <f>I114+I116</f>
        <v>500</v>
      </c>
      <c r="J113" s="104">
        <f>J114+J116</f>
        <v>0</v>
      </c>
    </row>
    <row r="114" spans="1:10" ht="31.5">
      <c r="A114" s="113" t="s">
        <v>341</v>
      </c>
      <c r="B114" s="106" t="s">
        <v>82</v>
      </c>
      <c r="C114" s="101">
        <v>0</v>
      </c>
      <c r="D114" s="106" t="s">
        <v>12</v>
      </c>
      <c r="E114" s="101" t="s">
        <v>311</v>
      </c>
      <c r="F114" s="102"/>
      <c r="G114" s="103"/>
      <c r="H114" s="103"/>
      <c r="I114" s="104">
        <f>I115</f>
        <v>350</v>
      </c>
      <c r="J114" s="104">
        <f>J115</f>
        <v>0</v>
      </c>
    </row>
    <row r="115" spans="1:10" ht="31.5">
      <c r="A115" s="113" t="s">
        <v>296</v>
      </c>
      <c r="B115" s="106" t="s">
        <v>82</v>
      </c>
      <c r="C115" s="101">
        <v>0</v>
      </c>
      <c r="D115" s="106" t="s">
        <v>12</v>
      </c>
      <c r="E115" s="106" t="s">
        <v>297</v>
      </c>
      <c r="F115" s="102">
        <v>240</v>
      </c>
      <c r="G115" s="103">
        <v>8</v>
      </c>
      <c r="H115" s="103">
        <v>1</v>
      </c>
      <c r="I115" s="104">
        <f>'Прил 4'!J354</f>
        <v>350</v>
      </c>
      <c r="J115" s="104">
        <f>'[2]Прил 4'!K354</f>
        <v>0</v>
      </c>
    </row>
    <row r="116" spans="1:10" ht="31.5">
      <c r="A116" s="113" t="s">
        <v>342</v>
      </c>
      <c r="B116" s="106" t="s">
        <v>82</v>
      </c>
      <c r="C116" s="101">
        <v>0</v>
      </c>
      <c r="D116" s="106" t="s">
        <v>14</v>
      </c>
      <c r="E116" s="101" t="s">
        <v>311</v>
      </c>
      <c r="F116" s="102"/>
      <c r="G116" s="103"/>
      <c r="H116" s="103"/>
      <c r="I116" s="104">
        <f>I117</f>
        <v>150</v>
      </c>
      <c r="J116" s="104">
        <f>J117</f>
        <v>0</v>
      </c>
    </row>
    <row r="117" spans="1:10" ht="31.5">
      <c r="A117" s="113" t="s">
        <v>296</v>
      </c>
      <c r="B117" s="106" t="s">
        <v>82</v>
      </c>
      <c r="C117" s="101">
        <v>0</v>
      </c>
      <c r="D117" s="106" t="s">
        <v>14</v>
      </c>
      <c r="E117" s="106" t="s">
        <v>297</v>
      </c>
      <c r="F117" s="102">
        <v>240</v>
      </c>
      <c r="G117" s="103">
        <v>8</v>
      </c>
      <c r="H117" s="103">
        <v>1</v>
      </c>
      <c r="I117" s="104">
        <f>'Прил 4'!J357</f>
        <v>150</v>
      </c>
      <c r="J117" s="104">
        <f>'[2]Прил 4'!K357</f>
        <v>0</v>
      </c>
    </row>
    <row r="118" spans="1:10" ht="63">
      <c r="A118" s="113" t="s">
        <v>343</v>
      </c>
      <c r="B118" s="106" t="s">
        <v>83</v>
      </c>
      <c r="C118" s="101" t="s">
        <v>197</v>
      </c>
      <c r="D118" s="106" t="s">
        <v>174</v>
      </c>
      <c r="E118" s="101" t="s">
        <v>311</v>
      </c>
      <c r="F118" s="102" t="s">
        <v>284</v>
      </c>
      <c r="G118" s="103" t="s">
        <v>284</v>
      </c>
      <c r="H118" s="103" t="s">
        <v>284</v>
      </c>
      <c r="I118" s="104">
        <f>I119</f>
        <v>742</v>
      </c>
      <c r="J118" s="104">
        <f>J119</f>
        <v>0</v>
      </c>
    </row>
    <row r="119" spans="1:10" ht="31.5">
      <c r="A119" s="113" t="s">
        <v>344</v>
      </c>
      <c r="B119" s="106" t="s">
        <v>83</v>
      </c>
      <c r="C119" s="101">
        <v>0</v>
      </c>
      <c r="D119" s="106" t="s">
        <v>12</v>
      </c>
      <c r="E119" s="101" t="s">
        <v>311</v>
      </c>
      <c r="F119" s="102" t="s">
        <v>284</v>
      </c>
      <c r="G119" s="103" t="s">
        <v>284</v>
      </c>
      <c r="H119" s="103" t="s">
        <v>284</v>
      </c>
      <c r="I119" s="104">
        <f>SUM(I120:I122)</f>
        <v>742</v>
      </c>
      <c r="J119" s="104">
        <f>SUM(J120:J122)</f>
        <v>0</v>
      </c>
    </row>
    <row r="120" spans="1:10" ht="31.5">
      <c r="A120" s="113" t="s">
        <v>289</v>
      </c>
      <c r="B120" s="106" t="s">
        <v>83</v>
      </c>
      <c r="C120" s="101">
        <v>0</v>
      </c>
      <c r="D120" s="106" t="s">
        <v>12</v>
      </c>
      <c r="E120" s="101">
        <v>26910</v>
      </c>
      <c r="F120" s="102">
        <v>240</v>
      </c>
      <c r="G120" s="103">
        <v>1</v>
      </c>
      <c r="H120" s="103">
        <v>4</v>
      </c>
      <c r="I120" s="104">
        <f>'Прил 4'!J24</f>
        <v>150</v>
      </c>
      <c r="J120" s="104">
        <f>'[2]Прил 4'!K24</f>
        <v>0</v>
      </c>
    </row>
    <row r="121" spans="1:10" ht="31.5">
      <c r="A121" s="113" t="s">
        <v>289</v>
      </c>
      <c r="B121" s="106" t="s">
        <v>83</v>
      </c>
      <c r="C121" s="101">
        <v>0</v>
      </c>
      <c r="D121" s="106" t="s">
        <v>12</v>
      </c>
      <c r="E121" s="101">
        <v>26910</v>
      </c>
      <c r="F121" s="102">
        <v>240</v>
      </c>
      <c r="G121" s="103">
        <v>1</v>
      </c>
      <c r="H121" s="103">
        <v>13</v>
      </c>
      <c r="I121" s="104">
        <f>'Прил 4'!J108</f>
        <v>242</v>
      </c>
      <c r="J121" s="104">
        <f>'[2]Прил 4'!K108</f>
        <v>0</v>
      </c>
    </row>
    <row r="122" spans="1:10" ht="31.5">
      <c r="A122" s="113" t="s">
        <v>289</v>
      </c>
      <c r="B122" s="106" t="s">
        <v>83</v>
      </c>
      <c r="C122" s="101">
        <v>0</v>
      </c>
      <c r="D122" s="106" t="s">
        <v>12</v>
      </c>
      <c r="E122" s="101">
        <v>26910</v>
      </c>
      <c r="F122" s="102">
        <v>240</v>
      </c>
      <c r="G122" s="103">
        <v>12</v>
      </c>
      <c r="H122" s="103">
        <v>2</v>
      </c>
      <c r="I122" s="104">
        <f>'Прил 4'!J427</f>
        <v>350</v>
      </c>
      <c r="J122" s="104">
        <f>'[2]Прил 4'!K427</f>
        <v>0</v>
      </c>
    </row>
    <row r="123" spans="1:10" ht="63">
      <c r="A123" s="113" t="s">
        <v>345</v>
      </c>
      <c r="B123" s="106" t="s">
        <v>95</v>
      </c>
      <c r="C123" s="101">
        <v>0</v>
      </c>
      <c r="D123" s="106" t="s">
        <v>174</v>
      </c>
      <c r="E123" s="106" t="s">
        <v>311</v>
      </c>
      <c r="F123" s="102"/>
      <c r="G123" s="103"/>
      <c r="H123" s="103"/>
      <c r="I123" s="104">
        <f>I124</f>
        <v>25</v>
      </c>
      <c r="J123" s="104">
        <f>J124</f>
        <v>25</v>
      </c>
    </row>
    <row r="124" spans="1:10" ht="31.5">
      <c r="A124" s="113" t="s">
        <v>317</v>
      </c>
      <c r="B124" s="106" t="s">
        <v>95</v>
      </c>
      <c r="C124" s="101">
        <v>0</v>
      </c>
      <c r="D124" s="106" t="s">
        <v>174</v>
      </c>
      <c r="E124" s="106" t="s">
        <v>318</v>
      </c>
      <c r="F124" s="102">
        <v>240</v>
      </c>
      <c r="G124" s="103">
        <v>3</v>
      </c>
      <c r="H124" s="103">
        <v>14</v>
      </c>
      <c r="I124" s="104">
        <f>'Прил 4'!J187</f>
        <v>25</v>
      </c>
      <c r="J124" s="104">
        <f>'Прил 4'!K187</f>
        <v>25</v>
      </c>
    </row>
    <row r="125" spans="1:10" ht="63">
      <c r="A125" s="113" t="s">
        <v>375</v>
      </c>
      <c r="B125" s="106" t="s">
        <v>192</v>
      </c>
      <c r="C125" s="101">
        <v>0</v>
      </c>
      <c r="D125" s="106" t="s">
        <v>174</v>
      </c>
      <c r="E125" s="106" t="s">
        <v>311</v>
      </c>
      <c r="F125" s="102"/>
      <c r="G125" s="103"/>
      <c r="H125" s="103"/>
      <c r="I125" s="104">
        <f>SUM(I126:I128)</f>
        <v>20</v>
      </c>
      <c r="J125" s="104">
        <f>SUM(J126:J128)</f>
        <v>20</v>
      </c>
    </row>
    <row r="126" spans="1:10" ht="31.5">
      <c r="A126" s="113" t="s">
        <v>377</v>
      </c>
      <c r="B126" s="106" t="s">
        <v>192</v>
      </c>
      <c r="C126" s="101">
        <v>0</v>
      </c>
      <c r="D126" s="106" t="s">
        <v>174</v>
      </c>
      <c r="E126" s="106" t="s">
        <v>376</v>
      </c>
      <c r="F126" s="102">
        <v>240</v>
      </c>
      <c r="G126" s="103">
        <v>1</v>
      </c>
      <c r="H126" s="103">
        <v>13</v>
      </c>
      <c r="I126" s="104">
        <f>'Прил 4'!J111</f>
        <v>10</v>
      </c>
      <c r="J126" s="104">
        <f>'Прил 4'!K111</f>
        <v>10</v>
      </c>
    </row>
    <row r="127" spans="1:10" ht="31.5">
      <c r="A127" s="113" t="s">
        <v>378</v>
      </c>
      <c r="B127" s="106" t="s">
        <v>192</v>
      </c>
      <c r="C127" s="101">
        <v>0</v>
      </c>
      <c r="D127" s="106" t="s">
        <v>174</v>
      </c>
      <c r="E127" s="106" t="s">
        <v>379</v>
      </c>
      <c r="F127" s="102">
        <v>240</v>
      </c>
      <c r="G127" s="103">
        <v>1</v>
      </c>
      <c r="H127" s="103">
        <v>13</v>
      </c>
      <c r="I127" s="104">
        <f>'Прил 4'!J113</f>
        <v>10</v>
      </c>
      <c r="J127" s="104">
        <f>'Прил 4'!K113</f>
        <v>10</v>
      </c>
    </row>
    <row r="128" spans="1:10" ht="31.5">
      <c r="A128" s="113" t="s">
        <v>380</v>
      </c>
      <c r="B128" s="106" t="s">
        <v>192</v>
      </c>
      <c r="C128" s="101">
        <v>0</v>
      </c>
      <c r="D128" s="106" t="s">
        <v>174</v>
      </c>
      <c r="E128" s="106" t="s">
        <v>381</v>
      </c>
      <c r="F128" s="102">
        <v>240</v>
      </c>
      <c r="G128" s="103">
        <v>1</v>
      </c>
      <c r="H128" s="103">
        <v>13</v>
      </c>
      <c r="I128" s="104">
        <f>'Прил 4'!J115</f>
        <v>0</v>
      </c>
      <c r="J128" s="104">
        <f>'Прил 4'!K115</f>
        <v>0</v>
      </c>
    </row>
    <row r="129" spans="1:10" ht="15.75">
      <c r="A129" s="139" t="s">
        <v>285</v>
      </c>
      <c r="B129" s="107" t="s">
        <v>284</v>
      </c>
      <c r="C129" s="108" t="s">
        <v>284</v>
      </c>
      <c r="D129" s="107" t="s">
        <v>284</v>
      </c>
      <c r="E129" s="107" t="s">
        <v>284</v>
      </c>
      <c r="F129" s="109" t="s">
        <v>284</v>
      </c>
      <c r="G129" s="109" t="s">
        <v>284</v>
      </c>
      <c r="H129" s="109" t="s">
        <v>284</v>
      </c>
      <c r="I129" s="110">
        <f>I18+I25+I37+I62+I64+I67+I85+I111+I113+I118+I123+I125</f>
        <v>77449.20000000003</v>
      </c>
      <c r="J129" s="110">
        <f>J18+J25+J37+J62+J64+J67+J85+J111+J113+J118+J123+J125</f>
        <v>45</v>
      </c>
    </row>
    <row r="130" spans="1:7" ht="15">
      <c r="A130" s="5"/>
      <c r="B130" s="40"/>
      <c r="C130" s="5"/>
      <c r="D130" s="5"/>
      <c r="E130" s="5"/>
      <c r="F130" s="5"/>
      <c r="G130" s="4"/>
    </row>
    <row r="131" spans="1:7" ht="15">
      <c r="A131" s="5"/>
      <c r="B131" s="40"/>
      <c r="C131" s="5"/>
      <c r="D131" s="5"/>
      <c r="E131" s="5"/>
      <c r="F131" s="5"/>
      <c r="G131" s="4"/>
    </row>
    <row r="132" spans="1:7" ht="15">
      <c r="A132" s="5"/>
      <c r="B132" s="40"/>
      <c r="C132" s="5"/>
      <c r="D132" s="5"/>
      <c r="E132" s="5"/>
      <c r="F132" s="5"/>
      <c r="G132" s="4"/>
    </row>
    <row r="133" spans="1:7" ht="15">
      <c r="A133" s="5"/>
      <c r="B133" s="40"/>
      <c r="C133" s="5"/>
      <c r="D133" s="5"/>
      <c r="E133" s="5"/>
      <c r="F133" s="5"/>
      <c r="G133" s="4"/>
    </row>
    <row r="134" spans="1:7" ht="15">
      <c r="A134" s="5"/>
      <c r="B134" s="40"/>
      <c r="C134" s="5"/>
      <c r="D134" s="5"/>
      <c r="E134" s="5"/>
      <c r="F134" s="5"/>
      <c r="G134" s="4"/>
    </row>
    <row r="135" spans="1:7" ht="15">
      <c r="A135" s="5"/>
      <c r="B135" s="40"/>
      <c r="C135" s="5"/>
      <c r="D135" s="5"/>
      <c r="E135" s="5"/>
      <c r="F135" s="5"/>
      <c r="G135" s="4"/>
    </row>
    <row r="136" spans="1:7" ht="15">
      <c r="A136" s="5"/>
      <c r="B136" s="40"/>
      <c r="C136" s="5"/>
      <c r="D136" s="5"/>
      <c r="E136" s="5"/>
      <c r="F136" s="5"/>
      <c r="G136" s="4"/>
    </row>
    <row r="137" spans="1:7" ht="15">
      <c r="A137" s="5"/>
      <c r="B137" s="40"/>
      <c r="C137" s="5"/>
      <c r="D137" s="5"/>
      <c r="E137" s="5"/>
      <c r="F137" s="5"/>
      <c r="G137" s="4"/>
    </row>
    <row r="138" spans="1:7" ht="15">
      <c r="A138" s="5"/>
      <c r="B138" s="40"/>
      <c r="C138" s="5"/>
      <c r="D138" s="5"/>
      <c r="E138" s="5"/>
      <c r="F138" s="5"/>
      <c r="G138" s="4"/>
    </row>
    <row r="139" spans="1:7" ht="15">
      <c r="A139" s="5"/>
      <c r="B139" s="40"/>
      <c r="C139" s="5"/>
      <c r="D139" s="5"/>
      <c r="E139" s="5"/>
      <c r="F139" s="5"/>
      <c r="G139" s="4"/>
    </row>
    <row r="140" spans="1:7" ht="15">
      <c r="A140" s="5"/>
      <c r="B140" s="40"/>
      <c r="C140" s="5"/>
      <c r="D140" s="5"/>
      <c r="E140" s="5"/>
      <c r="F140" s="5"/>
      <c r="G140" s="4"/>
    </row>
    <row r="141" spans="1:7" ht="15">
      <c r="A141" s="5"/>
      <c r="B141" s="40"/>
      <c r="C141" s="5"/>
      <c r="D141" s="5"/>
      <c r="E141" s="5"/>
      <c r="F141" s="5"/>
      <c r="G141" s="4"/>
    </row>
    <row r="142" spans="1:7" ht="15">
      <c r="A142" s="5"/>
      <c r="B142" s="40"/>
      <c r="C142" s="5"/>
      <c r="D142" s="5"/>
      <c r="E142" s="5"/>
      <c r="F142" s="5"/>
      <c r="G142" s="4"/>
    </row>
    <row r="143" spans="1:7" ht="15">
      <c r="A143" s="5"/>
      <c r="B143" s="40"/>
      <c r="C143" s="5"/>
      <c r="D143" s="5"/>
      <c r="E143" s="5"/>
      <c r="F143" s="5"/>
      <c r="G143" s="4"/>
    </row>
    <row r="144" spans="1:7" ht="15">
      <c r="A144" s="5"/>
      <c r="B144" s="40"/>
      <c r="C144" s="5"/>
      <c r="D144" s="5"/>
      <c r="E144" s="5"/>
      <c r="F144" s="5"/>
      <c r="G144" s="4"/>
    </row>
    <row r="145" spans="1:7" ht="15">
      <c r="A145" s="5"/>
      <c r="B145" s="40"/>
      <c r="C145" s="5"/>
      <c r="D145" s="5"/>
      <c r="E145" s="5"/>
      <c r="F145" s="5"/>
      <c r="G145" s="4"/>
    </row>
    <row r="146" spans="1:7" ht="15">
      <c r="A146" s="5"/>
      <c r="B146" s="40"/>
      <c r="C146" s="5"/>
      <c r="D146" s="5"/>
      <c r="E146" s="5"/>
      <c r="F146" s="5"/>
      <c r="G146" s="4"/>
    </row>
    <row r="147" spans="1:7" ht="15">
      <c r="A147" s="5"/>
      <c r="B147" s="40"/>
      <c r="C147" s="5"/>
      <c r="D147" s="5"/>
      <c r="E147" s="5"/>
      <c r="F147" s="5"/>
      <c r="G147" s="4"/>
    </row>
    <row r="148" spans="1:7" ht="15">
      <c r="A148" s="5"/>
      <c r="B148" s="40"/>
      <c r="C148" s="5"/>
      <c r="D148" s="5"/>
      <c r="E148" s="5"/>
      <c r="F148" s="5"/>
      <c r="G148" s="4"/>
    </row>
    <row r="149" spans="1:7" ht="15">
      <c r="A149" s="5"/>
      <c r="B149" s="40"/>
      <c r="C149" s="5"/>
      <c r="D149" s="5"/>
      <c r="E149" s="5"/>
      <c r="F149" s="5"/>
      <c r="G149" s="4"/>
    </row>
    <row r="150" spans="1:7" ht="15">
      <c r="A150" s="5"/>
      <c r="B150" s="40"/>
      <c r="C150" s="5"/>
      <c r="D150" s="5"/>
      <c r="E150" s="5"/>
      <c r="F150" s="5"/>
      <c r="G150" s="4"/>
    </row>
  </sheetData>
  <sheetProtection/>
  <mergeCells count="2">
    <mergeCell ref="A14:J14"/>
    <mergeCell ref="B17:E17"/>
  </mergeCells>
  <printOptions/>
  <pageMargins left="0.7086614173228347" right="0.7086614173228347" top="0.7480314960629921" bottom="0.7480314960629921" header="0.31496062992125984" footer="0.31496062992125984"/>
  <pageSetup fitToHeight="1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G34"/>
  <sheetViews>
    <sheetView view="pageBreakPreview" zoomScaleSheetLayoutView="100" zoomScalePageLayoutView="0" workbookViewId="0" topLeftCell="A4">
      <selection activeCell="C2" sqref="C2"/>
    </sheetView>
  </sheetViews>
  <sheetFormatPr defaultColWidth="9.140625" defaultRowHeight="12.75"/>
  <cols>
    <col min="1" max="1" width="29.00390625" style="27" customWidth="1"/>
    <col min="2" max="2" width="59.28125" style="27" customWidth="1"/>
    <col min="3" max="3" width="11.28125" style="27" customWidth="1"/>
    <col min="4" max="16384" width="9.140625" style="27" customWidth="1"/>
  </cols>
  <sheetData>
    <row r="1" ht="15.75">
      <c r="C1" s="7" t="s">
        <v>411</v>
      </c>
    </row>
    <row r="2" ht="15.75">
      <c r="C2" s="7" t="s">
        <v>73</v>
      </c>
    </row>
    <row r="3" ht="15.75">
      <c r="C3" s="7" t="s">
        <v>367</v>
      </c>
    </row>
    <row r="4" ht="15.75">
      <c r="C4" s="7" t="s">
        <v>357</v>
      </c>
    </row>
    <row r="5" ht="15.75">
      <c r="C5" s="7" t="s">
        <v>286</v>
      </c>
    </row>
    <row r="6" ht="15.75">
      <c r="C6" s="7" t="str">
        <f>'Прил 1'!I6</f>
        <v>от "05" сентября 2017 года №49-185</v>
      </c>
    </row>
    <row r="8" ht="15.75">
      <c r="C8" s="7" t="s">
        <v>351</v>
      </c>
    </row>
    <row r="9" ht="15.75">
      <c r="C9" s="7" t="s">
        <v>73</v>
      </c>
    </row>
    <row r="10" ht="15.75">
      <c r="C10" s="7" t="s">
        <v>81</v>
      </c>
    </row>
    <row r="11" ht="15.75">
      <c r="C11" s="7" t="s">
        <v>185</v>
      </c>
    </row>
    <row r="12" spans="2:3" ht="15.75">
      <c r="B12" s="41"/>
      <c r="C12" s="7" t="s">
        <v>356</v>
      </c>
    </row>
    <row r="13" spans="3:7" ht="15">
      <c r="C13" s="42"/>
      <c r="G13" s="42"/>
    </row>
    <row r="14" spans="2:3" ht="15">
      <c r="B14" s="166"/>
      <c r="C14" s="166"/>
    </row>
    <row r="15" spans="1:3" ht="56.25" customHeight="1">
      <c r="A15" s="167" t="s">
        <v>287</v>
      </c>
      <c r="B15" s="167"/>
      <c r="C15" s="167"/>
    </row>
    <row r="17" spans="2:3" ht="15">
      <c r="B17" s="30"/>
      <c r="C17" s="6" t="s">
        <v>85</v>
      </c>
    </row>
    <row r="18" spans="1:3" ht="29.25" customHeight="1">
      <c r="A18" s="43" t="s">
        <v>29</v>
      </c>
      <c r="B18" s="43" t="s">
        <v>31</v>
      </c>
      <c r="C18" s="43" t="s">
        <v>160</v>
      </c>
    </row>
    <row r="19" spans="1:3" ht="28.5">
      <c r="A19" s="38" t="s">
        <v>84</v>
      </c>
      <c r="B19" s="44" t="s">
        <v>32</v>
      </c>
      <c r="C19" s="45"/>
    </row>
    <row r="20" spans="1:3" ht="29.25" hidden="1">
      <c r="A20" s="46" t="s">
        <v>33</v>
      </c>
      <c r="B20" s="47" t="s">
        <v>34</v>
      </c>
      <c r="C20" s="48">
        <f>SUM(C21-C23)</f>
        <v>0</v>
      </c>
    </row>
    <row r="21" spans="1:3" ht="30" hidden="1">
      <c r="A21" s="43" t="s">
        <v>35</v>
      </c>
      <c r="B21" s="49" t="s">
        <v>36</v>
      </c>
      <c r="C21" s="50">
        <f>SUM(C22)</f>
        <v>0</v>
      </c>
    </row>
    <row r="22" spans="1:3" ht="30" hidden="1">
      <c r="A22" s="43" t="s">
        <v>40</v>
      </c>
      <c r="B22" s="49" t="s">
        <v>41</v>
      </c>
      <c r="C22" s="50"/>
    </row>
    <row r="23" spans="1:3" ht="30" hidden="1">
      <c r="A23" s="43" t="s">
        <v>37</v>
      </c>
      <c r="B23" s="49" t="s">
        <v>38</v>
      </c>
      <c r="C23" s="50">
        <f>SUM(C24)</f>
        <v>0</v>
      </c>
    </row>
    <row r="24" spans="1:3" ht="30" hidden="1">
      <c r="A24" s="43" t="s">
        <v>43</v>
      </c>
      <c r="B24" s="49" t="s">
        <v>42</v>
      </c>
      <c r="C24" s="50"/>
    </row>
    <row r="25" spans="1:3" ht="29.25">
      <c r="A25" s="46" t="s">
        <v>52</v>
      </c>
      <c r="B25" s="47" t="s">
        <v>53</v>
      </c>
      <c r="C25" s="48">
        <f>C30-C26</f>
        <v>33290.19999999998</v>
      </c>
    </row>
    <row r="26" spans="1:3" ht="15">
      <c r="A26" s="51" t="s">
        <v>51</v>
      </c>
      <c r="B26" s="52" t="s">
        <v>45</v>
      </c>
      <c r="C26" s="53">
        <f>C27</f>
        <v>111619.5</v>
      </c>
    </row>
    <row r="27" spans="1:3" ht="15">
      <c r="A27" s="51" t="s">
        <v>58</v>
      </c>
      <c r="B27" s="52" t="s">
        <v>46</v>
      </c>
      <c r="C27" s="53">
        <f>C28</f>
        <v>111619.5</v>
      </c>
    </row>
    <row r="28" spans="1:3" ht="15">
      <c r="A28" s="51" t="s">
        <v>56</v>
      </c>
      <c r="B28" s="52" t="s">
        <v>47</v>
      </c>
      <c r="C28" s="53">
        <f>C29</f>
        <v>111619.5</v>
      </c>
    </row>
    <row r="29" spans="1:3" ht="30">
      <c r="A29" s="51" t="s">
        <v>370</v>
      </c>
      <c r="B29" s="54" t="s">
        <v>371</v>
      </c>
      <c r="C29" s="55">
        <v>111619.5</v>
      </c>
    </row>
    <row r="30" spans="1:3" ht="15">
      <c r="A30" s="51" t="s">
        <v>54</v>
      </c>
      <c r="B30" s="52" t="s">
        <v>48</v>
      </c>
      <c r="C30" s="53">
        <f>C31</f>
        <v>144909.69999999998</v>
      </c>
    </row>
    <row r="31" spans="1:3" ht="15">
      <c r="A31" s="51" t="s">
        <v>55</v>
      </c>
      <c r="B31" s="52" t="s">
        <v>49</v>
      </c>
      <c r="C31" s="53">
        <f>C32</f>
        <v>144909.69999999998</v>
      </c>
    </row>
    <row r="32" spans="1:3" ht="15">
      <c r="A32" s="51" t="s">
        <v>57</v>
      </c>
      <c r="B32" s="52" t="s">
        <v>50</v>
      </c>
      <c r="C32" s="53">
        <f>C33</f>
        <v>144909.69999999998</v>
      </c>
    </row>
    <row r="33" spans="1:3" ht="30">
      <c r="A33" s="51" t="s">
        <v>372</v>
      </c>
      <c r="B33" s="54" t="s">
        <v>373</v>
      </c>
      <c r="C33" s="55">
        <f>'Прил 3'!J361</f>
        <v>144909.69999999998</v>
      </c>
    </row>
    <row r="34" spans="1:3" ht="15">
      <c r="A34" s="44"/>
      <c r="B34" s="44" t="s">
        <v>39</v>
      </c>
      <c r="C34" s="56">
        <f>C20+C25</f>
        <v>33290.19999999998</v>
      </c>
    </row>
  </sheetData>
  <sheetProtection/>
  <mergeCells count="2">
    <mergeCell ref="B14:C14"/>
    <mergeCell ref="A15:C15"/>
  </mergeCells>
  <printOptions/>
  <pageMargins left="0.75" right="0.28" top="0.55" bottom="0.39" header="0.17" footer="0.28"/>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asfr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gena</dc:creator>
  <cp:keywords/>
  <dc:description/>
  <cp:lastModifiedBy>Катерина</cp:lastModifiedBy>
  <cp:lastPrinted>2017-09-06T12:51:31Z</cp:lastPrinted>
  <dcterms:created xsi:type="dcterms:W3CDTF">2002-06-04T10:05:56Z</dcterms:created>
  <dcterms:modified xsi:type="dcterms:W3CDTF">2017-09-06T12:51:35Z</dcterms:modified>
  <cp:category/>
  <cp:version/>
  <cp:contentType/>
  <cp:contentStatus/>
</cp:coreProperties>
</file>