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E:\Работа\3\2019 год\"/>
    </mc:Choice>
  </mc:AlternateContent>
  <bookViews>
    <workbookView xWindow="120" yWindow="180" windowWidth="11625" windowHeight="6225" tabRatio="702" firstSheet="2" activeTab="10"/>
  </bookViews>
  <sheets>
    <sheet name="Приложение 1" sheetId="35" r:id="rId1"/>
    <sheet name="Приложение 2" sheetId="36" r:id="rId2"/>
    <sheet name="Приложение 3" sheetId="32" r:id="rId3"/>
    <sheet name="Приложение 4" sheetId="37" r:id="rId4"/>
    <sheet name="Приложение 5" sheetId="9" r:id="rId5"/>
    <sheet name="Приложение 6" sheetId="2" r:id="rId6"/>
    <sheet name="Приложение 7" sheetId="28" r:id="rId7"/>
    <sheet name="Приложение 8" sheetId="39" r:id="rId8"/>
    <sheet name="Приложение 9" sheetId="29" r:id="rId9"/>
    <sheet name="Приложение 10" sheetId="30" r:id="rId10"/>
    <sheet name="Приложение 11" sheetId="38" r:id="rId11"/>
  </sheets>
  <definedNames>
    <definedName name="_xlnm._FilterDatabase" localSheetId="4" hidden="1">'Приложение 5'!$A$11:$I$268</definedName>
    <definedName name="_xlnm._FilterDatabase" localSheetId="5" hidden="1">'Приложение 6'!$A$9:$J$215</definedName>
    <definedName name="_xlnm.Print_Titles" localSheetId="3">'Приложение 4'!$9:$9</definedName>
    <definedName name="_xlnm.Print_Titles" localSheetId="8">'Приложение 9'!$9:$9</definedName>
    <definedName name="_xlnm.Print_Area" localSheetId="0">'Приложение 1'!$A$1:$D$43</definedName>
    <definedName name="_xlnm.Print_Area" localSheetId="9">'Приложение 10'!$A$1:$D$36</definedName>
    <definedName name="_xlnm.Print_Area" localSheetId="10">'Приложение 11'!$A$1:$D$22</definedName>
    <definedName name="_xlnm.Print_Area" localSheetId="1">'Приложение 2'!$A$1:$D$85</definedName>
    <definedName name="_xlnm.Print_Area" localSheetId="2">'Приложение 3'!$A$1:$D$18</definedName>
    <definedName name="_xlnm.Print_Area" localSheetId="3">'Приложение 4'!$A$1:$E$46</definedName>
    <definedName name="_xlnm.Print_Area" localSheetId="4">'Приложение 5'!$A$1:$J$370</definedName>
    <definedName name="_xlnm.Print_Area" localSheetId="5">'Приложение 6'!$A$1:$K$381</definedName>
    <definedName name="_xlnm.Print_Area" localSheetId="6">'Приложение 7'!$A$1:$J$150</definedName>
    <definedName name="_xlnm.Print_Area" localSheetId="7">'Приложение 8'!$A$1:$D$15</definedName>
    <definedName name="_xlnm.Print_Area" localSheetId="8">'Приложение 9'!$A$1:$K$22</definedName>
  </definedNames>
  <calcPr calcId="162913" fullCalcOnLoad="1"/>
</workbook>
</file>

<file path=xl/calcChain.xml><?xml version="1.0" encoding="utf-8"?>
<calcChain xmlns="http://schemas.openxmlformats.org/spreadsheetml/2006/main">
  <c r="K15" i="29" l="1"/>
  <c r="K14" i="29" s="1"/>
  <c r="K13" i="29" s="1"/>
  <c r="K12" i="29" s="1"/>
  <c r="K11" i="29" s="1"/>
  <c r="K10" i="29" s="1"/>
  <c r="K21" i="29"/>
  <c r="K20" i="29" s="1"/>
  <c r="K19" i="29"/>
  <c r="K18" i="29" s="1"/>
  <c r="K17" i="29" s="1"/>
  <c r="K16" i="29" s="1"/>
  <c r="D13" i="39"/>
  <c r="D15" i="39" s="1"/>
  <c r="J12" i="28"/>
  <c r="J13" i="28"/>
  <c r="J14" i="28"/>
  <c r="J16" i="28"/>
  <c r="J15" i="28"/>
  <c r="J19" i="28"/>
  <c r="J20" i="28"/>
  <c r="J21" i="28"/>
  <c r="J22" i="28"/>
  <c r="J23" i="28"/>
  <c r="J25" i="28"/>
  <c r="J24" i="28" s="1"/>
  <c r="J27" i="28"/>
  <c r="J26" i="28" s="1"/>
  <c r="J28" i="28"/>
  <c r="J30" i="28"/>
  <c r="J29" i="28"/>
  <c r="J31" i="28"/>
  <c r="J34" i="28"/>
  <c r="J36" i="28"/>
  <c r="J37" i="28"/>
  <c r="J38" i="28"/>
  <c r="J39" i="28"/>
  <c r="J41" i="28"/>
  <c r="J40" i="28"/>
  <c r="J42" i="28"/>
  <c r="J43" i="28"/>
  <c r="J45" i="28"/>
  <c r="J46" i="28"/>
  <c r="J47" i="28"/>
  <c r="J48" i="28"/>
  <c r="J49" i="28"/>
  <c r="J50" i="28"/>
  <c r="J51" i="28"/>
  <c r="J52" i="28"/>
  <c r="J53" i="28"/>
  <c r="J54" i="28"/>
  <c r="J55" i="28"/>
  <c r="J56" i="28"/>
  <c r="J57" i="28"/>
  <c r="J58" i="28"/>
  <c r="J60" i="28"/>
  <c r="J61" i="28"/>
  <c r="J62" i="28"/>
  <c r="J64" i="28"/>
  <c r="J63" i="28"/>
  <c r="J65" i="28"/>
  <c r="J68" i="28"/>
  <c r="J67" i="28"/>
  <c r="J70" i="28"/>
  <c r="J69" i="28" s="1"/>
  <c r="J73" i="28"/>
  <c r="J74" i="28"/>
  <c r="J76" i="28"/>
  <c r="J77" i="28"/>
  <c r="J78" i="28"/>
  <c r="J80" i="28"/>
  <c r="J81" i="28"/>
  <c r="J82" i="28"/>
  <c r="J84" i="28"/>
  <c r="J85" i="28"/>
  <c r="J86" i="28"/>
  <c r="J88" i="28"/>
  <c r="J87" i="28"/>
  <c r="J92" i="28"/>
  <c r="J91" i="28" s="1"/>
  <c r="J94" i="28"/>
  <c r="J93" i="28" s="1"/>
  <c r="J96" i="28"/>
  <c r="J95" i="28"/>
  <c r="J97" i="28"/>
  <c r="J98" i="28"/>
  <c r="J102" i="28"/>
  <c r="J101" i="28" s="1"/>
  <c r="J105" i="28"/>
  <c r="J104" i="28" s="1"/>
  <c r="J107" i="28"/>
  <c r="J106" i="28" s="1"/>
  <c r="J109" i="28"/>
  <c r="J108" i="28"/>
  <c r="J112" i="28"/>
  <c r="J111" i="28" s="1"/>
  <c r="J114" i="28"/>
  <c r="J113" i="28" s="1"/>
  <c r="J116" i="28"/>
  <c r="J117" i="28"/>
  <c r="J119" i="28"/>
  <c r="J118" i="28" s="1"/>
  <c r="J122" i="28"/>
  <c r="J123" i="28"/>
  <c r="J126" i="28"/>
  <c r="J125" i="28" s="1"/>
  <c r="J124" i="28" s="1"/>
  <c r="J127" i="28"/>
  <c r="J128" i="28"/>
  <c r="J130" i="28"/>
  <c r="J129" i="28" s="1"/>
  <c r="J133" i="28"/>
  <c r="J132" i="28"/>
  <c r="J135" i="28"/>
  <c r="J134" i="28" s="1"/>
  <c r="J137" i="28"/>
  <c r="J136" i="28" s="1"/>
  <c r="J139" i="28"/>
  <c r="J138" i="28"/>
  <c r="J141" i="28"/>
  <c r="J140" i="28" s="1"/>
  <c r="J145" i="28"/>
  <c r="J144" i="28" s="1"/>
  <c r="J147" i="28"/>
  <c r="J146" i="28"/>
  <c r="J149" i="28"/>
  <c r="J148" i="28" s="1"/>
  <c r="I147" i="28"/>
  <c r="I146" i="28"/>
  <c r="I145" i="28"/>
  <c r="I144" i="28" s="1"/>
  <c r="I141" i="28"/>
  <c r="I140" i="28" s="1"/>
  <c r="I139" i="28"/>
  <c r="I138" i="28"/>
  <c r="I135" i="28"/>
  <c r="I134" i="28"/>
  <c r="I133" i="28"/>
  <c r="I132" i="28" s="1"/>
  <c r="I131" i="28" s="1"/>
  <c r="I130" i="28"/>
  <c r="I129" i="28"/>
  <c r="I117" i="28"/>
  <c r="I114" i="28"/>
  <c r="I113" i="28" s="1"/>
  <c r="I112" i="28"/>
  <c r="I111" i="28" s="1"/>
  <c r="I109" i="28"/>
  <c r="I108" i="28"/>
  <c r="I86" i="28"/>
  <c r="I85" i="28"/>
  <c r="I84" i="28"/>
  <c r="I83" i="28" s="1"/>
  <c r="I80" i="28"/>
  <c r="I78" i="28"/>
  <c r="I76" i="28"/>
  <c r="I74" i="28"/>
  <c r="I68" i="28"/>
  <c r="I67" i="28" s="1"/>
  <c r="I65" i="28"/>
  <c r="I64" i="28"/>
  <c r="I62" i="28"/>
  <c r="I58" i="28"/>
  <c r="I57" i="28"/>
  <c r="I56" i="28"/>
  <c r="I54" i="28"/>
  <c r="I52" i="28"/>
  <c r="I45" i="28"/>
  <c r="I42" i="28"/>
  <c r="I37" i="28"/>
  <c r="I31" i="28"/>
  <c r="I28" i="28"/>
  <c r="I27" i="28"/>
  <c r="I26" i="28"/>
  <c r="I25" i="28"/>
  <c r="I24" i="28" s="1"/>
  <c r="I22" i="28"/>
  <c r="I21" i="28"/>
  <c r="I20" i="28"/>
  <c r="I19" i="28"/>
  <c r="D11" i="32"/>
  <c r="D12" i="32"/>
  <c r="D13" i="32"/>
  <c r="D14" i="32"/>
  <c r="D15" i="32"/>
  <c r="D16" i="32"/>
  <c r="D17" i="32"/>
  <c r="C16" i="32"/>
  <c r="C15" i="32"/>
  <c r="C14" i="32"/>
  <c r="C13" i="32"/>
  <c r="C12" i="32"/>
  <c r="C11" i="32"/>
  <c r="C14" i="39"/>
  <c r="E14" i="37"/>
  <c r="E18" i="37"/>
  <c r="E17" i="37"/>
  <c r="E35" i="37"/>
  <c r="J17" i="9"/>
  <c r="J19" i="9"/>
  <c r="J18" i="9" s="1"/>
  <c r="J20" i="9"/>
  <c r="J25" i="9"/>
  <c r="J24" i="9" s="1"/>
  <c r="J23" i="9" s="1"/>
  <c r="J22" i="9" s="1"/>
  <c r="J29" i="9"/>
  <c r="J28" i="9" s="1"/>
  <c r="J27" i="9" s="1"/>
  <c r="J31" i="9"/>
  <c r="J32" i="9"/>
  <c r="J34" i="9"/>
  <c r="J35" i="9"/>
  <c r="J36" i="9"/>
  <c r="J38" i="9"/>
  <c r="J37" i="9" s="1"/>
  <c r="J42" i="9"/>
  <c r="J41" i="9" s="1"/>
  <c r="J44" i="9"/>
  <c r="J43" i="9" s="1"/>
  <c r="J46" i="9"/>
  <c r="J45" i="9" s="1"/>
  <c r="J47" i="9"/>
  <c r="J48" i="9"/>
  <c r="J50" i="9"/>
  <c r="J49" i="9" s="1"/>
  <c r="E13" i="37" s="1"/>
  <c r="J53" i="9"/>
  <c r="J52" i="9"/>
  <c r="J51" i="9" s="1"/>
  <c r="J57" i="9"/>
  <c r="J56" i="9"/>
  <c r="J55" i="9"/>
  <c r="J54" i="9" s="1"/>
  <c r="J62" i="9"/>
  <c r="J61" i="9"/>
  <c r="J60" i="9" s="1"/>
  <c r="J59" i="9" s="1"/>
  <c r="J58" i="9" s="1"/>
  <c r="E15" i="37" s="1"/>
  <c r="J67" i="9"/>
  <c r="J66" i="9" s="1"/>
  <c r="J69" i="9"/>
  <c r="J68" i="9"/>
  <c r="J65" i="9" s="1"/>
  <c r="J64" i="9" s="1"/>
  <c r="J70" i="9"/>
  <c r="J71" i="9"/>
  <c r="J74" i="9"/>
  <c r="J73" i="9" s="1"/>
  <c r="J72" i="9" s="1"/>
  <c r="J78" i="9"/>
  <c r="J77" i="9" s="1"/>
  <c r="J79" i="9"/>
  <c r="J82" i="9"/>
  <c r="J81" i="9" s="1"/>
  <c r="J80" i="9" s="1"/>
  <c r="J85" i="9"/>
  <c r="J84" i="9" s="1"/>
  <c r="J83" i="9" s="1"/>
  <c r="J87" i="9"/>
  <c r="J86" i="9" s="1"/>
  <c r="J88" i="9"/>
  <c r="J94" i="9"/>
  <c r="J93" i="9" s="1"/>
  <c r="J92" i="9" s="1"/>
  <c r="J98" i="9"/>
  <c r="J97" i="9" s="1"/>
  <c r="J96" i="9" s="1"/>
  <c r="J95" i="9" s="1"/>
  <c r="J99" i="9"/>
  <c r="J102" i="9"/>
  <c r="J101" i="9"/>
  <c r="J100" i="9" s="1"/>
  <c r="J103" i="9"/>
  <c r="J107" i="9"/>
  <c r="J106" i="9" s="1"/>
  <c r="J105" i="9" s="1"/>
  <c r="J104" i="9"/>
  <c r="J111" i="9"/>
  <c r="J110" i="9" s="1"/>
  <c r="J109" i="9" s="1"/>
  <c r="J108" i="9" s="1"/>
  <c r="J113" i="9"/>
  <c r="J112" i="9"/>
  <c r="J114" i="9"/>
  <c r="J118" i="9"/>
  <c r="J117" i="9"/>
  <c r="J116" i="9" s="1"/>
  <c r="J115" i="9" s="1"/>
  <c r="J119" i="9"/>
  <c r="J120" i="9"/>
  <c r="J124" i="9"/>
  <c r="J125" i="9"/>
  <c r="J123" i="9" s="1"/>
  <c r="J122" i="9" s="1"/>
  <c r="J121" i="9"/>
  <c r="J126" i="9"/>
  <c r="J132" i="9"/>
  <c r="J131" i="9" s="1"/>
  <c r="J130" i="9" s="1"/>
  <c r="J129" i="9" s="1"/>
  <c r="J128" i="9" s="1"/>
  <c r="J127" i="9" s="1"/>
  <c r="J138" i="9"/>
  <c r="J137" i="9"/>
  <c r="J140" i="9"/>
  <c r="J139" i="9"/>
  <c r="J142" i="9"/>
  <c r="J141" i="9" s="1"/>
  <c r="J144" i="9"/>
  <c r="J143" i="9"/>
  <c r="J146" i="9"/>
  <c r="J145" i="9"/>
  <c r="J149" i="9"/>
  <c r="J148" i="9" s="1"/>
  <c r="J147" i="9" s="1"/>
  <c r="J151" i="9"/>
  <c r="J152" i="9"/>
  <c r="J154" i="9"/>
  <c r="J153" i="9"/>
  <c r="J158" i="9"/>
  <c r="J157" i="9" s="1"/>
  <c r="J156" i="9" s="1"/>
  <c r="J155" i="9" s="1"/>
  <c r="J163" i="9"/>
  <c r="J162" i="9"/>
  <c r="J165" i="9"/>
  <c r="J164" i="9"/>
  <c r="J169" i="9"/>
  <c r="J168" i="9" s="1"/>
  <c r="J167" i="9" s="1"/>
  <c r="J166" i="9"/>
  <c r="E22" i="37" s="1"/>
  <c r="J175" i="9"/>
  <c r="J174" i="9" s="1"/>
  <c r="J173" i="9" s="1"/>
  <c r="J172" i="9" s="1"/>
  <c r="J171" i="9" s="1"/>
  <c r="J179" i="9"/>
  <c r="J178" i="9" s="1"/>
  <c r="J181" i="9"/>
  <c r="J180" i="9" s="1"/>
  <c r="J183" i="9"/>
  <c r="J182" i="9" s="1"/>
  <c r="J185" i="9"/>
  <c r="J184" i="9" s="1"/>
  <c r="J190" i="9"/>
  <c r="J189" i="9"/>
  <c r="J188" i="9" s="1"/>
  <c r="J187" i="9" s="1"/>
  <c r="J186" i="9" s="1"/>
  <c r="E25" i="37" s="1"/>
  <c r="J194" i="9"/>
  <c r="J193" i="9"/>
  <c r="J195" i="9"/>
  <c r="J192" i="9" s="1"/>
  <c r="J191" i="9" s="1"/>
  <c r="E26" i="37" s="1"/>
  <c r="J196" i="9"/>
  <c r="J202" i="9"/>
  <c r="J201" i="9" s="1"/>
  <c r="J200" i="9" s="1"/>
  <c r="J199" i="9" s="1"/>
  <c r="J198" i="9" s="1"/>
  <c r="J205" i="9"/>
  <c r="J204" i="9"/>
  <c r="J203" i="9" s="1"/>
  <c r="J209" i="9"/>
  <c r="J208" i="9"/>
  <c r="J207" i="9" s="1"/>
  <c r="J206" i="9" s="1"/>
  <c r="J214" i="9"/>
  <c r="J213" i="9" s="1"/>
  <c r="J212" i="9" s="1"/>
  <c r="J211" i="9" s="1"/>
  <c r="J210" i="9" s="1"/>
  <c r="E29" i="37" s="1"/>
  <c r="J219" i="9"/>
  <c r="J218" i="9" s="1"/>
  <c r="J221" i="9"/>
  <c r="J220" i="9"/>
  <c r="J223" i="9"/>
  <c r="J222" i="9" s="1"/>
  <c r="J226" i="9"/>
  <c r="J227" i="9"/>
  <c r="J229" i="9"/>
  <c r="J228" i="9" s="1"/>
  <c r="J231" i="9"/>
  <c r="J230" i="9"/>
  <c r="J233" i="9"/>
  <c r="J232" i="9"/>
  <c r="J235" i="9"/>
  <c r="J234" i="9" s="1"/>
  <c r="J237" i="9"/>
  <c r="J236" i="9"/>
  <c r="J239" i="9"/>
  <c r="J238" i="9"/>
  <c r="J241" i="9"/>
  <c r="J240" i="9" s="1"/>
  <c r="J243" i="9"/>
  <c r="J242" i="9" s="1"/>
  <c r="J245" i="9"/>
  <c r="J244" i="9"/>
  <c r="J247" i="9"/>
  <c r="J246" i="9" s="1"/>
  <c r="J249" i="9"/>
  <c r="J248" i="9"/>
  <c r="J251" i="9"/>
  <c r="J250" i="9"/>
  <c r="J255" i="9"/>
  <c r="J254" i="9" s="1"/>
  <c r="J256" i="9"/>
  <c r="J259" i="9"/>
  <c r="J258" i="9"/>
  <c r="J257" i="9" s="1"/>
  <c r="J262" i="9"/>
  <c r="J261" i="9"/>
  <c r="J260" i="9" s="1"/>
  <c r="J267" i="9"/>
  <c r="J266" i="9" s="1"/>
  <c r="J265" i="9" s="1"/>
  <c r="J264" i="9" s="1"/>
  <c r="J263" i="9" s="1"/>
  <c r="E31" i="37" s="1"/>
  <c r="J268" i="9"/>
  <c r="J269" i="9"/>
  <c r="J274" i="9"/>
  <c r="J273" i="9"/>
  <c r="J272" i="9" s="1"/>
  <c r="J277" i="9"/>
  <c r="J276" i="9"/>
  <c r="J275" i="9" s="1"/>
  <c r="J280" i="9"/>
  <c r="J279" i="9"/>
  <c r="J278" i="9" s="1"/>
  <c r="J286" i="9"/>
  <c r="J285" i="9"/>
  <c r="J284" i="9" s="1"/>
  <c r="J283" i="9"/>
  <c r="J282" i="9" s="1"/>
  <c r="J291" i="9"/>
  <c r="J290" i="9"/>
  <c r="J289" i="9" s="1"/>
  <c r="J288" i="9"/>
  <c r="J295" i="9"/>
  <c r="J296" i="9"/>
  <c r="J298" i="9"/>
  <c r="J297" i="9"/>
  <c r="J304" i="9"/>
  <c r="J305" i="9"/>
  <c r="J303" i="9"/>
  <c r="J302" i="9" s="1"/>
  <c r="J306" i="9"/>
  <c r="J309" i="9"/>
  <c r="J308" i="9" s="1"/>
  <c r="J311" i="9"/>
  <c r="J310" i="9"/>
  <c r="J316" i="9"/>
  <c r="J315" i="9" s="1"/>
  <c r="J319" i="9"/>
  <c r="J318" i="9" s="1"/>
  <c r="J317" i="9"/>
  <c r="J323" i="9"/>
  <c r="J322" i="9" s="1"/>
  <c r="J321" i="9" s="1"/>
  <c r="J320" i="9" s="1"/>
  <c r="J327" i="9"/>
  <c r="J326" i="9"/>
  <c r="J329" i="9"/>
  <c r="J328" i="9" s="1"/>
  <c r="J331" i="9"/>
  <c r="J330" i="9" s="1"/>
  <c r="J333" i="9"/>
  <c r="J334" i="9"/>
  <c r="J339" i="9"/>
  <c r="J338" i="9"/>
  <c r="J337" i="9" s="1"/>
  <c r="J336" i="9" s="1"/>
  <c r="J335" i="9" s="1"/>
  <c r="E39" i="37" s="1"/>
  <c r="J341" i="9"/>
  <c r="J340" i="9" s="1"/>
  <c r="J343" i="9"/>
  <c r="J342" i="9" s="1"/>
  <c r="J349" i="9"/>
  <c r="J348" i="9"/>
  <c r="J347" i="9"/>
  <c r="J346" i="9" s="1"/>
  <c r="J353" i="9"/>
  <c r="J352" i="9"/>
  <c r="J351" i="9" s="1"/>
  <c r="J350" i="9" s="1"/>
  <c r="J359" i="9"/>
  <c r="J358" i="9"/>
  <c r="J357" i="9"/>
  <c r="J356" i="9" s="1"/>
  <c r="J355" i="9" s="1"/>
  <c r="J361" i="9"/>
  <c r="J360" i="9"/>
  <c r="J362" i="9"/>
  <c r="J363" i="9"/>
  <c r="J369" i="9"/>
  <c r="J368" i="9" s="1"/>
  <c r="J367" i="9" s="1"/>
  <c r="J366" i="9" s="1"/>
  <c r="J365" i="9" s="1"/>
  <c r="I259" i="9"/>
  <c r="I258" i="9" s="1"/>
  <c r="I257" i="9" s="1"/>
  <c r="I256" i="9"/>
  <c r="I255" i="9"/>
  <c r="I254" i="9" s="1"/>
  <c r="I251" i="9"/>
  <c r="I250" i="9" s="1"/>
  <c r="I249" i="9"/>
  <c r="I248" i="9" s="1"/>
  <c r="I363" i="9"/>
  <c r="I361" i="9"/>
  <c r="I360" i="9"/>
  <c r="I359" i="9"/>
  <c r="I339" i="9"/>
  <c r="I333" i="9"/>
  <c r="I331" i="9"/>
  <c r="I329" i="9"/>
  <c r="I328" i="9" s="1"/>
  <c r="I325" i="9" s="1"/>
  <c r="I324" i="9" s="1"/>
  <c r="I327" i="9"/>
  <c r="I326" i="9" s="1"/>
  <c r="I319" i="9"/>
  <c r="I316" i="9"/>
  <c r="I315" i="9"/>
  <c r="I311" i="9"/>
  <c r="I310" i="9"/>
  <c r="I306" i="9"/>
  <c r="I304" i="9"/>
  <c r="I298" i="9"/>
  <c r="I297" i="9" s="1"/>
  <c r="I280" i="9"/>
  <c r="I274" i="9"/>
  <c r="I273" i="9" s="1"/>
  <c r="I269" i="9"/>
  <c r="I247" i="9"/>
  <c r="I246" i="9" s="1"/>
  <c r="I243" i="9"/>
  <c r="I242" i="9"/>
  <c r="I239" i="9"/>
  <c r="I238" i="9"/>
  <c r="I227" i="9"/>
  <c r="I221" i="9"/>
  <c r="I219" i="9"/>
  <c r="I214" i="9"/>
  <c r="I213" i="9" s="1"/>
  <c r="I212" i="9" s="1"/>
  <c r="I211" i="9" s="1"/>
  <c r="I210" i="9" s="1"/>
  <c r="D29" i="37" s="1"/>
  <c r="I209" i="9"/>
  <c r="I208" i="9" s="1"/>
  <c r="I207" i="9" s="1"/>
  <c r="I206" i="9" s="1"/>
  <c r="I196" i="9"/>
  <c r="I195" i="9" s="1"/>
  <c r="I194" i="9"/>
  <c r="I193" i="9" s="1"/>
  <c r="I181" i="9"/>
  <c r="I180" i="9" s="1"/>
  <c r="I169" i="9"/>
  <c r="I168" i="9" s="1"/>
  <c r="I167" i="9" s="1"/>
  <c r="I166" i="9" s="1"/>
  <c r="D22" i="37" s="1"/>
  <c r="I165" i="9"/>
  <c r="I164" i="9" s="1"/>
  <c r="I158" i="9"/>
  <c r="I154" i="9"/>
  <c r="I153" i="9"/>
  <c r="I152" i="9"/>
  <c r="I151" i="9"/>
  <c r="I149" i="9"/>
  <c r="I146" i="9"/>
  <c r="I145" i="9" s="1"/>
  <c r="I144" i="9"/>
  <c r="I142" i="9"/>
  <c r="I141" i="9"/>
  <c r="I140" i="9"/>
  <c r="I139" i="9"/>
  <c r="I138" i="9"/>
  <c r="I137" i="9"/>
  <c r="I132" i="9"/>
  <c r="D18" i="37" s="1"/>
  <c r="D17" i="37" s="1"/>
  <c r="I125" i="9"/>
  <c r="I123" i="9" s="1"/>
  <c r="I122" i="9" s="1"/>
  <c r="I121" i="9" s="1"/>
  <c r="I126" i="9"/>
  <c r="I124" i="9"/>
  <c r="I111" i="9"/>
  <c r="I110" i="9" s="1"/>
  <c r="I109" i="9" s="1"/>
  <c r="I107" i="9"/>
  <c r="I99" i="9"/>
  <c r="I98" i="9"/>
  <c r="I97" i="9" s="1"/>
  <c r="I96" i="9" s="1"/>
  <c r="I95" i="9" s="1"/>
  <c r="I94" i="9"/>
  <c r="I93" i="9" s="1"/>
  <c r="I92" i="9" s="1"/>
  <c r="I79" i="9"/>
  <c r="I78" i="9" s="1"/>
  <c r="I77" i="9" s="1"/>
  <c r="I62" i="9"/>
  <c r="I53" i="9"/>
  <c r="I52" i="9" s="1"/>
  <c r="I51" i="9" s="1"/>
  <c r="I50" i="9" s="1"/>
  <c r="I48" i="9"/>
  <c r="I46" i="9"/>
  <c r="I44" i="9"/>
  <c r="I43" i="9"/>
  <c r="I42" i="9"/>
  <c r="I38" i="9"/>
  <c r="I37" i="9" s="1"/>
  <c r="I36" i="9"/>
  <c r="I20" i="9"/>
  <c r="I19" i="9"/>
  <c r="I18" i="9" s="1"/>
  <c r="I362" i="9"/>
  <c r="I358" i="9"/>
  <c r="I338" i="9"/>
  <c r="I332" i="9"/>
  <c r="I330" i="9"/>
  <c r="I318" i="9"/>
  <c r="I317" i="9" s="1"/>
  <c r="I279" i="9"/>
  <c r="I278" i="9"/>
  <c r="I272" i="9"/>
  <c r="I220" i="9"/>
  <c r="I218" i="9"/>
  <c r="I187" i="9"/>
  <c r="I186" i="9"/>
  <c r="D25" i="37" s="1"/>
  <c r="I157" i="9"/>
  <c r="I156" i="9" s="1"/>
  <c r="I155" i="9" s="1"/>
  <c r="I148" i="9"/>
  <c r="I147" i="9"/>
  <c r="I143" i="9"/>
  <c r="I131" i="9"/>
  <c r="I130" i="9"/>
  <c r="I129" i="9" s="1"/>
  <c r="I128" i="9" s="1"/>
  <c r="I127" i="9" s="1"/>
  <c r="I106" i="9"/>
  <c r="I105" i="9"/>
  <c r="I104" i="9" s="1"/>
  <c r="I61" i="9"/>
  <c r="I60" i="9" s="1"/>
  <c r="I59" i="9" s="1"/>
  <c r="I58" i="9" s="1"/>
  <c r="D15" i="37" s="1"/>
  <c r="I49" i="9"/>
  <c r="D13" i="37" s="1"/>
  <c r="I47" i="9"/>
  <c r="I45" i="9"/>
  <c r="I41" i="9"/>
  <c r="J317" i="2"/>
  <c r="I323" i="9" s="1"/>
  <c r="I322" i="9" s="1"/>
  <c r="I321" i="9" s="1"/>
  <c r="I320" i="9" s="1"/>
  <c r="K226" i="2"/>
  <c r="K15" i="2"/>
  <c r="K14" i="2"/>
  <c r="K13" i="2" s="1"/>
  <c r="K19" i="2"/>
  <c r="K18" i="2" s="1"/>
  <c r="K22" i="2"/>
  <c r="K28" i="2"/>
  <c r="K32" i="2"/>
  <c r="K34" i="2"/>
  <c r="K36" i="2"/>
  <c r="K38" i="2"/>
  <c r="K43" i="2"/>
  <c r="K47" i="2"/>
  <c r="K46" i="2"/>
  <c r="K52" i="2"/>
  <c r="K51" i="2" s="1"/>
  <c r="K57" i="2"/>
  <c r="K59" i="2"/>
  <c r="K61" i="2"/>
  <c r="K64" i="2"/>
  <c r="K69" i="2"/>
  <c r="K68" i="2" s="1"/>
  <c r="K67" i="2" s="1"/>
  <c r="K66" i="2" s="1"/>
  <c r="K72" i="2"/>
  <c r="K75" i="2"/>
  <c r="K74" i="2"/>
  <c r="K78" i="2"/>
  <c r="K81" i="2"/>
  <c r="K80" i="2" s="1"/>
  <c r="K82" i="2"/>
  <c r="J91" i="9" s="1"/>
  <c r="J90" i="9" s="1"/>
  <c r="J89" i="9" s="1"/>
  <c r="K84" i="2"/>
  <c r="K83" i="2"/>
  <c r="K88" i="2"/>
  <c r="K87" i="2"/>
  <c r="K93" i="2"/>
  <c r="K92" i="2" s="1"/>
  <c r="K91" i="2" s="1"/>
  <c r="K97" i="2"/>
  <c r="K96" i="2"/>
  <c r="K95" i="2"/>
  <c r="K101" i="2"/>
  <c r="K100" i="2" s="1"/>
  <c r="K104" i="2"/>
  <c r="K103" i="2"/>
  <c r="K107" i="2"/>
  <c r="K110" i="2"/>
  <c r="K109" i="2"/>
  <c r="K99" i="2" s="1"/>
  <c r="K113" i="2"/>
  <c r="K112" i="2" s="1"/>
  <c r="K117" i="2"/>
  <c r="K116" i="2"/>
  <c r="K125" i="2"/>
  <c r="K131" i="2"/>
  <c r="K133" i="2"/>
  <c r="K135" i="2"/>
  <c r="K137" i="2"/>
  <c r="K142" i="2"/>
  <c r="K145" i="2"/>
  <c r="K147" i="2"/>
  <c r="K144" i="2" s="1"/>
  <c r="K151" i="2"/>
  <c r="K150" i="2" s="1"/>
  <c r="K149" i="2" s="1"/>
  <c r="K158" i="2"/>
  <c r="K162" i="2"/>
  <c r="K161" i="2" s="1"/>
  <c r="K160" i="2" s="1"/>
  <c r="K168" i="2"/>
  <c r="K171" i="2"/>
  <c r="J177" i="9" s="1"/>
  <c r="J176" i="9" s="1"/>
  <c r="K172" i="2"/>
  <c r="K174" i="2"/>
  <c r="K176" i="2"/>
  <c r="K178" i="2"/>
  <c r="K184" i="2"/>
  <c r="K183" i="2"/>
  <c r="K182" i="2"/>
  <c r="K181" i="2"/>
  <c r="K180" i="2" s="1"/>
  <c r="K189" i="2"/>
  <c r="K195" i="2"/>
  <c r="K194" i="2"/>
  <c r="K202" i="2"/>
  <c r="K201" i="2"/>
  <c r="K200" i="2" s="1"/>
  <c r="K207" i="2"/>
  <c r="K206" i="2" s="1"/>
  <c r="K205" i="2" s="1"/>
  <c r="K212" i="2"/>
  <c r="K211" i="2"/>
  <c r="K214" i="2"/>
  <c r="K216" i="2"/>
  <c r="K222" i="2"/>
  <c r="K224" i="2"/>
  <c r="K228" i="2"/>
  <c r="K230" i="2"/>
  <c r="K232" i="2"/>
  <c r="K236" i="2"/>
  <c r="K238" i="2"/>
  <c r="K240" i="2"/>
  <c r="K242" i="2"/>
  <c r="K244" i="2"/>
  <c r="K249" i="2"/>
  <c r="K248" i="2" s="1"/>
  <c r="K252" i="2"/>
  <c r="K251" i="2"/>
  <c r="K255" i="2"/>
  <c r="K254" i="2"/>
  <c r="K260" i="2"/>
  <c r="K270" i="2"/>
  <c r="K269" i="2" s="1"/>
  <c r="K273" i="2"/>
  <c r="K272" i="2"/>
  <c r="K279" i="2"/>
  <c r="K278" i="2"/>
  <c r="K277" i="2" s="1"/>
  <c r="K276" i="2" s="1"/>
  <c r="K275" i="2" s="1"/>
  <c r="K284" i="2"/>
  <c r="K283" i="2"/>
  <c r="K282" i="2"/>
  <c r="K289" i="2"/>
  <c r="K291" i="2"/>
  <c r="K297" i="2"/>
  <c r="K296" i="2"/>
  <c r="K302" i="2"/>
  <c r="K304" i="2"/>
  <c r="K309" i="2"/>
  <c r="K312" i="2"/>
  <c r="K311" i="2" s="1"/>
  <c r="K316" i="2"/>
  <c r="K315" i="2"/>
  <c r="K320" i="2"/>
  <c r="K322" i="2"/>
  <c r="K324" i="2"/>
  <c r="K325" i="2"/>
  <c r="K326" i="2"/>
  <c r="K332" i="2"/>
  <c r="K334" i="2"/>
  <c r="K336" i="2"/>
  <c r="K342" i="2"/>
  <c r="K341" i="2" s="1"/>
  <c r="K340" i="2" s="1"/>
  <c r="K346" i="2"/>
  <c r="K345" i="2"/>
  <c r="K344" i="2"/>
  <c r="K352" i="2"/>
  <c r="K354" i="2"/>
  <c r="K356" i="2"/>
  <c r="K362" i="2"/>
  <c r="K361" i="2"/>
  <c r="K360" i="2"/>
  <c r="K359" i="2" s="1"/>
  <c r="K358" i="2" s="1"/>
  <c r="K369" i="2"/>
  <c r="K371" i="2"/>
  <c r="K377" i="2"/>
  <c r="K379" i="2"/>
  <c r="J380" i="2"/>
  <c r="I120" i="9" s="1"/>
  <c r="I119" i="9" s="1"/>
  <c r="J378" i="2"/>
  <c r="I118" i="9" s="1"/>
  <c r="I117" i="9" s="1"/>
  <c r="I116" i="9" s="1"/>
  <c r="J377" i="2"/>
  <c r="J372" i="2"/>
  <c r="J371" i="2"/>
  <c r="J370" i="2"/>
  <c r="J363" i="2"/>
  <c r="J362" i="2"/>
  <c r="J361" i="2" s="1"/>
  <c r="J360" i="2" s="1"/>
  <c r="J359" i="2" s="1"/>
  <c r="J358" i="2"/>
  <c r="J356" i="2"/>
  <c r="J354" i="2"/>
  <c r="J352" i="2"/>
  <c r="J347" i="2"/>
  <c r="J343" i="2"/>
  <c r="J342" i="2"/>
  <c r="J341" i="2" s="1"/>
  <c r="J340" i="2" s="1"/>
  <c r="J337" i="2"/>
  <c r="J336" i="2"/>
  <c r="J335" i="2"/>
  <c r="J332" i="2"/>
  <c r="J328" i="2"/>
  <c r="I334" i="9" s="1"/>
  <c r="J326" i="2"/>
  <c r="J325" i="2"/>
  <c r="J324" i="2" s="1"/>
  <c r="J322" i="2"/>
  <c r="J320" i="2"/>
  <c r="J316" i="2"/>
  <c r="J315" i="2" s="1"/>
  <c r="J314" i="2" s="1"/>
  <c r="J312" i="2"/>
  <c r="J311" i="2" s="1"/>
  <c r="J307" i="2" s="1"/>
  <c r="J306" i="2" s="1"/>
  <c r="J309" i="2"/>
  <c r="J304" i="2"/>
  <c r="J303" i="2"/>
  <c r="J299" i="2"/>
  <c r="J291" i="2"/>
  <c r="J290" i="2"/>
  <c r="J289" i="2"/>
  <c r="J288" i="2" s="1"/>
  <c r="J285" i="2"/>
  <c r="J280" i="2"/>
  <c r="I286" i="9" s="1"/>
  <c r="I285" i="9" s="1"/>
  <c r="I284" i="9" s="1"/>
  <c r="I283" i="9" s="1"/>
  <c r="I282" i="9" s="1"/>
  <c r="J273" i="2"/>
  <c r="J272" i="2" s="1"/>
  <c r="J271" i="2"/>
  <c r="I277" i="9" s="1"/>
  <c r="I276" i="9" s="1"/>
  <c r="I275" i="9" s="1"/>
  <c r="J268" i="2"/>
  <c r="I105" i="28" s="1"/>
  <c r="I104" i="28" s="1"/>
  <c r="J267" i="2"/>
  <c r="J266" i="2"/>
  <c r="J262" i="2"/>
  <c r="J261" i="2"/>
  <c r="I267" i="9" s="1"/>
  <c r="J260" i="2"/>
  <c r="J259" i="2"/>
  <c r="J258" i="2"/>
  <c r="J256" i="2"/>
  <c r="J249" i="2"/>
  <c r="J248" i="2"/>
  <c r="J244" i="2"/>
  <c r="J243" i="2"/>
  <c r="J242" i="2" s="1"/>
  <c r="J240" i="2"/>
  <c r="J239" i="2"/>
  <c r="J236" i="2"/>
  <c r="J235" i="2"/>
  <c r="J232" i="2"/>
  <c r="J231" i="2"/>
  <c r="J230" i="2" s="1"/>
  <c r="J229" i="2"/>
  <c r="J228" i="2"/>
  <c r="J227" i="2"/>
  <c r="J226" i="2" s="1"/>
  <c r="J225" i="2"/>
  <c r="I48" i="28" s="1"/>
  <c r="J224" i="2"/>
  <c r="J223" i="2"/>
  <c r="J221" i="2"/>
  <c r="I46" i="28" s="1"/>
  <c r="J220" i="2"/>
  <c r="I226" i="9" s="1"/>
  <c r="J219" i="2"/>
  <c r="J217" i="2"/>
  <c r="J216" i="2"/>
  <c r="J214" i="2"/>
  <c r="J213" i="2"/>
  <c r="I41" i="28" s="1"/>
  <c r="J207" i="2"/>
  <c r="J206" i="2"/>
  <c r="J205" i="2"/>
  <c r="J202" i="2"/>
  <c r="J201" i="2" s="1"/>
  <c r="J200" i="2" s="1"/>
  <c r="J199" i="2"/>
  <c r="J196" i="2"/>
  <c r="J195" i="2" s="1"/>
  <c r="J189" i="2"/>
  <c r="J187" i="2"/>
  <c r="J186" i="2" s="1"/>
  <c r="J185" i="2" s="1"/>
  <c r="J184" i="2"/>
  <c r="I190" i="9" s="1"/>
  <c r="I189" i="9" s="1"/>
  <c r="I188" i="9" s="1"/>
  <c r="J183" i="2"/>
  <c r="J182" i="2" s="1"/>
  <c r="J181" i="2" s="1"/>
  <c r="J180" i="2" s="1"/>
  <c r="J179" i="2"/>
  <c r="I39" i="28" s="1"/>
  <c r="J178" i="2"/>
  <c r="J177" i="2"/>
  <c r="J174" i="2"/>
  <c r="J173" i="2"/>
  <c r="J172" i="2"/>
  <c r="J171" i="2"/>
  <c r="J169" i="2"/>
  <c r="J162" i="2"/>
  <c r="J161" i="2" s="1"/>
  <c r="J160" i="2" s="1"/>
  <c r="J158" i="2"/>
  <c r="J157" i="2"/>
  <c r="J156" i="2" s="1"/>
  <c r="J155" i="2" s="1"/>
  <c r="J154" i="2" s="1"/>
  <c r="J153" i="2" s="1"/>
  <c r="J151" i="2"/>
  <c r="J150" i="2" s="1"/>
  <c r="J149" i="2"/>
  <c r="J147" i="2"/>
  <c r="J145" i="2"/>
  <c r="J144" i="2"/>
  <c r="J142" i="2"/>
  <c r="J140" i="2"/>
  <c r="I23" i="28" s="1"/>
  <c r="J139" i="2"/>
  <c r="J137" i="2"/>
  <c r="J135" i="2"/>
  <c r="J133" i="2"/>
  <c r="J130" i="2" s="1"/>
  <c r="J131" i="2"/>
  <c r="J125" i="2"/>
  <c r="J124" i="2"/>
  <c r="J123" i="2" s="1"/>
  <c r="J122" i="2" s="1"/>
  <c r="J121" i="2"/>
  <c r="J117" i="2"/>
  <c r="J116" i="2" s="1"/>
  <c r="J115" i="2" s="1"/>
  <c r="J113" i="2"/>
  <c r="J112" i="2" s="1"/>
  <c r="J110" i="2"/>
  <c r="J109" i="2" s="1"/>
  <c r="J108" i="2"/>
  <c r="I137" i="28" s="1"/>
  <c r="I136" i="28" s="1"/>
  <c r="J107" i="2"/>
  <c r="J106" i="2" s="1"/>
  <c r="J104" i="2"/>
  <c r="J103" i="2"/>
  <c r="J101" i="2"/>
  <c r="J100" i="2" s="1"/>
  <c r="J98" i="2"/>
  <c r="I127" i="28" s="1"/>
  <c r="J97" i="2"/>
  <c r="J96" i="2"/>
  <c r="J95" i="2" s="1"/>
  <c r="J94" i="2"/>
  <c r="J89" i="2"/>
  <c r="I116" i="28" s="1"/>
  <c r="I115" i="28" s="1"/>
  <c r="J88" i="2"/>
  <c r="J87" i="2" s="1"/>
  <c r="J86" i="2" s="1"/>
  <c r="J85" i="2"/>
  <c r="I102" i="28" s="1"/>
  <c r="I101" i="28" s="1"/>
  <c r="J84" i="2"/>
  <c r="J83" i="2" s="1"/>
  <c r="J82" i="2"/>
  <c r="I91" i="9" s="1"/>
  <c r="I90" i="9" s="1"/>
  <c r="I89" i="9" s="1"/>
  <c r="J81" i="2"/>
  <c r="J79" i="2"/>
  <c r="J76" i="2"/>
  <c r="J75" i="2"/>
  <c r="J74" i="2"/>
  <c r="J73" i="2"/>
  <c r="J70" i="2"/>
  <c r="I92" i="28" s="1"/>
  <c r="I91" i="28" s="1"/>
  <c r="J69" i="2"/>
  <c r="J68" i="2"/>
  <c r="J65" i="2"/>
  <c r="J62" i="2"/>
  <c r="J60" i="2"/>
  <c r="J59" i="2"/>
  <c r="J58" i="2"/>
  <c r="J57" i="2" s="1"/>
  <c r="J56" i="2" s="1"/>
  <c r="J52" i="2"/>
  <c r="J51" i="2"/>
  <c r="J50" i="2" s="1"/>
  <c r="J49" i="2" s="1"/>
  <c r="J48" i="2"/>
  <c r="I57" i="9" s="1"/>
  <c r="I56" i="9" s="1"/>
  <c r="I55" i="9" s="1"/>
  <c r="I54" i="9" s="1"/>
  <c r="D14" i="37" s="1"/>
  <c r="J47" i="2"/>
  <c r="J46" i="2"/>
  <c r="J45" i="2" s="1"/>
  <c r="J43" i="2"/>
  <c r="J38" i="2"/>
  <c r="J36" i="2"/>
  <c r="J34" i="2"/>
  <c r="J32" i="2"/>
  <c r="J28" i="2"/>
  <c r="J26" i="2"/>
  <c r="I35" i="9" s="1"/>
  <c r="J25" i="2"/>
  <c r="I34" i="9" s="1"/>
  <c r="I33" i="9" s="1"/>
  <c r="J23" i="2"/>
  <c r="J20" i="2"/>
  <c r="I29" i="9" s="1"/>
  <c r="I28" i="9" s="1"/>
  <c r="I27" i="9" s="1"/>
  <c r="J16" i="2"/>
  <c r="J15" i="2"/>
  <c r="J14" i="2" s="1"/>
  <c r="J13" i="2" s="1"/>
  <c r="D38" i="35"/>
  <c r="D28" i="35"/>
  <c r="D30" i="35" s="1"/>
  <c r="D33" i="35"/>
  <c r="D24" i="35"/>
  <c r="D19" i="35"/>
  <c r="D75" i="36"/>
  <c r="D74" i="36"/>
  <c r="C74" i="36"/>
  <c r="C69" i="36"/>
  <c r="C67" i="36" s="1"/>
  <c r="D63" i="36"/>
  <c r="D62" i="36" s="1"/>
  <c r="C63" i="36"/>
  <c r="D39" i="36"/>
  <c r="C39" i="36"/>
  <c r="C38" i="36"/>
  <c r="D30" i="36"/>
  <c r="D29" i="36"/>
  <c r="D28" i="36" s="1"/>
  <c r="C30" i="36"/>
  <c r="C29" i="36"/>
  <c r="C28" i="36"/>
  <c r="C13" i="36"/>
  <c r="C12" i="36" s="1"/>
  <c r="D18" i="36"/>
  <c r="C18" i="36"/>
  <c r="C17" i="36"/>
  <c r="D5" i="38"/>
  <c r="D5" i="30"/>
  <c r="K5" i="29"/>
  <c r="D5" i="39"/>
  <c r="J5" i="28"/>
  <c r="K5" i="2"/>
  <c r="J5" i="9"/>
  <c r="E5" i="37"/>
  <c r="D5" i="32"/>
  <c r="D5" i="36"/>
  <c r="D16" i="35"/>
  <c r="D17" i="35"/>
  <c r="D18" i="35"/>
  <c r="D20" i="35"/>
  <c r="D21" i="35"/>
  <c r="D22" i="35"/>
  <c r="D15" i="35" s="1"/>
  <c r="D23" i="35"/>
  <c r="D26" i="35"/>
  <c r="D25" i="35"/>
  <c r="D31" i="35"/>
  <c r="D32" i="35"/>
  <c r="D34" i="35"/>
  <c r="D35" i="35"/>
  <c r="D36" i="35"/>
  <c r="D37" i="35"/>
  <c r="D39" i="35"/>
  <c r="D41" i="35"/>
  <c r="D42" i="35"/>
  <c r="D43" i="35"/>
  <c r="D24" i="36"/>
  <c r="D84" i="36"/>
  <c r="C84" i="36"/>
  <c r="C83" i="36" s="1"/>
  <c r="C82" i="36"/>
  <c r="C80" i="36"/>
  <c r="C79" i="36"/>
  <c r="C77" i="36"/>
  <c r="C76" i="36"/>
  <c r="D53" i="36"/>
  <c r="C53" i="36"/>
  <c r="D55" i="36"/>
  <c r="D48" i="36"/>
  <c r="D51" i="36"/>
  <c r="D50" i="36"/>
  <c r="D45" i="36"/>
  <c r="C45" i="36"/>
  <c r="C44" i="36" s="1"/>
  <c r="D35" i="36"/>
  <c r="D32" i="36"/>
  <c r="D21" i="36"/>
  <c r="D80" i="36"/>
  <c r="D79" i="36"/>
  <c r="D77" i="36"/>
  <c r="D65" i="36"/>
  <c r="D60" i="36"/>
  <c r="D59" i="36" s="1"/>
  <c r="D58" i="36" s="1"/>
  <c r="D57" i="36" s="1"/>
  <c r="D42" i="36"/>
  <c r="D41" i="36"/>
  <c r="D26" i="36"/>
  <c r="C48" i="36"/>
  <c r="C51" i="36"/>
  <c r="C50" i="36" s="1"/>
  <c r="C47" i="36" s="1"/>
  <c r="C55" i="36"/>
  <c r="C65" i="36"/>
  <c r="C60" i="36"/>
  <c r="C59" i="36"/>
  <c r="C42" i="36"/>
  <c r="C35" i="36"/>
  <c r="C32" i="36"/>
  <c r="C33" i="36"/>
  <c r="C26" i="36"/>
  <c r="C24" i="36"/>
  <c r="C23" i="36" s="1"/>
  <c r="C21" i="36"/>
  <c r="D17" i="30"/>
  <c r="D15" i="30"/>
  <c r="D14" i="30" s="1"/>
  <c r="D33" i="36"/>
  <c r="D13" i="36"/>
  <c r="J307" i="9"/>
  <c r="J301" i="9" s="1"/>
  <c r="J300" i="9" s="1"/>
  <c r="J72" i="28"/>
  <c r="J150" i="9"/>
  <c r="J18" i="28"/>
  <c r="J136" i="9"/>
  <c r="J135" i="9"/>
  <c r="J134" i="9" s="1"/>
  <c r="E20" i="37" s="1"/>
  <c r="K22" i="29"/>
  <c r="J75" i="28"/>
  <c r="J71" i="28" s="1"/>
  <c r="J44" i="28"/>
  <c r="J11" i="28"/>
  <c r="J10" i="28" s="1"/>
  <c r="I63" i="28"/>
  <c r="J143" i="28"/>
  <c r="J142" i="28"/>
  <c r="J115" i="28"/>
  <c r="J83" i="28"/>
  <c r="J59" i="28"/>
  <c r="J131" i="28"/>
  <c r="J110" i="28"/>
  <c r="J103" i="28"/>
  <c r="J79" i="28"/>
  <c r="J66" i="28"/>
  <c r="J17" i="28"/>
  <c r="I110" i="28"/>
  <c r="I18" i="28"/>
  <c r="D18" i="32"/>
  <c r="J345" i="9"/>
  <c r="E41" i="37" s="1"/>
  <c r="E40" i="37" s="1"/>
  <c r="J271" i="9"/>
  <c r="J270" i="9" s="1"/>
  <c r="J313" i="9"/>
  <c r="J312" i="9" s="1"/>
  <c r="J217" i="9"/>
  <c r="J294" i="9"/>
  <c r="J293" i="9" s="1"/>
  <c r="J292" i="9"/>
  <c r="J287" i="9" s="1"/>
  <c r="J76" i="9"/>
  <c r="J75" i="9"/>
  <c r="J314" i="9"/>
  <c r="J16" i="9"/>
  <c r="J15" i="9"/>
  <c r="J14" i="9" s="1"/>
  <c r="J13" i="9" s="1"/>
  <c r="J332" i="9"/>
  <c r="J325" i="9"/>
  <c r="J324" i="9"/>
  <c r="J40" i="9"/>
  <c r="J39" i="9" s="1"/>
  <c r="I357" i="9"/>
  <c r="I356" i="9" s="1"/>
  <c r="I355" i="9" s="1"/>
  <c r="I192" i="9"/>
  <c r="I191" i="9" s="1"/>
  <c r="D26" i="37"/>
  <c r="I150" i="9"/>
  <c r="I136" i="9"/>
  <c r="I115" i="9"/>
  <c r="I40" i="9"/>
  <c r="I39" i="9"/>
  <c r="I314" i="9"/>
  <c r="I313" i="9"/>
  <c r="I312" i="9" s="1"/>
  <c r="K351" i="2"/>
  <c r="K350" i="2" s="1"/>
  <c r="K349" i="2"/>
  <c r="K348" i="2" s="1"/>
  <c r="K247" i="2"/>
  <c r="J204" i="2"/>
  <c r="K141" i="2"/>
  <c r="K124" i="2"/>
  <c r="K123" i="2"/>
  <c r="K122" i="2"/>
  <c r="K121" i="2" s="1"/>
  <c r="J99" i="2"/>
  <c r="K56" i="2"/>
  <c r="K50" i="2"/>
  <c r="K31" i="2"/>
  <c r="K30" i="2"/>
  <c r="K376" i="2"/>
  <c r="K375" i="2"/>
  <c r="K374" i="2" s="1"/>
  <c r="K365" i="2" s="1"/>
  <c r="K364" i="2" s="1"/>
  <c r="K307" i="2"/>
  <c r="K308" i="2"/>
  <c r="K204" i="2"/>
  <c r="K86" i="2"/>
  <c r="K314" i="2"/>
  <c r="K246" i="2"/>
  <c r="K115" i="2"/>
  <c r="K63" i="2"/>
  <c r="K45" i="2"/>
  <c r="K339" i="2"/>
  <c r="K338" i="2" s="1"/>
  <c r="K319" i="2"/>
  <c r="K318" i="2"/>
  <c r="K294" i="2" s="1"/>
  <c r="K293" i="2" s="1"/>
  <c r="K259" i="2"/>
  <c r="K258" i="2" s="1"/>
  <c r="K234" i="2"/>
  <c r="K218" i="2" s="1"/>
  <c r="K210" i="2" s="1"/>
  <c r="K209" i="2" s="1"/>
  <c r="K77" i="2"/>
  <c r="K49" i="2"/>
  <c r="K331" i="2"/>
  <c r="K330" i="2" s="1"/>
  <c r="K288" i="2"/>
  <c r="K287" i="2" s="1"/>
  <c r="K286" i="2" s="1"/>
  <c r="K281" i="2" s="1"/>
  <c r="K267" i="2"/>
  <c r="K266" i="2"/>
  <c r="K265" i="2" s="1"/>
  <c r="K264" i="2" s="1"/>
  <c r="K257" i="2" s="1"/>
  <c r="K198" i="2"/>
  <c r="K197" i="2"/>
  <c r="K193" i="2" s="1"/>
  <c r="K192" i="2" s="1"/>
  <c r="K106" i="2"/>
  <c r="K24" i="2"/>
  <c r="K21" i="2"/>
  <c r="K17" i="2" s="1"/>
  <c r="K12" i="2" s="1"/>
  <c r="K368" i="2"/>
  <c r="K367" i="2" s="1"/>
  <c r="K366" i="2"/>
  <c r="K301" i="2"/>
  <c r="K295" i="2" s="1"/>
  <c r="K156" i="2"/>
  <c r="K155" i="2" s="1"/>
  <c r="K154" i="2" s="1"/>
  <c r="K153" i="2" s="1"/>
  <c r="K139" i="2"/>
  <c r="K71" i="2"/>
  <c r="K42" i="2"/>
  <c r="K41" i="2" s="1"/>
  <c r="K40" i="2" s="1"/>
  <c r="K187" i="2"/>
  <c r="K186" i="2" s="1"/>
  <c r="K185" i="2"/>
  <c r="K219" i="2"/>
  <c r="J194" i="2"/>
  <c r="J80" i="2"/>
  <c r="J141" i="2"/>
  <c r="J129" i="2"/>
  <c r="J128" i="2" s="1"/>
  <c r="J127" i="2" s="1"/>
  <c r="J252" i="2"/>
  <c r="J251" i="2" s="1"/>
  <c r="J24" i="2"/>
  <c r="J42" i="2"/>
  <c r="J41" i="2"/>
  <c r="J40" i="2" s="1"/>
  <c r="J61" i="2"/>
  <c r="J198" i="2"/>
  <c r="J197" i="2" s="1"/>
  <c r="J287" i="2"/>
  <c r="J308" i="2"/>
  <c r="K55" i="2"/>
  <c r="K54" i="2" s="1"/>
  <c r="K329" i="2"/>
  <c r="K306" i="2"/>
  <c r="J286" i="2"/>
  <c r="C62" i="36"/>
  <c r="C58" i="36"/>
  <c r="C57" i="36" s="1"/>
  <c r="D76" i="36"/>
  <c r="D44" i="36"/>
  <c r="D83" i="36"/>
  <c r="D17" i="36"/>
  <c r="D23" i="36"/>
  <c r="D20" i="36" s="1"/>
  <c r="D69" i="36"/>
  <c r="D12" i="36"/>
  <c r="D47" i="36"/>
  <c r="C41" i="36"/>
  <c r="C37" i="36" s="1"/>
  <c r="D38" i="36"/>
  <c r="D37" i="36" s="1"/>
  <c r="D67" i="36"/>
  <c r="D40" i="35" s="1"/>
  <c r="D82" i="36"/>
  <c r="K191" i="2" l="1"/>
  <c r="D29" i="35"/>
  <c r="J170" i="9"/>
  <c r="E24" i="37"/>
  <c r="E23" i="37" s="1"/>
  <c r="E38" i="37"/>
  <c r="E37" i="37" s="1"/>
  <c r="J299" i="9"/>
  <c r="C13" i="39"/>
  <c r="C15" i="39" s="1"/>
  <c r="C20" i="36"/>
  <c r="C11" i="36" s="1"/>
  <c r="C10" i="36" s="1"/>
  <c r="C18" i="38" s="1"/>
  <c r="C17" i="38" s="1"/>
  <c r="C16" i="38" s="1"/>
  <c r="C15" i="38" s="1"/>
  <c r="J55" i="2"/>
  <c r="E28" i="37"/>
  <c r="K11" i="2"/>
  <c r="E11" i="37"/>
  <c r="J12" i="9"/>
  <c r="D11" i="36"/>
  <c r="D10" i="36" s="1"/>
  <c r="I354" i="9"/>
  <c r="D43" i="37"/>
  <c r="D42" i="37" s="1"/>
  <c r="I16" i="28"/>
  <c r="I15" i="28" s="1"/>
  <c r="I74" i="9"/>
  <c r="I73" i="9" s="1"/>
  <c r="I72" i="9" s="1"/>
  <c r="J64" i="2"/>
  <c r="J63" i="2" s="1"/>
  <c r="I35" i="28"/>
  <c r="I177" i="9"/>
  <c r="I176" i="9" s="1"/>
  <c r="J170" i="2"/>
  <c r="I40" i="28"/>
  <c r="I55" i="28"/>
  <c r="J238" i="2"/>
  <c r="I245" i="9"/>
  <c r="I244" i="9" s="1"/>
  <c r="C17" i="32"/>
  <c r="C18" i="32" s="1"/>
  <c r="I149" i="28"/>
  <c r="I148" i="28" s="1"/>
  <c r="I143" i="28" s="1"/>
  <c r="I142" i="28" s="1"/>
  <c r="J255" i="2"/>
  <c r="J254" i="2" s="1"/>
  <c r="J247" i="2" s="1"/>
  <c r="J246" i="2" s="1"/>
  <c r="I262" i="9"/>
  <c r="I261" i="9" s="1"/>
  <c r="I260" i="9" s="1"/>
  <c r="I253" i="9" s="1"/>
  <c r="I252" i="9" s="1"/>
  <c r="J21" i="29"/>
  <c r="J20" i="29" s="1"/>
  <c r="J19" i="29" s="1"/>
  <c r="J18" i="29" s="1"/>
  <c r="J17" i="29" s="1"/>
  <c r="J16" i="29" s="1"/>
  <c r="I353" i="9"/>
  <c r="I352" i="9" s="1"/>
  <c r="I351" i="9" s="1"/>
  <c r="I350" i="9" s="1"/>
  <c r="J346" i="2"/>
  <c r="J345" i="2" s="1"/>
  <c r="J344" i="2" s="1"/>
  <c r="I271" i="9"/>
  <c r="I270" i="9" s="1"/>
  <c r="E45" i="37"/>
  <c r="E44" i="37" s="1"/>
  <c r="J364" i="9"/>
  <c r="I38" i="28"/>
  <c r="J176" i="2"/>
  <c r="I183" i="9"/>
  <c r="I182" i="9" s="1"/>
  <c r="I32" i="9"/>
  <c r="I31" i="9" s="1"/>
  <c r="I30" i="9" s="1"/>
  <c r="J22" i="2"/>
  <c r="J21" i="2" s="1"/>
  <c r="I135" i="9"/>
  <c r="I134" i="9" s="1"/>
  <c r="D27" i="35"/>
  <c r="D14" i="35" s="1"/>
  <c r="I47" i="28"/>
  <c r="J222" i="2"/>
  <c r="J218" i="2" s="1"/>
  <c r="I229" i="9"/>
  <c r="I228" i="9" s="1"/>
  <c r="D33" i="37"/>
  <c r="D32" i="37" s="1"/>
  <c r="I281" i="9"/>
  <c r="I88" i="28"/>
  <c r="I87" i="28" s="1"/>
  <c r="I309" i="9"/>
  <c r="I308" i="9" s="1"/>
  <c r="I307" i="9" s="1"/>
  <c r="J302" i="2"/>
  <c r="J301" i="2" s="1"/>
  <c r="J319" i="2"/>
  <c r="J318" i="2" s="1"/>
  <c r="I94" i="28"/>
  <c r="I93" i="28" s="1"/>
  <c r="J72" i="2"/>
  <c r="J71" i="2" s="1"/>
  <c r="J67" i="2" s="1"/>
  <c r="J66" i="2" s="1"/>
  <c r="I82" i="9"/>
  <c r="I81" i="9" s="1"/>
  <c r="I80" i="9" s="1"/>
  <c r="I34" i="28"/>
  <c r="I33" i="28" s="1"/>
  <c r="I175" i="9"/>
  <c r="I174" i="9" s="1"/>
  <c r="J168" i="2"/>
  <c r="E43" i="37"/>
  <c r="E42" i="37" s="1"/>
  <c r="J354" i="9"/>
  <c r="J281" i="9"/>
  <c r="E33" i="37"/>
  <c r="E32" i="37" s="1"/>
  <c r="E36" i="37"/>
  <c r="E34" i="37" s="1"/>
  <c r="I12" i="28"/>
  <c r="I67" i="9"/>
  <c r="I66" i="9" s="1"/>
  <c r="I98" i="28"/>
  <c r="I97" i="28" s="1"/>
  <c r="J78" i="2"/>
  <c r="J77" i="2" s="1"/>
  <c r="I88" i="9"/>
  <c r="I87" i="9" s="1"/>
  <c r="I86" i="9" s="1"/>
  <c r="I76" i="9" s="1"/>
  <c r="I75" i="9" s="1"/>
  <c r="I163" i="9"/>
  <c r="I162" i="9" s="1"/>
  <c r="I161" i="9" s="1"/>
  <c r="I160" i="9" s="1"/>
  <c r="I159" i="9" s="1"/>
  <c r="D21" i="37" s="1"/>
  <c r="I30" i="28"/>
  <c r="I29" i="28" s="1"/>
  <c r="I17" i="28" s="1"/>
  <c r="I51" i="28"/>
  <c r="I237" i="9"/>
  <c r="I236" i="9" s="1"/>
  <c r="I119" i="28"/>
  <c r="I118" i="28" s="1"/>
  <c r="I291" i="9"/>
  <c r="I290" i="9" s="1"/>
  <c r="I289" i="9" s="1"/>
  <c r="I288" i="9" s="1"/>
  <c r="J284" i="2"/>
  <c r="J283" i="2" s="1"/>
  <c r="J282" i="2" s="1"/>
  <c r="J281" i="2" s="1"/>
  <c r="J369" i="2"/>
  <c r="J368" i="2" s="1"/>
  <c r="J367" i="2" s="1"/>
  <c r="J366" i="2" s="1"/>
  <c r="I17" i="9"/>
  <c r="I16" i="9" s="1"/>
  <c r="I15" i="9" s="1"/>
  <c r="I14" i="9" s="1"/>
  <c r="I13" i="9" s="1"/>
  <c r="J63" i="9"/>
  <c r="E16" i="37" s="1"/>
  <c r="I66" i="28"/>
  <c r="I26" i="9"/>
  <c r="J339" i="2"/>
  <c r="J338" i="2" s="1"/>
  <c r="J193" i="2"/>
  <c r="J192" i="2" s="1"/>
  <c r="J344" i="9"/>
  <c r="I126" i="28"/>
  <c r="I25" i="9"/>
  <c r="I24" i="9" s="1"/>
  <c r="I23" i="9" s="1"/>
  <c r="I22" i="9" s="1"/>
  <c r="J31" i="2"/>
  <c r="J30" i="2" s="1"/>
  <c r="I43" i="28"/>
  <c r="I223" i="9"/>
  <c r="I222" i="9" s="1"/>
  <c r="I82" i="28"/>
  <c r="I343" i="9"/>
  <c r="I342" i="9" s="1"/>
  <c r="K130" i="2"/>
  <c r="K129" i="2" s="1"/>
  <c r="K128" i="2" s="1"/>
  <c r="K127" i="2" s="1"/>
  <c r="I217" i="9"/>
  <c r="I296" i="9"/>
  <c r="I295" i="9" s="1"/>
  <c r="I294" i="9" s="1"/>
  <c r="I293" i="9" s="1"/>
  <c r="I292" i="9" s="1"/>
  <c r="D36" i="37" s="1"/>
  <c r="I73" i="28"/>
  <c r="I72" i="28" s="1"/>
  <c r="I128" i="28"/>
  <c r="I369" i="9"/>
  <c r="I368" i="9" s="1"/>
  <c r="I367" i="9" s="1"/>
  <c r="I366" i="9" s="1"/>
  <c r="I365" i="9" s="1"/>
  <c r="I202" i="9"/>
  <c r="I201" i="9" s="1"/>
  <c r="I200" i="9" s="1"/>
  <c r="I100" i="28"/>
  <c r="I99" i="28" s="1"/>
  <c r="J19" i="2"/>
  <c r="J18" i="2" s="1"/>
  <c r="I13" i="28"/>
  <c r="I69" i="9"/>
  <c r="I68" i="9" s="1"/>
  <c r="I85" i="9"/>
  <c r="I84" i="9" s="1"/>
  <c r="I83" i="9" s="1"/>
  <c r="I96" i="28"/>
  <c r="I95" i="28" s="1"/>
  <c r="I225" i="9"/>
  <c r="I224" i="9" s="1"/>
  <c r="I53" i="28"/>
  <c r="J234" i="2"/>
  <c r="I241" i="9"/>
  <c r="I240" i="9" s="1"/>
  <c r="J279" i="2"/>
  <c r="J278" i="2" s="1"/>
  <c r="J277" i="2" s="1"/>
  <c r="J276" i="2" s="1"/>
  <c r="J275" i="2" s="1"/>
  <c r="J351" i="2"/>
  <c r="J350" i="2" s="1"/>
  <c r="J349" i="2" s="1"/>
  <c r="J348" i="2" s="1"/>
  <c r="I185" i="9"/>
  <c r="I184" i="9" s="1"/>
  <c r="I231" i="9"/>
  <c r="I230" i="9" s="1"/>
  <c r="J30" i="9"/>
  <c r="J26" i="9" s="1"/>
  <c r="J21" i="9" s="1"/>
  <c r="E12" i="37" s="1"/>
  <c r="I14" i="28"/>
  <c r="I71" i="9"/>
  <c r="I70" i="9" s="1"/>
  <c r="I122" i="28"/>
  <c r="I103" i="9"/>
  <c r="I102" i="9" s="1"/>
  <c r="I101" i="9" s="1"/>
  <c r="I100" i="9" s="1"/>
  <c r="J93" i="2"/>
  <c r="J92" i="2" s="1"/>
  <c r="J91" i="2" s="1"/>
  <c r="I266" i="9"/>
  <c r="I265" i="9" s="1"/>
  <c r="I264" i="9" s="1"/>
  <c r="I263" i="9" s="1"/>
  <c r="D31" i="37" s="1"/>
  <c r="I107" i="28"/>
  <c r="I106" i="28" s="1"/>
  <c r="I103" i="28" s="1"/>
  <c r="J270" i="2"/>
  <c r="J269" i="2" s="1"/>
  <c r="J265" i="2" s="1"/>
  <c r="J264" i="2" s="1"/>
  <c r="J257" i="2" s="1"/>
  <c r="I305" i="9"/>
  <c r="I303" i="9" s="1"/>
  <c r="I302" i="9" s="1"/>
  <c r="I301" i="9" s="1"/>
  <c r="I300" i="9" s="1"/>
  <c r="I77" i="28"/>
  <c r="I75" i="28" s="1"/>
  <c r="J297" i="2"/>
  <c r="J296" i="2" s="1"/>
  <c r="J331" i="2"/>
  <c r="J330" i="2" s="1"/>
  <c r="J329" i="2" s="1"/>
  <c r="I79" i="28"/>
  <c r="I70" i="28"/>
  <c r="I69" i="28" s="1"/>
  <c r="I205" i="9"/>
  <c r="I204" i="9" s="1"/>
  <c r="I203" i="9" s="1"/>
  <c r="I50" i="28"/>
  <c r="I235" i="9"/>
  <c r="I234" i="9" s="1"/>
  <c r="I81" i="28"/>
  <c r="I341" i="9"/>
  <c r="I340" i="9" s="1"/>
  <c r="I337" i="9" s="1"/>
  <c r="I336" i="9" s="1"/>
  <c r="I335" i="9" s="1"/>
  <c r="D39" i="37" s="1"/>
  <c r="J334" i="2"/>
  <c r="J15" i="29"/>
  <c r="J14" i="29" s="1"/>
  <c r="J13" i="29" s="1"/>
  <c r="J12" i="29" s="1"/>
  <c r="J11" i="29" s="1"/>
  <c r="J10" i="29" s="1"/>
  <c r="J22" i="29" s="1"/>
  <c r="I349" i="9"/>
  <c r="I348" i="9" s="1"/>
  <c r="I347" i="9" s="1"/>
  <c r="I346" i="9" s="1"/>
  <c r="I345" i="9" s="1"/>
  <c r="J253" i="9"/>
  <c r="J252" i="9" s="1"/>
  <c r="I114" i="9"/>
  <c r="I113" i="9" s="1"/>
  <c r="I112" i="9" s="1"/>
  <c r="I108" i="9" s="1"/>
  <c r="J161" i="9"/>
  <c r="J160" i="9" s="1"/>
  <c r="J159" i="9" s="1"/>
  <c r="J100" i="28"/>
  <c r="J99" i="28" s="1"/>
  <c r="J90" i="28" s="1"/>
  <c r="J89" i="28" s="1"/>
  <c r="I179" i="9"/>
  <c r="I178" i="9" s="1"/>
  <c r="I36" i="28"/>
  <c r="J212" i="2"/>
  <c r="J211" i="2" s="1"/>
  <c r="J379" i="2"/>
  <c r="J376" i="2" s="1"/>
  <c r="J375" i="2" s="1"/>
  <c r="J374" i="2" s="1"/>
  <c r="K170" i="2"/>
  <c r="K167" i="2" s="1"/>
  <c r="K166" i="2" s="1"/>
  <c r="K165" i="2" s="1"/>
  <c r="I60" i="28"/>
  <c r="I123" i="28"/>
  <c r="J121" i="28"/>
  <c r="J120" i="28" s="1"/>
  <c r="I233" i="9"/>
  <c r="I232" i="9" s="1"/>
  <c r="I49" i="28"/>
  <c r="I268" i="9"/>
  <c r="I61" i="28"/>
  <c r="J225" i="9"/>
  <c r="J224" i="9" s="1"/>
  <c r="J216" i="9" s="1"/>
  <c r="J215" i="9" s="1"/>
  <c r="E30" i="37" s="1"/>
  <c r="J33" i="9"/>
  <c r="J35" i="28"/>
  <c r="J33" i="28" s="1"/>
  <c r="J32" i="28" s="1"/>
  <c r="I299" i="9" l="1"/>
  <c r="D38" i="37"/>
  <c r="D37" i="37" s="1"/>
  <c r="I173" i="9"/>
  <c r="I172" i="9" s="1"/>
  <c r="I171" i="9" s="1"/>
  <c r="I199" i="9"/>
  <c r="I198" i="9" s="1"/>
  <c r="J210" i="2"/>
  <c r="J209" i="2" s="1"/>
  <c r="J191" i="2" s="1"/>
  <c r="I71" i="28"/>
  <c r="I11" i="28"/>
  <c r="I10" i="28" s="1"/>
  <c r="I90" i="28"/>
  <c r="I89" i="28" s="1"/>
  <c r="E27" i="37"/>
  <c r="J295" i="2"/>
  <c r="J294" i="2" s="1"/>
  <c r="J293" i="2" s="1"/>
  <c r="J17" i="2"/>
  <c r="J12" i="2" s="1"/>
  <c r="J167" i="2"/>
  <c r="J166" i="2" s="1"/>
  <c r="J165" i="2" s="1"/>
  <c r="D20" i="37"/>
  <c r="D19" i="37" s="1"/>
  <c r="I133" i="9"/>
  <c r="D41" i="37"/>
  <c r="D40" i="37" s="1"/>
  <c r="I344" i="9"/>
  <c r="I216" i="9"/>
  <c r="I215" i="9" s="1"/>
  <c r="D30" i="37" s="1"/>
  <c r="I21" i="9"/>
  <c r="D12" i="37" s="1"/>
  <c r="I44" i="28"/>
  <c r="I32" i="28" s="1"/>
  <c r="E10" i="37"/>
  <c r="E46" i="37" s="1"/>
  <c r="D17" i="39"/>
  <c r="D18" i="39" s="1"/>
  <c r="K164" i="2"/>
  <c r="E21" i="37"/>
  <c r="E19" i="37" s="1"/>
  <c r="J133" i="9"/>
  <c r="J370" i="9" s="1"/>
  <c r="J371" i="9" s="1"/>
  <c r="D45" i="37"/>
  <c r="D44" i="37" s="1"/>
  <c r="I364" i="9"/>
  <c r="I125" i="28"/>
  <c r="I124" i="28" s="1"/>
  <c r="K10" i="2"/>
  <c r="K381" i="2" s="1"/>
  <c r="J54" i="2"/>
  <c r="I12" i="9"/>
  <c r="D11" i="37"/>
  <c r="I65" i="9"/>
  <c r="I64" i="9" s="1"/>
  <c r="I63" i="9" s="1"/>
  <c r="D16" i="37" s="1"/>
  <c r="J197" i="9"/>
  <c r="D35" i="37"/>
  <c r="D34" i="37" s="1"/>
  <c r="I287" i="9"/>
  <c r="I59" i="28"/>
  <c r="I121" i="28"/>
  <c r="I120" i="28" s="1"/>
  <c r="J150" i="28"/>
  <c r="J365" i="2"/>
  <c r="J364" i="2" s="1"/>
  <c r="D18" i="38"/>
  <c r="D17" i="38" s="1"/>
  <c r="D16" i="38" s="1"/>
  <c r="D15" i="38" s="1"/>
  <c r="D24" i="30"/>
  <c r="D23" i="30" s="1"/>
  <c r="D22" i="30" s="1"/>
  <c r="D21" i="30" s="1"/>
  <c r="D28" i="37" l="1"/>
  <c r="D27" i="37" s="1"/>
  <c r="I197" i="9"/>
  <c r="I170" i="9"/>
  <c r="I370" i="9" s="1"/>
  <c r="D24" i="37"/>
  <c r="D23" i="37" s="1"/>
  <c r="J164" i="2"/>
  <c r="C17" i="39"/>
  <c r="C18" i="39" s="1"/>
  <c r="E47" i="37"/>
  <c r="D22" i="38"/>
  <c r="D21" i="38" s="1"/>
  <c r="D20" i="38" s="1"/>
  <c r="D19" i="38" s="1"/>
  <c r="D14" i="38" s="1"/>
  <c r="D12" i="38" s="1"/>
  <c r="D28" i="30"/>
  <c r="D27" i="30" s="1"/>
  <c r="D26" i="30" s="1"/>
  <c r="D25" i="30" s="1"/>
  <c r="D20" i="30" s="1"/>
  <c r="D13" i="30" s="1"/>
  <c r="I150" i="28"/>
  <c r="D10" i="37"/>
  <c r="J11" i="2"/>
  <c r="J10" i="2" l="1"/>
  <c r="J381" i="2" s="1"/>
  <c r="C22" i="38" s="1"/>
  <c r="C21" i="38" s="1"/>
  <c r="C20" i="38" s="1"/>
  <c r="C19" i="38" s="1"/>
  <c r="C14" i="38" s="1"/>
  <c r="C12" i="38" s="1"/>
  <c r="D46" i="37"/>
  <c r="D47" i="37" s="1"/>
  <c r="I371" i="9" l="1"/>
</calcChain>
</file>

<file path=xl/comments1.xml><?xml version="1.0" encoding="utf-8"?>
<comments xmlns="http://schemas.openxmlformats.org/spreadsheetml/2006/main">
  <authors>
    <author>2011</author>
  </authors>
  <commentList>
    <comment ref="E8" authorId="0" shapeId="0">
      <text>
        <r>
          <rPr>
            <b/>
            <sz val="8"/>
            <color indexed="81"/>
            <rFont val="Tahoma"/>
            <family val="2"/>
            <charset val="204"/>
          </rPr>
          <t>программа</t>
        </r>
      </text>
    </comment>
    <comment ref="F8" authorId="0" shapeId="0">
      <text>
        <r>
          <rPr>
            <b/>
            <sz val="8"/>
            <color indexed="81"/>
            <rFont val="Tahoma"/>
            <family val="2"/>
            <charset val="204"/>
          </rPr>
          <t>подпрограмма</t>
        </r>
      </text>
    </comment>
    <comment ref="H8" authorId="0" shapeId="0">
      <text>
        <r>
          <rPr>
            <b/>
            <sz val="8"/>
            <color indexed="81"/>
            <rFont val="Tahoma"/>
            <family val="2"/>
            <charset val="204"/>
          </rPr>
          <t>направление</t>
        </r>
        <r>
          <rPr>
            <sz val="8"/>
            <color indexed="81"/>
            <rFont val="Tahoma"/>
            <family val="2"/>
            <charset val="204"/>
          </rPr>
          <t xml:space="preserve">
</t>
        </r>
      </text>
    </comment>
  </commentList>
</comments>
</file>

<file path=xl/sharedStrings.xml><?xml version="1.0" encoding="utf-8"?>
<sst xmlns="http://schemas.openxmlformats.org/spreadsheetml/2006/main" count="5542" uniqueCount="630">
  <si>
    <t>Резервные фонды</t>
  </si>
  <si>
    <t>Резервные фонды местных администраций</t>
  </si>
  <si>
    <t>Мобилизационная и вневойсковая подготовка</t>
  </si>
  <si>
    <t>Благоустройство</t>
  </si>
  <si>
    <t>Наименование</t>
  </si>
  <si>
    <t>Раздел</t>
  </si>
  <si>
    <t>Целевая статья</t>
  </si>
  <si>
    <t>Вид расхода</t>
  </si>
  <si>
    <t xml:space="preserve">   </t>
  </si>
  <si>
    <t xml:space="preserve">  </t>
  </si>
  <si>
    <t xml:space="preserve">        </t>
  </si>
  <si>
    <t>01</t>
  </si>
  <si>
    <t>03</t>
  </si>
  <si>
    <t>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</si>
  <si>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</si>
  <si>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</si>
  <si>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</si>
  <si>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Жилищное хозяйство</t>
  </si>
  <si>
    <t>07</t>
  </si>
  <si>
    <t>08</t>
  </si>
  <si>
    <t>Культура</t>
  </si>
  <si>
    <t>Другие общегосударственные вопросы</t>
  </si>
  <si>
    <t>ГРБС</t>
  </si>
  <si>
    <t>Подраздел</t>
  </si>
  <si>
    <t>871</t>
  </si>
  <si>
    <t>09</t>
  </si>
  <si>
    <t>Функционирование законодательных (представительных) органов государственной власти и представительных органов муниципальных образований</t>
  </si>
  <si>
    <t>Глава местной администрации</t>
  </si>
  <si>
    <t>Приложение 3</t>
  </si>
  <si>
    <t>Приложение 4</t>
  </si>
  <si>
    <t>Профессиональная подготовка, переподготовка и повышение квалификации</t>
  </si>
  <si>
    <t>Администрация МО р.п. Первомайский</t>
  </si>
  <si>
    <t>Защита населения и территории от чрезвычайных ситуаций природного и техногенного характера, гражданская оборона</t>
  </si>
  <si>
    <t>Другие вопросы в области культуры, кинематографии</t>
  </si>
  <si>
    <t>Другие вопросы в области физической культуры и спорта</t>
  </si>
  <si>
    <t>Коммунальное хозяйство</t>
  </si>
  <si>
    <t>10</t>
  </si>
  <si>
    <t>11</t>
  </si>
  <si>
    <t>Межбюджетные трансферты</t>
  </si>
  <si>
    <t>Социальное обеспечение населения</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</si>
  <si>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</si>
  <si>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Дорожное хозяйство (дорожные фонды)</t>
  </si>
  <si>
    <t>Другие вопросы в области национальной экономики</t>
  </si>
  <si>
    <t>12</t>
  </si>
  <si>
    <t>872</t>
  </si>
  <si>
    <t>99</t>
  </si>
  <si>
    <t>Приложение 8</t>
  </si>
  <si>
    <t>Обеспечение функционирования Собрания депутатов</t>
  </si>
  <si>
    <t>Обеспечение деятельности Собрания депутатов поселений Щекинского района</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</si>
  <si>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</si>
  <si>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</si>
  <si>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</si>
  <si>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</si>
  <si>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</si>
  <si>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бюджету муниципального района из бюджетов поселений</t>
  </si>
  <si>
    <t>Содержание недвижимого имущества</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</si>
  <si>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</si>
  <si>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Непрограммные расходы</t>
  </si>
  <si>
    <t>Иные непрограммные мероприятия</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</si>
  <si>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</si>
  <si>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97</t>
  </si>
  <si>
    <t xml:space="preserve">Ремонт дорог </t>
  </si>
  <si>
    <t>Ремонт придомовой территории</t>
  </si>
  <si>
    <t>Ремонт тротуаров</t>
  </si>
  <si>
    <t>Ремонт муниципального жилого фонда и мест общего пользования</t>
  </si>
  <si>
    <t>06</t>
  </si>
  <si>
    <t>Содержание и ремонт уличного освещения на территории МО р.п. Первомайский</t>
  </si>
  <si>
    <t>Оплата потребленной электроэнергии на уличное освещение</t>
  </si>
  <si>
    <t>Организация и проведение мероприятий по благоустройству и озеленению на территории МО р.п. Первомайский</t>
  </si>
  <si>
    <t>Спиливание деревьев</t>
  </si>
  <si>
    <t>Техническое обслуживание и ремонт уличного освещения</t>
  </si>
  <si>
    <t>Организация сбора и вывоза мусора</t>
  </si>
  <si>
    <t>Ремонт, приобретение и установка детских площадок</t>
  </si>
  <si>
    <t>Содержание мест массового отдыха</t>
  </si>
  <si>
    <t>Обеспечение деятельности МКУ "ПУЖиБ"</t>
  </si>
  <si>
    <t>Расходы на обеспечение деятельности (оказание услуг) муниципальных учреждений</t>
  </si>
  <si>
    <t>Молодежная политика и оздоровление детей</t>
  </si>
  <si>
    <t>Проведение праздничных мероприятий</t>
  </si>
  <si>
    <t>Молодежная политика</t>
  </si>
  <si>
    <t>Оказание содействия в трудоустройстве несовершеннолетних граждан</t>
  </si>
  <si>
    <t>Обеспечение деятельности МКУК "ППБ"</t>
  </si>
  <si>
    <t>Организация досуга и массового отдыха</t>
  </si>
  <si>
    <t>Проведение конкурсов "Лучший двор", "Праздник двора"</t>
  </si>
  <si>
    <t>Приобретение и обслуживание новогодней елки</t>
  </si>
  <si>
    <t>96</t>
  </si>
  <si>
    <t>Социальная поддержка населения муниципального образования</t>
  </si>
  <si>
    <t>Социальная поддержка отдельных категорий граждан</t>
  </si>
  <si>
    <t>Обеспечение социальной поддержки пенсионеров и ветеранов ВОВ муниципального образования</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</si>
  <si>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</si>
  <si>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Проведение спортивных мероприятий</t>
  </si>
  <si>
    <t>Аренда спортивно-оздоровительного комплекса</t>
  </si>
  <si>
    <t xml:space="preserve">Межбюджетные трансферты </t>
  </si>
  <si>
    <t>Установка и обслуживание объектов дорожной инфраструктуры</t>
  </si>
  <si>
    <t>Приобретение, установка и обслуживание малых архитектурных форм</t>
  </si>
  <si>
    <t>Содержание имущества и казны</t>
  </si>
  <si>
    <t>Подпрограмма "Содержание имущества и казны"</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</si>
  <si>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</si>
  <si>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</si>
  <si>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Подпрограмма "Ремонт муниципального жилого фонда и мест общего пользования"</t>
  </si>
  <si>
    <t>Подпрограмма "Молодежная политика"</t>
  </si>
  <si>
    <t>Подпрограмма "Организация досуга и массового отдыха"</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</si>
  <si>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</si>
  <si>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Установка и разработка схемы дислокации дорожных знаков и дорожной разметки дорог общего пользования</t>
  </si>
  <si>
    <t>91</t>
  </si>
  <si>
    <t>Расходы на опубликование нормативных актов</t>
  </si>
  <si>
    <t>Аппарат администрации</t>
  </si>
  <si>
    <t xml:space="preserve">Обеспечение функционирования Администрации МО  </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</si>
  <si>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</si>
  <si>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</si>
  <si>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Взносы на капитальный ремонт общего имущества в многоквартирных домах по помещениям находящимся в собственности МО</t>
  </si>
  <si>
    <t>Подпрограмма "Оценкам недвижимости, признание прав и регулирование отношений по муниципальной собственности"</t>
  </si>
  <si>
    <t>Проведение конкурсов</t>
  </si>
  <si>
    <t>Расходы на выплату персоналу казенных учреждений</t>
  </si>
  <si>
    <t>Расходы на выплату персоналу государственных органов</t>
  </si>
  <si>
    <t>Уплата налогов, сборов и иных платежей</t>
  </si>
  <si>
    <t>870</t>
  </si>
  <si>
    <t>Резервные средства</t>
  </si>
  <si>
    <t>Публичные нормативные социальные выплаты гражданам</t>
  </si>
  <si>
    <t>Приложение 1</t>
  </si>
  <si>
    <t>Приложение 2</t>
  </si>
  <si>
    <t>13</t>
  </si>
  <si>
    <t>Развитие и поддержание информационной системы Администрации МО р.п. Первомайский Щекинского района</t>
  </si>
  <si>
    <t>Приобретение, техническое и информационное обслуживание компьютерной техники, комплектующих и программного обеспечения</t>
  </si>
  <si>
    <t>1</t>
  </si>
  <si>
    <t>240</t>
  </si>
  <si>
    <t>0</t>
  </si>
  <si>
    <t>Организация сотрудничества органов местного самоуправления с органами территориального общественного самоуправления</t>
  </si>
  <si>
    <t>3</t>
  </si>
  <si>
    <t>Развитие и поддержание информационной системы МКУК "ППБ"</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</si>
  <si>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</si>
  <si>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Развитие общественных организаций  в муниципальном образовании рабочий поселок Первомайский Щекинского района</t>
  </si>
  <si>
    <t>Приобретение жилых помещений</t>
  </si>
  <si>
    <t>Приложение 6</t>
  </si>
  <si>
    <t>Содержание автомобильных дорог и тротуаров</t>
  </si>
  <si>
    <t>Иные закупки товаров, работ и услуг для обеспечения государственных (муниципальных) нужд</t>
  </si>
  <si>
    <t>Представительские расходы в рамках непрограммного направления деятельности "Собрания депутатов поселений Щекинского района"</t>
  </si>
  <si>
    <t>Установка приборов учета</t>
  </si>
  <si>
    <t>Обеспечение деятельности аппарат Администрации МО</t>
  </si>
  <si>
    <t>(тыс. рублей)</t>
  </si>
  <si>
    <t>№ п/п</t>
  </si>
  <si>
    <t/>
  </si>
  <si>
    <t>Решение Собрания депутатов МО р.п. Первомайский "Об утверждении Положения о предоставлении средств материнского (семейного) капитала в МО р.п. Первомайский"</t>
  </si>
  <si>
    <t>Итого</t>
  </si>
  <si>
    <t>000 01 00 00 00 00 0000 000</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</si>
  <si>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</si>
  <si>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</si>
  <si>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</si>
  <si>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Получение кредитов от кредитных организаций бюджетом поселений в валюте Российской Федерации</t>
  </si>
  <si>
    <t>Погашение кредитов, предоставленных кредитными организациями в валюте Российской Федерации</t>
  </si>
  <si>
    <t>погашение бюджетом  поселения кредитов от кредитных организаций в валюте Российской Федерации</t>
  </si>
  <si>
    <t>000 01 05 00 00 00 0000 000</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</si>
  <si>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</si>
  <si>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</si>
  <si>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</si>
  <si>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</si>
  <si>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</si>
  <si>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</si>
  <si>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000 01 05 02 01 13 0000 510</t>
  </si>
  <si>
    <t>Увеличение прочих остатков денежных средств местных бюджетов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</si>
  <si>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</si>
  <si>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</si>
  <si>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</si>
  <si>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</si>
  <si>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</si>
  <si>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</si>
  <si>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000 01 05 02 01 13 0000 610</t>
  </si>
  <si>
    <t>Уменьшение прочих остатков денежных средств местных бюджетов</t>
  </si>
  <si>
    <t>Приложение 5</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</si>
  <si>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</si>
  <si>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</si>
  <si>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</si>
  <si>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</si>
  <si>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</si>
  <si>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</si>
  <si>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000 1 01 02010 01 0000 110</t>
  </si>
  <si>
    <t>000 1 01 02020 01 0000 110</t>
  </si>
  <si>
    <t>000 1 01 02030 01 0000 110</t>
  </si>
  <si>
    <t>000 1 06 00000 00 0000 000</t>
  </si>
  <si>
    <t>НАЛОГИ НА ИМУЩЕСТВО</t>
  </si>
  <si>
    <t>000 1 06 01000 00 0000 110</t>
  </si>
  <si>
    <t>Налог на имущество физических лиц</t>
  </si>
  <si>
    <t>000 1 06 01030 13 0000 110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</si>
  <si>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</si>
  <si>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000 1 06 06000 00 0000 110</t>
  </si>
  <si>
    <t>Земельный налог</t>
  </si>
  <si>
    <t>000 1 06 06030 03 0000 110</t>
  </si>
  <si>
    <t>Земельный налог с организаций</t>
  </si>
  <si>
    <t>000 1 06 06033 13 0000 110</t>
  </si>
  <si>
    <t>Земельный налог с организаций, обладающих земельным участком, расположенным в границах городских  поселений</t>
  </si>
  <si>
    <t>000 1 06 06040 00 0000 110</t>
  </si>
  <si>
    <t>Земельный налог с физических лиц</t>
  </si>
  <si>
    <t>000 1 06 06043 13 0000 110</t>
  </si>
  <si>
    <t>Земельный налог с физических, обладающих земельным участком, расположенным в границах  городских  поселений</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</si>
  <si>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</si>
  <si>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</si>
  <si>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</si>
  <si>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</si>
  <si>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</si>
  <si>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</si>
  <si>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</si>
  <si>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</si>
  <si>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</si>
  <si>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</si>
  <si>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000 1 14 00000 00 0000 000</t>
  </si>
  <si>
    <t>ДОХОДЫ ОТ ПРОДАЖИ МАТЕРИАЛЬНЫХ И НЕМАТЕРИАЛЬНЫХ АКТИВОВ</t>
  </si>
  <si>
    <t>000 1 14 06000 00 0000 430</t>
  </si>
  <si>
    <t>Доходы от продажи земельных участков, находящихся в государственной и муниципальной собственности</t>
  </si>
  <si>
    <t>000 1 14 06010 00 0000 430</t>
  </si>
  <si>
    <t>Доходы от продажи земельных участков, государственная собственность на которые не разграничена</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</si>
  <si>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</si>
  <si>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</si>
  <si>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000 1 16 00000 00 0000 000</t>
  </si>
  <si>
    <t>ШТРАФЫ, САНКЦИИ, ВОЗМЕЩЕНИЕ УЩЕРБА</t>
  </si>
  <si>
    <t>000 1 17 00000 00 0000 000</t>
  </si>
  <si>
    <t>ПРОЧИЕ НЕНАЛОГОВЫЕ ДОХОДЫ</t>
  </si>
  <si>
    <t>000 1 17 05050 13 0000 180</t>
  </si>
  <si>
    <t>Прочие неналоговые доходы бюджетов городских поселений</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</si>
  <si>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</si>
  <si>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</si>
  <si>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</si>
  <si>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t>
  </si>
  <si>
    <t>Дотации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</si>
  <si>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 где отсутствуют военные комиссариаты</t>
  </si>
  <si>
    <t>Субвенции бюджетам городских поселений на осуществление первичного воинского учета на территориях, где отсутствуют военные комиссариаты</t>
  </si>
  <si>
    <t>Иные межбюджетные трансферты</t>
  </si>
  <si>
    <t>000 2 02 04025 13 0000 151</t>
  </si>
  <si>
    <t>Межбюджетные трансферты, передаваемые бюджетам городских поселений на комплектование книжных фондов библиотек муниципальных образований</t>
  </si>
  <si>
    <t>Прочие межбюджетные трансферты, передаваемые бюджетам городских поселений</t>
  </si>
  <si>
    <t>000 2 04 00000 00 0000 000</t>
  </si>
  <si>
    <t>БЕЗВОЗМЕЗДНЫЕ ПОСТУПЛЕНИЯ ОТ НЕГОСУДАРСТВЕННЫХ ОРГАНИЗАЦИЙ</t>
  </si>
  <si>
    <t>Поступления от денежных пожертвований, предоставляемых негосударственными организациями получателям средств бюджетов городских поселений</t>
  </si>
  <si>
    <t>000 2 07 00000 00 0000 000</t>
  </si>
  <si>
    <t>ПРОЧИЕ БЕЗВОЗМЕЗДНЫЕ ПОСТУПЛЕНИЯ</t>
  </si>
  <si>
    <t>Поступления от денежных пожертвований, предоставляемых физическими лицами получателям средств бюджетов городских поселений</t>
  </si>
  <si>
    <t>к Решению Собрания депутатов МО р.п. Первомайский</t>
  </si>
  <si>
    <t>Приложение 7</t>
  </si>
  <si>
    <t>в том числе:</t>
  </si>
  <si>
    <t>Наименование показателя</t>
  </si>
  <si>
    <t>Код бюджетной классификации</t>
  </si>
  <si>
    <t>Исполнено</t>
  </si>
  <si>
    <t>доходов бюджета области</t>
  </si>
  <si>
    <t>1 01 02010 01 0000 110</t>
  </si>
  <si>
    <t>1 01 02020 01 0000 110</t>
  </si>
  <si>
    <t>1 01 02030 01 0000 110</t>
  </si>
  <si>
    <t>Федеральная налоговая служба</t>
  </si>
  <si>
    <t>1 06 01030 13 0000 110</t>
  </si>
  <si>
    <t>1 06 06033 13 0000 110</t>
  </si>
  <si>
    <t>1 06 06043 13 0000 110</t>
  </si>
  <si>
    <t>Администрация муниципального образования Щекинский район</t>
  </si>
  <si>
    <t>1 11 05013 13 0000 120</t>
  </si>
  <si>
    <t>1 14 06013 13 0000 430</t>
  </si>
  <si>
    <t>Администрация муниципального образования рабочий поселок Первомайский Щекинского района</t>
  </si>
  <si>
    <t>1 17 05050 13 0000 180</t>
  </si>
  <si>
    <t>ДОХОДЫ, ВСЕГО</t>
  </si>
  <si>
    <t>1 11 09045 13 0000 120</t>
  </si>
  <si>
    <t>администра-тора поступлений</t>
  </si>
  <si>
    <t>Исполнение</t>
  </si>
  <si>
    <t>Код  бюджетной классификации</t>
  </si>
  <si>
    <t xml:space="preserve"> Наименование показателя</t>
  </si>
  <si>
    <t xml:space="preserve">Утверждено </t>
  </si>
  <si>
    <t xml:space="preserve">ДОХОДЫ, ВСЕГО </t>
  </si>
  <si>
    <t>Раз-дел</t>
  </si>
  <si>
    <t>Под-раз-дел</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</si>
  <si>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</si>
  <si>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</si>
  <si>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</si>
  <si>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</si>
  <si>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</si>
  <si>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Другие вопросы в области жилищно-коммунального хозяйства</t>
  </si>
  <si>
    <t>Образование</t>
  </si>
  <si>
    <t>Культура и кинематография</t>
  </si>
  <si>
    <t>Социальная политика</t>
  </si>
  <si>
    <t>Физическая культура и спорт</t>
  </si>
  <si>
    <t xml:space="preserve">Наименование показателя        </t>
  </si>
  <si>
    <t xml:space="preserve">Код бюджетной классификации     </t>
  </si>
  <si>
    <t>администратора источника финансирования</t>
  </si>
  <si>
    <t>источника финансирования</t>
  </si>
  <si>
    <t>ИСТОЧНИКИ ВНУТРЕННЕГО ФИНАНСИРОВАНИЯ ДЕФИЦИТА БЮДЖЕТА</t>
  </si>
  <si>
    <t>01 05 02 01 13 0000 610</t>
  </si>
  <si>
    <t>01 05 02 01 00 0000 610</t>
  </si>
  <si>
    <t>01 05 02 00 00 0000 600</t>
  </si>
  <si>
    <t>01 05 00 00 00 0000 600</t>
  </si>
  <si>
    <t>01 05 02 01 13 0000 510</t>
  </si>
  <si>
    <t>01 05 02 01 00 0000 510</t>
  </si>
  <si>
    <t>01 05 02 00 00 0000 500</t>
  </si>
  <si>
    <t>01 05 00 00 00 0000 500</t>
  </si>
  <si>
    <t>Изменение остатков средств на счетах по учету средств бюджетов</t>
  </si>
  <si>
    <t>Приложение 9</t>
  </si>
  <si>
    <t>Приложение 10</t>
  </si>
  <si>
    <t>1 16 51040 02 0000 140</t>
  </si>
  <si>
    <t>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</si>
  <si>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</si>
  <si>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</si>
  <si>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000 1 16 51040 02 0000 140</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</si>
  <si>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</si>
  <si>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</si>
  <si>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Денежные взыскания (штрафы) за нарушения правил перевозок пассажиров и багажа легковым такси</t>
  </si>
  <si>
    <t>000 1 16 50000 01 0000 140</t>
  </si>
  <si>
    <t>000 1 14 06313 13 0000 430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</si>
  <si>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</si>
  <si>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000 1 14 06310 00 0000 430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</si>
  <si>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</si>
  <si>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000 1 14 06300 00 0000 430</t>
  </si>
  <si>
    <t>Информирование населения о деятельности органов местного самоуправления</t>
  </si>
  <si>
    <t>26910</t>
  </si>
  <si>
    <t>00</t>
  </si>
  <si>
    <t>00110</t>
  </si>
  <si>
    <t>00190</t>
  </si>
  <si>
    <t>85100</t>
  </si>
  <si>
    <t>85110</t>
  </si>
  <si>
    <t>Расходы за счет переданных полномочий на осуществление внутреннего муниципального финансового контроля в сфере бюджетных правоотношений в части осуществления последующего контроля</t>
  </si>
  <si>
    <t>85360</t>
  </si>
  <si>
    <t>Обеспечение деятельности финансовых, налоговых и таможенных органов и органов финансового (финансово-бюджетного) надзора</t>
  </si>
  <si>
    <t>2</t>
  </si>
  <si>
    <t>Расходы за счет переданных полномочий на осуществление внешнего муниципального финансового контроля</t>
  </si>
  <si>
    <t>85040</t>
  </si>
  <si>
    <t>28810</t>
  </si>
  <si>
    <t>29060</t>
  </si>
  <si>
    <t>Ремонт, содержание и обслуживание памятника погибшим воинам</t>
  </si>
  <si>
    <t>29270</t>
  </si>
  <si>
    <t>29070</t>
  </si>
  <si>
    <t>Оснащение компьютерной техникой</t>
  </si>
  <si>
    <t>29050</t>
  </si>
  <si>
    <t>Обеспечение функционирования официального портала МО р.п. Первомайский</t>
  </si>
  <si>
    <t>Сопровождение и обновление информационных систем</t>
  </si>
  <si>
    <t>Защита информации от несанкционированного доступа</t>
  </si>
  <si>
    <t>29010</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</si>
  <si>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t>
  </si>
  <si>
    <t>28860</t>
  </si>
  <si>
    <t>51180</t>
  </si>
  <si>
    <t>Совершенствование гражданской обороны (защиты) населения МО р.п. Первомайский</t>
  </si>
  <si>
    <t>Накопление запасов материально-технических, продовольственных и медицинских средств в целях гражданской обороны</t>
  </si>
  <si>
    <t>29560</t>
  </si>
  <si>
    <t>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</si>
  <si>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Накопление запасов материально-технических средств для защиты населения от чрезвычайных ситуаций</t>
  </si>
  <si>
    <t>29540</t>
  </si>
  <si>
    <t>Обеспечение первичных мер пожарной безопасности</t>
  </si>
  <si>
    <t>29530</t>
  </si>
  <si>
    <t>Расходы за счет передаваемых полномочий по организации деятельности аварийно-спасательных служб и (или) аварийно-спасательных формирований на территории муниципального образования</t>
  </si>
  <si>
    <t>85090</t>
  </si>
  <si>
    <t>29100</t>
  </si>
  <si>
    <t>29110</t>
  </si>
  <si>
    <t>29120</t>
  </si>
  <si>
    <t>29130</t>
  </si>
  <si>
    <t>29330</t>
  </si>
  <si>
    <t>29590</t>
  </si>
  <si>
    <t>29910</t>
  </si>
  <si>
    <t>29420</t>
  </si>
  <si>
    <t>Переселение граждан из аварийного жилищного фонда в муниципальном образовании рабочий поселок Первомайский Щекинского района</t>
  </si>
  <si>
    <t>29800</t>
  </si>
  <si>
    <t>26670</t>
  </si>
  <si>
    <t>29190</t>
  </si>
  <si>
    <t>29200</t>
  </si>
  <si>
    <t>29210</t>
  </si>
  <si>
    <t>29370</t>
  </si>
  <si>
    <t xml:space="preserve">Мероприятия по озеленению территории </t>
  </si>
  <si>
    <t>29610</t>
  </si>
  <si>
    <t>29620</t>
  </si>
  <si>
    <t>Другие вопросы в области жилищное - коммунального хозяйства</t>
  </si>
  <si>
    <t>00590</t>
  </si>
  <si>
    <t>Развитие и поддержание информационной системы МКУ "ПУЖиБ"</t>
  </si>
  <si>
    <t>Обслуживание программ</t>
  </si>
  <si>
    <t>29240</t>
  </si>
  <si>
    <t>29260</t>
  </si>
  <si>
    <t>Внедрение энергосберегающих технологий</t>
  </si>
  <si>
    <t>Энергосбережение и повышение энергетической эффективности</t>
  </si>
  <si>
    <t>23380</t>
  </si>
  <si>
    <t>80100</t>
  </si>
  <si>
    <t>Социальные выплаты гражданам, кроме публичных нормативных социальных выплат</t>
  </si>
  <si>
    <t>Оплата дополнительного отпуска работникам муниципальных библиотек (структурных подразделений)</t>
  </si>
  <si>
    <t>80130</t>
  </si>
  <si>
    <t>29020</t>
  </si>
  <si>
    <t>29250</t>
  </si>
  <si>
    <t>28900</t>
  </si>
  <si>
    <t>Выплата материнского капитала</t>
  </si>
  <si>
    <t>29630</t>
  </si>
  <si>
    <t>29230</t>
  </si>
  <si>
    <t>29570</t>
  </si>
  <si>
    <t>Периодическая печать и издательства</t>
  </si>
  <si>
    <t>26250</t>
  </si>
  <si>
    <t>Средства массовой информации</t>
  </si>
  <si>
    <t>Осуществление внутреннего муниципального финансового контроля в сфере бюджетных правоотношений в части осуществления последующего контроля</t>
  </si>
  <si>
    <t>Осуществление внешнего муниципального финансового контроля</t>
  </si>
  <si>
    <t>Организация деятельности аварийно-спасательных служб и (или) аварийно-спасательных формирований на территории муниципального образования</t>
  </si>
  <si>
    <t>Подпрограмма "Совершенствование системы предупреждения и ликвидации ЧС, защиты населения и территории МО р.п. Первомайский от ЧС природного и техногенного характера и безопасности населения на водных объектах"</t>
  </si>
  <si>
    <t>Подпрограмма "Обеспечение первичных мер пожарной безопасности"</t>
  </si>
  <si>
    <t>4</t>
  </si>
  <si>
    <t>Подпрограмма "Переселение граждан из аварийного жилищного фонда в муниципальном образовании рабочий поселок Первомайский Щекинского района"</t>
  </si>
  <si>
    <t>Подпрограмма "Развитие и поддержание информационной системы Администрации МО р.п. Первомайский Щекинского района"</t>
  </si>
  <si>
    <t>Правительство Тульской области</t>
  </si>
  <si>
    <t>Прочие дотации бюджетам городских поселений</t>
  </si>
  <si>
    <t>1 16 33050 13 0000 140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</si>
  <si>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</si>
  <si>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</si>
  <si>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000 1 16 33000 00 0000 000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</si>
  <si>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</si>
  <si>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Дотации бюджетам бюджетной системы Российской Федерации</t>
  </si>
  <si>
    <t>Оплата труда работникам муниципальных учреждений культурно-досугового типа</t>
  </si>
  <si>
    <t>00000</t>
  </si>
  <si>
    <t>Содержание свободного муниципального жилья</t>
  </si>
  <si>
    <t>29290</t>
  </si>
  <si>
    <t>Обеспечение доступа к сети Интернет</t>
  </si>
  <si>
    <t>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</si>
  <si>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850</t>
  </si>
  <si>
    <t>Муниципальная программа "Обеспечение защиты населения и территории муниципального образования рабочий посёлок Первомайский Щёкинского района от чрезвычайных ситуаций природного и техногенного характера, терроризма и экстремизма на территории муниципального образования рабочий поселок Первомайский Щёкинского района"</t>
  </si>
  <si>
    <t>Мероприятия по профилактике ЧС природного и техногенного характера и безопасности населения на водных объектах</t>
  </si>
  <si>
    <t>29520</t>
  </si>
  <si>
    <t>Обеспечение пожарной безопасности</t>
  </si>
  <si>
    <t>Другие вопросы в области национальной безопасности и правоохранительной деятельности</t>
  </si>
  <si>
    <t>14</t>
  </si>
  <si>
    <t>Приобретение и содержание опорного пункта правопорядка</t>
  </si>
  <si>
    <t>26680</t>
  </si>
  <si>
    <t>L5550</t>
  </si>
  <si>
    <t>Муниципальная программа "Улучшение жилищных условий граждан на территории муниципального образования рабочий поселок Первомайский Щекинского района"</t>
  </si>
  <si>
    <t>Бюджетные инвестиции</t>
  </si>
  <si>
    <t>Приобретение, поставка и обслуживание светодиодных конструкций</t>
  </si>
  <si>
    <t>29710</t>
  </si>
  <si>
    <t>Обеспечение деятельности МАУК "ДК "ХИМИК"</t>
  </si>
  <si>
    <t>Субсидии автономным учреждениям</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</si>
  <si>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</si>
  <si>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Подпрограмма "Совершенствование гражданской обороны (защиты) населения МО р.п. Первомайский"</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</si>
  <si>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</si>
  <si>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29220</t>
  </si>
  <si>
    <t>29490</t>
  </si>
  <si>
    <t>Подпрограмма "Обеспечение деятельности МКУ "ПУЖиБ""</t>
  </si>
  <si>
    <t>110</t>
  </si>
  <si>
    <t>Подпрограмма "Обеспечение деятельности МКУК "ППБ""</t>
  </si>
  <si>
    <t>Подпрограмма "Обеспечение деятельности МАУК "ДК "ХИМИК"</t>
  </si>
  <si>
    <t>Мероприятие "Оснащение компьютерной техникой"</t>
  </si>
  <si>
    <t>Мероприятие "Обеспечение функционирования официального портала МО р.п. Первомайский"</t>
  </si>
  <si>
    <t>Мероприятие "Сопровождение и обновление информационных систем"</t>
  </si>
  <si>
    <t>Мероприятие "Обеспечение доступа к сети Интернет"</t>
  </si>
  <si>
    <t>Мероприятие "Приобретение и установка компьютерной, копировальной техники и видеонаблюдения, а также комплектующих и расходных материалов к ним, ремонт и обслуживание"</t>
  </si>
  <si>
    <t>Мероприятие "Защита информации от несанкционированного доступа"</t>
  </si>
  <si>
    <t>Подпрограмма "Развитие и поддержание информационной системы МКУ "ПУЖиБ""</t>
  </si>
  <si>
    <t>Мероприятие "Обслуживание программ"</t>
  </si>
  <si>
    <t>Мероприятие "Внедрение энергосберегающих технологий"</t>
  </si>
  <si>
    <t>Мероприятие "Информирование населения о деятельности органов местного самоуправления"</t>
  </si>
  <si>
    <t>Группа, подгруппа видов расходов</t>
  </si>
  <si>
    <t>Субвенции бюджетам бюджетной системы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</si>
  <si>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</si>
  <si>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</si>
  <si>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</si>
  <si>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Земельный налог с организаций, обладающих земельным участком, расположенным в границах городских поселений</t>
  </si>
  <si>
    <t>Земельный налог с физических лиц, обладающих земельным участком, расположенным в границах городских поселений</t>
  </si>
  <si>
    <t>Прочие поступления от денежных взысканий (штрафов) и иных сумм в возмещение ущерба, зачисляемые в бюджеты городских поселений</t>
  </si>
  <si>
    <t>1 16 90050 13 0000 140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</si>
  <si>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</si>
  <si>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ЗТО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</si>
  <si>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Реализация мероприятий по применению информационных технологий</t>
  </si>
  <si>
    <t>000 1 16 90050 13 0000 140</t>
  </si>
  <si>
    <t>000 1 16 90000 00 0000 140</t>
  </si>
  <si>
    <t>Прочие поступления от денежных взысканий (штрафов) и иных сумм в возмещение ущерба</t>
  </si>
  <si>
    <t>Безвозмездные поступления от негосударственных организаций в бюджеты городских поселений</t>
  </si>
  <si>
    <t>Прочие безвозмездные поступления в бюджеты городских поселений</t>
  </si>
  <si>
    <t>000 2 18 00000 00 0000 000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</si>
  <si>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ЛЕТПРОЧИЕ БЕЗВОЗМЕЗДНЫЕ ПОСТУПЛЕНИЯ</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</si>
  <si>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</si>
  <si>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</si>
  <si>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Мероприятие «Подготовка и утверждение программы комплексного развития транспортной инфраструктуры муниципального образования рабочий поселок Первомайский Щекинского района»</t>
  </si>
  <si>
    <t>Подготовка и утверждение программы комплексного развития транспортной инфраструктуры</t>
  </si>
  <si>
    <t>29720</t>
  </si>
  <si>
    <t>Мероприятие «Подготовка и утверждение программы комплексного развития социальной инфраструктуры муниципального образования рабочий поселок Первомайский Щекинского района»</t>
  </si>
  <si>
    <t>Подготовка и утверждение программы комплексного развития социальной инфраструктуры</t>
  </si>
  <si>
    <t>29730</t>
  </si>
  <si>
    <t>Исполнение судебных актов</t>
  </si>
  <si>
    <t>830</t>
  </si>
  <si>
    <t>Ремонт защитных сооружений ГО</t>
  </si>
  <si>
    <t>29580</t>
  </si>
  <si>
    <t>Связь и информатика</t>
  </si>
  <si>
    <t>Межбюджетные трансферты на реализацию мероприятий по применению информационных технологий</t>
  </si>
  <si>
    <t>80450</t>
  </si>
  <si>
    <t>Субсидии юридическим лицам (кроме некоммерческих организаций), индивидуальным предпринимателям, физическим лицам</t>
  </si>
  <si>
    <t>Жилищно-коммунальное хозяйтсво</t>
  </si>
  <si>
    <t>29500</t>
  </si>
  <si>
    <t>94</t>
  </si>
  <si>
    <t>Разработка проектной документации</t>
  </si>
  <si>
    <t>29170</t>
  </si>
  <si>
    <t>Установка аншлагов на жилые дома</t>
  </si>
  <si>
    <t>Организация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</si>
  <si>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Мероприятие «Передача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</si>
  <si>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Муниципальная программа "Профессиональная подготовка, переподготовка, повышение квалификации муниципальных служащих и работников, замещающих должности, не отнесенные к должностям муниципальной службы, в администрации муниципального образования рабочий поселок Первомайский Щекинского района"</t>
  </si>
  <si>
    <t>Профессиональная подготовка, переподготовка, повышение квалификации</t>
  </si>
  <si>
    <t>29460</t>
  </si>
  <si>
    <t>Расходы за счет переданных полномочий по организации досуга и обеспечения жителей поселения услугами организаций культуры в части обеспечения развития и укрепления материально-технической базы домов культуры в населенных пунктах с численностью жителей до 50 тысяч человек</t>
  </si>
  <si>
    <t>L4670</t>
  </si>
  <si>
    <t>S0120</t>
  </si>
  <si>
    <t>Премии и гранты</t>
  </si>
  <si>
    <t>Собрание депутатов МО р.п. Первомайский</t>
  </si>
  <si>
    <t>Приложение 11</t>
  </si>
  <si>
    <t xml:space="preserve">(тыс. рублей) </t>
  </si>
  <si>
    <t>Источники формирования муниципального дорожного фонда</t>
  </si>
  <si>
    <t>Остаток средств фонда на 1 января очередного финансового года</t>
  </si>
  <si>
    <t>"Об исполнении бюджета муниципального образования</t>
  </si>
  <si>
    <t>доходов бюджета муниципального образования рабочий поселок Первомайский Щекинского района по кодам классификации доходов бюджетов</t>
  </si>
  <si>
    <t>рабочий поселок  Первомайский Щёкинского района за 2019 год"</t>
  </si>
  <si>
    <t>за 2019 год</t>
  </si>
  <si>
    <t>Исполнение
доходов бюджета муниципального образования рабочий поселок Первомайский Щекинского района по кодам видов доходов, подвидов доходов, классификации операций сектора государственного управления, относящихся  к доходам бюджета, за 2019 год</t>
  </si>
  <si>
    <t>НАЛОГИ НА СОВОКУПНЫЙ ДОХОД</t>
  </si>
  <si>
    <t>Единый сельскохозяйственный налог</t>
  </si>
  <si>
    <t>000 1 05 00000 00 0000 000</t>
  </si>
  <si>
    <t>000 1 05 03000 01 0000 110</t>
  </si>
  <si>
    <t>000 1 05 03010 01 0000 110</t>
  </si>
  <si>
    <t>ЗАДОЛЖЕННОСТЬ И ПЕРЕРАСЧЕТЫ ПО ОТМЕНЕННЫМ НАЛОГАМ, СБОРАМ И ИНЫМ ОБЯЗАТЕЛЬНЫМ ПЛАТЕЖАМ</t>
  </si>
  <si>
    <t>000 1 09 00000 00 0000 000</t>
  </si>
  <si>
    <t>000 1 09 04000 00 0000 110</t>
  </si>
  <si>
    <t>000 1 09 04050 00 0000 110</t>
  </si>
  <si>
    <t>000 1 09 04053 13 0000 110</t>
  </si>
  <si>
    <t>Налоги на имущество</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</si>
  <si>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</si>
  <si>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</si>
  <si>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</si>
  <si>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</si>
  <si>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</si>
  <si>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000 1 14 02000 00 0000 000</t>
  </si>
  <si>
    <t>000 1 14 02050 13 0000 440</t>
  </si>
  <si>
    <t>000 1 14 02053 13 0000 440</t>
  </si>
  <si>
    <t>Субвенции местным бюджетам на выполнение передаваемых полномочий субъектов Российской Федерации</t>
  </si>
  <si>
    <t>Субвенции бюджетам городских поселений на выполнение передаваемых полномочий субъектов Российской Федерации</t>
  </si>
  <si>
    <t>000 2 02 30024 00 0000 150</t>
  </si>
  <si>
    <t>000 2 02 30024 13 0000 150</t>
  </si>
  <si>
    <t>Выполнение мероприятий в целях проведения комплекса мероприятий, направленных на развитие территорий Тульской области, в том числе в части, касающейся создания (обустройства) мест (площадок) накопления твердых коммунальных отходов</t>
  </si>
  <si>
    <t>Иные межбюджетные трансферты на реализацию мероприятий для устойчивого исполнения расходных обязаткльств, возникших при выполнении помномочий органов местного самоуправления</t>
  </si>
  <si>
    <t>1 05 03010 01 0000 110</t>
  </si>
  <si>
    <t>1 09 04053 13 0000 110</t>
  </si>
  <si>
    <t>1 14 02053 13 0000 440</t>
  </si>
  <si>
    <t>000 2 02 01000 00 0000 150</t>
  </si>
  <si>
    <t>000 2 02 10000 00 0000 150</t>
  </si>
  <si>
    <t>000 2 02 19999 13 0000 150</t>
  </si>
  <si>
    <t>000 2 02 30000 00 0000 150</t>
  </si>
  <si>
    <t>000 2 02 35118 13 0000 150</t>
  </si>
  <si>
    <t>000 2 02 35118 00 0000 150</t>
  </si>
  <si>
    <t>000 2 02 04000 00 0000 150</t>
  </si>
  <si>
    <t>000 2 02 49999 13 0000 150</t>
  </si>
  <si>
    <t>000 2 04 05000 13 0000 150</t>
  </si>
  <si>
    <t>000 2 04 05020 13 0000 150</t>
  </si>
  <si>
    <t>000 2 07 05000 13 0000 150</t>
  </si>
  <si>
    <t>000 2 07 05020 13 0000 150</t>
  </si>
  <si>
    <t>000 2 18 00000 00 0000 150</t>
  </si>
  <si>
    <t>000 2 18 00000 13 0000 150</t>
  </si>
  <si>
    <t>000 2 18 60010 13 0000 150</t>
  </si>
  <si>
    <t>2 18 60010 13 0000 150</t>
  </si>
  <si>
    <t>2 07 05020 13 0000 150</t>
  </si>
  <si>
    <t>2 04 05020 13 0000 150</t>
  </si>
  <si>
    <t>2 02 49999 13 0000 150</t>
  </si>
  <si>
    <t>2 02 35118 13 0000 150</t>
  </si>
  <si>
    <t>2 02 19999 13 0000 150</t>
  </si>
  <si>
    <t>2 02 30024 13 0000 150</t>
  </si>
  <si>
    <t>Исполнение
плана межбюджетных трансфертов, передаваемых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за 2019 год</t>
  </si>
  <si>
    <t>Утверждено Решением Собрания депутатов "О бюджете муниципального образования рабочий поселок Первомайский на 2019 год и на плановый период 2020 и 2021 годов"</t>
  </si>
  <si>
    <t>Исполнение расходов бюджета муниципального образования рабочий  поселок Первомайский Щекинского района по разделам и подразделам классификации расходов бюджетов за 2019 год</t>
  </si>
  <si>
    <t>Исполнение
расходов бюджета муниципального образования рабочий поселок Первомайский Щекинского района по разделам, подразделам, целевым статьям, группам видов расходов классификации расходов бюджетов за 2019 год</t>
  </si>
  <si>
    <t>Исполнение
расходов бюджета муниципального образования рабочий поселок Первомайский Щекинского района по ведомственной структуре расходов бюджета муниципального образования рабочий поселок Первомайский Щекинского района за 2019 год</t>
  </si>
  <si>
    <t>Исполнение
бюджетных ассигнований на реализацию муниципальных целевых программ  по разделам, подразделам, целевым статьям и видам расходов классификации расходов бюджетов Российской Федерации, предусмотренных к финансированию из бюджета муниципального образования рабочий поселок Первомайский Щекинского района
за 2019 год</t>
  </si>
  <si>
    <t>Исполнение плана бюджетных ассигнований дорожного фонда муниципального образования рабочий поселок Первомайский Щекинского района за 2019 год</t>
  </si>
  <si>
    <t>Исполнение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р.п. Первомайский по разделам, подразделам, целевым статьям, группам и подгруппам видов расходов классификации расходов бюджета муниципального образования рабочий поселок Первомайский Щекинского района за 2019 год</t>
  </si>
  <si>
    <t xml:space="preserve">Исполнение
источников финансирования дефицита бюджета муниципального образования рабочий поселок Первомайский Щекинского района по кодам классификации источников финансирования дефицитов бюджетов за 2019 год </t>
  </si>
  <si>
    <t xml:space="preserve">Исполнение 
источников финансирования дефицита муниципального образования рабочий поселок Первомайский Щекинского района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 за 2019 год </t>
  </si>
  <si>
    <t>Муниципальная программа "Информирование населения о деятельности органов местного самоуправления муниципального образования рабочий поселок Первомайский Щекинского района"</t>
  </si>
  <si>
    <t>Реализация мероприятий для устойчивого исполнения расходных обязательств, возникших при выполнении полномочий органов местного самоуправления</t>
  </si>
  <si>
    <t>82780</t>
  </si>
  <si>
    <t>Расходы за счет переданных полномочий на осуществление предоставления градостроительного плана земельного участка; выдачу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выдачу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</si>
  <si>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85051</t>
  </si>
  <si>
    <t>Расходы за счет переданных полномочий на осуществление муниципального жилищного контроля на территории муниципального образования</t>
  </si>
  <si>
    <t xml:space="preserve">Расходы за счет переданных полномочий на осуществление муниципального земельного контроля за использованием земель муниципального образования </t>
  </si>
  <si>
    <t>Обеспечение проведения выборов и референдумов</t>
  </si>
  <si>
    <t>Расходы на проведение выборов в законодательные (представительные) органы поселений Щекинского района</t>
  </si>
  <si>
    <t>Расходы на проведение выборов в Собрания депутатов поселений Щекинского района в рамках непрограммного направления деятельности "Обеспечение проведения выборов и референдумов в поселениях Щекинского района"</t>
  </si>
  <si>
    <t>28800</t>
  </si>
  <si>
    <t>Специальные расходы</t>
  </si>
  <si>
    <t>Муниципальная программа "Развитие общественных организаций в муниципальном образовании рабочий поселок Первомайский Щекинского района"</t>
  </si>
  <si>
    <t>350</t>
  </si>
  <si>
    <t>Муниципальная программа "Энергосбережение и повышение энергетической эффективности в муниципальном образовании рабочий поселок Первомайский Щекинского района"</t>
  </si>
  <si>
    <t>Муниципальная программа "Организация градостроительной деятельности на территории муниципального образования рабочий посёлок Первомайский Щекинского района"</t>
  </si>
  <si>
    <t>Мероприятие «Подготовка и утверждение генерального плана муниципального образования рабочий поселок Первомайский Щекинского района»</t>
  </si>
  <si>
    <t>Подготовка и утверждение генерального плана МО р.п. Первомайский</t>
  </si>
  <si>
    <t>29680</t>
  </si>
  <si>
    <t>Мероприятие «Внесение изменений в генеральный план муниципального образования рабочий поселок Первомайский Щекинского района»</t>
  </si>
  <si>
    <t>Внесение изменений в генеральный план МО р.п. Первомайский</t>
  </si>
  <si>
    <t>29690</t>
  </si>
  <si>
    <t>Мероприятие «Разработка и утверждение нормативов градостроительного проектирования муниципального образования рабочий поселок Первомайский Щекинского района»</t>
  </si>
  <si>
    <t>Разработка и утверждение нормативов градостроительного проектирования</t>
  </si>
  <si>
    <t>29700</t>
  </si>
  <si>
    <t>Накопление материально-технических ресурсов для ликвидации ЧС</t>
  </si>
  <si>
    <t>29080</t>
  </si>
  <si>
    <t>Информирование населения по противопожарной тематике</t>
  </si>
  <si>
    <t>29320</t>
  </si>
  <si>
    <t>Прочие мероприятия по гражданской обороне (защите) населения</t>
  </si>
  <si>
    <t>29510</t>
  </si>
  <si>
    <t>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</si>
  <si>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Мероприятия по профилактике правонарушений, терроризма, экстремизма</t>
  </si>
  <si>
    <t>29030</t>
  </si>
  <si>
    <t>Оборудование автономными пожарными извещателями мест проживания многодетных семей</t>
  </si>
  <si>
    <t>29600</t>
  </si>
  <si>
    <t>Муниципальная программа "Комплексная программа профилактики правонарушений в муниципальном образовании рабочий посёлок Первомайский Щекинского района"</t>
  </si>
  <si>
    <t>Муниципальная программа "Организация благоустройства территории муниципального образования рабочий поселок Первомайский Щекинского района"</t>
  </si>
  <si>
    <t>Муниципальная программа "Развитие и поддержка субъектов малого и среднего предпринимательства на территории муниципального образования рабочий поселок Первомайский Щекинского района"</t>
  </si>
  <si>
    <t>Субсидирование части затрат субъектов малого и среднего предпринимательства, связанных с уплатой лизинговых платежей и (или) первого взноса (аванса) по договору (договорам) лизинга, заключенному с российской лизинговой организацией в целях создания и (или) развития либо модернизации производства товаров (работ, услуг)</t>
  </si>
  <si>
    <t>29480</t>
  </si>
  <si>
    <t>Реконструкция уличного освещения</t>
  </si>
  <si>
    <t>29160</t>
  </si>
  <si>
    <t>Обустройство и ремонт контейнерных площадок</t>
  </si>
  <si>
    <t>Приобретение техники</t>
  </si>
  <si>
    <t>29760</t>
  </si>
  <si>
    <t>Иные мероприятия в области благоустройства</t>
  </si>
  <si>
    <t>29920</t>
  </si>
  <si>
    <t>Реализация мероприятий, направленных на создание (обустройству) мест (площадок) накопления твердых коммунальных отходов</t>
  </si>
  <si>
    <t>80360</t>
  </si>
  <si>
    <t>Муниципальная 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</si>
  <si>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 в муниципальном образовании рабочий поселок Первомайский Щекинского района на 2018-2024 годы</t>
  </si>
  <si>
    <t>Мероприятие «Благоустройство дворовых территорий»</t>
  </si>
  <si>
    <t>Мероприятие «Благоустройство территорий общего пользования»</t>
  </si>
  <si>
    <t>F2</t>
  </si>
  <si>
    <t>55550</t>
  </si>
  <si>
    <t>Охрана окружающей среды</t>
  </si>
  <si>
    <t>Другие вопросы в области охраны окружающей среды</t>
  </si>
  <si>
    <t>9</t>
  </si>
  <si>
    <t>Муниципальная программа "Развитие социально-культурной работы с населением в муниципальном образовании рабочий поселок Первомайский Щекинского района"</t>
  </si>
  <si>
    <t>Подпрограмма "Профилактика терроризма и экстремизма, минимизация и (или) ликвидация последствий проявления терроризма и экстремизма на территории МО р.п. Первомайский"</t>
  </si>
  <si>
    <t>29470</t>
  </si>
  <si>
    <t>Подпрограмма "Формирование современной городской среды в муниципальном образовании рабочий поселок Первомайский Щекинского района на 2018-2024 годы"</t>
  </si>
  <si>
    <t>Формирование современной городской среды</t>
  </si>
  <si>
    <t>Расходы за счет передаваемых полномочий по организации благоустройства территории поселения  в части реализации проектов государственной программы Тульской области «Формирование современной городской среды в Тульской области» на территории муниципального образования рабочий поселок Первомайский Щекинского района</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</si>
  <si>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t>
  </si>
  <si>
    <t>Решение Собрания депутатов МО р.п. Первомайский "О предоставлении льгот по оплате за услуг бань, расположенных на территории МО р.п. Первомайский Щекинского района"</t>
  </si>
  <si>
    <t>Предоставление градостроительного плана земельного участка; выдача разрешений на строительство, при осуществлении строительства, реконструкции объектов капитального строительства, расположенных на территории муниципального образования (за исключением случаев, предусмотренных Градостроительным Кодексом РФ, иными Федеральными законами РФ); выдача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муниципального образования;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уведомление о соответствии или несоответствии построенных или реконструированных объектах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муниципального образования</t>
  </si>
  <si>
    <t>Осуществление муниципального земельного контроля за использованием земель муниципального образования</t>
  </si>
  <si>
    <t>Осуществление муниципального жилищного контроля на территории муниципального образования</t>
  </si>
  <si>
    <t xml:space="preserve">Итого </t>
  </si>
  <si>
    <t>от "11" июня 2020 года №19-61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</si>
</sst>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9" formatCode="_-* #,##0_р_._-;\-* #,##0_р_._-;_-* &quot;-&quot;_р_._-;_-@_-"/>
    <numFmt numFmtId="171" formatCode="_-* #,##0.00_р_._-;\-* #,##0.00_р_._-;_-* &quot;-&quot;??_р_._-;_-@_-"/>
    <numFmt numFmtId="177" formatCode="#,##0.0"/>
    <numFmt numFmtId="181" formatCode="#,##0.0_ ;[Red]\-#,##0.0\ "/>
    <numFmt numFmtId="182" formatCode="00"/>
    <numFmt numFmtId="184" formatCode="000"/>
    <numFmt numFmtId="186" formatCode="0000"/>
    <numFmt numFmtId="187" formatCode="#,##0.0;[Red]\-#,##0.0;0.0"/>
    <numFmt numFmtId="188" formatCode="#,##0.0;[Red]\-#,##0.0"/>
  </numFmts>
  <fonts count="37">
    <font>
      <sz val="10"/>
      <name val="Arial"/>
      <family val="3"/>
      <charset val="204"/>
    </font>
    <font>
      <sz val="10"/>
      <name val="Arial Cyr"/>
      <charset val="204"/>
    </font>
    <font>
      <sz val="8"/>
      <name val="Arial"/>
      <family val="3"/>
      <charset val="204"/>
    </font>
    <font>
      <sz val="10"/>
      <name val="Arial"/>
      <family val="2"/>
      <charset val="204"/>
    </font>
    <font>
      <sz val="8"/>
      <color indexed="81"/>
      <name val="Tahoma"/>
      <family val="2"/>
      <charset val="204"/>
    </font>
    <font>
      <b/>
      <sz val="8"/>
      <color indexed="81"/>
      <name val="Tahoma"/>
      <family val="2"/>
      <charset val="204"/>
    </font>
    <font>
      <sz val="10"/>
      <name val="Tahoma"/>
      <family val="2"/>
      <charset val="204"/>
    </font>
    <font>
      <b/>
      <sz val="10"/>
      <name val="Tahoma"/>
      <family val="2"/>
      <charset val="204"/>
    </font>
    <font>
      <sz val="10"/>
      <name val="Times New Roman"/>
      <family val="1"/>
      <charset val="204"/>
    </font>
    <font>
      <sz val="11"/>
      <name val="Times New Roman"/>
      <family val="1"/>
      <charset val="204"/>
    </font>
    <font>
      <b/>
      <sz val="11"/>
      <name val="Times New Roman"/>
      <family val="1"/>
      <charset val="204"/>
    </font>
    <font>
      <b/>
      <sz val="10"/>
      <name val="Times New Roman"/>
      <family val="1"/>
      <charset val="204"/>
    </font>
    <font>
      <b/>
      <sz val="14"/>
      <name val="Times New Roman"/>
      <family val="1"/>
      <charset val="204"/>
    </font>
    <font>
      <i/>
      <sz val="11"/>
      <name val="Times New Roman"/>
      <family val="1"/>
      <charset val="204"/>
    </font>
    <font>
      <i/>
      <sz val="10"/>
      <name val="Times New Roman"/>
      <family val="1"/>
      <charset val="204"/>
    </font>
    <font>
      <sz val="10"/>
      <name val="Arial"/>
      <family val="2"/>
      <charset val="204"/>
    </font>
    <font>
      <sz val="12"/>
      <name val="Times New Roman"/>
      <family val="1"/>
      <charset val="204"/>
    </font>
    <font>
      <b/>
      <sz val="12"/>
      <name val="Times New Roman"/>
      <family val="1"/>
      <charset val="204"/>
    </font>
    <font>
      <sz val="10"/>
      <name val="Times New Roman CYR"/>
      <family val="1"/>
      <charset val="204"/>
    </font>
    <font>
      <sz val="12"/>
      <name val="Traditional Arabic"/>
      <family val="1"/>
    </font>
    <font>
      <sz val="12"/>
      <name val="Times New Roman Cyr"/>
      <charset val="204"/>
    </font>
    <font>
      <sz val="12"/>
      <name val="Times New Roman Cyr"/>
      <family val="1"/>
      <charset val="204"/>
    </font>
    <font>
      <b/>
      <sz val="12"/>
      <name val="Times New Roman Cyr"/>
      <family val="1"/>
      <charset val="204"/>
    </font>
    <font>
      <b/>
      <sz val="12"/>
      <name val="Times New Roman Cyr"/>
      <charset val="204"/>
    </font>
    <font>
      <b/>
      <sz val="11"/>
      <name val="Times New Roman Cyr"/>
      <family val="1"/>
      <charset val="204"/>
    </font>
    <font>
      <sz val="11"/>
      <name val="Times New Roman Cyr"/>
      <charset val="204"/>
    </font>
    <font>
      <b/>
      <sz val="11"/>
      <name val="Times New Roman Cyr"/>
      <charset val="204"/>
    </font>
    <font>
      <sz val="14"/>
      <name val="Times New Roman"/>
      <family val="1"/>
      <charset val="204"/>
    </font>
    <font>
      <sz val="12"/>
      <name val="Arial"/>
      <family val="3"/>
      <charset val="204"/>
    </font>
    <font>
      <i/>
      <sz val="12"/>
      <name val="Times New Roman"/>
      <family val="1"/>
      <charset val="204"/>
    </font>
    <font>
      <sz val="10"/>
      <color indexed="62"/>
      <name val="Times New Roman"/>
      <family val="1"/>
      <charset val="204"/>
    </font>
    <font>
      <sz val="12"/>
      <name val="Arial"/>
      <family val="2"/>
      <charset val="204"/>
    </font>
    <font>
      <i/>
      <sz val="10"/>
      <name val="Arial Cyr"/>
      <charset val="204"/>
    </font>
    <font>
      <b/>
      <sz val="10"/>
      <name val="Arial Cyr"/>
      <charset val="204"/>
    </font>
    <font>
      <sz val="12"/>
      <name val="Arial Cyr"/>
      <charset val="204"/>
    </font>
    <font>
      <sz val="11"/>
      <name val="Times New Roman Cyr"/>
      <family val="1"/>
      <charset val="204"/>
    </font>
    <font>
      <sz val="12"/>
      <color indexed="8"/>
      <name val="Times New Roman"/>
      <family val="1"/>
      <charset val="204"/>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7">
    <border>
      <left/>
      <right/>
      <top/>
      <bottom/>
      <diagonal/>
    </border>
    <border>
      <left style="thin">
        <color indexed="64"/>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1">
    <xf numFmtId="0" fontId="0" fillId="0" borderId="0"/>
    <xf numFmtId="0" fontId="3" fillId="0" borderId="0"/>
    <xf numFmtId="0" fontId="3" fillId="0" borderId="0"/>
    <xf numFmtId="0" fontId="3" fillId="0" borderId="0"/>
    <xf numFmtId="0" fontId="1" fillId="0" borderId="0"/>
    <xf numFmtId="0" fontId="15" fillId="0" borderId="0"/>
    <xf numFmtId="0" fontId="1" fillId="0" borderId="0"/>
    <xf numFmtId="0" fontId="1" fillId="0" borderId="0"/>
    <xf numFmtId="49" fontId="30" fillId="2" borderId="1">
      <alignment horizontal="left" vertical="top" wrapText="1"/>
    </xf>
    <xf numFmtId="169" fontId="1" fillId="0" borderId="0" applyFont="0" applyFill="0" applyBorder="0" applyAlignment="0" applyProtection="0"/>
    <xf numFmtId="171" fontId="1" fillId="0" borderId="0" applyFont="0" applyFill="0" applyBorder="0" applyAlignment="0" applyProtection="0"/>
  </cellStyleXfs>
  <cellXfs count="257">
    <xf numFmtId="0" fontId="0" fillId="0" borderId="0" xfId="0"/>
    <xf numFmtId="0" fontId="6" fillId="0" borderId="0" xfId="0" applyFont="1"/>
    <xf numFmtId="0" fontId="6" fillId="0" borderId="0" xfId="0" applyFont="1" applyFill="1"/>
    <xf numFmtId="0" fontId="8" fillId="0" borderId="0" xfId="0" applyFont="1"/>
    <xf numFmtId="0" fontId="8" fillId="0" borderId="0" xfId="0" applyFont="1" applyAlignment="1">
      <alignment horizontal="right"/>
    </xf>
    <xf numFmtId="0" fontId="8" fillId="0" borderId="0" xfId="0" applyFont="1" applyAlignment="1">
      <alignment horizontal="center"/>
    </xf>
    <xf numFmtId="177" fontId="8" fillId="0" borderId="0" xfId="0" applyNumberFormat="1" applyFont="1" applyAlignment="1"/>
    <xf numFmtId="0" fontId="11" fillId="0" borderId="0" xfId="0" applyFont="1"/>
    <xf numFmtId="0" fontId="9" fillId="0" borderId="2" xfId="0" applyFont="1" applyFill="1" applyBorder="1" applyAlignment="1">
      <alignment horizontal="center" textRotation="90" wrapText="1"/>
    </xf>
    <xf numFmtId="0" fontId="9" fillId="0" borderId="0" xfId="0" applyFont="1" applyFill="1"/>
    <xf numFmtId="0" fontId="9" fillId="0" borderId="0" xfId="0" applyFont="1"/>
    <xf numFmtId="0" fontId="9" fillId="0" borderId="0" xfId="0" applyFont="1" applyAlignment="1">
      <alignment horizontal="center"/>
    </xf>
    <xf numFmtId="49" fontId="9" fillId="0" borderId="0" xfId="0" applyNumberFormat="1" applyFont="1" applyAlignment="1">
      <alignment horizontal="center"/>
    </xf>
    <xf numFmtId="0" fontId="9" fillId="0" borderId="2" xfId="0" applyFont="1" applyFill="1" applyBorder="1" applyAlignment="1">
      <alignment horizontal="center" vertical="center" wrapText="1"/>
    </xf>
    <xf numFmtId="0" fontId="9" fillId="4" borderId="0" xfId="0" applyFont="1" applyFill="1"/>
    <xf numFmtId="49" fontId="6" fillId="0" borderId="0" xfId="0" applyNumberFormat="1" applyFont="1" applyFill="1"/>
    <xf numFmtId="0" fontId="9" fillId="0" borderId="0" xfId="0" applyFont="1" applyFill="1" applyBorder="1" applyAlignment="1">
      <alignment vertical="center" wrapText="1"/>
    </xf>
    <xf numFmtId="49" fontId="9" fillId="0" borderId="0" xfId="0" applyNumberFormat="1" applyFont="1" applyFill="1" applyBorder="1" applyAlignment="1">
      <alignment vertical="center" wrapText="1"/>
    </xf>
    <xf numFmtId="0" fontId="13" fillId="0" borderId="0" xfId="0" applyFont="1"/>
    <xf numFmtId="0" fontId="14" fillId="0" borderId="0" xfId="0" applyFont="1"/>
    <xf numFmtId="0" fontId="8" fillId="0" borderId="0" xfId="0" applyFont="1" applyFill="1" applyAlignment="1">
      <alignment horizontal="right"/>
    </xf>
    <xf numFmtId="177" fontId="9" fillId="0" borderId="0" xfId="0" applyNumberFormat="1" applyFont="1" applyFill="1" applyAlignment="1"/>
    <xf numFmtId="0" fontId="3" fillId="0" borderId="0" xfId="2"/>
    <xf numFmtId="0" fontId="9" fillId="0" borderId="0" xfId="2" applyFont="1" applyAlignment="1"/>
    <xf numFmtId="0" fontId="9" fillId="0" borderId="0" xfId="2" applyNumberFormat="1" applyFont="1" applyFill="1" applyAlignment="1" applyProtection="1">
      <alignment vertical="center"/>
      <protection hidden="1"/>
    </xf>
    <xf numFmtId="0" fontId="3" fillId="0" borderId="0" xfId="2" applyProtection="1">
      <protection hidden="1"/>
    </xf>
    <xf numFmtId="0" fontId="10" fillId="0" borderId="0" xfId="2" applyNumberFormat="1" applyFont="1" applyFill="1" applyAlignment="1" applyProtection="1">
      <alignment horizontal="center" vertical="center" wrapText="1"/>
      <protection hidden="1"/>
    </xf>
    <xf numFmtId="0" fontId="12" fillId="0" borderId="3" xfId="2" applyNumberFormat="1" applyFont="1" applyFill="1" applyBorder="1" applyAlignment="1" applyProtection="1">
      <alignment horizontal="center" vertical="center" wrapText="1"/>
      <protection hidden="1"/>
    </xf>
    <xf numFmtId="49" fontId="16" fillId="0" borderId="2" xfId="0" applyNumberFormat="1" applyFont="1" applyFill="1" applyBorder="1" applyAlignment="1">
      <alignment horizontal="center" textRotation="90" wrapText="1"/>
    </xf>
    <xf numFmtId="0" fontId="16" fillId="0" borderId="2" xfId="0" applyFont="1" applyFill="1" applyBorder="1" applyAlignment="1">
      <alignment horizontal="center" textRotation="90" wrapText="1"/>
    </xf>
    <xf numFmtId="0" fontId="3" fillId="0" borderId="0" xfId="2" applyAlignment="1" applyProtection="1">
      <alignment vertical="top"/>
      <protection hidden="1"/>
    </xf>
    <xf numFmtId="0" fontId="3" fillId="0" borderId="0" xfId="2" applyNumberFormat="1" applyFont="1" applyFill="1" applyAlignment="1" applyProtection="1">
      <alignment vertical="top"/>
      <protection hidden="1"/>
    </xf>
    <xf numFmtId="0" fontId="3" fillId="0" borderId="0" xfId="2" applyAlignment="1">
      <alignment vertical="top"/>
    </xf>
    <xf numFmtId="0" fontId="3" fillId="0" borderId="0" xfId="2" applyFont="1" applyProtection="1">
      <protection hidden="1"/>
    </xf>
    <xf numFmtId="0" fontId="3" fillId="0" borderId="0" xfId="2" applyFont="1"/>
    <xf numFmtId="0" fontId="17" fillId="0" borderId="0" xfId="2" applyNumberFormat="1" applyFont="1" applyFill="1" applyAlignment="1" applyProtection="1">
      <protection hidden="1"/>
    </xf>
    <xf numFmtId="0" fontId="17" fillId="0" borderId="0" xfId="2" applyNumberFormat="1" applyFont="1" applyFill="1" applyAlignment="1" applyProtection="1">
      <alignment horizontal="right"/>
      <protection hidden="1"/>
    </xf>
    <xf numFmtId="0" fontId="9" fillId="0" borderId="0" xfId="0" applyNumberFormat="1" applyFont="1" applyAlignment="1"/>
    <xf numFmtId="0" fontId="9" fillId="0" borderId="0" xfId="0" applyFont="1" applyAlignment="1">
      <alignment horizontal="right"/>
    </xf>
    <xf numFmtId="0" fontId="0" fillId="0" borderId="0" xfId="0" applyFont="1" applyAlignment="1">
      <alignment horizontal="center"/>
    </xf>
    <xf numFmtId="0" fontId="1" fillId="0" borderId="0" xfId="4" applyFill="1"/>
    <xf numFmtId="0" fontId="8" fillId="0" borderId="0" xfId="4" applyFont="1" applyFill="1"/>
    <xf numFmtId="0" fontId="18" fillId="0" borderId="0" xfId="4" applyNumberFormat="1" applyFont="1" applyFill="1"/>
    <xf numFmtId="0" fontId="1" fillId="0" borderId="0" xfId="4" applyFill="1" applyAlignment="1">
      <alignment wrapText="1"/>
    </xf>
    <xf numFmtId="0" fontId="1" fillId="0" borderId="0" xfId="4" applyFont="1" applyFill="1"/>
    <xf numFmtId="0" fontId="8" fillId="0" borderId="0" xfId="4" applyFont="1" applyFill="1" applyAlignment="1">
      <alignment horizontal="right"/>
    </xf>
    <xf numFmtId="0" fontId="8" fillId="0" borderId="0" xfId="4" applyFont="1" applyFill="1" applyAlignment="1">
      <alignment horizontal="center" wrapText="1"/>
    </xf>
    <xf numFmtId="0" fontId="8" fillId="0" borderId="0" xfId="0" applyFont="1" applyAlignment="1">
      <alignment wrapText="1"/>
    </xf>
    <xf numFmtId="0" fontId="19" fillId="0" borderId="0" xfId="0" applyFont="1"/>
    <xf numFmtId="0" fontId="19" fillId="0" borderId="0" xfId="0" applyFont="1" applyAlignment="1">
      <alignment horizontal="right"/>
    </xf>
    <xf numFmtId="0" fontId="19" fillId="0" borderId="0" xfId="0" applyNumberFormat="1" applyFont="1"/>
    <xf numFmtId="0" fontId="16" fillId="0" borderId="0" xfId="0" applyFont="1" applyAlignment="1">
      <alignment horizontal="justify" wrapText="1"/>
    </xf>
    <xf numFmtId="0" fontId="16" fillId="0" borderId="0" xfId="0" applyFont="1" applyAlignment="1">
      <alignment horizontal="right"/>
    </xf>
    <xf numFmtId="0" fontId="9" fillId="0" borderId="2" xfId="0" applyFont="1" applyBorder="1"/>
    <xf numFmtId="0" fontId="16" fillId="4" borderId="2" xfId="0" applyFont="1" applyFill="1" applyBorder="1" applyAlignment="1" applyProtection="1">
      <alignment horizontal="center" vertical="top" wrapText="1"/>
      <protection locked="0"/>
    </xf>
    <xf numFmtId="49" fontId="8" fillId="0" borderId="0" xfId="4" applyNumberFormat="1" applyFont="1" applyFill="1"/>
    <xf numFmtId="49" fontId="1" fillId="0" borderId="0" xfId="4" applyNumberFormat="1" applyFill="1"/>
    <xf numFmtId="49" fontId="8" fillId="0" borderId="0" xfId="4" applyNumberFormat="1" applyFont="1" applyFill="1" applyAlignment="1">
      <alignment horizontal="center" wrapText="1"/>
    </xf>
    <xf numFmtId="49" fontId="16" fillId="4" borderId="2" xfId="0" applyNumberFormat="1" applyFont="1" applyFill="1" applyBorder="1" applyAlignment="1" applyProtection="1">
      <alignment horizontal="center" vertical="top" wrapText="1"/>
      <protection locked="0"/>
    </xf>
    <xf numFmtId="0" fontId="17" fillId="0" borderId="2" xfId="4" applyFont="1" applyFill="1" applyBorder="1" applyAlignment="1">
      <alignment wrapText="1"/>
    </xf>
    <xf numFmtId="0" fontId="16" fillId="0" borderId="2" xfId="4" applyFont="1" applyFill="1" applyBorder="1" applyAlignment="1">
      <alignment wrapText="1"/>
    </xf>
    <xf numFmtId="49" fontId="17" fillId="0" borderId="2" xfId="4" applyNumberFormat="1" applyFont="1" applyFill="1" applyBorder="1"/>
    <xf numFmtId="177" fontId="17" fillId="0" borderId="2" xfId="4" applyNumberFormat="1" applyFont="1" applyFill="1" applyBorder="1"/>
    <xf numFmtId="0" fontId="16" fillId="0" borderId="2" xfId="4" applyFont="1" applyFill="1" applyBorder="1" applyAlignment="1">
      <alignment horizontal="center" wrapText="1"/>
    </xf>
    <xf numFmtId="177" fontId="16" fillId="0" borderId="2" xfId="4" applyNumberFormat="1" applyFont="1" applyFill="1" applyBorder="1"/>
    <xf numFmtId="49" fontId="16" fillId="0" borderId="2" xfId="4" applyNumberFormat="1" applyFont="1" applyFill="1" applyBorder="1" applyAlignment="1">
      <alignment horizontal="center"/>
    </xf>
    <xf numFmtId="0" fontId="16" fillId="0" borderId="2" xfId="4" quotePrefix="1" applyFont="1" applyFill="1" applyBorder="1" applyAlignment="1">
      <alignment horizontal="center" wrapText="1"/>
    </xf>
    <xf numFmtId="0" fontId="21" fillId="0" borderId="2" xfId="4" applyFont="1" applyFill="1" applyBorder="1" applyAlignment="1">
      <alignment horizontal="center" wrapText="1"/>
    </xf>
    <xf numFmtId="0" fontId="17" fillId="0" borderId="2" xfId="4" applyFont="1" applyFill="1" applyBorder="1" applyAlignment="1">
      <alignment horizontal="center" wrapText="1"/>
    </xf>
    <xf numFmtId="49" fontId="17" fillId="0" borderId="2" xfId="4" applyNumberFormat="1" applyFont="1" applyFill="1" applyBorder="1" applyAlignment="1">
      <alignment horizontal="center"/>
    </xf>
    <xf numFmtId="0" fontId="22" fillId="0" borderId="2" xfId="4" applyFont="1" applyFill="1" applyBorder="1" applyAlignment="1">
      <alignment horizontal="center" wrapText="1"/>
    </xf>
    <xf numFmtId="0" fontId="20" fillId="0" borderId="2" xfId="4" applyNumberFormat="1" applyFont="1" applyFill="1" applyBorder="1" applyAlignment="1">
      <alignment horizontal="center" wrapText="1"/>
    </xf>
    <xf numFmtId="0" fontId="16" fillId="0" borderId="2" xfId="4" applyFont="1" applyFill="1" applyBorder="1" applyAlignment="1">
      <alignment horizontal="justify" wrapText="1"/>
    </xf>
    <xf numFmtId="0" fontId="16" fillId="0" borderId="2" xfId="4" quotePrefix="1" applyFont="1" applyFill="1" applyBorder="1" applyAlignment="1">
      <alignment horizontal="justify" wrapText="1"/>
    </xf>
    <xf numFmtId="0" fontId="17" fillId="0" borderId="2" xfId="4" applyFont="1" applyFill="1" applyBorder="1" applyAlignment="1">
      <alignment horizontal="justify" wrapText="1"/>
    </xf>
    <xf numFmtId="0" fontId="20" fillId="0" borderId="2" xfId="4" applyNumberFormat="1" applyFont="1" applyFill="1" applyBorder="1" applyAlignment="1">
      <alignment horizontal="justify" wrapText="1"/>
    </xf>
    <xf numFmtId="0" fontId="20" fillId="0" borderId="4" xfId="4" applyNumberFormat="1" applyFont="1" applyFill="1" applyBorder="1" applyAlignment="1">
      <alignment horizontal="justify" wrapTex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0" fontId="21" fillId="0" borderId="2" xfId="4" applyFont="1" applyFill="1" applyBorder="1" applyAlignment="1">
      <alignment horizontal="justify" wrapText="1"/>
    </xf>
    <xf numFmtId="0" fontId="22" fillId="0" borderId="2" xfId="4" applyNumberFormat="1" applyFont="1" applyFill="1" applyBorder="1" applyAlignment="1">
      <alignment horizontal="justify" wrapText="1"/>
    </xf>
    <xf numFmtId="0" fontId="23" fillId="0" borderId="2" xfId="4" applyNumberFormat="1" applyFont="1" applyFill="1" applyBorder="1" applyAlignment="1">
      <alignment horizontal="justify" wrapText="1"/>
    </xf>
    <xf numFmtId="0" fontId="23" fillId="0" borderId="2" xfId="10" applyNumberFormat="1" applyFont="1" applyFill="1" applyBorder="1" applyAlignment="1">
      <alignment horizontal="justify" wrapText="1"/>
    </xf>
    <xf numFmtId="0" fontId="10" fillId="0" borderId="2" xfId="4" applyFont="1" applyFill="1" applyBorder="1" applyAlignment="1">
      <alignment wrapText="1"/>
    </xf>
    <xf numFmtId="0" fontId="9" fillId="0" borderId="2" xfId="4" applyFont="1" applyFill="1" applyBorder="1" applyAlignment="1">
      <alignment wrapText="1"/>
    </xf>
    <xf numFmtId="0" fontId="24" fillId="0" borderId="2" xfId="4" applyNumberFormat="1" applyFont="1" applyFill="1" applyBorder="1" applyAlignment="1">
      <alignment horizontal="center"/>
    </xf>
    <xf numFmtId="0" fontId="25" fillId="0" borderId="2" xfId="4" applyNumberFormat="1" applyFont="1" applyFill="1" applyBorder="1" applyAlignment="1">
      <alignment horizontal="center"/>
    </xf>
    <xf numFmtId="0" fontId="25" fillId="0" borderId="5" xfId="4" applyNumberFormat="1" applyFont="1" applyFill="1" applyBorder="1" applyAlignment="1">
      <alignment horizontal="center"/>
    </xf>
    <xf numFmtId="0" fontId="26" fillId="0" borderId="2" xfId="4" applyNumberFormat="1" applyFont="1" applyFill="1" applyBorder="1" applyAlignment="1">
      <alignment horizontal="center"/>
    </xf>
    <xf numFmtId="0" fontId="25" fillId="0" borderId="2" xfId="4" applyNumberFormat="1" applyFont="1" applyFill="1" applyBorder="1" applyAlignment="1">
      <alignment horizontal="center" wrapText="1"/>
    </xf>
    <xf numFmtId="0" fontId="25" fillId="0" borderId="5" xfId="4" applyNumberFormat="1" applyFont="1" applyFill="1" applyBorder="1" applyAlignment="1">
      <alignment horizontal="center" wrapText="1"/>
    </xf>
    <xf numFmtId="0" fontId="25" fillId="0" borderId="4" xfId="4" applyNumberFormat="1" applyFont="1" applyFill="1" applyBorder="1" applyAlignment="1">
      <alignment horizontal="center"/>
    </xf>
    <xf numFmtId="0" fontId="26" fillId="0" borderId="4" xfId="4" applyNumberFormat="1" applyFont="1" applyFill="1" applyBorder="1" applyAlignment="1">
      <alignment horizontal="center"/>
    </xf>
    <xf numFmtId="177" fontId="17" fillId="0" borderId="2" xfId="0" applyNumberFormat="1" applyFont="1" applyFill="1" applyBorder="1" applyAlignment="1">
      <alignment horizontal="right" vertical="center" wrapText="1"/>
    </xf>
    <xf numFmtId="0" fontId="17"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horizontal="justify"/>
    </xf>
    <xf numFmtId="0" fontId="16" fillId="0" borderId="2" xfId="0" applyFont="1" applyFill="1" applyBorder="1" applyAlignment="1">
      <alignment horizontal="center" vertical="center" wrapText="1"/>
    </xf>
    <xf numFmtId="0" fontId="8" fillId="0" borderId="0" xfId="1" applyFont="1" applyFill="1"/>
    <xf numFmtId="0" fontId="27" fillId="0" borderId="0" xfId="1" applyFont="1" applyFill="1" applyProtection="1">
      <protection hidden="1"/>
    </xf>
    <xf numFmtId="0" fontId="16" fillId="0" borderId="2" xfId="1" applyNumberFormat="1" applyFont="1" applyFill="1" applyBorder="1" applyAlignment="1" applyProtection="1">
      <alignment horizontal="center" vertical="top" wrapText="1"/>
      <protection hidden="1"/>
    </xf>
    <xf numFmtId="0" fontId="8" fillId="0" borderId="0" xfId="1" applyFont="1" applyFill="1" applyAlignment="1">
      <alignment vertical="top"/>
    </xf>
    <xf numFmtId="0" fontId="8" fillId="0" borderId="0" xfId="1" applyFont="1" applyFill="1" applyProtection="1">
      <protection hidden="1"/>
    </xf>
    <xf numFmtId="0" fontId="17" fillId="0" borderId="0" xfId="1" applyNumberFormat="1" applyFont="1" applyFill="1" applyAlignment="1" applyProtection="1">
      <protection hidden="1"/>
    </xf>
    <xf numFmtId="0" fontId="12" fillId="0" borderId="0" xfId="0" applyFont="1" applyFill="1" applyAlignment="1">
      <alignment wrapText="1"/>
    </xf>
    <xf numFmtId="0" fontId="8" fillId="0" borderId="0" xfId="0" applyFont="1" applyFill="1"/>
    <xf numFmtId="177" fontId="8" fillId="0" borderId="0" xfId="0" applyNumberFormat="1" applyFont="1" applyFill="1" applyBorder="1" applyAlignment="1"/>
    <xf numFmtId="0" fontId="16" fillId="0" borderId="2" xfId="2" applyNumberFormat="1" applyFont="1" applyFill="1" applyBorder="1" applyAlignment="1" applyProtection="1">
      <alignment horizontal="center" wrapText="1"/>
      <protection hidden="1"/>
    </xf>
    <xf numFmtId="0" fontId="16" fillId="0" borderId="2" xfId="2" applyNumberFormat="1" applyFont="1" applyFill="1" applyBorder="1" applyAlignment="1" applyProtection="1">
      <alignment horizontal="center"/>
      <protection hidden="1"/>
    </xf>
    <xf numFmtId="0" fontId="16" fillId="0" borderId="3" xfId="2" applyNumberFormat="1" applyFont="1" applyFill="1" applyBorder="1" applyAlignment="1" applyProtection="1">
      <alignment horizontal="right"/>
      <protection hidden="1"/>
    </xf>
    <xf numFmtId="0" fontId="16" fillId="0" borderId="2" xfId="0" applyFont="1" applyFill="1" applyBorder="1" applyAlignment="1">
      <alignment vertical="top" wrapText="1"/>
    </xf>
    <xf numFmtId="0" fontId="16" fillId="0" borderId="2" xfId="0" applyFont="1" applyFill="1" applyBorder="1" applyAlignment="1">
      <alignment horizontal="center" vertical="top" wrapText="1"/>
    </xf>
    <xf numFmtId="0" fontId="17" fillId="0" borderId="2" xfId="0" applyFont="1" applyFill="1" applyBorder="1" applyAlignment="1" applyProtection="1">
      <alignment vertical="center" wrapText="1"/>
      <protection locked="0"/>
    </xf>
    <xf numFmtId="0" fontId="17" fillId="3" borderId="2" xfId="0" applyFont="1" applyFill="1" applyBorder="1" applyAlignment="1">
      <alignment horizontal="left" wrapText="1"/>
    </xf>
    <xf numFmtId="177" fontId="17" fillId="3" borderId="2" xfId="9" applyNumberFormat="1" applyFont="1" applyFill="1" applyBorder="1" applyAlignment="1"/>
    <xf numFmtId="0" fontId="16" fillId="0" borderId="2" xfId="0" applyFont="1" applyFill="1" applyBorder="1" applyAlignment="1" applyProtection="1">
      <alignment vertical="center" wrapText="1"/>
      <protection locked="0"/>
    </xf>
    <xf numFmtId="177" fontId="16" fillId="0" borderId="2" xfId="0" applyNumberFormat="1" applyFont="1" applyFill="1" applyBorder="1" applyAlignment="1" applyProtection="1">
      <alignment vertical="center" wrapText="1"/>
      <protection locked="0"/>
    </xf>
    <xf numFmtId="0" fontId="16" fillId="3" borderId="2" xfId="0" applyFont="1" applyFill="1" applyBorder="1" applyAlignment="1">
      <alignment horizontal="left" wrapText="1"/>
    </xf>
    <xf numFmtId="177" fontId="16" fillId="3" borderId="2" xfId="9" applyNumberFormat="1" applyFont="1" applyFill="1" applyBorder="1" applyAlignment="1"/>
    <xf numFmtId="177" fontId="29" fillId="3" borderId="2" xfId="9" applyNumberFormat="1" applyFont="1" applyFill="1" applyBorder="1" applyAlignment="1"/>
    <xf numFmtId="0" fontId="16" fillId="3" borderId="2" xfId="0" applyFont="1" applyFill="1" applyBorder="1" applyAlignment="1">
      <alignment horizontal="center" wrapText="1"/>
    </xf>
    <xf numFmtId="177" fontId="17" fillId="0" borderId="2" xfId="0" applyNumberFormat="1" applyFont="1" applyBorder="1"/>
    <xf numFmtId="0" fontId="17" fillId="0" borderId="2" xfId="0" applyFont="1" applyBorder="1" applyAlignment="1">
      <alignment horizontal="center"/>
    </xf>
    <xf numFmtId="177" fontId="17" fillId="0" borderId="2" xfId="0" applyNumberFormat="1" applyFont="1" applyFill="1" applyBorder="1" applyAlignment="1" applyProtection="1">
      <alignment wrapText="1"/>
      <protection locked="0"/>
    </xf>
    <xf numFmtId="0" fontId="9" fillId="0" borderId="0" xfId="0" applyFont="1" applyFill="1" applyBorder="1" applyAlignment="1">
      <alignment horizontal="right" wrapText="1"/>
    </xf>
    <xf numFmtId="49" fontId="16" fillId="0" borderId="2" xfId="4" applyNumberFormat="1" applyFont="1" applyFill="1" applyBorder="1" applyAlignment="1">
      <alignment horizontal="center" wrapText="1"/>
    </xf>
    <xf numFmtId="0" fontId="17" fillId="3" borderId="2" xfId="0" applyFont="1" applyFill="1" applyBorder="1" applyAlignment="1">
      <alignment horizontal="justify" wrapText="1"/>
    </xf>
    <xf numFmtId="0" fontId="16" fillId="3" borderId="2" xfId="0" applyFont="1" applyFill="1" applyBorder="1" applyAlignment="1">
      <alignment horizontal="justify" wrapText="1"/>
    </xf>
    <xf numFmtId="0" fontId="17" fillId="0" borderId="2" xfId="0" applyFont="1" applyFill="1" applyBorder="1" applyAlignment="1" applyProtection="1">
      <alignment horizontal="justify" vertical="center" wrapText="1"/>
      <protection locked="0"/>
    </xf>
    <xf numFmtId="0" fontId="10" fillId="0" borderId="0" xfId="0" applyFont="1" applyFill="1" applyAlignment="1">
      <alignment wrapText="1"/>
    </xf>
    <xf numFmtId="177" fontId="9" fillId="0" borderId="0" xfId="0" applyNumberFormat="1" applyFont="1" applyFill="1" applyBorder="1" applyAlignment="1"/>
    <xf numFmtId="0" fontId="9" fillId="0" borderId="0" xfId="0" applyFont="1" applyFill="1" applyAlignment="1">
      <alignment horizontal="right"/>
    </xf>
    <xf numFmtId="177" fontId="9" fillId="0" borderId="2" xfId="8" applyNumberFormat="1" applyFont="1" applyFill="1" applyBorder="1" applyAlignment="1">
      <alignment horizontal="center" vertical="center" wrapText="1"/>
    </xf>
    <xf numFmtId="0" fontId="31" fillId="0" borderId="0" xfId="2" applyFont="1" applyProtection="1">
      <protection hidden="1"/>
    </xf>
    <xf numFmtId="0" fontId="31" fillId="0" borderId="0" xfId="2" applyFont="1"/>
    <xf numFmtId="0" fontId="16" fillId="0" borderId="0" xfId="1" applyNumberFormat="1" applyFont="1" applyFill="1" applyBorder="1" applyAlignment="1" applyProtection="1">
      <alignment horizontal="justify" wrapText="1"/>
      <protection hidden="1"/>
    </xf>
    <xf numFmtId="0" fontId="7" fillId="0" borderId="0" xfId="0" applyFont="1" applyAlignment="1">
      <alignment horizontal="justify" wrapText="1"/>
    </xf>
    <xf numFmtId="0" fontId="10" fillId="0" borderId="0" xfId="0" applyFont="1" applyFill="1" applyBorder="1" applyAlignment="1">
      <alignment horizontal="justify" vertical="center" wrapText="1"/>
    </xf>
    <xf numFmtId="2" fontId="16" fillId="0" borderId="2" xfId="1" applyNumberFormat="1" applyFont="1" applyFill="1" applyBorder="1" applyAlignment="1" applyProtection="1">
      <alignment horizontal="justify" vertical="top" wrapText="1"/>
      <protection hidden="1"/>
    </xf>
    <xf numFmtId="0" fontId="20" fillId="0" borderId="2" xfId="10" applyNumberFormat="1" applyFont="1" applyFill="1" applyBorder="1" applyAlignment="1">
      <alignment horizontal="justify" wrapText="1"/>
    </xf>
    <xf numFmtId="1" fontId="16" fillId="0" borderId="0" xfId="0" applyNumberFormat="1" applyFont="1" applyFill="1" applyBorder="1" applyAlignment="1">
      <alignment horizontal="justify" wrapText="1"/>
    </xf>
    <xf numFmtId="0" fontId="11" fillId="0" borderId="0" xfId="1" applyFont="1" applyFill="1"/>
    <xf numFmtId="0" fontId="17" fillId="0" borderId="2" xfId="0" applyFont="1" applyFill="1" applyBorder="1" applyAlignment="1">
      <alignment horizontal="center" vertical="distributed" wrapText="1"/>
    </xf>
    <xf numFmtId="0" fontId="16" fillId="0" borderId="2" xfId="1" applyNumberFormat="1" applyFont="1" applyFill="1" applyBorder="1" applyAlignment="1" applyProtection="1">
      <alignment horizontal="center" vertical="distributed" wrapText="1"/>
      <protection hidden="1"/>
    </xf>
    <xf numFmtId="0" fontId="16" fillId="0" borderId="0" xfId="1" applyFont="1" applyFill="1" applyAlignment="1" applyProtection="1">
      <alignment horizontal="right"/>
      <protection hidden="1"/>
    </xf>
    <xf numFmtId="0" fontId="1" fillId="0" borderId="0" xfId="4"/>
    <xf numFmtId="0" fontId="16" fillId="0" borderId="0" xfId="4" applyFont="1" applyAlignment="1"/>
    <xf numFmtId="0" fontId="33" fillId="0" borderId="0" xfId="4" applyFont="1"/>
    <xf numFmtId="0" fontId="8" fillId="0" borderId="0" xfId="4" applyFont="1" applyAlignment="1">
      <alignment horizontal="center"/>
    </xf>
    <xf numFmtId="0" fontId="34" fillId="0" borderId="2" xfId="4" applyFont="1" applyBorder="1" applyAlignment="1"/>
    <xf numFmtId="0" fontId="17" fillId="0" borderId="2" xfId="4" applyFont="1" applyBorder="1" applyAlignment="1">
      <alignment horizontal="justify" vertical="center" wrapText="1"/>
    </xf>
    <xf numFmtId="4" fontId="1" fillId="0" borderId="0" xfId="4" applyNumberFormat="1"/>
    <xf numFmtId="0" fontId="16" fillId="0" borderId="0" xfId="4" applyFont="1" applyFill="1" applyAlignment="1">
      <alignment horizontal="right"/>
    </xf>
    <xf numFmtId="0" fontId="16" fillId="0" borderId="0" xfId="4" applyFont="1" applyFill="1"/>
    <xf numFmtId="0" fontId="22" fillId="0" borderId="2" xfId="4" applyFont="1" applyFill="1" applyBorder="1" applyAlignment="1">
      <alignment horizontal="justify" wrapText="1"/>
    </xf>
    <xf numFmtId="0" fontId="35" fillId="0" borderId="5" xfId="4" applyNumberFormat="1" applyFont="1" applyFill="1" applyBorder="1" applyAlignment="1">
      <alignment horizontal="center"/>
    </xf>
    <xf numFmtId="0" fontId="21" fillId="0" borderId="2" xfId="4" applyNumberFormat="1" applyFont="1" applyFill="1" applyBorder="1" applyAlignment="1">
      <alignment horizontal="justify" wrapText="1"/>
    </xf>
    <xf numFmtId="2" fontId="17" fillId="0" borderId="0" xfId="2" applyNumberFormat="1" applyFont="1" applyFill="1" applyBorder="1" applyAlignment="1" applyProtection="1">
      <alignment horizontal="justify" vertical="center" wrapText="1"/>
      <protection hidden="1"/>
    </xf>
    <xf numFmtId="184" fontId="17" fillId="0" borderId="0" xfId="2" applyNumberFormat="1" applyFont="1" applyFill="1" applyBorder="1" applyAlignment="1" applyProtection="1">
      <alignment horizontal="center" vertical="center" wrapText="1"/>
      <protection hidden="1"/>
    </xf>
    <xf numFmtId="182" fontId="17" fillId="0" borderId="0" xfId="2" applyNumberFormat="1" applyFont="1" applyFill="1" applyBorder="1" applyAlignment="1" applyProtection="1">
      <alignment horizontal="center" vertical="center" wrapText="1"/>
      <protection hidden="1"/>
    </xf>
    <xf numFmtId="0" fontId="17" fillId="0" borderId="0" xfId="2" applyNumberFormat="1" applyFont="1" applyFill="1" applyBorder="1" applyAlignment="1" applyProtection="1">
      <alignment horizontal="right" vertical="center" wrapText="1"/>
      <protection hidden="1"/>
    </xf>
    <xf numFmtId="0" fontId="17" fillId="0" borderId="0" xfId="2" applyNumberFormat="1" applyFont="1" applyFill="1" applyBorder="1" applyAlignment="1" applyProtection="1">
      <alignment horizontal="center" vertical="center" wrapText="1"/>
      <protection hidden="1"/>
    </xf>
    <xf numFmtId="0" fontId="17" fillId="0" borderId="0" xfId="2" applyNumberFormat="1" applyFont="1" applyFill="1" applyBorder="1" applyAlignment="1" applyProtection="1">
      <alignment horizontal="left" vertical="center" wrapText="1"/>
      <protection hidden="1"/>
    </xf>
    <xf numFmtId="0" fontId="17" fillId="0" borderId="0" xfId="2" applyNumberFormat="1" applyFont="1" applyFill="1" applyBorder="1" applyAlignment="1" applyProtection="1">
      <alignment horizontal="left" vertical="center"/>
      <protection hidden="1"/>
    </xf>
    <xf numFmtId="177" fontId="17" fillId="0" borderId="0" xfId="2" applyNumberFormat="1" applyFont="1" applyFill="1" applyBorder="1" applyAlignment="1" applyProtection="1">
      <alignment vertical="center" wrapText="1"/>
      <protection hidden="1"/>
    </xf>
    <xf numFmtId="2" fontId="16" fillId="0" borderId="0" xfId="2" applyNumberFormat="1" applyFont="1" applyFill="1" applyBorder="1" applyAlignment="1" applyProtection="1">
      <alignment horizontal="justify" vertical="center" wrapText="1"/>
      <protection hidden="1"/>
    </xf>
    <xf numFmtId="184" fontId="16" fillId="0" borderId="0" xfId="2" applyNumberFormat="1" applyFont="1" applyFill="1" applyBorder="1" applyAlignment="1" applyProtection="1">
      <alignment horizontal="center" vertical="center" wrapText="1"/>
      <protection hidden="1"/>
    </xf>
    <xf numFmtId="182" fontId="16" fillId="0" borderId="0" xfId="2" applyNumberFormat="1" applyFont="1" applyFill="1" applyBorder="1" applyAlignment="1" applyProtection="1">
      <alignment horizontal="center" vertical="center" wrapText="1"/>
      <protection hidden="1"/>
    </xf>
    <xf numFmtId="177" fontId="16" fillId="0" borderId="0" xfId="2" applyNumberFormat="1" applyFont="1" applyFill="1" applyBorder="1" applyAlignment="1" applyProtection="1">
      <alignment vertical="center" wrapText="1"/>
      <protection hidden="1"/>
    </xf>
    <xf numFmtId="1" fontId="16" fillId="0" borderId="0" xfId="1" applyNumberFormat="1" applyFont="1" applyFill="1" applyBorder="1" applyAlignment="1">
      <alignment horizontal="justify" wrapText="1"/>
    </xf>
    <xf numFmtId="184" fontId="16" fillId="0" borderId="0" xfId="2" applyNumberFormat="1" applyFont="1" applyFill="1" applyBorder="1" applyAlignment="1" applyProtection="1">
      <alignment horizontal="center" wrapText="1"/>
      <protection hidden="1"/>
    </xf>
    <xf numFmtId="49" fontId="16" fillId="0" borderId="0" xfId="1" applyNumberFormat="1" applyFont="1" applyFill="1" applyBorder="1" applyAlignment="1">
      <alignment horizontal="center" wrapText="1"/>
    </xf>
    <xf numFmtId="1" fontId="16" fillId="0" borderId="0" xfId="1" applyNumberFormat="1" applyFont="1" applyFill="1" applyBorder="1" applyAlignment="1">
      <alignment horizontal="center" wrapText="1"/>
    </xf>
    <xf numFmtId="177" fontId="16" fillId="0" borderId="0" xfId="1" applyNumberFormat="1" applyFont="1" applyFill="1" applyBorder="1" applyAlignment="1">
      <alignment horizontal="right" wrapText="1"/>
    </xf>
    <xf numFmtId="0" fontId="16" fillId="0" borderId="0" xfId="2" applyNumberFormat="1" applyFont="1" applyFill="1" applyBorder="1" applyAlignment="1" applyProtection="1">
      <alignment horizontal="justify" wrapText="1"/>
      <protection hidden="1"/>
    </xf>
    <xf numFmtId="1" fontId="16" fillId="0" borderId="0" xfId="6" applyNumberFormat="1" applyFont="1" applyFill="1" applyBorder="1" applyAlignment="1">
      <alignment horizontal="justify" wrapText="1"/>
    </xf>
    <xf numFmtId="0" fontId="16" fillId="4" borderId="0" xfId="2" applyNumberFormat="1" applyFont="1" applyFill="1" applyBorder="1" applyAlignment="1" applyProtection="1">
      <alignment horizontal="justify" wrapText="1"/>
      <protection hidden="1"/>
    </xf>
    <xf numFmtId="49" fontId="16" fillId="4" borderId="0" xfId="1" applyNumberFormat="1" applyFont="1" applyFill="1" applyBorder="1" applyAlignment="1">
      <alignment horizontal="center" wrapText="1"/>
    </xf>
    <xf numFmtId="1" fontId="16" fillId="4" borderId="0" xfId="1" applyNumberFormat="1" applyFont="1" applyFill="1" applyBorder="1" applyAlignment="1">
      <alignment horizontal="center" wrapText="1"/>
    </xf>
    <xf numFmtId="177" fontId="16" fillId="0" borderId="0" xfId="1" applyNumberFormat="1" applyFont="1" applyFill="1" applyBorder="1" applyAlignment="1"/>
    <xf numFmtId="0" fontId="16" fillId="0" borderId="0" xfId="1" applyFont="1" applyFill="1" applyBorder="1" applyAlignment="1">
      <alignment horizontal="justify" wrapText="1"/>
    </xf>
    <xf numFmtId="49" fontId="16" fillId="0" borderId="0" xfId="2" applyNumberFormat="1" applyFont="1" applyFill="1" applyBorder="1" applyAlignment="1" applyProtection="1">
      <alignment horizontal="justify" wrapText="1"/>
      <protection hidden="1"/>
    </xf>
    <xf numFmtId="0" fontId="16" fillId="0" borderId="0" xfId="1" applyFont="1" applyFill="1" applyBorder="1"/>
    <xf numFmtId="0" fontId="16" fillId="0" borderId="0" xfId="1" applyFont="1" applyFill="1" applyBorder="1" applyAlignment="1">
      <alignment horizontal="center"/>
    </xf>
    <xf numFmtId="1" fontId="16" fillId="0" borderId="0" xfId="7" applyNumberFormat="1" applyFont="1" applyFill="1" applyBorder="1" applyAlignment="1">
      <alignment horizontal="justify" wrapText="1"/>
    </xf>
    <xf numFmtId="0" fontId="17" fillId="0" borderId="0" xfId="1" applyFont="1" applyFill="1" applyBorder="1" applyAlignment="1">
      <alignment horizontal="justify"/>
    </xf>
    <xf numFmtId="0" fontId="17" fillId="0" borderId="0" xfId="1" applyFont="1" applyFill="1" applyBorder="1" applyAlignment="1">
      <alignment horizontal="center"/>
    </xf>
    <xf numFmtId="49" fontId="17" fillId="0" borderId="0" xfId="1" applyNumberFormat="1" applyFont="1" applyFill="1" applyBorder="1" applyAlignment="1">
      <alignment horizontal="center"/>
    </xf>
    <xf numFmtId="0" fontId="17" fillId="0" borderId="0" xfId="1" applyFont="1" applyFill="1" applyBorder="1" applyAlignment="1"/>
    <xf numFmtId="177" fontId="17" fillId="0" borderId="0" xfId="1" applyNumberFormat="1" applyFont="1" applyFill="1" applyBorder="1" applyAlignment="1"/>
    <xf numFmtId="2" fontId="16" fillId="0" borderId="0" xfId="2" applyNumberFormat="1" applyFont="1" applyFill="1" applyBorder="1" applyAlignment="1" applyProtection="1">
      <alignment horizontal="left" vertical="center" wrapText="1"/>
      <protection hidden="1"/>
    </xf>
    <xf numFmtId="0" fontId="16" fillId="0" borderId="0" xfId="2" applyNumberFormat="1" applyFont="1" applyFill="1" applyBorder="1" applyAlignment="1" applyProtection="1">
      <alignment horizontal="right" vertical="center" wrapText="1"/>
      <protection hidden="1"/>
    </xf>
    <xf numFmtId="0" fontId="16" fillId="0" borderId="0" xfId="2" applyNumberFormat="1" applyFont="1" applyFill="1" applyBorder="1" applyAlignment="1" applyProtection="1">
      <alignment horizontal="center" vertical="center" wrapText="1"/>
      <protection hidden="1"/>
    </xf>
    <xf numFmtId="0" fontId="16" fillId="0" borderId="0" xfId="2" applyNumberFormat="1" applyFont="1" applyFill="1" applyBorder="1" applyAlignment="1" applyProtection="1">
      <alignment horizontal="left" vertical="center" wrapText="1"/>
      <protection hidden="1"/>
    </xf>
    <xf numFmtId="0" fontId="16" fillId="0" borderId="0" xfId="2" applyNumberFormat="1" applyFont="1" applyFill="1" applyBorder="1" applyAlignment="1" applyProtection="1">
      <alignment horizontal="left" vertical="center"/>
      <protection hidden="1"/>
    </xf>
    <xf numFmtId="0" fontId="9" fillId="0" borderId="0" xfId="2" applyNumberFormat="1" applyFont="1" applyFill="1" applyBorder="1" applyAlignment="1" applyProtection="1">
      <alignment horizontal="justify" wrapText="1"/>
      <protection hidden="1"/>
    </xf>
    <xf numFmtId="0" fontId="16" fillId="0" borderId="0" xfId="2" applyNumberFormat="1" applyFont="1" applyFill="1" applyBorder="1" applyAlignment="1" applyProtection="1">
      <alignment horizontal="right" wrapText="1"/>
      <protection hidden="1"/>
    </xf>
    <xf numFmtId="0" fontId="16" fillId="4" borderId="0" xfId="2" applyNumberFormat="1" applyFont="1" applyFill="1" applyBorder="1" applyAlignment="1" applyProtection="1">
      <alignment horizontal="left" wrapText="1"/>
      <protection hidden="1"/>
    </xf>
    <xf numFmtId="1" fontId="16" fillId="0" borderId="0" xfId="1" applyNumberFormat="1" applyFont="1" applyFill="1" applyBorder="1" applyAlignment="1">
      <alignment horizontal="left" wrapText="1"/>
    </xf>
    <xf numFmtId="0" fontId="16" fillId="0" borderId="0" xfId="2" applyNumberFormat="1" applyFont="1" applyFill="1" applyBorder="1" applyAlignment="1" applyProtection="1">
      <alignment horizontal="left" wrapText="1"/>
      <protection hidden="1"/>
    </xf>
    <xf numFmtId="177" fontId="9" fillId="0" borderId="0" xfId="0" applyNumberFormat="1" applyFont="1"/>
    <xf numFmtId="182" fontId="16" fillId="0" borderId="0" xfId="1" applyNumberFormat="1" applyFont="1" applyFill="1" applyBorder="1" applyAlignment="1" applyProtection="1">
      <protection hidden="1"/>
    </xf>
    <xf numFmtId="188" fontId="16" fillId="0" borderId="0" xfId="1" applyNumberFormat="1" applyFont="1" applyFill="1" applyBorder="1" applyAlignment="1" applyProtection="1">
      <protection hidden="1"/>
    </xf>
    <xf numFmtId="0" fontId="17" fillId="0" borderId="0" xfId="1" applyNumberFormat="1" applyFont="1" applyFill="1" applyBorder="1" applyAlignment="1" applyProtection="1">
      <protection hidden="1"/>
    </xf>
    <xf numFmtId="188" fontId="17" fillId="0" borderId="0" xfId="1" applyNumberFormat="1" applyFont="1" applyFill="1" applyBorder="1" applyAlignment="1" applyProtection="1">
      <protection hidden="1"/>
    </xf>
    <xf numFmtId="181" fontId="8" fillId="0" borderId="0" xfId="1" applyNumberFormat="1" applyFont="1" applyFill="1" applyProtection="1">
      <protection hidden="1"/>
    </xf>
    <xf numFmtId="2" fontId="16" fillId="0" borderId="6" xfId="2" applyNumberFormat="1" applyFont="1" applyFill="1" applyBorder="1" applyAlignment="1" applyProtection="1">
      <alignment horizontal="justify" vertical="center" wrapText="1"/>
      <protection hidden="1"/>
    </xf>
    <xf numFmtId="49" fontId="16" fillId="0" borderId="6" xfId="2" applyNumberFormat="1" applyFont="1" applyFill="1" applyBorder="1" applyAlignment="1" applyProtection="1">
      <alignment horizontal="center" vertical="center" wrapText="1"/>
      <protection hidden="1"/>
    </xf>
    <xf numFmtId="0" fontId="16" fillId="0" borderId="6" xfId="2" applyNumberFormat="1" applyFont="1" applyFill="1" applyBorder="1" applyAlignment="1" applyProtection="1">
      <alignment horizontal="center" vertical="center" wrapText="1"/>
      <protection hidden="1"/>
    </xf>
    <xf numFmtId="184" fontId="16" fillId="0" borderId="6" xfId="2" applyNumberFormat="1" applyFont="1" applyFill="1" applyBorder="1" applyAlignment="1" applyProtection="1">
      <alignment horizontal="center" vertical="center" wrapText="1"/>
      <protection hidden="1"/>
    </xf>
    <xf numFmtId="182" fontId="16" fillId="0" borderId="6" xfId="2" applyNumberFormat="1" applyFont="1" applyFill="1" applyBorder="1" applyAlignment="1" applyProtection="1">
      <alignment horizontal="center" vertical="center" wrapText="1"/>
      <protection hidden="1"/>
    </xf>
    <xf numFmtId="4" fontId="16" fillId="0" borderId="6" xfId="2" applyNumberFormat="1" applyFont="1" applyFill="1" applyBorder="1" applyAlignment="1" applyProtection="1">
      <alignment vertical="center" wrapText="1"/>
      <protection hidden="1"/>
    </xf>
    <xf numFmtId="49" fontId="16" fillId="0" borderId="0" xfId="2" applyNumberFormat="1" applyFont="1" applyFill="1" applyBorder="1" applyAlignment="1" applyProtection="1">
      <alignment horizontal="center" vertical="center" wrapText="1"/>
      <protection hidden="1"/>
    </xf>
    <xf numFmtId="4" fontId="16" fillId="0" borderId="0" xfId="2" applyNumberFormat="1" applyFont="1" applyFill="1" applyBorder="1" applyAlignment="1" applyProtection="1">
      <alignment vertical="center" wrapText="1"/>
      <protection hidden="1"/>
    </xf>
    <xf numFmtId="0" fontId="36" fillId="0" borderId="0" xfId="0" applyNumberFormat="1" applyFont="1" applyFill="1" applyBorder="1" applyAlignment="1" applyProtection="1">
      <alignment horizontal="left" vertical="center" wrapText="1"/>
    </xf>
    <xf numFmtId="0" fontId="36" fillId="0" borderId="0" xfId="0" applyNumberFormat="1" applyFont="1" applyFill="1" applyBorder="1" applyAlignment="1" applyProtection="1">
      <alignment horizontal="center" vertical="center" wrapText="1"/>
    </xf>
    <xf numFmtId="177" fontId="36" fillId="0" borderId="0" xfId="0" applyNumberFormat="1" applyFont="1" applyFill="1" applyBorder="1" applyAlignment="1" applyProtection="1">
      <alignment horizontal="right" vertical="center" wrapText="1"/>
    </xf>
    <xf numFmtId="0" fontId="16" fillId="0" borderId="0" xfId="4" applyFont="1" applyBorder="1" applyAlignment="1">
      <alignment horizontal="center" vertical="center" wrapText="1"/>
    </xf>
    <xf numFmtId="0" fontId="16" fillId="0" borderId="0" xfId="4" applyFont="1" applyBorder="1" applyAlignment="1">
      <alignment horizontal="justify" wrapText="1"/>
    </xf>
    <xf numFmtId="177" fontId="16" fillId="0" borderId="0" xfId="4" applyNumberFormat="1" applyFont="1" applyBorder="1" applyAlignment="1">
      <alignment horizontal="right"/>
    </xf>
    <xf numFmtId="0" fontId="34" fillId="0" borderId="0" xfId="4" applyFont="1" applyBorder="1"/>
    <xf numFmtId="0" fontId="16" fillId="0" borderId="0" xfId="4" applyFont="1" applyBorder="1" applyAlignment="1">
      <alignment horizontal="justify"/>
    </xf>
    <xf numFmtId="1" fontId="16" fillId="0" borderId="0" xfId="3" applyNumberFormat="1" applyFont="1" applyFill="1" applyBorder="1" applyAlignment="1" applyProtection="1">
      <alignment horizontal="center" vertical="center"/>
      <protection hidden="1"/>
    </xf>
    <xf numFmtId="182" fontId="16" fillId="0" borderId="0" xfId="3" applyNumberFormat="1" applyFont="1" applyFill="1" applyBorder="1" applyAlignment="1" applyProtection="1">
      <alignment horizontal="left" vertical="center" wrapText="1"/>
      <protection hidden="1"/>
    </xf>
    <xf numFmtId="182" fontId="16" fillId="0" borderId="0" xfId="3" applyNumberFormat="1" applyFont="1" applyFill="1" applyBorder="1" applyAlignment="1" applyProtection="1">
      <alignment horizontal="center" vertical="center"/>
      <protection hidden="1"/>
    </xf>
    <xf numFmtId="182" fontId="16" fillId="0" borderId="0" xfId="3" applyNumberFormat="1" applyFont="1" applyFill="1" applyBorder="1" applyAlignment="1" applyProtection="1">
      <alignment horizontal="right" vertical="center"/>
      <protection hidden="1"/>
    </xf>
    <xf numFmtId="186" fontId="16" fillId="0" borderId="0" xfId="3" applyNumberFormat="1" applyFont="1" applyFill="1" applyBorder="1" applyAlignment="1" applyProtection="1">
      <alignment horizontal="left" vertical="center"/>
      <protection hidden="1"/>
    </xf>
    <xf numFmtId="184" fontId="16" fillId="0" borderId="0" xfId="3" applyNumberFormat="1" applyFont="1" applyFill="1" applyBorder="1" applyAlignment="1" applyProtection="1">
      <alignment horizontal="center" vertical="center"/>
      <protection hidden="1"/>
    </xf>
    <xf numFmtId="187" fontId="16" fillId="0" borderId="0" xfId="3" applyNumberFormat="1" applyFont="1" applyFill="1" applyBorder="1" applyAlignment="1" applyProtection="1">
      <alignment horizontal="right" vertical="center"/>
      <protection hidden="1"/>
    </xf>
    <xf numFmtId="182" fontId="9" fillId="0" borderId="0" xfId="3" applyNumberFormat="1" applyFont="1" applyFill="1" applyBorder="1" applyAlignment="1" applyProtection="1">
      <alignment horizontal="center" vertical="center"/>
      <protection hidden="1"/>
    </xf>
    <xf numFmtId="49" fontId="16" fillId="0" borderId="0" xfId="3" applyNumberFormat="1" applyFont="1" applyFill="1" applyBorder="1" applyAlignment="1" applyProtection="1">
      <alignment horizontal="left" vertical="center"/>
      <protection hidden="1"/>
    </xf>
    <xf numFmtId="186" fontId="16" fillId="0" borderId="0" xfId="3" applyNumberFormat="1" applyFont="1" applyFill="1" applyBorder="1" applyAlignment="1" applyProtection="1">
      <alignment horizontal="center" vertical="center"/>
      <protection hidden="1"/>
    </xf>
    <xf numFmtId="0" fontId="16" fillId="0" borderId="2" xfId="1" applyFont="1" applyBorder="1" applyAlignment="1">
      <alignment horizontal="center"/>
    </xf>
    <xf numFmtId="177" fontId="16" fillId="0" borderId="2" xfId="1" applyNumberFormat="1" applyFont="1" applyBorder="1" applyAlignment="1">
      <alignment horizontal="center"/>
    </xf>
    <xf numFmtId="0" fontId="16" fillId="0" borderId="2" xfId="1" applyFont="1" applyBorder="1"/>
    <xf numFmtId="0" fontId="17" fillId="0" borderId="2" xfId="6" applyFont="1" applyFill="1" applyBorder="1" applyAlignment="1">
      <alignment horizontal="left" wrapText="1"/>
    </xf>
    <xf numFmtId="177" fontId="17" fillId="0" borderId="2" xfId="1" applyNumberFormat="1" applyFont="1" applyBorder="1" applyAlignment="1">
      <alignment horizontal="center"/>
    </xf>
    <xf numFmtId="0" fontId="16" fillId="0" borderId="2" xfId="1" applyFont="1" applyBorder="1" applyAlignment="1">
      <alignment horizontal="justify" vertical="center" wrapText="1"/>
    </xf>
    <xf numFmtId="0" fontId="12" fillId="0" borderId="0" xfId="0" applyNumberFormat="1" applyFont="1" applyAlignment="1">
      <alignment horizontal="center" vertical="center" wrapText="1"/>
    </xf>
    <xf numFmtId="0" fontId="12" fillId="0" borderId="0" xfId="0" applyNumberFormat="1" applyFont="1" applyAlignment="1">
      <alignment horizontal="center" wrapText="1"/>
    </xf>
    <xf numFmtId="0" fontId="12" fillId="0" borderId="0" xfId="0" applyNumberFormat="1" applyFont="1" applyAlignment="1">
      <alignment horizontal="center"/>
    </xf>
    <xf numFmtId="0" fontId="16" fillId="4" borderId="2" xfId="0" applyFont="1" applyFill="1" applyBorder="1" applyAlignment="1" applyProtection="1">
      <alignment horizontal="center" vertical="top" wrapText="1"/>
      <protection locked="0"/>
    </xf>
    <xf numFmtId="0" fontId="12" fillId="0" borderId="0" xfId="0" applyFont="1" applyAlignment="1">
      <alignment horizontal="center" wrapText="1"/>
    </xf>
    <xf numFmtId="0" fontId="12" fillId="0" borderId="0" xfId="1" applyNumberFormat="1" applyFont="1" applyFill="1" applyAlignment="1" applyProtection="1">
      <alignment horizontal="center" wrapText="1"/>
      <protection hidden="1"/>
    </xf>
    <xf numFmtId="49" fontId="16" fillId="0" borderId="2" xfId="0" applyNumberFormat="1" applyFont="1" applyFill="1" applyBorder="1" applyAlignment="1">
      <alignment horizontal="center" textRotation="90" wrapText="1"/>
    </xf>
    <xf numFmtId="0" fontId="12" fillId="0" borderId="0" xfId="0" applyFont="1" applyFill="1" applyAlignment="1">
      <alignment horizontal="center" wrapText="1"/>
    </xf>
    <xf numFmtId="49" fontId="9" fillId="0" borderId="2" xfId="0" applyNumberFormat="1" applyFont="1" applyFill="1" applyBorder="1" applyAlignment="1">
      <alignment horizontal="center" textRotation="90" wrapText="1"/>
    </xf>
    <xf numFmtId="0" fontId="12" fillId="0" borderId="0" xfId="0" applyFont="1" applyFill="1" applyAlignment="1">
      <alignment horizontal="center"/>
    </xf>
    <xf numFmtId="0" fontId="12" fillId="0" borderId="0" xfId="0" applyFont="1" applyFill="1" applyBorder="1" applyAlignment="1">
      <alignment horizontal="center" vertical="center" wrapText="1"/>
    </xf>
    <xf numFmtId="2" fontId="16" fillId="0" borderId="2" xfId="1" applyNumberFormat="1" applyFont="1" applyFill="1" applyBorder="1" applyAlignment="1" applyProtection="1">
      <alignment horizontal="center" vertical="top" wrapText="1"/>
      <protection hidden="1"/>
    </xf>
    <xf numFmtId="0" fontId="12" fillId="0" borderId="0" xfId="4" applyFont="1" applyBorder="1" applyAlignment="1">
      <alignment horizontal="center" wrapText="1"/>
    </xf>
    <xf numFmtId="0" fontId="32" fillId="0" borderId="0" xfId="4" applyFont="1" applyAlignment="1">
      <alignment horizontal="center" wrapText="1"/>
    </xf>
    <xf numFmtId="0" fontId="12" fillId="0" borderId="0" xfId="2" applyNumberFormat="1" applyFont="1" applyFill="1" applyAlignment="1" applyProtection="1">
      <alignment horizontal="center" vertical="center" wrapText="1"/>
      <protection hidden="1"/>
    </xf>
    <xf numFmtId="0" fontId="16" fillId="0" borderId="2" xfId="0" applyFont="1" applyFill="1" applyBorder="1" applyAlignment="1">
      <alignment horizontal="center" vertical="top" wrapText="1"/>
    </xf>
    <xf numFmtId="0" fontId="28" fillId="0" borderId="2" xfId="0" applyFont="1" applyFill="1" applyBorder="1" applyAlignment="1">
      <alignment horizontal="center" vertical="top" wrapText="1"/>
    </xf>
    <xf numFmtId="177" fontId="16" fillId="0" borderId="2" xfId="0" applyNumberFormat="1" applyFont="1" applyFill="1" applyBorder="1" applyAlignment="1">
      <alignment horizontal="center" vertical="top" wrapText="1"/>
    </xf>
    <xf numFmtId="0" fontId="12" fillId="0" borderId="0" xfId="0" applyFont="1" applyFill="1" applyBorder="1" applyAlignment="1" applyProtection="1">
      <alignment horizontal="center" vertical="center" wrapText="1"/>
      <protection locked="0"/>
    </xf>
  </cellXfs>
  <cellStyles count="11">
    <cellStyle name="Обычный" xfId="0" builtinId="0"/>
    <cellStyle name="Обычный 2" xfId="1"/>
    <cellStyle name="Обычный 2 2" xfId="2"/>
    <cellStyle name="Обычный 2 2 2" xfId="3"/>
    <cellStyle name="Обычный 3" xfId="4"/>
    <cellStyle name="Обычный 4" xfId="5"/>
    <cellStyle name="Обычный_Прил3" xfId="6"/>
    <cellStyle name="Обычный_Прил4" xfId="7"/>
    <cellStyle name="Свойства элементов измерения" xfId="8"/>
    <cellStyle name="Финансовый [0] 2" xfId="9"/>
    <cellStyle name="Финансовый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xdr:col>
      <xdr:colOff>2895600</xdr:colOff>
      <xdr:row>10</xdr:row>
      <xdr:rowOff>0</xdr:rowOff>
    </xdr:from>
    <xdr:to>
      <xdr:col>1</xdr:col>
      <xdr:colOff>2971800</xdr:colOff>
      <xdr:row>10</xdr:row>
      <xdr:rowOff>200025</xdr:rowOff>
    </xdr:to>
    <xdr:sp macro="" textlink="">
      <xdr:nvSpPr>
        <xdr:cNvPr id="25889" name="Text Box 1"/>
        <xdr:cNvSpPr txBox="1">
          <a:spLocks noChangeArrowheads="1"/>
        </xdr:cNvSpPr>
      </xdr:nvSpPr>
      <xdr:spPr bwMode="auto">
        <a:xfrm>
          <a:off x="31432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11</xdr:row>
      <xdr:rowOff>0</xdr:rowOff>
    </xdr:from>
    <xdr:to>
      <xdr:col>1</xdr:col>
      <xdr:colOff>2971800</xdr:colOff>
      <xdr:row>11</xdr:row>
      <xdr:rowOff>200025</xdr:rowOff>
    </xdr:to>
    <xdr:sp macro="" textlink="">
      <xdr:nvSpPr>
        <xdr:cNvPr id="25890" name="Text Box 1"/>
        <xdr:cNvSpPr txBox="1">
          <a:spLocks noChangeArrowheads="1"/>
        </xdr:cNvSpPr>
      </xdr:nvSpPr>
      <xdr:spPr bwMode="auto">
        <a:xfrm>
          <a:off x="3143250" y="6115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12</xdr:row>
      <xdr:rowOff>0</xdr:rowOff>
    </xdr:from>
    <xdr:to>
      <xdr:col>1</xdr:col>
      <xdr:colOff>2971800</xdr:colOff>
      <xdr:row>12</xdr:row>
      <xdr:rowOff>200025</xdr:rowOff>
    </xdr:to>
    <xdr:sp macro="" textlink="">
      <xdr:nvSpPr>
        <xdr:cNvPr id="25891" name="Text Box 1"/>
        <xdr:cNvSpPr txBox="1">
          <a:spLocks noChangeArrowheads="1"/>
        </xdr:cNvSpPr>
      </xdr:nvSpPr>
      <xdr:spPr bwMode="auto">
        <a:xfrm>
          <a:off x="3143250" y="6858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13</xdr:row>
      <xdr:rowOff>0</xdr:rowOff>
    </xdr:from>
    <xdr:to>
      <xdr:col>1</xdr:col>
      <xdr:colOff>2971800</xdr:colOff>
      <xdr:row>13</xdr:row>
      <xdr:rowOff>200025</xdr:rowOff>
    </xdr:to>
    <xdr:sp macro="" textlink="">
      <xdr:nvSpPr>
        <xdr:cNvPr id="25892" name="Text Box 1"/>
        <xdr:cNvSpPr txBox="1">
          <a:spLocks noChangeArrowheads="1"/>
        </xdr:cNvSpPr>
      </xdr:nvSpPr>
      <xdr:spPr bwMode="auto">
        <a:xfrm>
          <a:off x="3143250" y="12001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14</xdr:row>
      <xdr:rowOff>0</xdr:rowOff>
    </xdr:from>
    <xdr:to>
      <xdr:col>1</xdr:col>
      <xdr:colOff>2971800</xdr:colOff>
      <xdr:row>14</xdr:row>
      <xdr:rowOff>200025</xdr:rowOff>
    </xdr:to>
    <xdr:sp macro="" textlink="">
      <xdr:nvSpPr>
        <xdr:cNvPr id="25893" name="Text Box 1"/>
        <xdr:cNvSpPr txBox="1">
          <a:spLocks noChangeArrowheads="1"/>
        </xdr:cNvSpPr>
      </xdr:nvSpPr>
      <xdr:spPr bwMode="auto">
        <a:xfrm>
          <a:off x="3143250" y="1260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17</xdr:row>
      <xdr:rowOff>142875</xdr:rowOff>
    </xdr:to>
    <xdr:sp macro="" textlink="">
      <xdr:nvSpPr>
        <xdr:cNvPr id="25894" name="Text Box 1"/>
        <xdr:cNvSpPr txBox="1">
          <a:spLocks noChangeArrowheads="1"/>
        </xdr:cNvSpPr>
      </xdr:nvSpPr>
      <xdr:spPr bwMode="auto">
        <a:xfrm>
          <a:off x="3143250" y="1468755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18</xdr:row>
      <xdr:rowOff>0</xdr:rowOff>
    </xdr:from>
    <xdr:to>
      <xdr:col>1</xdr:col>
      <xdr:colOff>2971800</xdr:colOff>
      <xdr:row>18</xdr:row>
      <xdr:rowOff>142875</xdr:rowOff>
    </xdr:to>
    <xdr:sp macro="" textlink="">
      <xdr:nvSpPr>
        <xdr:cNvPr id="25895" name="Text Box 1"/>
        <xdr:cNvSpPr txBox="1">
          <a:spLocks noChangeArrowheads="1"/>
        </xdr:cNvSpPr>
      </xdr:nvSpPr>
      <xdr:spPr bwMode="auto">
        <a:xfrm>
          <a:off x="3143250" y="14887575"/>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16</xdr:row>
      <xdr:rowOff>0</xdr:rowOff>
    </xdr:from>
    <xdr:to>
      <xdr:col>1</xdr:col>
      <xdr:colOff>2971800</xdr:colOff>
      <xdr:row>16</xdr:row>
      <xdr:rowOff>200025</xdr:rowOff>
    </xdr:to>
    <xdr:sp macro="" textlink="">
      <xdr:nvSpPr>
        <xdr:cNvPr id="25896" name="Text Box 1"/>
        <xdr:cNvSpPr txBox="1">
          <a:spLocks noChangeArrowheads="1"/>
        </xdr:cNvSpPr>
      </xdr:nvSpPr>
      <xdr:spPr bwMode="auto">
        <a:xfrm>
          <a:off x="3143250" y="134874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15</xdr:row>
      <xdr:rowOff>200025</xdr:rowOff>
    </xdr:to>
    <xdr:sp macro="" textlink="">
      <xdr:nvSpPr>
        <xdr:cNvPr id="25897" name="Text Box 1"/>
        <xdr:cNvSpPr txBox="1">
          <a:spLocks noChangeArrowheads="1"/>
        </xdr:cNvSpPr>
      </xdr:nvSpPr>
      <xdr:spPr bwMode="auto">
        <a:xfrm>
          <a:off x="3143250" y="13001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10</xdr:row>
      <xdr:rowOff>0</xdr:rowOff>
    </xdr:from>
    <xdr:to>
      <xdr:col>1</xdr:col>
      <xdr:colOff>2971800</xdr:colOff>
      <xdr:row>10</xdr:row>
      <xdr:rowOff>200025</xdr:rowOff>
    </xdr:to>
    <xdr:sp macro="" textlink="">
      <xdr:nvSpPr>
        <xdr:cNvPr id="25898" name="Text Box 1"/>
        <xdr:cNvSpPr txBox="1">
          <a:spLocks noChangeArrowheads="1"/>
        </xdr:cNvSpPr>
      </xdr:nvSpPr>
      <xdr:spPr bwMode="auto">
        <a:xfrm>
          <a:off x="3143250" y="5715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11</xdr:row>
      <xdr:rowOff>0</xdr:rowOff>
    </xdr:from>
    <xdr:to>
      <xdr:col>1</xdr:col>
      <xdr:colOff>2971800</xdr:colOff>
      <xdr:row>11</xdr:row>
      <xdr:rowOff>200025</xdr:rowOff>
    </xdr:to>
    <xdr:sp macro="" textlink="">
      <xdr:nvSpPr>
        <xdr:cNvPr id="25899" name="Text Box 1"/>
        <xdr:cNvSpPr txBox="1">
          <a:spLocks noChangeArrowheads="1"/>
        </xdr:cNvSpPr>
      </xdr:nvSpPr>
      <xdr:spPr bwMode="auto">
        <a:xfrm>
          <a:off x="3143250" y="6115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12</xdr:row>
      <xdr:rowOff>0</xdr:rowOff>
    </xdr:from>
    <xdr:to>
      <xdr:col>1</xdr:col>
      <xdr:colOff>2971800</xdr:colOff>
      <xdr:row>12</xdr:row>
      <xdr:rowOff>200025</xdr:rowOff>
    </xdr:to>
    <xdr:sp macro="" textlink="">
      <xdr:nvSpPr>
        <xdr:cNvPr id="25900" name="Text Box 1"/>
        <xdr:cNvSpPr txBox="1">
          <a:spLocks noChangeArrowheads="1"/>
        </xdr:cNvSpPr>
      </xdr:nvSpPr>
      <xdr:spPr bwMode="auto">
        <a:xfrm>
          <a:off x="3143250" y="68580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13</xdr:row>
      <xdr:rowOff>0</xdr:rowOff>
    </xdr:from>
    <xdr:to>
      <xdr:col>1</xdr:col>
      <xdr:colOff>2971800</xdr:colOff>
      <xdr:row>13</xdr:row>
      <xdr:rowOff>200025</xdr:rowOff>
    </xdr:to>
    <xdr:sp macro="" textlink="">
      <xdr:nvSpPr>
        <xdr:cNvPr id="25901" name="Text Box 1"/>
        <xdr:cNvSpPr txBox="1">
          <a:spLocks noChangeArrowheads="1"/>
        </xdr:cNvSpPr>
      </xdr:nvSpPr>
      <xdr:spPr bwMode="auto">
        <a:xfrm>
          <a:off x="3143250" y="1200150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14</xdr:row>
      <xdr:rowOff>0</xdr:rowOff>
    </xdr:from>
    <xdr:to>
      <xdr:col>1</xdr:col>
      <xdr:colOff>2971800</xdr:colOff>
      <xdr:row>14</xdr:row>
      <xdr:rowOff>200025</xdr:rowOff>
    </xdr:to>
    <xdr:sp macro="" textlink="">
      <xdr:nvSpPr>
        <xdr:cNvPr id="25902" name="Text Box 1"/>
        <xdr:cNvSpPr txBox="1">
          <a:spLocks noChangeArrowheads="1"/>
        </xdr:cNvSpPr>
      </xdr:nvSpPr>
      <xdr:spPr bwMode="auto">
        <a:xfrm>
          <a:off x="3143250" y="1260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17</xdr:row>
      <xdr:rowOff>142875</xdr:rowOff>
    </xdr:to>
    <xdr:sp macro="" textlink="">
      <xdr:nvSpPr>
        <xdr:cNvPr id="25903" name="Text Box 1"/>
        <xdr:cNvSpPr txBox="1">
          <a:spLocks noChangeArrowheads="1"/>
        </xdr:cNvSpPr>
      </xdr:nvSpPr>
      <xdr:spPr bwMode="auto">
        <a:xfrm>
          <a:off x="3143250" y="1468755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17</xdr:row>
      <xdr:rowOff>142875</xdr:rowOff>
    </xdr:to>
    <xdr:sp macro="" textlink="">
      <xdr:nvSpPr>
        <xdr:cNvPr id="25904" name="Text Box 1"/>
        <xdr:cNvSpPr txBox="1">
          <a:spLocks noChangeArrowheads="1"/>
        </xdr:cNvSpPr>
      </xdr:nvSpPr>
      <xdr:spPr bwMode="auto">
        <a:xfrm>
          <a:off x="3143250" y="1468755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17</xdr:row>
      <xdr:rowOff>0</xdr:rowOff>
    </xdr:from>
    <xdr:to>
      <xdr:col>1</xdr:col>
      <xdr:colOff>2971800</xdr:colOff>
      <xdr:row>17</xdr:row>
      <xdr:rowOff>142875</xdr:rowOff>
    </xdr:to>
    <xdr:sp macro="" textlink="">
      <xdr:nvSpPr>
        <xdr:cNvPr id="25905" name="Text Box 1"/>
        <xdr:cNvSpPr txBox="1">
          <a:spLocks noChangeArrowheads="1"/>
        </xdr:cNvSpPr>
      </xdr:nvSpPr>
      <xdr:spPr bwMode="auto">
        <a:xfrm>
          <a:off x="3143250" y="14687550"/>
          <a:ext cx="7620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2895600</xdr:colOff>
      <xdr:row>15</xdr:row>
      <xdr:rowOff>0</xdr:rowOff>
    </xdr:from>
    <xdr:to>
      <xdr:col>1</xdr:col>
      <xdr:colOff>2971800</xdr:colOff>
      <xdr:row>15</xdr:row>
      <xdr:rowOff>200025</xdr:rowOff>
    </xdr:to>
    <xdr:sp macro="" textlink="">
      <xdr:nvSpPr>
        <xdr:cNvPr id="25906" name="Text Box 1"/>
        <xdr:cNvSpPr txBox="1">
          <a:spLocks noChangeArrowheads="1"/>
        </xdr:cNvSpPr>
      </xdr:nvSpPr>
      <xdr:spPr bwMode="auto">
        <a:xfrm>
          <a:off x="3143250" y="1300162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view="pageBreakPreview" topLeftCell="A7" zoomScale="115" zoomScaleNormal="100" zoomScaleSheetLayoutView="115" workbookViewId="0">
      <selection activeCell="D5" sqref="D5"/>
    </sheetView>
  </sheetViews>
  <sheetFormatPr defaultRowHeight="12.75"/>
  <cols>
    <col min="1" max="1" width="53.7109375" style="40" customWidth="1"/>
    <col min="2" max="2" width="14.140625" style="40" customWidth="1"/>
    <col min="3" max="3" width="25.42578125" style="55" customWidth="1"/>
    <col min="4" max="4" width="13" style="41" customWidth="1"/>
    <col min="5" max="16384" width="9.140625" style="40"/>
  </cols>
  <sheetData>
    <row r="1" spans="1:4" ht="15.75">
      <c r="D1" s="152" t="s">
        <v>118</v>
      </c>
    </row>
    <row r="2" spans="1:4" ht="15.75">
      <c r="D2" s="152" t="s">
        <v>234</v>
      </c>
    </row>
    <row r="3" spans="1:4" ht="13.5" customHeight="1">
      <c r="C3" s="56"/>
      <c r="D3" s="152" t="s">
        <v>493</v>
      </c>
    </row>
    <row r="4" spans="1:4" ht="15.75" customHeight="1">
      <c r="C4" s="57"/>
      <c r="D4" s="152" t="s">
        <v>495</v>
      </c>
    </row>
    <row r="5" spans="1:4" ht="15.75">
      <c r="D5" s="152" t="s">
        <v>629</v>
      </c>
    </row>
    <row r="6" spans="1:4" ht="15.75">
      <c r="D6" s="153"/>
    </row>
    <row r="8" spans="1:4" ht="18" customHeight="1">
      <c r="A8" s="238" t="s">
        <v>256</v>
      </c>
      <c r="B8" s="238"/>
      <c r="C8" s="238"/>
      <c r="D8" s="238"/>
    </row>
    <row r="9" spans="1:4" ht="39" customHeight="1">
      <c r="A9" s="239" t="s">
        <v>494</v>
      </c>
      <c r="B9" s="239"/>
      <c r="C9" s="239"/>
      <c r="D9" s="239"/>
    </row>
    <row r="10" spans="1:4" ht="20.25" customHeight="1">
      <c r="A10" s="240" t="s">
        <v>496</v>
      </c>
      <c r="B10" s="240"/>
      <c r="C10" s="240"/>
      <c r="D10" s="240"/>
    </row>
    <row r="11" spans="1:4">
      <c r="A11" s="42"/>
      <c r="B11" s="42"/>
      <c r="D11" s="45" t="s">
        <v>138</v>
      </c>
    </row>
    <row r="12" spans="1:4" s="43" customFormat="1" ht="15.75">
      <c r="A12" s="241" t="s">
        <v>237</v>
      </c>
      <c r="B12" s="241" t="s">
        <v>238</v>
      </c>
      <c r="C12" s="241"/>
      <c r="D12" s="241" t="s">
        <v>239</v>
      </c>
    </row>
    <row r="13" spans="1:4" ht="48.75" customHeight="1">
      <c r="A13" s="241"/>
      <c r="B13" s="54" t="s">
        <v>255</v>
      </c>
      <c r="C13" s="58" t="s">
        <v>240</v>
      </c>
      <c r="D13" s="241"/>
    </row>
    <row r="14" spans="1:4" ht="15.75" customHeight="1">
      <c r="A14" s="59" t="s">
        <v>253</v>
      </c>
      <c r="B14" s="59"/>
      <c r="C14" s="61"/>
      <c r="D14" s="62">
        <f>D15+D25+D27+D29</f>
        <v>117838.58571000003</v>
      </c>
    </row>
    <row r="15" spans="1:4" ht="14.25" customHeight="1">
      <c r="A15" s="74" t="s">
        <v>244</v>
      </c>
      <c r="B15" s="68">
        <v>182</v>
      </c>
      <c r="C15" s="61"/>
      <c r="D15" s="62">
        <f>SUM(D16:D24)</f>
        <v>102437.40000000002</v>
      </c>
    </row>
    <row r="16" spans="1:4" ht="105" customHeight="1">
      <c r="A16" s="72" t="s">
        <v>440</v>
      </c>
      <c r="B16" s="63">
        <v>182</v>
      </c>
      <c r="C16" s="65" t="s">
        <v>241</v>
      </c>
      <c r="D16" s="64">
        <f>'Приложение 2'!D14</f>
        <v>50046.3</v>
      </c>
    </row>
    <row r="17" spans="1:4" ht="151.5" customHeight="1">
      <c r="A17" s="72" t="s">
        <v>441</v>
      </c>
      <c r="B17" s="66">
        <v>182</v>
      </c>
      <c r="C17" s="65" t="s">
        <v>242</v>
      </c>
      <c r="D17" s="64">
        <f>'Приложение 2'!D15</f>
        <v>66.5</v>
      </c>
    </row>
    <row r="18" spans="1:4" ht="66.75" customHeight="1">
      <c r="A18" s="72" t="s">
        <v>442</v>
      </c>
      <c r="B18" s="66">
        <v>182</v>
      </c>
      <c r="C18" s="65" t="s">
        <v>243</v>
      </c>
      <c r="D18" s="64">
        <f>'Приложение 2'!D16</f>
        <v>119</v>
      </c>
    </row>
    <row r="19" spans="1:4" ht="15.75">
      <c r="A19" s="72" t="s">
        <v>499</v>
      </c>
      <c r="B19" s="66">
        <v>182</v>
      </c>
      <c r="C19" s="65" t="s">
        <v>523</v>
      </c>
      <c r="D19" s="64">
        <f>'Приложение 2'!D19</f>
        <v>2.2999999999999998</v>
      </c>
    </row>
    <row r="20" spans="1:4" ht="57" customHeight="1">
      <c r="A20" s="73" t="s">
        <v>182</v>
      </c>
      <c r="B20" s="66">
        <v>182</v>
      </c>
      <c r="C20" s="65" t="s">
        <v>245</v>
      </c>
      <c r="D20" s="64">
        <f>'Приложение 2'!D22</f>
        <v>2047.4</v>
      </c>
    </row>
    <row r="21" spans="1:4" ht="51.75" customHeight="1">
      <c r="A21" s="72" t="s">
        <v>443</v>
      </c>
      <c r="B21" s="67">
        <v>182</v>
      </c>
      <c r="C21" s="65" t="s">
        <v>246</v>
      </c>
      <c r="D21" s="64">
        <f>'Приложение 2'!D25</f>
        <v>47676.3</v>
      </c>
    </row>
    <row r="22" spans="1:4" ht="53.25" customHeight="1">
      <c r="A22" s="72" t="s">
        <v>444</v>
      </c>
      <c r="B22" s="67">
        <v>182</v>
      </c>
      <c r="C22" s="65" t="s">
        <v>247</v>
      </c>
      <c r="D22" s="64">
        <f>'Приложение 2'!D27</f>
        <v>2478.6</v>
      </c>
    </row>
    <row r="23" spans="1:4" ht="53.25" customHeight="1">
      <c r="A23" s="72" t="s">
        <v>445</v>
      </c>
      <c r="B23" s="67">
        <v>182</v>
      </c>
      <c r="C23" s="65" t="s">
        <v>446</v>
      </c>
      <c r="D23" s="64">
        <f>'Приложение 2'!D54</f>
        <v>0</v>
      </c>
    </row>
    <row r="24" spans="1:4" ht="53.25" customHeight="1">
      <c r="A24" s="72" t="s">
        <v>510</v>
      </c>
      <c r="B24" s="67">
        <v>182</v>
      </c>
      <c r="C24" s="65" t="s">
        <v>524</v>
      </c>
      <c r="D24" s="64">
        <f>'Приложение 2'!D31</f>
        <v>1</v>
      </c>
    </row>
    <row r="25" spans="1:4" ht="15.75">
      <c r="A25" s="59" t="s">
        <v>389</v>
      </c>
      <c r="B25" s="68">
        <v>802</v>
      </c>
      <c r="C25" s="69"/>
      <c r="D25" s="62">
        <f>SUM(D26:D26)</f>
        <v>34.6</v>
      </c>
    </row>
    <row r="26" spans="1:4" ht="63">
      <c r="A26" s="72" t="s">
        <v>292</v>
      </c>
      <c r="B26" s="67">
        <v>802</v>
      </c>
      <c r="C26" s="65" t="s">
        <v>289</v>
      </c>
      <c r="D26" s="64">
        <f>'Приложение 2'!D52</f>
        <v>34.6</v>
      </c>
    </row>
    <row r="27" spans="1:4" ht="28.5" customHeight="1">
      <c r="A27" s="59" t="s">
        <v>248</v>
      </c>
      <c r="B27" s="68">
        <v>851</v>
      </c>
      <c r="C27" s="69"/>
      <c r="D27" s="62">
        <f>SUM(D28:D28)</f>
        <v>6701.9</v>
      </c>
    </row>
    <row r="28" spans="1:4" ht="103.5" customHeight="1">
      <c r="A28" s="72" t="s">
        <v>198</v>
      </c>
      <c r="B28" s="67">
        <v>851</v>
      </c>
      <c r="C28" s="65" t="s">
        <v>249</v>
      </c>
      <c r="D28" s="64">
        <f>6701.9</f>
        <v>6701.9</v>
      </c>
    </row>
    <row r="29" spans="1:4" ht="44.25" customHeight="1">
      <c r="A29" s="59" t="s">
        <v>251</v>
      </c>
      <c r="B29" s="70">
        <v>871</v>
      </c>
      <c r="C29" s="69"/>
      <c r="D29" s="62">
        <f>SUM(D30:D43)</f>
        <v>8664.6857099999997</v>
      </c>
    </row>
    <row r="30" spans="1:4" ht="103.5" customHeight="1">
      <c r="A30" s="72" t="s">
        <v>198</v>
      </c>
      <c r="B30" s="67">
        <v>871</v>
      </c>
      <c r="C30" s="65" t="s">
        <v>249</v>
      </c>
      <c r="D30" s="64">
        <f>'Приложение 2'!D34-D28</f>
        <v>4190</v>
      </c>
    </row>
    <row r="31" spans="1:4" ht="100.5" customHeight="1">
      <c r="A31" s="72" t="s">
        <v>202</v>
      </c>
      <c r="B31" s="63">
        <v>871</v>
      </c>
      <c r="C31" s="65" t="s">
        <v>254</v>
      </c>
      <c r="D31" s="64">
        <f>'Приложение 2'!D36</f>
        <v>895.4</v>
      </c>
    </row>
    <row r="32" spans="1:4" ht="72" customHeight="1">
      <c r="A32" s="72" t="s">
        <v>210</v>
      </c>
      <c r="B32" s="67">
        <v>871</v>
      </c>
      <c r="C32" s="65" t="s">
        <v>250</v>
      </c>
      <c r="D32" s="64">
        <f>'Приложение 2'!D43</f>
        <v>185.5</v>
      </c>
    </row>
    <row r="33" spans="1:4" ht="126">
      <c r="A33" s="72" t="s">
        <v>513</v>
      </c>
      <c r="B33" s="67">
        <v>871</v>
      </c>
      <c r="C33" s="65" t="s">
        <v>525</v>
      </c>
      <c r="D33" s="64">
        <f>'Приложение 2'!D40</f>
        <v>125.5</v>
      </c>
    </row>
    <row r="34" spans="1:4" ht="110.25">
      <c r="A34" s="72" t="s">
        <v>291</v>
      </c>
      <c r="B34" s="67">
        <v>871</v>
      </c>
      <c r="C34" s="125" t="s">
        <v>290</v>
      </c>
      <c r="D34" s="64">
        <f>'Приложение 2'!D46</f>
        <v>73.5</v>
      </c>
    </row>
    <row r="35" spans="1:4" ht="94.5">
      <c r="A35" s="72" t="s">
        <v>392</v>
      </c>
      <c r="B35" s="63">
        <v>871</v>
      </c>
      <c r="C35" s="65" t="s">
        <v>391</v>
      </c>
      <c r="D35" s="64">
        <f>'Приложение 2'!D49</f>
        <v>48.3</v>
      </c>
    </row>
    <row r="36" spans="1:4" ht="31.5" customHeight="1">
      <c r="A36" s="60" t="s">
        <v>216</v>
      </c>
      <c r="B36" s="63">
        <v>871</v>
      </c>
      <c r="C36" s="65" t="s">
        <v>252</v>
      </c>
      <c r="D36" s="64">
        <f>'Приложение 2'!D56</f>
        <v>1185.2</v>
      </c>
    </row>
    <row r="37" spans="1:4" ht="15.75">
      <c r="A37" s="75" t="s">
        <v>390</v>
      </c>
      <c r="B37" s="71">
        <v>871</v>
      </c>
      <c r="C37" s="65" t="s">
        <v>546</v>
      </c>
      <c r="D37" s="64">
        <f>'Приложение 2'!D61</f>
        <v>60</v>
      </c>
    </row>
    <row r="38" spans="1:4" ht="47.25">
      <c r="A38" s="75" t="s">
        <v>518</v>
      </c>
      <c r="B38" s="71">
        <v>871</v>
      </c>
      <c r="C38" s="65" t="s">
        <v>547</v>
      </c>
      <c r="D38" s="64">
        <f>'Приложение 2'!D64</f>
        <v>353.54574000000002</v>
      </c>
    </row>
    <row r="39" spans="1:4" s="44" customFormat="1" ht="54.75" customHeight="1">
      <c r="A39" s="75" t="s">
        <v>223</v>
      </c>
      <c r="B39" s="71">
        <v>871</v>
      </c>
      <c r="C39" s="65" t="s">
        <v>545</v>
      </c>
      <c r="D39" s="64">
        <f>'Приложение 2'!D66</f>
        <v>436.7</v>
      </c>
    </row>
    <row r="40" spans="1:4" s="44" customFormat="1" ht="33" customHeight="1">
      <c r="A40" s="75" t="s">
        <v>227</v>
      </c>
      <c r="B40" s="71">
        <v>871</v>
      </c>
      <c r="C40" s="65" t="s">
        <v>544</v>
      </c>
      <c r="D40" s="64">
        <f>'Приложение 2'!D67</f>
        <v>1066.2399700000001</v>
      </c>
    </row>
    <row r="41" spans="1:4" ht="57" customHeight="1">
      <c r="A41" s="76" t="s">
        <v>230</v>
      </c>
      <c r="B41" s="63">
        <v>871</v>
      </c>
      <c r="C41" s="65" t="s">
        <v>543</v>
      </c>
      <c r="D41" s="64">
        <f>'Приложение 2'!D78</f>
        <v>15.6</v>
      </c>
    </row>
    <row r="42" spans="1:4" ht="52.5" customHeight="1">
      <c r="A42" s="76" t="s">
        <v>233</v>
      </c>
      <c r="B42" s="63">
        <v>871</v>
      </c>
      <c r="C42" s="65" t="s">
        <v>542</v>
      </c>
      <c r="D42" s="64">
        <f>'Приложение 2'!D81</f>
        <v>29.2</v>
      </c>
    </row>
    <row r="43" spans="1:4" ht="78.75">
      <c r="A43" s="76" t="s">
        <v>447</v>
      </c>
      <c r="B43" s="63">
        <v>871</v>
      </c>
      <c r="C43" s="65" t="s">
        <v>541</v>
      </c>
      <c r="D43" s="64">
        <f>'Приложение 2'!D85</f>
        <v>0</v>
      </c>
    </row>
  </sheetData>
  <mergeCells count="6">
    <mergeCell ref="A8:D8"/>
    <mergeCell ref="A9:D9"/>
    <mergeCell ref="A10:D10"/>
    <mergeCell ref="A12:A13"/>
    <mergeCell ref="B12:C12"/>
    <mergeCell ref="D12:D13"/>
  </mergeCells>
  <pageMargins left="0.74803149606299213" right="0.55118110236220474" top="0.31496062992125984" bottom="0.23622047244094491" header="0.51181102362204722" footer="0.51181102362204722"/>
  <pageSetup paperSize="9" scale="85"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zoomScaleNormal="100" workbookViewId="0">
      <selection activeCell="D29" sqref="D29"/>
    </sheetView>
  </sheetViews>
  <sheetFormatPr defaultRowHeight="15"/>
  <cols>
    <col min="1" max="1" width="49.5703125" style="10" customWidth="1"/>
    <col min="2" max="2" width="18.85546875" style="10" customWidth="1"/>
    <col min="3" max="3" width="25.42578125" style="10" customWidth="1"/>
    <col min="4" max="4" width="12.28515625" style="10" customWidth="1"/>
    <col min="5" max="16384" width="9.140625" style="10"/>
  </cols>
  <sheetData>
    <row r="1" spans="1:4" ht="15.75">
      <c r="D1" s="152" t="s">
        <v>288</v>
      </c>
    </row>
    <row r="2" spans="1:4" ht="15.75">
      <c r="D2" s="152" t="s">
        <v>234</v>
      </c>
    </row>
    <row r="3" spans="1:4" ht="15.75">
      <c r="D3" s="152" t="s">
        <v>493</v>
      </c>
    </row>
    <row r="4" spans="1:4" ht="15.75">
      <c r="D4" s="152" t="s">
        <v>495</v>
      </c>
    </row>
    <row r="5" spans="1:4" ht="15.75">
      <c r="A5" s="37"/>
      <c r="B5" s="37"/>
      <c r="C5" s="37"/>
      <c r="D5" s="152" t="str">
        <f>'Приложение 1'!D5</f>
        <v>от "11" июня 2020 года №19-61</v>
      </c>
    </row>
    <row r="6" spans="1:4">
      <c r="A6" s="37"/>
      <c r="B6" s="37"/>
      <c r="C6" s="37"/>
      <c r="D6" s="4"/>
    </row>
    <row r="7" spans="1:4">
      <c r="A7" s="37"/>
      <c r="B7" s="37"/>
      <c r="C7" s="37"/>
      <c r="D7" s="4"/>
    </row>
    <row r="8" spans="1:4" ht="78.75" customHeight="1">
      <c r="A8" s="256" t="s">
        <v>556</v>
      </c>
      <c r="B8" s="256"/>
      <c r="C8" s="256"/>
      <c r="D8" s="256"/>
    </row>
    <row r="10" spans="1:4" ht="15.75">
      <c r="A10" s="38"/>
      <c r="B10" s="38"/>
      <c r="C10" s="38"/>
      <c r="D10" s="52" t="s">
        <v>138</v>
      </c>
    </row>
    <row r="11" spans="1:4" ht="48.75" customHeight="1">
      <c r="A11" s="253" t="s">
        <v>273</v>
      </c>
      <c r="B11" s="253" t="s">
        <v>274</v>
      </c>
      <c r="C11" s="254"/>
      <c r="D11" s="255" t="s">
        <v>239</v>
      </c>
    </row>
    <row r="12" spans="1:4" ht="51.75" customHeight="1">
      <c r="A12" s="253"/>
      <c r="B12" s="111" t="s">
        <v>275</v>
      </c>
      <c r="C12" s="111" t="s">
        <v>276</v>
      </c>
      <c r="D12" s="255"/>
    </row>
    <row r="13" spans="1:4" ht="47.25">
      <c r="A13" s="112" t="s">
        <v>277</v>
      </c>
      <c r="B13" s="112"/>
      <c r="C13" s="112"/>
      <c r="D13" s="121">
        <f>D20</f>
        <v>-67.885710000016843</v>
      </c>
    </row>
    <row r="14" spans="1:4" ht="31.5" hidden="1">
      <c r="A14" s="113" t="s">
        <v>145</v>
      </c>
      <c r="B14" s="113"/>
      <c r="C14" s="113"/>
      <c r="D14" s="114">
        <f>SUM(D15-D17)</f>
        <v>0</v>
      </c>
    </row>
    <row r="15" spans="1:4" ht="31.5" hidden="1">
      <c r="A15" s="115" t="s">
        <v>146</v>
      </c>
      <c r="B15" s="115"/>
      <c r="C15" s="115"/>
      <c r="D15" s="116">
        <f>SUM(D16)</f>
        <v>0</v>
      </c>
    </row>
    <row r="16" spans="1:4" ht="47.25" hidden="1">
      <c r="A16" s="115" t="s">
        <v>147</v>
      </c>
      <c r="B16" s="115"/>
      <c r="C16" s="115"/>
      <c r="D16" s="116">
        <v>0</v>
      </c>
    </row>
    <row r="17" spans="1:4" ht="47.25" hidden="1">
      <c r="A17" s="115" t="s">
        <v>148</v>
      </c>
      <c r="B17" s="115"/>
      <c r="C17" s="115"/>
      <c r="D17" s="116">
        <f>SUM(D18)</f>
        <v>0</v>
      </c>
    </row>
    <row r="18" spans="1:4" ht="47.25" hidden="1">
      <c r="A18" s="115" t="s">
        <v>149</v>
      </c>
      <c r="B18" s="115"/>
      <c r="C18" s="115"/>
      <c r="D18" s="116"/>
    </row>
    <row r="19" spans="1:4" ht="15.75">
      <c r="A19" s="110" t="s">
        <v>236</v>
      </c>
      <c r="B19" s="115"/>
      <c r="C19" s="115"/>
      <c r="D19" s="116"/>
    </row>
    <row r="20" spans="1:4" ht="15.75">
      <c r="A20" s="117" t="s">
        <v>31</v>
      </c>
      <c r="B20" s="120">
        <v>871</v>
      </c>
      <c r="C20" s="117"/>
      <c r="D20" s="118">
        <f>D21+D25</f>
        <v>-67.885710000016843</v>
      </c>
    </row>
    <row r="21" spans="1:4" ht="15.75" customHeight="1">
      <c r="A21" s="117" t="s">
        <v>152</v>
      </c>
      <c r="B21" s="120">
        <v>871</v>
      </c>
      <c r="C21" s="120" t="s">
        <v>285</v>
      </c>
      <c r="D21" s="118">
        <f>D22</f>
        <v>-117838.58571</v>
      </c>
    </row>
    <row r="22" spans="1:4" ht="20.25" customHeight="1">
      <c r="A22" s="117" t="s">
        <v>154</v>
      </c>
      <c r="B22" s="120">
        <v>871</v>
      </c>
      <c r="C22" s="120" t="s">
        <v>284</v>
      </c>
      <c r="D22" s="118">
        <f>D23</f>
        <v>-117838.58571</v>
      </c>
    </row>
    <row r="23" spans="1:4" ht="31.5" customHeight="1">
      <c r="A23" s="117" t="s">
        <v>156</v>
      </c>
      <c r="B23" s="120">
        <v>871</v>
      </c>
      <c r="C23" s="120" t="s">
        <v>283</v>
      </c>
      <c r="D23" s="118">
        <f>D24</f>
        <v>-117838.58571</v>
      </c>
    </row>
    <row r="24" spans="1:4" ht="30" customHeight="1">
      <c r="A24" s="117" t="s">
        <v>158</v>
      </c>
      <c r="B24" s="120">
        <v>871</v>
      </c>
      <c r="C24" s="120" t="s">
        <v>282</v>
      </c>
      <c r="D24" s="119">
        <f>-'Приложение 2'!D10</f>
        <v>-117838.58571</v>
      </c>
    </row>
    <row r="25" spans="1:4" ht="18.75" customHeight="1">
      <c r="A25" s="117" t="s">
        <v>160</v>
      </c>
      <c r="B25" s="120">
        <v>871</v>
      </c>
      <c r="C25" s="120" t="s">
        <v>281</v>
      </c>
      <c r="D25" s="118">
        <f>D26</f>
        <v>117770.69999999998</v>
      </c>
    </row>
    <row r="26" spans="1:4" ht="18" customHeight="1">
      <c r="A26" s="117" t="s">
        <v>162</v>
      </c>
      <c r="B26" s="120">
        <v>871</v>
      </c>
      <c r="C26" s="120" t="s">
        <v>280</v>
      </c>
      <c r="D26" s="118">
        <f>D27</f>
        <v>117770.69999999998</v>
      </c>
    </row>
    <row r="27" spans="1:4" ht="32.25" customHeight="1">
      <c r="A27" s="117" t="s">
        <v>164</v>
      </c>
      <c r="B27" s="120">
        <v>871</v>
      </c>
      <c r="C27" s="120" t="s">
        <v>279</v>
      </c>
      <c r="D27" s="118">
        <f>D28</f>
        <v>117770.69999999998</v>
      </c>
    </row>
    <row r="28" spans="1:4" ht="30.75" customHeight="1">
      <c r="A28" s="117" t="s">
        <v>166</v>
      </c>
      <c r="B28" s="120">
        <v>871</v>
      </c>
      <c r="C28" s="120" t="s">
        <v>278</v>
      </c>
      <c r="D28" s="119">
        <f>'Приложение 6'!K381</f>
        <v>117770.69999999998</v>
      </c>
    </row>
  </sheetData>
  <mergeCells count="4">
    <mergeCell ref="A11:A12"/>
    <mergeCell ref="B11:C11"/>
    <mergeCell ref="D11:D12"/>
    <mergeCell ref="A8:D8"/>
  </mergeCells>
  <pageMargins left="0.75" right="0.28000000000000003" top="0.55000000000000004" bottom="0.39" header="0.17" footer="0.28000000000000003"/>
  <pageSetup paperSize="9" scale="85"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view="pageBreakPreview" zoomScaleNormal="100" zoomScaleSheetLayoutView="100" workbookViewId="0">
      <selection activeCell="C12" sqref="C12"/>
    </sheetView>
  </sheetViews>
  <sheetFormatPr defaultRowHeight="15"/>
  <cols>
    <col min="1" max="1" width="29.5703125" style="10" customWidth="1"/>
    <col min="2" max="2" width="32.140625" style="10" customWidth="1"/>
    <col min="3" max="3" width="19.5703125" style="10" customWidth="1"/>
    <col min="4" max="4" width="12.28515625" style="10" customWidth="1"/>
    <col min="5" max="16384" width="9.140625" style="10"/>
  </cols>
  <sheetData>
    <row r="1" spans="1:4" ht="15.75">
      <c r="D1" s="152" t="s">
        <v>489</v>
      </c>
    </row>
    <row r="2" spans="1:4" ht="15.75">
      <c r="D2" s="152" t="s">
        <v>234</v>
      </c>
    </row>
    <row r="3" spans="1:4" ht="15.75">
      <c r="D3" s="152" t="s">
        <v>493</v>
      </c>
    </row>
    <row r="4" spans="1:4" ht="15.75">
      <c r="D4" s="152" t="s">
        <v>495</v>
      </c>
    </row>
    <row r="5" spans="1:4" ht="15.75">
      <c r="B5" s="37"/>
      <c r="C5" s="37"/>
      <c r="D5" s="152" t="str">
        <f>'Приложение 1'!D5</f>
        <v>от "11" июня 2020 года №19-61</v>
      </c>
    </row>
    <row r="6" spans="1:4">
      <c r="B6" s="37"/>
      <c r="C6" s="37"/>
      <c r="D6" s="4"/>
    </row>
    <row r="7" spans="1:4">
      <c r="B7" s="37"/>
      <c r="C7" s="37"/>
      <c r="D7" s="4"/>
    </row>
    <row r="8" spans="1:4" ht="121.5" customHeight="1">
      <c r="A8" s="256" t="s">
        <v>557</v>
      </c>
      <c r="B8" s="256"/>
      <c r="C8" s="256"/>
      <c r="D8" s="256"/>
    </row>
    <row r="10" spans="1:4" ht="15.75">
      <c r="B10" s="38"/>
      <c r="C10" s="38"/>
      <c r="D10" s="52" t="s">
        <v>138</v>
      </c>
    </row>
    <row r="11" spans="1:4" ht="196.5" customHeight="1">
      <c r="A11" s="111" t="s">
        <v>274</v>
      </c>
      <c r="B11" s="111" t="s">
        <v>237</v>
      </c>
      <c r="C11" s="100" t="s">
        <v>549</v>
      </c>
      <c r="D11" s="100" t="s">
        <v>239</v>
      </c>
    </row>
    <row r="12" spans="1:4" ht="63">
      <c r="A12" s="122" t="s">
        <v>143</v>
      </c>
      <c r="B12" s="128" t="s">
        <v>144</v>
      </c>
      <c r="C12" s="123">
        <f>C14</f>
        <v>33279.82971999998</v>
      </c>
      <c r="D12" s="121">
        <f>D14</f>
        <v>-67.885710000016843</v>
      </c>
    </row>
    <row r="13" spans="1:4" ht="15.75">
      <c r="A13" s="53"/>
      <c r="B13" s="110" t="s">
        <v>236</v>
      </c>
      <c r="C13" s="115"/>
      <c r="D13" s="116"/>
    </row>
    <row r="14" spans="1:4" ht="47.25">
      <c r="A14" s="122" t="s">
        <v>150</v>
      </c>
      <c r="B14" s="126" t="s">
        <v>286</v>
      </c>
      <c r="C14" s="114">
        <f>C15+C19</f>
        <v>33279.82971999998</v>
      </c>
      <c r="D14" s="114">
        <f>D15+D19</f>
        <v>-67.885710000016843</v>
      </c>
    </row>
    <row r="15" spans="1:4" ht="31.5">
      <c r="A15" s="120" t="s">
        <v>151</v>
      </c>
      <c r="B15" s="127" t="s">
        <v>152</v>
      </c>
      <c r="C15" s="118">
        <f t="shared" ref="C15:D17" si="0">C16</f>
        <v>-111406.47028000001</v>
      </c>
      <c r="D15" s="118">
        <f t="shared" si="0"/>
        <v>-117838.58571</v>
      </c>
    </row>
    <row r="16" spans="1:4" ht="31.5">
      <c r="A16" s="120" t="s">
        <v>153</v>
      </c>
      <c r="B16" s="127" t="s">
        <v>154</v>
      </c>
      <c r="C16" s="118">
        <f t="shared" si="0"/>
        <v>-111406.47028000001</v>
      </c>
      <c r="D16" s="118">
        <f t="shared" si="0"/>
        <v>-117838.58571</v>
      </c>
    </row>
    <row r="17" spans="1:4" ht="31.5">
      <c r="A17" s="120" t="s">
        <v>155</v>
      </c>
      <c r="B17" s="127" t="s">
        <v>156</v>
      </c>
      <c r="C17" s="118">
        <f t="shared" si="0"/>
        <v>-111406.47028000001</v>
      </c>
      <c r="D17" s="118">
        <f t="shared" si="0"/>
        <v>-117838.58571</v>
      </c>
    </row>
    <row r="18" spans="1:4" ht="47.25">
      <c r="A18" s="120" t="s">
        <v>157</v>
      </c>
      <c r="B18" s="127" t="s">
        <v>158</v>
      </c>
      <c r="C18" s="119">
        <f>-'Приложение 2'!C10</f>
        <v>-111406.47028000001</v>
      </c>
      <c r="D18" s="119">
        <f>-'Приложение 2'!D10</f>
        <v>-117838.58571</v>
      </c>
    </row>
    <row r="19" spans="1:4" ht="31.5">
      <c r="A19" s="120" t="s">
        <v>159</v>
      </c>
      <c r="B19" s="127" t="s">
        <v>160</v>
      </c>
      <c r="C19" s="118">
        <f t="shared" ref="C19:D21" si="1">C20</f>
        <v>144686.29999999999</v>
      </c>
      <c r="D19" s="118">
        <f t="shared" si="1"/>
        <v>117770.69999999998</v>
      </c>
    </row>
    <row r="20" spans="1:4" ht="31.5">
      <c r="A20" s="120" t="s">
        <v>161</v>
      </c>
      <c r="B20" s="127" t="s">
        <v>162</v>
      </c>
      <c r="C20" s="118">
        <f t="shared" si="1"/>
        <v>144686.29999999999</v>
      </c>
      <c r="D20" s="118">
        <f t="shared" si="1"/>
        <v>117770.69999999998</v>
      </c>
    </row>
    <row r="21" spans="1:4" ht="31.5">
      <c r="A21" s="120" t="s">
        <v>163</v>
      </c>
      <c r="B21" s="127" t="s">
        <v>164</v>
      </c>
      <c r="C21" s="118">
        <f t="shared" si="1"/>
        <v>144686.29999999999</v>
      </c>
      <c r="D21" s="118">
        <f t="shared" si="1"/>
        <v>117770.69999999998</v>
      </c>
    </row>
    <row r="22" spans="1:4" ht="30.75" customHeight="1">
      <c r="A22" s="120" t="s">
        <v>165</v>
      </c>
      <c r="B22" s="127" t="s">
        <v>166</v>
      </c>
      <c r="C22" s="119">
        <f>'Приложение 6'!J381</f>
        <v>144686.29999999999</v>
      </c>
      <c r="D22" s="119">
        <f>'Приложение 6'!K381</f>
        <v>117770.69999999998</v>
      </c>
    </row>
  </sheetData>
  <mergeCells count="1">
    <mergeCell ref="A8:D8"/>
  </mergeCells>
  <pageMargins left="0.74803149606299213" right="0.27559055118110237" top="0.55118110236220474" bottom="0.39370078740157483" header="0.15748031496062992" footer="0.27559055118110237"/>
  <pageSetup paperSize="9" scale="93"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view="pageBreakPreview" zoomScale="115" zoomScaleNormal="100" zoomScaleSheetLayoutView="115" workbookViewId="0">
      <selection activeCell="E1" sqref="E1:J65536"/>
    </sheetView>
  </sheetViews>
  <sheetFormatPr defaultRowHeight="12.75"/>
  <cols>
    <col min="1" max="1" width="26.5703125" style="40" customWidth="1"/>
    <col min="2" max="2" width="42.7109375" style="40" customWidth="1"/>
    <col min="3" max="3" width="13.85546875" style="41" customWidth="1"/>
    <col min="4" max="4" width="14.140625" style="41" customWidth="1"/>
    <col min="5" max="16384" width="9.140625" style="40"/>
  </cols>
  <sheetData>
    <row r="1" spans="1:4" ht="15.75">
      <c r="D1" s="152" t="s">
        <v>119</v>
      </c>
    </row>
    <row r="2" spans="1:4" ht="15.75">
      <c r="D2" s="152" t="s">
        <v>234</v>
      </c>
    </row>
    <row r="3" spans="1:4" ht="13.5" customHeight="1">
      <c r="C3" s="40"/>
      <c r="D3" s="152" t="s">
        <v>493</v>
      </c>
    </row>
    <row r="4" spans="1:4" ht="15.75" customHeight="1">
      <c r="C4" s="46"/>
      <c r="D4" s="152" t="s">
        <v>495</v>
      </c>
    </row>
    <row r="5" spans="1:4" ht="14.25" customHeight="1">
      <c r="C5" s="46"/>
      <c r="D5" s="152" t="str">
        <f>'Приложение 1'!D5</f>
        <v>от "11" июня 2020 года №19-61</v>
      </c>
    </row>
    <row r="7" spans="1:4" ht="109.5" customHeight="1">
      <c r="A7" s="238" t="s">
        <v>497</v>
      </c>
      <c r="B7" s="238"/>
      <c r="C7" s="238"/>
      <c r="D7" s="238"/>
    </row>
    <row r="8" spans="1:4">
      <c r="A8" s="42"/>
      <c r="B8" s="42"/>
      <c r="D8" s="45" t="s">
        <v>138</v>
      </c>
    </row>
    <row r="9" spans="1:4" s="43" customFormat="1" ht="31.5">
      <c r="A9" s="77" t="s">
        <v>257</v>
      </c>
      <c r="B9" s="77"/>
      <c r="C9" s="77" t="s">
        <v>259</v>
      </c>
      <c r="D9" s="77" t="s">
        <v>239</v>
      </c>
    </row>
    <row r="10" spans="1:4" s="43" customFormat="1" ht="15.75">
      <c r="A10" s="77"/>
      <c r="B10" s="78" t="s">
        <v>260</v>
      </c>
      <c r="C10" s="93">
        <f>C11+C57</f>
        <v>111406.47028000001</v>
      </c>
      <c r="D10" s="93">
        <f>D11+D57</f>
        <v>117838.58571</v>
      </c>
    </row>
    <row r="11" spans="1:4" ht="15.75" customHeight="1">
      <c r="A11" s="83" t="s">
        <v>168</v>
      </c>
      <c r="B11" s="59" t="s">
        <v>169</v>
      </c>
      <c r="C11" s="62">
        <f>C12+C17+C20+C28+C32+C37+C47+C55</f>
        <v>109224.1</v>
      </c>
      <c r="D11" s="62">
        <f>D12+D17+D20+D28+D32+D37+D47+D55</f>
        <v>115877.3</v>
      </c>
    </row>
    <row r="12" spans="1:4" ht="15.75" customHeight="1">
      <c r="A12" s="83" t="s">
        <v>170</v>
      </c>
      <c r="B12" s="59" t="s">
        <v>171</v>
      </c>
      <c r="C12" s="62">
        <f>C13</f>
        <v>42682.3</v>
      </c>
      <c r="D12" s="62">
        <f>D13</f>
        <v>50231.8</v>
      </c>
    </row>
    <row r="13" spans="1:4" ht="14.25" customHeight="1">
      <c r="A13" s="84" t="s">
        <v>172</v>
      </c>
      <c r="B13" s="60" t="s">
        <v>173</v>
      </c>
      <c r="C13" s="64">
        <f>SUM(C14:C16)</f>
        <v>42682.3</v>
      </c>
      <c r="D13" s="64">
        <f>SUM(D14:D16)</f>
        <v>50231.8</v>
      </c>
    </row>
    <row r="14" spans="1:4" ht="126">
      <c r="A14" s="84" t="s">
        <v>174</v>
      </c>
      <c r="B14" s="72" t="s">
        <v>440</v>
      </c>
      <c r="C14" s="64">
        <v>42574.9</v>
      </c>
      <c r="D14" s="64">
        <v>50046.3</v>
      </c>
    </row>
    <row r="15" spans="1:4" ht="173.25">
      <c r="A15" s="84" t="s">
        <v>175</v>
      </c>
      <c r="B15" s="72" t="s">
        <v>441</v>
      </c>
      <c r="C15" s="64">
        <v>57.4</v>
      </c>
      <c r="D15" s="64">
        <v>66.5</v>
      </c>
    </row>
    <row r="16" spans="1:4" ht="78.75">
      <c r="A16" s="84" t="s">
        <v>176</v>
      </c>
      <c r="B16" s="72" t="s">
        <v>442</v>
      </c>
      <c r="C16" s="64">
        <v>50</v>
      </c>
      <c r="D16" s="64">
        <v>119</v>
      </c>
    </row>
    <row r="17" spans="1:4" ht="29.25">
      <c r="A17" s="83" t="s">
        <v>500</v>
      </c>
      <c r="B17" s="74" t="s">
        <v>498</v>
      </c>
      <c r="C17" s="62">
        <f>C18</f>
        <v>4.7</v>
      </c>
      <c r="D17" s="62">
        <f>D18</f>
        <v>2.2999999999999998</v>
      </c>
    </row>
    <row r="18" spans="1:4" ht="15.75">
      <c r="A18" s="84" t="s">
        <v>501</v>
      </c>
      <c r="B18" s="72" t="s">
        <v>499</v>
      </c>
      <c r="C18" s="64">
        <f>C19</f>
        <v>4.7</v>
      </c>
      <c r="D18" s="64">
        <f>D19</f>
        <v>2.2999999999999998</v>
      </c>
    </row>
    <row r="19" spans="1:4" ht="15.75">
      <c r="A19" s="84" t="s">
        <v>502</v>
      </c>
      <c r="B19" s="72" t="s">
        <v>499</v>
      </c>
      <c r="C19" s="64">
        <v>4.7</v>
      </c>
      <c r="D19" s="64">
        <v>2.2999999999999998</v>
      </c>
    </row>
    <row r="20" spans="1:4" ht="16.5" customHeight="1">
      <c r="A20" s="83" t="s">
        <v>177</v>
      </c>
      <c r="B20" s="74" t="s">
        <v>178</v>
      </c>
      <c r="C20" s="62">
        <f>C21+C23</f>
        <v>52684.3</v>
      </c>
      <c r="D20" s="62">
        <f>D21+D23</f>
        <v>52202.3</v>
      </c>
    </row>
    <row r="21" spans="1:4" ht="16.5" customHeight="1">
      <c r="A21" s="83" t="s">
        <v>179</v>
      </c>
      <c r="B21" s="74" t="s">
        <v>180</v>
      </c>
      <c r="C21" s="62">
        <f>C22</f>
        <v>2610.4</v>
      </c>
      <c r="D21" s="62">
        <f>D22</f>
        <v>2047.4</v>
      </c>
    </row>
    <row r="22" spans="1:4" ht="78.75">
      <c r="A22" s="84" t="s">
        <v>181</v>
      </c>
      <c r="B22" s="73" t="s">
        <v>182</v>
      </c>
      <c r="C22" s="64">
        <v>2610.4</v>
      </c>
      <c r="D22" s="64">
        <v>2047.4</v>
      </c>
    </row>
    <row r="23" spans="1:4" ht="15.75" customHeight="1">
      <c r="A23" s="83" t="s">
        <v>183</v>
      </c>
      <c r="B23" s="74" t="s">
        <v>184</v>
      </c>
      <c r="C23" s="62">
        <f>C24+C26</f>
        <v>50073.9</v>
      </c>
      <c r="D23" s="62">
        <f>D24+D26</f>
        <v>50154.9</v>
      </c>
    </row>
    <row r="24" spans="1:4" ht="14.25" customHeight="1">
      <c r="A24" s="84" t="s">
        <v>185</v>
      </c>
      <c r="B24" s="79" t="s">
        <v>186</v>
      </c>
      <c r="C24" s="64">
        <f>C25</f>
        <v>47180.3</v>
      </c>
      <c r="D24" s="64">
        <f>D25</f>
        <v>47676.3</v>
      </c>
    </row>
    <row r="25" spans="1:4" ht="63">
      <c r="A25" s="84" t="s">
        <v>187</v>
      </c>
      <c r="B25" s="79" t="s">
        <v>188</v>
      </c>
      <c r="C25" s="64">
        <v>47180.3</v>
      </c>
      <c r="D25" s="64">
        <v>47676.3</v>
      </c>
    </row>
    <row r="26" spans="1:4" ht="15.75">
      <c r="A26" s="84" t="s">
        <v>189</v>
      </c>
      <c r="B26" s="79" t="s">
        <v>190</v>
      </c>
      <c r="C26" s="64">
        <f>C27</f>
        <v>2893.6</v>
      </c>
      <c r="D26" s="64">
        <f>D27</f>
        <v>2478.6</v>
      </c>
    </row>
    <row r="27" spans="1:4" ht="63">
      <c r="A27" s="84" t="s">
        <v>191</v>
      </c>
      <c r="B27" s="79" t="s">
        <v>192</v>
      </c>
      <c r="C27" s="64">
        <v>2893.6</v>
      </c>
      <c r="D27" s="64">
        <v>2478.6</v>
      </c>
    </row>
    <row r="28" spans="1:4" ht="63">
      <c r="A28" s="83" t="s">
        <v>504</v>
      </c>
      <c r="B28" s="154" t="s">
        <v>503</v>
      </c>
      <c r="C28" s="62">
        <f t="shared" ref="C28:D30" si="0">C29</f>
        <v>0.6</v>
      </c>
      <c r="D28" s="62">
        <f t="shared" si="0"/>
        <v>1</v>
      </c>
    </row>
    <row r="29" spans="1:4" ht="15.75">
      <c r="A29" s="84" t="s">
        <v>505</v>
      </c>
      <c r="B29" s="79" t="s">
        <v>508</v>
      </c>
      <c r="C29" s="64">
        <f t="shared" si="0"/>
        <v>0.6</v>
      </c>
      <c r="D29" s="64">
        <f t="shared" si="0"/>
        <v>1</v>
      </c>
    </row>
    <row r="30" spans="1:4" ht="31.5">
      <c r="A30" s="84" t="s">
        <v>506</v>
      </c>
      <c r="B30" s="79" t="s">
        <v>509</v>
      </c>
      <c r="C30" s="64">
        <f t="shared" si="0"/>
        <v>0.6</v>
      </c>
      <c r="D30" s="64">
        <f t="shared" si="0"/>
        <v>1</v>
      </c>
    </row>
    <row r="31" spans="1:4" ht="63">
      <c r="A31" s="84" t="s">
        <v>507</v>
      </c>
      <c r="B31" s="79" t="s">
        <v>510</v>
      </c>
      <c r="C31" s="64">
        <v>0.6</v>
      </c>
      <c r="D31" s="64">
        <v>1</v>
      </c>
    </row>
    <row r="32" spans="1:4" ht="78.75">
      <c r="A32" s="83" t="s">
        <v>193</v>
      </c>
      <c r="B32" s="74" t="s">
        <v>194</v>
      </c>
      <c r="C32" s="62">
        <f>C33+C35</f>
        <v>12426.4</v>
      </c>
      <c r="D32" s="62">
        <f>D33+D35</f>
        <v>11787.3</v>
      </c>
    </row>
    <row r="33" spans="1:4" s="44" customFormat="1" ht="141.75">
      <c r="A33" s="84" t="s">
        <v>195</v>
      </c>
      <c r="B33" s="72" t="s">
        <v>196</v>
      </c>
      <c r="C33" s="64">
        <f>C34</f>
        <v>11582.4</v>
      </c>
      <c r="D33" s="64">
        <f>D34</f>
        <v>10891.9</v>
      </c>
    </row>
    <row r="34" spans="1:4" ht="126">
      <c r="A34" s="84" t="s">
        <v>197</v>
      </c>
      <c r="B34" s="79" t="s">
        <v>198</v>
      </c>
      <c r="C34" s="64">
        <v>11582.4</v>
      </c>
      <c r="D34" s="64">
        <v>10891.9</v>
      </c>
    </row>
    <row r="35" spans="1:4" ht="141.75">
      <c r="A35" s="84" t="s">
        <v>199</v>
      </c>
      <c r="B35" s="79" t="s">
        <v>200</v>
      </c>
      <c r="C35" s="64">
        <f>C36</f>
        <v>844</v>
      </c>
      <c r="D35" s="64">
        <f>D36</f>
        <v>895.4</v>
      </c>
    </row>
    <row r="36" spans="1:4" ht="126">
      <c r="A36" s="84" t="s">
        <v>201</v>
      </c>
      <c r="B36" s="72" t="s">
        <v>202</v>
      </c>
      <c r="C36" s="64">
        <v>844</v>
      </c>
      <c r="D36" s="64">
        <v>895.4</v>
      </c>
    </row>
    <row r="37" spans="1:4" ht="47.25">
      <c r="A37" s="83" t="s">
        <v>203</v>
      </c>
      <c r="B37" s="74" t="s">
        <v>204</v>
      </c>
      <c r="C37" s="62">
        <f>C38+C41+C44</f>
        <v>378.8</v>
      </c>
      <c r="D37" s="62">
        <f>D38+D41+D44</f>
        <v>384.5</v>
      </c>
    </row>
    <row r="38" spans="1:4" ht="126">
      <c r="A38" s="84" t="s">
        <v>514</v>
      </c>
      <c r="B38" s="72" t="s">
        <v>511</v>
      </c>
      <c r="C38" s="64">
        <f>C39</f>
        <v>125.5</v>
      </c>
      <c r="D38" s="64">
        <f>D39</f>
        <v>125.5</v>
      </c>
    </row>
    <row r="39" spans="1:4" ht="141.75">
      <c r="A39" s="84" t="s">
        <v>515</v>
      </c>
      <c r="B39" s="72" t="s">
        <v>512</v>
      </c>
      <c r="C39" s="64">
        <f>C40</f>
        <v>125.5</v>
      </c>
      <c r="D39" s="64">
        <f>D40</f>
        <v>125.5</v>
      </c>
    </row>
    <row r="40" spans="1:4" ht="141.75">
      <c r="A40" s="84" t="s">
        <v>516</v>
      </c>
      <c r="B40" s="72" t="s">
        <v>513</v>
      </c>
      <c r="C40" s="64">
        <v>125.5</v>
      </c>
      <c r="D40" s="64">
        <v>125.5</v>
      </c>
    </row>
    <row r="41" spans="1:4" ht="47.25">
      <c r="A41" s="84" t="s">
        <v>205</v>
      </c>
      <c r="B41" s="72" t="s">
        <v>206</v>
      </c>
      <c r="C41" s="64">
        <f>C42</f>
        <v>179.8</v>
      </c>
      <c r="D41" s="64">
        <f>D42</f>
        <v>185.5</v>
      </c>
    </row>
    <row r="42" spans="1:4" ht="47.25">
      <c r="A42" s="84" t="s">
        <v>207</v>
      </c>
      <c r="B42" s="72" t="s">
        <v>208</v>
      </c>
      <c r="C42" s="64">
        <f>C43</f>
        <v>179.8</v>
      </c>
      <c r="D42" s="64">
        <f>D43</f>
        <v>185.5</v>
      </c>
    </row>
    <row r="43" spans="1:4" ht="78.75">
      <c r="A43" s="84" t="s">
        <v>209</v>
      </c>
      <c r="B43" s="72" t="s">
        <v>210</v>
      </c>
      <c r="C43" s="64">
        <v>179.8</v>
      </c>
      <c r="D43" s="64">
        <v>185.5</v>
      </c>
    </row>
    <row r="44" spans="1:4" ht="126">
      <c r="A44" s="84" t="s">
        <v>302</v>
      </c>
      <c r="B44" s="72" t="s">
        <v>301</v>
      </c>
      <c r="C44" s="64">
        <f>C45</f>
        <v>73.5</v>
      </c>
      <c r="D44" s="64">
        <f>D45</f>
        <v>73.5</v>
      </c>
    </row>
    <row r="45" spans="1:4" ht="110.25">
      <c r="A45" s="84" t="s">
        <v>300</v>
      </c>
      <c r="B45" s="72" t="s">
        <v>299</v>
      </c>
      <c r="C45" s="64">
        <f>C46</f>
        <v>73.5</v>
      </c>
      <c r="D45" s="64">
        <f>D46</f>
        <v>73.5</v>
      </c>
    </row>
    <row r="46" spans="1:4" ht="141.75">
      <c r="A46" s="84" t="s">
        <v>298</v>
      </c>
      <c r="B46" s="72" t="s">
        <v>291</v>
      </c>
      <c r="C46" s="64">
        <v>73.5</v>
      </c>
      <c r="D46" s="64">
        <v>73.5</v>
      </c>
    </row>
    <row r="47" spans="1:4" ht="31.5">
      <c r="A47" s="83" t="s">
        <v>211</v>
      </c>
      <c r="B47" s="74" t="s">
        <v>212</v>
      </c>
      <c r="C47" s="62">
        <f>C48+C50+C53</f>
        <v>25.8</v>
      </c>
      <c r="D47" s="62">
        <f>D48+D50+D53</f>
        <v>82.9</v>
      </c>
    </row>
    <row r="48" spans="1:4" ht="94.5">
      <c r="A48" s="84" t="s">
        <v>394</v>
      </c>
      <c r="B48" s="72" t="s">
        <v>395</v>
      </c>
      <c r="C48" s="64">
        <f>C49</f>
        <v>25.8</v>
      </c>
      <c r="D48" s="64">
        <f>D49</f>
        <v>48.3</v>
      </c>
    </row>
    <row r="49" spans="1:4" ht="110.25">
      <c r="A49" s="84" t="s">
        <v>393</v>
      </c>
      <c r="B49" s="72" t="s">
        <v>392</v>
      </c>
      <c r="C49" s="64">
        <v>25.8</v>
      </c>
      <c r="D49" s="64">
        <v>48.3</v>
      </c>
    </row>
    <row r="50" spans="1:4" ht="47.25">
      <c r="A50" s="84" t="s">
        <v>297</v>
      </c>
      <c r="B50" s="72" t="s">
        <v>296</v>
      </c>
      <c r="C50" s="64">
        <f>C51</f>
        <v>0</v>
      </c>
      <c r="D50" s="64">
        <f>D51</f>
        <v>34.6</v>
      </c>
    </row>
    <row r="51" spans="1:4" ht="63">
      <c r="A51" s="84" t="s">
        <v>295</v>
      </c>
      <c r="B51" s="72" t="s">
        <v>294</v>
      </c>
      <c r="C51" s="64">
        <f>C52</f>
        <v>0</v>
      </c>
      <c r="D51" s="64">
        <f>D52</f>
        <v>34.6</v>
      </c>
    </row>
    <row r="52" spans="1:4" ht="78.75">
      <c r="A52" s="84" t="s">
        <v>293</v>
      </c>
      <c r="B52" s="72" t="s">
        <v>292</v>
      </c>
      <c r="C52" s="64"/>
      <c r="D52" s="64">
        <v>34.6</v>
      </c>
    </row>
    <row r="53" spans="1:4" ht="47.25">
      <c r="A53" s="84" t="s">
        <v>451</v>
      </c>
      <c r="B53" s="72" t="s">
        <v>452</v>
      </c>
      <c r="C53" s="64">
        <f>C54</f>
        <v>0</v>
      </c>
      <c r="D53" s="64">
        <f>D54</f>
        <v>0</v>
      </c>
    </row>
    <row r="54" spans="1:4" ht="63">
      <c r="A54" s="84" t="s">
        <v>450</v>
      </c>
      <c r="B54" s="72" t="s">
        <v>445</v>
      </c>
      <c r="C54" s="64"/>
      <c r="D54" s="64"/>
    </row>
    <row r="55" spans="1:4" ht="29.25">
      <c r="A55" s="83" t="s">
        <v>213</v>
      </c>
      <c r="B55" s="74" t="s">
        <v>214</v>
      </c>
      <c r="C55" s="62">
        <f>C56</f>
        <v>1021.2</v>
      </c>
      <c r="D55" s="62">
        <f>D56</f>
        <v>1185.2</v>
      </c>
    </row>
    <row r="56" spans="1:4" ht="31.5">
      <c r="A56" s="84" t="s">
        <v>215</v>
      </c>
      <c r="B56" s="72" t="s">
        <v>216</v>
      </c>
      <c r="C56" s="64">
        <v>1021.2</v>
      </c>
      <c r="D56" s="64">
        <v>1185.2</v>
      </c>
    </row>
    <row r="57" spans="1:4" ht="29.25">
      <c r="A57" s="83" t="s">
        <v>217</v>
      </c>
      <c r="B57" s="74" t="s">
        <v>218</v>
      </c>
      <c r="C57" s="62">
        <f>C58+C76+C79+C82</f>
        <v>2182.3702799999996</v>
      </c>
      <c r="D57" s="62">
        <f>D58+D76+D79+D82</f>
        <v>1961.2857100000001</v>
      </c>
    </row>
    <row r="58" spans="1:4" ht="63">
      <c r="A58" s="85" t="s">
        <v>219</v>
      </c>
      <c r="B58" s="80" t="s">
        <v>220</v>
      </c>
      <c r="C58" s="62">
        <f>C59+C62+C67</f>
        <v>2139.5702799999999</v>
      </c>
      <c r="D58" s="62">
        <f>D59+D62+D67</f>
        <v>1916.4857100000002</v>
      </c>
    </row>
    <row r="59" spans="1:4" ht="47.25">
      <c r="A59" s="85" t="s">
        <v>526</v>
      </c>
      <c r="B59" s="80" t="s">
        <v>221</v>
      </c>
      <c r="C59" s="62">
        <f>C60</f>
        <v>60</v>
      </c>
      <c r="D59" s="62">
        <f>D60</f>
        <v>60</v>
      </c>
    </row>
    <row r="60" spans="1:4" ht="31.5">
      <c r="A60" s="132" t="s">
        <v>527</v>
      </c>
      <c r="B60" s="75" t="s">
        <v>396</v>
      </c>
      <c r="C60" s="64">
        <f>C61</f>
        <v>60</v>
      </c>
      <c r="D60" s="64">
        <f>D61</f>
        <v>60</v>
      </c>
    </row>
    <row r="61" spans="1:4" ht="31.5">
      <c r="A61" s="132" t="s">
        <v>528</v>
      </c>
      <c r="B61" s="75" t="s">
        <v>390</v>
      </c>
      <c r="C61" s="64">
        <v>60</v>
      </c>
      <c r="D61" s="64">
        <v>60</v>
      </c>
    </row>
    <row r="62" spans="1:4" ht="31.5">
      <c r="A62" s="85" t="s">
        <v>529</v>
      </c>
      <c r="B62" s="80" t="s">
        <v>439</v>
      </c>
      <c r="C62" s="62">
        <f>C63+C65</f>
        <v>826.8</v>
      </c>
      <c r="D62" s="62">
        <f>D63+D65</f>
        <v>790.24574000000007</v>
      </c>
    </row>
    <row r="63" spans="1:4" ht="47.25">
      <c r="A63" s="155" t="s">
        <v>519</v>
      </c>
      <c r="B63" s="156" t="s">
        <v>517</v>
      </c>
      <c r="C63" s="64">
        <f>C64</f>
        <v>390.1</v>
      </c>
      <c r="D63" s="64">
        <f>D64</f>
        <v>353.54574000000002</v>
      </c>
    </row>
    <row r="64" spans="1:4" ht="63">
      <c r="A64" s="155" t="s">
        <v>520</v>
      </c>
      <c r="B64" s="156" t="s">
        <v>518</v>
      </c>
      <c r="C64" s="64">
        <v>390.1</v>
      </c>
      <c r="D64" s="64">
        <v>353.54574000000002</v>
      </c>
    </row>
    <row r="65" spans="1:4" ht="63">
      <c r="A65" s="87" t="s">
        <v>531</v>
      </c>
      <c r="B65" s="75" t="s">
        <v>222</v>
      </c>
      <c r="C65" s="64">
        <f>C66</f>
        <v>436.7</v>
      </c>
      <c r="D65" s="64">
        <f>D66</f>
        <v>436.7</v>
      </c>
    </row>
    <row r="66" spans="1:4" s="44" customFormat="1" ht="63">
      <c r="A66" s="86" t="s">
        <v>530</v>
      </c>
      <c r="B66" s="75" t="s">
        <v>223</v>
      </c>
      <c r="C66" s="64">
        <v>436.7</v>
      </c>
      <c r="D66" s="64">
        <v>436.7</v>
      </c>
    </row>
    <row r="67" spans="1:4" s="44" customFormat="1" ht="15.75">
      <c r="A67" s="88" t="s">
        <v>532</v>
      </c>
      <c r="B67" s="81" t="s">
        <v>224</v>
      </c>
      <c r="C67" s="62">
        <f>C68+C69</f>
        <v>1252.7702799999997</v>
      </c>
      <c r="D67" s="62">
        <f>D68+D69</f>
        <v>1066.2399700000001</v>
      </c>
    </row>
    <row r="68" spans="1:4" ht="78.75" hidden="1">
      <c r="A68" s="88" t="s">
        <v>225</v>
      </c>
      <c r="B68" s="82" t="s">
        <v>226</v>
      </c>
      <c r="C68" s="64"/>
      <c r="D68" s="64"/>
    </row>
    <row r="69" spans="1:4" ht="47.25">
      <c r="A69" s="88" t="s">
        <v>533</v>
      </c>
      <c r="B69" s="81" t="s">
        <v>227</v>
      </c>
      <c r="C69" s="62">
        <f>SUM(C70:C75)</f>
        <v>1252.7702799999997</v>
      </c>
      <c r="D69" s="62">
        <f>SUM(D70:D75)</f>
        <v>1066.2399700000001</v>
      </c>
    </row>
    <row r="70" spans="1:4" ht="94.5">
      <c r="A70" s="86"/>
      <c r="B70" s="75" t="s">
        <v>448</v>
      </c>
      <c r="C70" s="64"/>
      <c r="D70" s="64"/>
    </row>
    <row r="71" spans="1:4" ht="47.25">
      <c r="A71" s="86"/>
      <c r="B71" s="75" t="s">
        <v>397</v>
      </c>
      <c r="C71" s="64">
        <v>534.29999999999995</v>
      </c>
      <c r="D71" s="64">
        <v>462.3</v>
      </c>
    </row>
    <row r="72" spans="1:4" ht="47.25">
      <c r="A72" s="89"/>
      <c r="B72" s="72" t="s">
        <v>369</v>
      </c>
      <c r="C72" s="64">
        <v>47.3</v>
      </c>
      <c r="D72" s="64">
        <v>47.3</v>
      </c>
    </row>
    <row r="73" spans="1:4" ht="47.25">
      <c r="A73" s="89"/>
      <c r="B73" s="72" t="s">
        <v>449</v>
      </c>
      <c r="C73" s="64">
        <v>76.596000000000004</v>
      </c>
      <c r="D73" s="64">
        <v>76.596000000000004</v>
      </c>
    </row>
    <row r="74" spans="1:4" ht="110.25">
      <c r="A74" s="90"/>
      <c r="B74" s="72" t="s">
        <v>521</v>
      </c>
      <c r="C74" s="64">
        <f>(80644+114530.28)/1000</f>
        <v>195.17428000000001</v>
      </c>
      <c r="D74" s="64">
        <f>80.64397</f>
        <v>80.643969999999996</v>
      </c>
    </row>
    <row r="75" spans="1:4" ht="94.5">
      <c r="A75" s="90"/>
      <c r="B75" s="72" t="s">
        <v>522</v>
      </c>
      <c r="C75" s="64">
        <v>399.4</v>
      </c>
      <c r="D75" s="64">
        <f>232.1+167.3</f>
        <v>399.4</v>
      </c>
    </row>
    <row r="76" spans="1:4" ht="47.25">
      <c r="A76" s="88" t="s">
        <v>228</v>
      </c>
      <c r="B76" s="82" t="s">
        <v>229</v>
      </c>
      <c r="C76" s="62">
        <f>C77</f>
        <v>15.6</v>
      </c>
      <c r="D76" s="62">
        <f>D77</f>
        <v>15.6</v>
      </c>
    </row>
    <row r="77" spans="1:4" ht="47.25">
      <c r="A77" s="91" t="s">
        <v>534</v>
      </c>
      <c r="B77" s="139" t="s">
        <v>453</v>
      </c>
      <c r="C77" s="64">
        <f>C78</f>
        <v>15.6</v>
      </c>
      <c r="D77" s="64">
        <f>D78</f>
        <v>15.6</v>
      </c>
    </row>
    <row r="78" spans="1:4" ht="78.75">
      <c r="A78" s="91" t="s">
        <v>535</v>
      </c>
      <c r="B78" s="72" t="s">
        <v>230</v>
      </c>
      <c r="C78" s="64">
        <v>15.6</v>
      </c>
      <c r="D78" s="64">
        <v>15.6</v>
      </c>
    </row>
    <row r="79" spans="1:4" ht="31.5">
      <c r="A79" s="92" t="s">
        <v>231</v>
      </c>
      <c r="B79" s="82" t="s">
        <v>232</v>
      </c>
      <c r="C79" s="62">
        <f>C80</f>
        <v>27.2</v>
      </c>
      <c r="D79" s="62">
        <f>D80</f>
        <v>29.2</v>
      </c>
    </row>
    <row r="80" spans="1:4" ht="31.5">
      <c r="A80" s="91" t="s">
        <v>536</v>
      </c>
      <c r="B80" s="139" t="s">
        <v>454</v>
      </c>
      <c r="C80" s="64">
        <f>C81</f>
        <v>27.2</v>
      </c>
      <c r="D80" s="64">
        <f>D81</f>
        <v>29.2</v>
      </c>
    </row>
    <row r="81" spans="1:4" ht="63">
      <c r="A81" s="91" t="s">
        <v>537</v>
      </c>
      <c r="B81" s="72" t="s">
        <v>233</v>
      </c>
      <c r="C81" s="64">
        <v>27.2</v>
      </c>
      <c r="D81" s="64">
        <v>29.2</v>
      </c>
    </row>
    <row r="82" spans="1:4" ht="204.75" hidden="1">
      <c r="A82" s="92" t="s">
        <v>455</v>
      </c>
      <c r="B82" s="82" t="s">
        <v>456</v>
      </c>
      <c r="C82" s="62">
        <f t="shared" ref="C82:D84" si="1">C83</f>
        <v>0</v>
      </c>
      <c r="D82" s="62">
        <f t="shared" si="1"/>
        <v>0</v>
      </c>
    </row>
    <row r="83" spans="1:4" ht="110.25" hidden="1">
      <c r="A83" s="91" t="s">
        <v>538</v>
      </c>
      <c r="B83" s="139" t="s">
        <v>457</v>
      </c>
      <c r="C83" s="64">
        <f t="shared" si="1"/>
        <v>0</v>
      </c>
      <c r="D83" s="64">
        <f t="shared" si="1"/>
        <v>0</v>
      </c>
    </row>
    <row r="84" spans="1:4" ht="94.5" hidden="1">
      <c r="A84" s="91" t="s">
        <v>539</v>
      </c>
      <c r="B84" s="72" t="s">
        <v>458</v>
      </c>
      <c r="C84" s="64">
        <f t="shared" si="1"/>
        <v>0</v>
      </c>
      <c r="D84" s="64">
        <f t="shared" si="1"/>
        <v>0</v>
      </c>
    </row>
    <row r="85" spans="1:4" ht="94.5" hidden="1">
      <c r="A85" s="91" t="s">
        <v>540</v>
      </c>
      <c r="B85" s="72" t="s">
        <v>447</v>
      </c>
      <c r="C85" s="64"/>
      <c r="D85" s="64"/>
    </row>
  </sheetData>
  <mergeCells count="1">
    <mergeCell ref="A7:D7"/>
  </mergeCells>
  <pageMargins left="0.74803149606299213" right="0.55118110236220474" top="0.31496062992125984" bottom="0.23622047244094491" header="0.51181102362204722" footer="0.51181102362204722"/>
  <pageSetup paperSize="9" scale="93"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9"/>
  <sheetViews>
    <sheetView view="pageBreakPreview" zoomScaleNormal="100" zoomScaleSheetLayoutView="100" workbookViewId="0">
      <selection activeCell="B12" sqref="B12"/>
    </sheetView>
  </sheetViews>
  <sheetFormatPr defaultRowHeight="15.75"/>
  <cols>
    <col min="1" max="1" width="3.7109375" style="48" customWidth="1"/>
    <col min="2" max="2" width="64" style="48" customWidth="1"/>
    <col min="3" max="3" width="20.140625" style="48" customWidth="1"/>
    <col min="4" max="4" width="12.5703125" style="48" customWidth="1"/>
    <col min="5" max="16384" width="9.140625" style="48"/>
  </cols>
  <sheetData>
    <row r="1" spans="1:4" s="3" customFormat="1">
      <c r="C1" s="4"/>
      <c r="D1" s="152" t="s">
        <v>28</v>
      </c>
    </row>
    <row r="2" spans="1:4" s="3" customFormat="1">
      <c r="C2" s="4"/>
      <c r="D2" s="152" t="s">
        <v>234</v>
      </c>
    </row>
    <row r="3" spans="1:4" s="3" customFormat="1">
      <c r="C3" s="4"/>
      <c r="D3" s="152" t="s">
        <v>493</v>
      </c>
    </row>
    <row r="4" spans="1:4" s="3" customFormat="1">
      <c r="B4" s="47"/>
      <c r="C4" s="4"/>
      <c r="D4" s="152" t="s">
        <v>495</v>
      </c>
    </row>
    <row r="5" spans="1:4" s="3" customFormat="1">
      <c r="C5" s="4"/>
      <c r="D5" s="152" t="str">
        <f>'Приложение 1'!D5</f>
        <v>от "11" июня 2020 года №19-61</v>
      </c>
    </row>
    <row r="6" spans="1:4">
      <c r="C6" s="49"/>
    </row>
    <row r="7" spans="1:4" ht="130.5" customHeight="1">
      <c r="A7" s="242" t="s">
        <v>548</v>
      </c>
      <c r="B7" s="242"/>
      <c r="C7" s="242"/>
      <c r="D7" s="242"/>
    </row>
    <row r="8" spans="1:4" ht="20.25" customHeight="1">
      <c r="A8" s="94"/>
      <c r="B8" s="94"/>
      <c r="C8" s="94"/>
      <c r="D8" s="96"/>
    </row>
    <row r="9" spans="1:4">
      <c r="A9" s="94"/>
      <c r="B9" s="94"/>
      <c r="C9" s="51"/>
      <c r="D9" s="52" t="s">
        <v>138</v>
      </c>
    </row>
    <row r="10" spans="1:4" ht="189">
      <c r="A10" s="142"/>
      <c r="B10" s="142" t="s">
        <v>258</v>
      </c>
      <c r="C10" s="143" t="s">
        <v>549</v>
      </c>
      <c r="D10" s="143" t="s">
        <v>239</v>
      </c>
    </row>
    <row r="11" spans="1:4" s="50" customFormat="1" ht="31.5">
      <c r="A11" s="232">
        <v>1</v>
      </c>
      <c r="B11" s="237" t="s">
        <v>382</v>
      </c>
      <c r="C11" s="233">
        <f>'Приложение 6'!J44</f>
        <v>165.3</v>
      </c>
      <c r="D11" s="233">
        <f>'Приложение 6'!K44</f>
        <v>165.3</v>
      </c>
    </row>
    <row r="12" spans="1:4" s="50" customFormat="1" ht="58.5" customHeight="1">
      <c r="A12" s="232">
        <v>2</v>
      </c>
      <c r="B12" s="237" t="s">
        <v>381</v>
      </c>
      <c r="C12" s="233">
        <f>'Приложение 6'!J39</f>
        <v>137.80000000000001</v>
      </c>
      <c r="D12" s="233">
        <f>'Приложение 6'!K39</f>
        <v>137.80000000000001</v>
      </c>
    </row>
    <row r="13" spans="1:4" s="50" customFormat="1" ht="405" customHeight="1">
      <c r="A13" s="232">
        <v>3</v>
      </c>
      <c r="B13" s="237" t="s">
        <v>625</v>
      </c>
      <c r="C13" s="233">
        <f>'Приложение 6'!J33</f>
        <v>226.7</v>
      </c>
      <c r="D13" s="233">
        <f>'Приложение 6'!K33</f>
        <v>223.1</v>
      </c>
    </row>
    <row r="14" spans="1:4" s="50" customFormat="1" ht="47.25">
      <c r="A14" s="232">
        <v>4</v>
      </c>
      <c r="B14" s="237" t="s">
        <v>383</v>
      </c>
      <c r="C14" s="233">
        <f>'Приложение 6'!J152</f>
        <v>35</v>
      </c>
      <c r="D14" s="233">
        <f>'Приложение 6'!K152</f>
        <v>35</v>
      </c>
    </row>
    <row r="15" spans="1:4" s="50" customFormat="1" ht="31.5">
      <c r="A15" s="232">
        <v>5</v>
      </c>
      <c r="B15" s="237" t="s">
        <v>626</v>
      </c>
      <c r="C15" s="233">
        <f>'Приложение 6'!J37</f>
        <v>92.3</v>
      </c>
      <c r="D15" s="233">
        <f>'Приложение 6'!K37</f>
        <v>92.3</v>
      </c>
    </row>
    <row r="16" spans="1:4" s="50" customFormat="1" ht="38.25" customHeight="1">
      <c r="A16" s="232">
        <v>6</v>
      </c>
      <c r="B16" s="237" t="s">
        <v>627</v>
      </c>
      <c r="C16" s="233">
        <f>'Приложение 6'!J35</f>
        <v>123.3</v>
      </c>
      <c r="D16" s="233">
        <f>'Приложение 6'!K35</f>
        <v>123.3</v>
      </c>
    </row>
    <row r="17" spans="1:4" s="50" customFormat="1" ht="94.5">
      <c r="A17" s="232">
        <v>7</v>
      </c>
      <c r="B17" s="237" t="s">
        <v>479</v>
      </c>
      <c r="C17" s="233">
        <f>'Приложение 6'!J256</f>
        <v>1689.6</v>
      </c>
      <c r="D17" s="233">
        <f>'Приложение 6'!K256</f>
        <v>1216</v>
      </c>
    </row>
    <row r="18" spans="1:4" s="50" customFormat="1">
      <c r="A18" s="234"/>
      <c r="B18" s="235" t="s">
        <v>628</v>
      </c>
      <c r="C18" s="236">
        <f>SUM(C11:C17)</f>
        <v>2470</v>
      </c>
      <c r="D18" s="236">
        <f>SUM(D11:D17)</f>
        <v>1992.8</v>
      </c>
    </row>
    <row r="19" spans="1:4">
      <c r="A19" s="95"/>
      <c r="B19" s="95"/>
      <c r="C19" s="95"/>
      <c r="D19" s="95"/>
    </row>
  </sheetData>
  <mergeCells count="1">
    <mergeCell ref="A7:D7"/>
  </mergeCells>
  <pageMargins left="0.74803149606299213" right="0.47244094488188981" top="0.86614173228346458" bottom="0.98425196850393704" header="0.51181102362204722" footer="0.51181102362204722"/>
  <pageSetup paperSize="9" scale="91" fitToHeight="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9"/>
  <sheetViews>
    <sheetView showGridLines="0" view="pageBreakPreview" topLeftCell="A23" zoomScaleNormal="100" zoomScaleSheetLayoutView="100" workbookViewId="0">
      <selection activeCell="D43" sqref="D43"/>
    </sheetView>
  </sheetViews>
  <sheetFormatPr defaultRowHeight="12.75"/>
  <cols>
    <col min="1" max="1" width="45.140625" style="98" customWidth="1"/>
    <col min="2" max="2" width="4.28515625" style="98" customWidth="1"/>
    <col min="3" max="3" width="4.85546875" style="98" customWidth="1"/>
    <col min="4" max="4" width="21.85546875" style="98" customWidth="1"/>
    <col min="5" max="5" width="12.5703125" style="98" customWidth="1"/>
    <col min="6" max="217" width="9.140625" style="98" customWidth="1"/>
    <col min="218" max="16384" width="9.140625" style="98"/>
  </cols>
  <sheetData>
    <row r="1" spans="1:9" ht="15.75">
      <c r="E1" s="152" t="s">
        <v>29</v>
      </c>
    </row>
    <row r="2" spans="1:9" ht="15.75">
      <c r="E2" s="152" t="s">
        <v>234</v>
      </c>
    </row>
    <row r="3" spans="1:9" ht="15.75">
      <c r="E3" s="152" t="s">
        <v>493</v>
      </c>
    </row>
    <row r="4" spans="1:9" ht="15.75">
      <c r="E4" s="152" t="s">
        <v>495</v>
      </c>
    </row>
    <row r="5" spans="1:9" ht="15.75">
      <c r="E5" s="152" t="str">
        <f>'Приложение 1'!D5</f>
        <v>от "11" июня 2020 года №19-61</v>
      </c>
    </row>
    <row r="7" spans="1:9" ht="71.25" customHeight="1">
      <c r="A7" s="243" t="s">
        <v>550</v>
      </c>
      <c r="B7" s="243"/>
      <c r="C7" s="243"/>
      <c r="D7" s="243"/>
      <c r="E7" s="243"/>
    </row>
    <row r="8" spans="1:9" ht="18.75">
      <c r="A8" s="99"/>
      <c r="B8" s="99"/>
      <c r="C8" s="99"/>
      <c r="D8" s="99"/>
      <c r="E8" s="144" t="s">
        <v>138</v>
      </c>
    </row>
    <row r="9" spans="1:9" ht="173.25">
      <c r="A9" s="100" t="s">
        <v>4</v>
      </c>
      <c r="B9" s="100" t="s">
        <v>261</v>
      </c>
      <c r="C9" s="100" t="s">
        <v>262</v>
      </c>
      <c r="D9" s="100" t="s">
        <v>549</v>
      </c>
      <c r="E9" s="100" t="s">
        <v>239</v>
      </c>
      <c r="F9" s="101"/>
      <c r="G9" s="101"/>
      <c r="H9" s="101"/>
      <c r="I9" s="101"/>
    </row>
    <row r="10" spans="1:9" ht="15.75">
      <c r="A10" s="135" t="s">
        <v>263</v>
      </c>
      <c r="B10" s="201">
        <v>1</v>
      </c>
      <c r="C10" s="201" t="s">
        <v>140</v>
      </c>
      <c r="D10" s="202">
        <f>SUM(D11:D16)</f>
        <v>17425.3</v>
      </c>
      <c r="E10" s="202">
        <f>SUM(E11:E16)</f>
        <v>15649.5</v>
      </c>
    </row>
    <row r="11" spans="1:9" ht="78.75">
      <c r="A11" s="135" t="s">
        <v>26</v>
      </c>
      <c r="B11" s="201">
        <v>1</v>
      </c>
      <c r="C11" s="201">
        <v>3</v>
      </c>
      <c r="D11" s="202">
        <f>'Приложение 5'!I13</f>
        <v>1014.1000000000001</v>
      </c>
      <c r="E11" s="202">
        <f>'Приложение 5'!J13</f>
        <v>947.9</v>
      </c>
    </row>
    <row r="12" spans="1:9" ht="78.75">
      <c r="A12" s="135" t="s">
        <v>14</v>
      </c>
      <c r="B12" s="201">
        <v>1</v>
      </c>
      <c r="C12" s="201">
        <v>4</v>
      </c>
      <c r="D12" s="202">
        <f>'Приложение 5'!I21</f>
        <v>9169</v>
      </c>
      <c r="E12" s="202">
        <f>'Приложение 5'!J21</f>
        <v>8512</v>
      </c>
    </row>
    <row r="13" spans="1:9" ht="63">
      <c r="A13" s="135" t="s">
        <v>312</v>
      </c>
      <c r="B13" s="201">
        <v>1</v>
      </c>
      <c r="C13" s="201">
        <v>6</v>
      </c>
      <c r="D13" s="202">
        <f>'Приложение 5'!I49</f>
        <v>165.3</v>
      </c>
      <c r="E13" s="202">
        <f>'Приложение 5'!J49</f>
        <v>165.3</v>
      </c>
    </row>
    <row r="14" spans="1:9" ht="31.5">
      <c r="A14" s="135" t="s">
        <v>565</v>
      </c>
      <c r="B14" s="201">
        <v>1</v>
      </c>
      <c r="C14" s="201">
        <v>7</v>
      </c>
      <c r="D14" s="202">
        <f>'Приложение 5'!I54</f>
        <v>492.79999999999995</v>
      </c>
      <c r="E14" s="202">
        <f>'Приложение 5'!J54</f>
        <v>492.8</v>
      </c>
    </row>
    <row r="15" spans="1:9" ht="15.75">
      <c r="A15" s="135" t="s">
        <v>0</v>
      </c>
      <c r="B15" s="201">
        <v>1</v>
      </c>
      <c r="C15" s="201">
        <v>11</v>
      </c>
      <c r="D15" s="202">
        <f>'Приложение 5'!I58</f>
        <v>300</v>
      </c>
      <c r="E15" s="202">
        <f>'Приложение 5'!J58</f>
        <v>0</v>
      </c>
    </row>
    <row r="16" spans="1:9" ht="15.75">
      <c r="A16" s="135" t="s">
        <v>21</v>
      </c>
      <c r="B16" s="201">
        <v>1</v>
      </c>
      <c r="C16" s="201">
        <v>13</v>
      </c>
      <c r="D16" s="202">
        <f>'Приложение 5'!I63</f>
        <v>6284.0999999999995</v>
      </c>
      <c r="E16" s="202">
        <f>'Приложение 5'!J63</f>
        <v>5531.5000000000009</v>
      </c>
    </row>
    <row r="17" spans="1:5" ht="15.75">
      <c r="A17" s="135" t="s">
        <v>264</v>
      </c>
      <c r="B17" s="201">
        <v>2</v>
      </c>
      <c r="C17" s="201" t="s">
        <v>140</v>
      </c>
      <c r="D17" s="202">
        <f>D18</f>
        <v>436.7</v>
      </c>
      <c r="E17" s="202">
        <f>E18</f>
        <v>436.7</v>
      </c>
    </row>
    <row r="18" spans="1:5" ht="31.5">
      <c r="A18" s="135" t="s">
        <v>2</v>
      </c>
      <c r="B18" s="201">
        <v>2</v>
      </c>
      <c r="C18" s="201">
        <v>3</v>
      </c>
      <c r="D18" s="202">
        <f>'Приложение 5'!I132</f>
        <v>436.7</v>
      </c>
      <c r="E18" s="202">
        <f>'Приложение 5'!J132</f>
        <v>436.7</v>
      </c>
    </row>
    <row r="19" spans="1:5" ht="31.5">
      <c r="A19" s="135" t="s">
        <v>265</v>
      </c>
      <c r="B19" s="201">
        <v>3</v>
      </c>
      <c r="C19" s="201" t="s">
        <v>140</v>
      </c>
      <c r="D19" s="202">
        <f>SUM(D20:D22)</f>
        <v>659.90000000000009</v>
      </c>
      <c r="E19" s="202">
        <f>SUM(E20:E22)</f>
        <v>633.5</v>
      </c>
    </row>
    <row r="20" spans="1:5" ht="63">
      <c r="A20" s="135" t="s">
        <v>32</v>
      </c>
      <c r="B20" s="201">
        <v>3</v>
      </c>
      <c r="C20" s="201">
        <v>9</v>
      </c>
      <c r="D20" s="202">
        <f>'Приложение 5'!I134</f>
        <v>383.5</v>
      </c>
      <c r="E20" s="202">
        <f>'Приложение 5'!J134</f>
        <v>383.3</v>
      </c>
    </row>
    <row r="21" spans="1:5" ht="15.75">
      <c r="A21" s="135" t="s">
        <v>407</v>
      </c>
      <c r="B21" s="201">
        <v>3</v>
      </c>
      <c r="C21" s="201">
        <v>10</v>
      </c>
      <c r="D21" s="202">
        <f>'Приложение 5'!I159</f>
        <v>276.40000000000003</v>
      </c>
      <c r="E21" s="202">
        <f>'Приложение 5'!J159</f>
        <v>250.2</v>
      </c>
    </row>
    <row r="22" spans="1:5" ht="47.25" hidden="1">
      <c r="A22" s="135" t="s">
        <v>408</v>
      </c>
      <c r="B22" s="201">
        <v>3</v>
      </c>
      <c r="C22" s="201">
        <v>14</v>
      </c>
      <c r="D22" s="202">
        <f>'Приложение 5'!I166</f>
        <v>0</v>
      </c>
      <c r="E22" s="202">
        <f>'Приложение 5'!J166</f>
        <v>0</v>
      </c>
    </row>
    <row r="23" spans="1:5" ht="15.75">
      <c r="A23" s="135" t="s">
        <v>266</v>
      </c>
      <c r="B23" s="201">
        <v>4</v>
      </c>
      <c r="C23" s="201" t="s">
        <v>140</v>
      </c>
      <c r="D23" s="202">
        <f>SUM(D24:D26)</f>
        <v>28053.7</v>
      </c>
      <c r="E23" s="202">
        <f>SUM(E24:E26)</f>
        <v>24034.400000000001</v>
      </c>
    </row>
    <row r="24" spans="1:5" ht="15.75">
      <c r="A24" s="135" t="s">
        <v>41</v>
      </c>
      <c r="B24" s="201">
        <v>4</v>
      </c>
      <c r="C24" s="201">
        <v>9</v>
      </c>
      <c r="D24" s="202">
        <f>'Приложение 5'!I171</f>
        <v>27947.100000000002</v>
      </c>
      <c r="E24" s="202">
        <f>'Приложение 5'!J171</f>
        <v>23927.800000000003</v>
      </c>
    </row>
    <row r="25" spans="1:5" ht="15.75">
      <c r="A25" s="135" t="s">
        <v>469</v>
      </c>
      <c r="B25" s="201">
        <v>4</v>
      </c>
      <c r="C25" s="201">
        <v>10</v>
      </c>
      <c r="D25" s="202">
        <f>'Приложение 5'!I186</f>
        <v>76.600000000000009</v>
      </c>
      <c r="E25" s="202">
        <f>'Приложение 5'!J186</f>
        <v>76.600000000000009</v>
      </c>
    </row>
    <row r="26" spans="1:5" ht="31.5">
      <c r="A26" s="135" t="s">
        <v>42</v>
      </c>
      <c r="B26" s="201">
        <v>4</v>
      </c>
      <c r="C26" s="201">
        <v>12</v>
      </c>
      <c r="D26" s="202">
        <f>'Приложение 5'!I191</f>
        <v>30</v>
      </c>
      <c r="E26" s="202">
        <f>'Приложение 5'!J191</f>
        <v>30</v>
      </c>
    </row>
    <row r="27" spans="1:5" ht="15.75">
      <c r="A27" s="135" t="s">
        <v>267</v>
      </c>
      <c r="B27" s="201">
        <v>5</v>
      </c>
      <c r="C27" s="201" t="s">
        <v>140</v>
      </c>
      <c r="D27" s="202">
        <f>SUM(D28:D31)</f>
        <v>76765.5</v>
      </c>
      <c r="E27" s="202">
        <f>SUM(E28:E31)</f>
        <v>56742.5</v>
      </c>
    </row>
    <row r="28" spans="1:5" ht="15.75">
      <c r="A28" s="135" t="s">
        <v>17</v>
      </c>
      <c r="B28" s="201">
        <v>5</v>
      </c>
      <c r="C28" s="201">
        <v>1</v>
      </c>
      <c r="D28" s="202">
        <f>'Приложение 5'!I198</f>
        <v>15508.9</v>
      </c>
      <c r="E28" s="202">
        <f>'Приложение 5'!J198</f>
        <v>9081.4000000000015</v>
      </c>
    </row>
    <row r="29" spans="1:5" ht="15.75" hidden="1">
      <c r="A29" s="135" t="s">
        <v>35</v>
      </c>
      <c r="B29" s="201">
        <v>5</v>
      </c>
      <c r="C29" s="201">
        <v>2</v>
      </c>
      <c r="D29" s="202">
        <f>'Приложение 5'!I210</f>
        <v>0</v>
      </c>
      <c r="E29" s="202">
        <f>'Приложение 5'!J210</f>
        <v>0</v>
      </c>
    </row>
    <row r="30" spans="1:5" ht="15.75">
      <c r="A30" s="135" t="s">
        <v>3</v>
      </c>
      <c r="B30" s="201">
        <v>5</v>
      </c>
      <c r="C30" s="201">
        <v>3</v>
      </c>
      <c r="D30" s="202">
        <f>'Приложение 5'!I215</f>
        <v>42007.3</v>
      </c>
      <c r="E30" s="202">
        <f>'Приложение 5'!J215</f>
        <v>31868.9</v>
      </c>
    </row>
    <row r="31" spans="1:5" ht="31.5">
      <c r="A31" s="135" t="s">
        <v>268</v>
      </c>
      <c r="B31" s="201">
        <v>5</v>
      </c>
      <c r="C31" s="201">
        <v>5</v>
      </c>
      <c r="D31" s="202">
        <f>'Приложение 5'!I263</f>
        <v>19249.3</v>
      </c>
      <c r="E31" s="202">
        <f>'Приложение 5'!J263</f>
        <v>15792.199999999999</v>
      </c>
    </row>
    <row r="32" spans="1:5" ht="15.75">
      <c r="A32" s="135" t="s">
        <v>614</v>
      </c>
      <c r="B32" s="201">
        <v>6</v>
      </c>
      <c r="C32" s="201"/>
      <c r="D32" s="202">
        <f>D33</f>
        <v>195.2</v>
      </c>
      <c r="E32" s="202">
        <f>E33</f>
        <v>80.599999999999994</v>
      </c>
    </row>
    <row r="33" spans="1:5" ht="31.5">
      <c r="A33" s="135" t="s">
        <v>615</v>
      </c>
      <c r="B33" s="201">
        <v>6</v>
      </c>
      <c r="C33" s="201">
        <v>5</v>
      </c>
      <c r="D33" s="202">
        <f>'Приложение 5'!I282</f>
        <v>195.2</v>
      </c>
      <c r="E33" s="202">
        <f>'Приложение 5'!J282</f>
        <v>80.599999999999994</v>
      </c>
    </row>
    <row r="34" spans="1:5" ht="15.75">
      <c r="A34" s="135" t="s">
        <v>269</v>
      </c>
      <c r="B34" s="201">
        <v>7</v>
      </c>
      <c r="C34" s="201" t="s">
        <v>140</v>
      </c>
      <c r="D34" s="202">
        <f>SUM(D35:D36)</f>
        <v>186.2</v>
      </c>
      <c r="E34" s="202">
        <f>SUM(E35:E36)</f>
        <v>181.39999999999998</v>
      </c>
    </row>
    <row r="35" spans="1:5" ht="47.25">
      <c r="A35" s="135" t="s">
        <v>30</v>
      </c>
      <c r="B35" s="201">
        <v>7</v>
      </c>
      <c r="C35" s="201">
        <v>5</v>
      </c>
      <c r="D35" s="202">
        <f>'Приложение 5'!I288</f>
        <v>55</v>
      </c>
      <c r="E35" s="202">
        <f>'Приложение 5'!J288</f>
        <v>50.2</v>
      </c>
    </row>
    <row r="36" spans="1:5" ht="31.5">
      <c r="A36" s="135" t="s">
        <v>76</v>
      </c>
      <c r="B36" s="201">
        <v>7</v>
      </c>
      <c r="C36" s="201">
        <v>7</v>
      </c>
      <c r="D36" s="202">
        <f>'Приложение 5'!I292</f>
        <v>131.19999999999999</v>
      </c>
      <c r="E36" s="202">
        <f>'Приложение 5'!J292</f>
        <v>131.19999999999999</v>
      </c>
    </row>
    <row r="37" spans="1:5" ht="15.75">
      <c r="A37" s="135" t="s">
        <v>270</v>
      </c>
      <c r="B37" s="201">
        <v>8</v>
      </c>
      <c r="C37" s="201" t="s">
        <v>140</v>
      </c>
      <c r="D37" s="202">
        <f>SUM(D38:D39)</f>
        <v>16769.199999999997</v>
      </c>
      <c r="E37" s="202">
        <f>SUM(E38:E39)</f>
        <v>16219.699999999999</v>
      </c>
    </row>
    <row r="38" spans="1:5" ht="15.75">
      <c r="A38" s="135" t="s">
        <v>20</v>
      </c>
      <c r="B38" s="201">
        <v>8</v>
      </c>
      <c r="C38" s="201">
        <v>1</v>
      </c>
      <c r="D38" s="202">
        <f>'Приложение 5'!I300</f>
        <v>16011.099999999999</v>
      </c>
      <c r="E38" s="202">
        <f>'Приложение 5'!J300</f>
        <v>15462.4</v>
      </c>
    </row>
    <row r="39" spans="1:5" ht="31.5">
      <c r="A39" s="135" t="s">
        <v>33</v>
      </c>
      <c r="B39" s="201">
        <v>8</v>
      </c>
      <c r="C39" s="201">
        <v>4</v>
      </c>
      <c r="D39" s="202">
        <f>'Приложение 5'!I335</f>
        <v>758.09999999999991</v>
      </c>
      <c r="E39" s="202">
        <f>'Приложение 5'!J335</f>
        <v>757.3</v>
      </c>
    </row>
    <row r="40" spans="1:5" ht="15.75">
      <c r="A40" s="135" t="s">
        <v>271</v>
      </c>
      <c r="B40" s="201">
        <v>10</v>
      </c>
      <c r="C40" s="201" t="s">
        <v>140</v>
      </c>
      <c r="D40" s="202">
        <f>D41</f>
        <v>749.6</v>
      </c>
      <c r="E40" s="202">
        <f>E41</f>
        <v>749.5</v>
      </c>
    </row>
    <row r="41" spans="1:5" ht="15.75">
      <c r="A41" s="135" t="s">
        <v>39</v>
      </c>
      <c r="B41" s="201">
        <v>10</v>
      </c>
      <c r="C41" s="201">
        <v>3</v>
      </c>
      <c r="D41" s="202">
        <f>'Приложение 5'!I345</f>
        <v>749.6</v>
      </c>
      <c r="E41" s="202">
        <f>'Приложение 5'!J345</f>
        <v>749.5</v>
      </c>
    </row>
    <row r="42" spans="1:5" ht="15.75">
      <c r="A42" s="135" t="s">
        <v>272</v>
      </c>
      <c r="B42" s="201">
        <v>11</v>
      </c>
      <c r="C42" s="201" t="s">
        <v>140</v>
      </c>
      <c r="D42" s="202">
        <f>D43</f>
        <v>3095</v>
      </c>
      <c r="E42" s="202">
        <f>E43</f>
        <v>2706.9</v>
      </c>
    </row>
    <row r="43" spans="1:5" ht="31.5">
      <c r="A43" s="135" t="s">
        <v>34</v>
      </c>
      <c r="B43" s="201">
        <v>11</v>
      </c>
      <c r="C43" s="201">
        <v>5</v>
      </c>
      <c r="D43" s="202">
        <f>'Приложение 5'!I355</f>
        <v>3095</v>
      </c>
      <c r="E43" s="202">
        <f>'Приложение 5'!J355</f>
        <v>2706.9</v>
      </c>
    </row>
    <row r="44" spans="1:5" ht="15.75">
      <c r="A44" s="135" t="s">
        <v>380</v>
      </c>
      <c r="B44" s="201">
        <v>12</v>
      </c>
      <c r="C44" s="201"/>
      <c r="D44" s="202">
        <f>D45</f>
        <v>350</v>
      </c>
      <c r="E44" s="202">
        <f>E45</f>
        <v>336</v>
      </c>
    </row>
    <row r="45" spans="1:5" ht="15.75">
      <c r="A45" s="135" t="s">
        <v>378</v>
      </c>
      <c r="B45" s="201">
        <v>12</v>
      </c>
      <c r="C45" s="201">
        <v>2</v>
      </c>
      <c r="D45" s="202">
        <f>'Приложение 5'!I365</f>
        <v>350</v>
      </c>
      <c r="E45" s="202">
        <f>'Приложение 5'!J365</f>
        <v>336</v>
      </c>
    </row>
    <row r="46" spans="1:5" s="141" customFormat="1" ht="15.75">
      <c r="A46" s="203" t="s">
        <v>142</v>
      </c>
      <c r="B46" s="203" t="s">
        <v>140</v>
      </c>
      <c r="C46" s="203" t="s">
        <v>140</v>
      </c>
      <c r="D46" s="204">
        <f>D10+D17+D19+D23+D27+D32+D34+D37+D40+D42+D44</f>
        <v>144686.30000000002</v>
      </c>
      <c r="E46" s="204">
        <f>E10+E17+E19+E23+E27+E32+E34+E37+E40+E42+E44</f>
        <v>117770.7</v>
      </c>
    </row>
    <row r="47" spans="1:5">
      <c r="A47" s="102"/>
      <c r="B47" s="102"/>
      <c r="C47" s="102"/>
      <c r="D47" s="205">
        <f>'Приложение 5'!I370-D46</f>
        <v>0</v>
      </c>
      <c r="E47" s="205">
        <f>E46-'Приложение 5'!J370</f>
        <v>0</v>
      </c>
    </row>
    <row r="48" spans="1:5">
      <c r="A48" s="102"/>
      <c r="B48" s="102"/>
      <c r="C48" s="102"/>
      <c r="D48" s="102"/>
      <c r="E48" s="102"/>
    </row>
    <row r="49" spans="1:5" ht="15.75">
      <c r="A49" s="103"/>
      <c r="B49" s="102"/>
      <c r="C49" s="102"/>
      <c r="D49" s="102"/>
      <c r="E49" s="103"/>
    </row>
  </sheetData>
  <mergeCells count="1">
    <mergeCell ref="A7:E7"/>
  </mergeCells>
  <pageMargins left="0.78740157480314965" right="0.39370078740157483" top="0.39370078740157483" bottom="0.39370078740157483" header="0.19685039370078741" footer="0.19685039370078741"/>
  <pageSetup paperSize="9" fitToHeight="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J371"/>
  <sheetViews>
    <sheetView view="pageBreakPreview" zoomScaleNormal="100" zoomScaleSheetLayoutView="100" workbookViewId="0">
      <selection activeCell="D11" sqref="D11:G11"/>
    </sheetView>
  </sheetViews>
  <sheetFormatPr defaultRowHeight="15"/>
  <cols>
    <col min="1" max="1" width="48.5703125" style="3" customWidth="1"/>
    <col min="2" max="2" width="3.7109375" style="5" customWidth="1"/>
    <col min="3" max="4" width="4.140625" style="5" customWidth="1"/>
    <col min="5" max="6" width="3.28515625" style="6" customWidth="1"/>
    <col min="7" max="7" width="6.7109375" style="3" bestFit="1" customWidth="1"/>
    <col min="8" max="8" width="4.42578125" style="3" customWidth="1"/>
    <col min="9" max="9" width="15.7109375" style="10" customWidth="1"/>
    <col min="10" max="10" width="11.7109375" style="10" customWidth="1"/>
    <col min="11" max="16384" width="9.140625" style="3"/>
  </cols>
  <sheetData>
    <row r="1" spans="1:10" ht="15.75">
      <c r="H1" s="5"/>
      <c r="J1" s="152" t="s">
        <v>167</v>
      </c>
    </row>
    <row r="2" spans="1:10" ht="15.75">
      <c r="H2" s="5"/>
      <c r="J2" s="152" t="s">
        <v>234</v>
      </c>
    </row>
    <row r="3" spans="1:10" ht="15.75">
      <c r="H3" s="5"/>
      <c r="J3" s="152" t="s">
        <v>493</v>
      </c>
    </row>
    <row r="4" spans="1:10" ht="15.75">
      <c r="H4" s="5"/>
      <c r="J4" s="152" t="s">
        <v>495</v>
      </c>
    </row>
    <row r="5" spans="1:10" ht="15.75">
      <c r="H5" s="5"/>
      <c r="J5" s="152" t="str">
        <f>'Приложение 1'!D5</f>
        <v>от "11" июня 2020 года №19-61</v>
      </c>
    </row>
    <row r="6" spans="1:10" ht="12.75" customHeight="1">
      <c r="H6" s="5"/>
      <c r="I6" s="38"/>
    </row>
    <row r="7" spans="1:10" ht="12.75" customHeight="1">
      <c r="E7" s="4"/>
      <c r="F7" s="4"/>
    </row>
    <row r="8" spans="1:10" ht="16.5" customHeight="1">
      <c r="A8" s="104"/>
      <c r="B8" s="104"/>
      <c r="C8" s="104"/>
      <c r="D8" s="104"/>
      <c r="E8" s="104"/>
      <c r="F8" s="104"/>
      <c r="G8" s="104"/>
      <c r="H8" s="104"/>
      <c r="I8" s="129"/>
      <c r="J8" s="129"/>
    </row>
    <row r="9" spans="1:10" ht="81.75" customHeight="1">
      <c r="A9" s="245" t="s">
        <v>551</v>
      </c>
      <c r="B9" s="245"/>
      <c r="C9" s="245"/>
      <c r="D9" s="245"/>
      <c r="E9" s="245"/>
      <c r="F9" s="245"/>
      <c r="G9" s="245"/>
      <c r="H9" s="245"/>
      <c r="I9" s="245"/>
      <c r="J9" s="245"/>
    </row>
    <row r="10" spans="1:10">
      <c r="A10" s="105"/>
      <c r="B10" s="106"/>
      <c r="C10" s="106"/>
      <c r="D10" s="106"/>
      <c r="E10" s="106"/>
      <c r="F10" s="106"/>
      <c r="G10" s="106"/>
      <c r="H10" s="106"/>
      <c r="I10" s="130"/>
      <c r="J10" s="131" t="s">
        <v>138</v>
      </c>
    </row>
    <row r="11" spans="1:10" ht="236.25">
      <c r="A11" s="97" t="s">
        <v>4</v>
      </c>
      <c r="B11" s="29" t="s">
        <v>5</v>
      </c>
      <c r="C11" s="29" t="s">
        <v>23</v>
      </c>
      <c r="D11" s="244" t="s">
        <v>6</v>
      </c>
      <c r="E11" s="244"/>
      <c r="F11" s="244"/>
      <c r="G11" s="244"/>
      <c r="H11" s="29" t="s">
        <v>7</v>
      </c>
      <c r="I11" s="100" t="s">
        <v>549</v>
      </c>
      <c r="J11" s="100" t="s">
        <v>239</v>
      </c>
    </row>
    <row r="12" spans="1:10" s="7" customFormat="1" ht="15.75">
      <c r="A12" s="190" t="s">
        <v>263</v>
      </c>
      <c r="B12" s="167">
        <v>1</v>
      </c>
      <c r="C12" s="167"/>
      <c r="D12" s="191"/>
      <c r="E12" s="192"/>
      <c r="F12" s="193"/>
      <c r="G12" s="194"/>
      <c r="H12" s="192"/>
      <c r="I12" s="168">
        <f>I13+I21+I49+I54+I58+I63</f>
        <v>17425.3</v>
      </c>
      <c r="J12" s="168">
        <f>J13+J21+J49+J54+J58+J63</f>
        <v>15649.5</v>
      </c>
    </row>
    <row r="13" spans="1:10" ht="63">
      <c r="A13" s="184" t="s">
        <v>26</v>
      </c>
      <c r="B13" s="171" t="s">
        <v>11</v>
      </c>
      <c r="C13" s="171" t="s">
        <v>12</v>
      </c>
      <c r="D13" s="171" t="s">
        <v>10</v>
      </c>
      <c r="E13" s="172"/>
      <c r="F13" s="171"/>
      <c r="G13" s="171"/>
      <c r="H13" s="172" t="s">
        <v>8</v>
      </c>
      <c r="I13" s="179">
        <f t="shared" ref="I13:J15" si="0">I14</f>
        <v>1014.1000000000001</v>
      </c>
      <c r="J13" s="179">
        <f t="shared" si="0"/>
        <v>947.9</v>
      </c>
    </row>
    <row r="14" spans="1:10" ht="31.5">
      <c r="A14" s="169" t="s">
        <v>47</v>
      </c>
      <c r="B14" s="171" t="s">
        <v>11</v>
      </c>
      <c r="C14" s="171" t="s">
        <v>12</v>
      </c>
      <c r="D14" s="171">
        <v>91</v>
      </c>
      <c r="E14" s="172">
        <v>0</v>
      </c>
      <c r="F14" s="171" t="s">
        <v>125</v>
      </c>
      <c r="G14" s="171" t="s">
        <v>398</v>
      </c>
      <c r="H14" s="172" t="s">
        <v>8</v>
      </c>
      <c r="I14" s="179">
        <f t="shared" si="0"/>
        <v>1014.1000000000001</v>
      </c>
      <c r="J14" s="179">
        <f t="shared" si="0"/>
        <v>947.9</v>
      </c>
    </row>
    <row r="15" spans="1:10" ht="31.5">
      <c r="A15" s="169" t="s">
        <v>48</v>
      </c>
      <c r="B15" s="171" t="s">
        <v>11</v>
      </c>
      <c r="C15" s="171" t="s">
        <v>12</v>
      </c>
      <c r="D15" s="171">
        <v>91</v>
      </c>
      <c r="E15" s="172">
        <v>1</v>
      </c>
      <c r="F15" s="171" t="s">
        <v>305</v>
      </c>
      <c r="G15" s="171" t="s">
        <v>398</v>
      </c>
      <c r="H15" s="172"/>
      <c r="I15" s="179">
        <f t="shared" si="0"/>
        <v>1014.1000000000001</v>
      </c>
      <c r="J15" s="179">
        <f t="shared" si="0"/>
        <v>947.9</v>
      </c>
    </row>
    <row r="16" spans="1:10" ht="78.75">
      <c r="A16" s="169" t="s">
        <v>49</v>
      </c>
      <c r="B16" s="171" t="s">
        <v>11</v>
      </c>
      <c r="C16" s="171" t="s">
        <v>12</v>
      </c>
      <c r="D16" s="171">
        <v>91</v>
      </c>
      <c r="E16" s="172">
        <v>1</v>
      </c>
      <c r="F16" s="171" t="s">
        <v>305</v>
      </c>
      <c r="G16" s="171" t="s">
        <v>306</v>
      </c>
      <c r="H16" s="172"/>
      <c r="I16" s="179">
        <f>I17+I18</f>
        <v>1014.1000000000001</v>
      </c>
      <c r="J16" s="179">
        <f>J17+J18</f>
        <v>947.9</v>
      </c>
    </row>
    <row r="17" spans="1:10" ht="31.5">
      <c r="A17" s="169" t="s">
        <v>113</v>
      </c>
      <c r="B17" s="171" t="s">
        <v>11</v>
      </c>
      <c r="C17" s="171" t="s">
        <v>12</v>
      </c>
      <c r="D17" s="171">
        <v>91</v>
      </c>
      <c r="E17" s="172">
        <v>1</v>
      </c>
      <c r="F17" s="171" t="s">
        <v>305</v>
      </c>
      <c r="G17" s="171" t="s">
        <v>306</v>
      </c>
      <c r="H17" s="172">
        <v>120</v>
      </c>
      <c r="I17" s="173">
        <f>'Приложение 6'!J370</f>
        <v>1005.4000000000001</v>
      </c>
      <c r="J17" s="173">
        <f>'Приложение 6'!K370</f>
        <v>947.8</v>
      </c>
    </row>
    <row r="18" spans="1:10" ht="78.75">
      <c r="A18" s="169" t="s">
        <v>50</v>
      </c>
      <c r="B18" s="171" t="s">
        <v>11</v>
      </c>
      <c r="C18" s="171" t="s">
        <v>12</v>
      </c>
      <c r="D18" s="171">
        <v>91</v>
      </c>
      <c r="E18" s="172">
        <v>1</v>
      </c>
      <c r="F18" s="171" t="s">
        <v>305</v>
      </c>
      <c r="G18" s="171" t="s">
        <v>307</v>
      </c>
      <c r="H18" s="172"/>
      <c r="I18" s="173">
        <f>SUM(I19:I20)</f>
        <v>8.6999999999999993</v>
      </c>
      <c r="J18" s="173">
        <f>SUM(J19:J20)</f>
        <v>0.1</v>
      </c>
    </row>
    <row r="19" spans="1:10" ht="47.25">
      <c r="A19" s="174" t="s">
        <v>134</v>
      </c>
      <c r="B19" s="171" t="s">
        <v>11</v>
      </c>
      <c r="C19" s="171" t="s">
        <v>12</v>
      </c>
      <c r="D19" s="171">
        <v>91</v>
      </c>
      <c r="E19" s="172">
        <v>1</v>
      </c>
      <c r="F19" s="171" t="s">
        <v>305</v>
      </c>
      <c r="G19" s="171" t="s">
        <v>307</v>
      </c>
      <c r="H19" s="172">
        <v>240</v>
      </c>
      <c r="I19" s="173">
        <f>'Приложение 6'!J372</f>
        <v>8.6</v>
      </c>
      <c r="J19" s="173">
        <f>'Приложение 6'!K372</f>
        <v>0</v>
      </c>
    </row>
    <row r="20" spans="1:10" ht="15.75">
      <c r="A20" s="174" t="s">
        <v>114</v>
      </c>
      <c r="B20" s="171" t="s">
        <v>11</v>
      </c>
      <c r="C20" s="171" t="s">
        <v>12</v>
      </c>
      <c r="D20" s="171">
        <v>91</v>
      </c>
      <c r="E20" s="172">
        <v>1</v>
      </c>
      <c r="F20" s="171" t="s">
        <v>305</v>
      </c>
      <c r="G20" s="171" t="s">
        <v>307</v>
      </c>
      <c r="H20" s="172">
        <v>850</v>
      </c>
      <c r="I20" s="173">
        <f>'Приложение 6'!J373</f>
        <v>0.1</v>
      </c>
      <c r="J20" s="173">
        <f>'Приложение 6'!K373</f>
        <v>0.1</v>
      </c>
    </row>
    <row r="21" spans="1:10" ht="78.75">
      <c r="A21" s="169" t="s">
        <v>14</v>
      </c>
      <c r="B21" s="171" t="s">
        <v>11</v>
      </c>
      <c r="C21" s="172" t="s">
        <v>15</v>
      </c>
      <c r="D21" s="171" t="s">
        <v>10</v>
      </c>
      <c r="E21" s="172"/>
      <c r="F21" s="171"/>
      <c r="G21" s="171"/>
      <c r="H21" s="172" t="s">
        <v>8</v>
      </c>
      <c r="I21" s="173">
        <f>I22+I26+I39</f>
        <v>9169</v>
      </c>
      <c r="J21" s="173">
        <f>J22+J26+J39</f>
        <v>8512</v>
      </c>
    </row>
    <row r="22" spans="1:10" ht="78.75">
      <c r="A22" s="169" t="s">
        <v>558</v>
      </c>
      <c r="B22" s="171" t="s">
        <v>11</v>
      </c>
      <c r="C22" s="171" t="s">
        <v>15</v>
      </c>
      <c r="D22" s="171" t="s">
        <v>37</v>
      </c>
      <c r="E22" s="172">
        <v>0</v>
      </c>
      <c r="F22" s="171" t="s">
        <v>305</v>
      </c>
      <c r="G22" s="171" t="s">
        <v>398</v>
      </c>
      <c r="H22" s="172"/>
      <c r="I22" s="173">
        <f t="shared" ref="I22:J24" si="1">I23</f>
        <v>100</v>
      </c>
      <c r="J22" s="173">
        <f t="shared" si="1"/>
        <v>40</v>
      </c>
    </row>
    <row r="23" spans="1:10" ht="31.5">
      <c r="A23" s="174" t="s">
        <v>303</v>
      </c>
      <c r="B23" s="171" t="s">
        <v>11</v>
      </c>
      <c r="C23" s="171" t="s">
        <v>15</v>
      </c>
      <c r="D23" s="171" t="s">
        <v>37</v>
      </c>
      <c r="E23" s="171" t="s">
        <v>125</v>
      </c>
      <c r="F23" s="171" t="s">
        <v>11</v>
      </c>
      <c r="G23" s="171" t="s">
        <v>398</v>
      </c>
      <c r="H23" s="171"/>
      <c r="I23" s="173">
        <f t="shared" si="1"/>
        <v>100</v>
      </c>
      <c r="J23" s="173">
        <f t="shared" si="1"/>
        <v>40</v>
      </c>
    </row>
    <row r="24" spans="1:10" ht="31.5">
      <c r="A24" s="174" t="s">
        <v>303</v>
      </c>
      <c r="B24" s="171" t="s">
        <v>11</v>
      </c>
      <c r="C24" s="171" t="s">
        <v>15</v>
      </c>
      <c r="D24" s="171" t="s">
        <v>37</v>
      </c>
      <c r="E24" s="171" t="s">
        <v>125</v>
      </c>
      <c r="F24" s="171" t="s">
        <v>11</v>
      </c>
      <c r="G24" s="171" t="s">
        <v>304</v>
      </c>
      <c r="H24" s="171"/>
      <c r="I24" s="173">
        <f t="shared" si="1"/>
        <v>100</v>
      </c>
      <c r="J24" s="173">
        <f t="shared" si="1"/>
        <v>40</v>
      </c>
    </row>
    <row r="25" spans="1:10" ht="47.25">
      <c r="A25" s="174" t="s">
        <v>134</v>
      </c>
      <c r="B25" s="171" t="s">
        <v>11</v>
      </c>
      <c r="C25" s="171" t="s">
        <v>15</v>
      </c>
      <c r="D25" s="171" t="s">
        <v>37</v>
      </c>
      <c r="E25" s="171" t="s">
        <v>125</v>
      </c>
      <c r="F25" s="171" t="s">
        <v>11</v>
      </c>
      <c r="G25" s="171" t="s">
        <v>304</v>
      </c>
      <c r="H25" s="171" t="s">
        <v>124</v>
      </c>
      <c r="I25" s="173">
        <f>'Приложение 6'!J16</f>
        <v>100</v>
      </c>
      <c r="J25" s="173">
        <f>'Приложение 6'!K16</f>
        <v>40</v>
      </c>
    </row>
    <row r="26" spans="1:10" ht="31.5">
      <c r="A26" s="169" t="s">
        <v>106</v>
      </c>
      <c r="B26" s="171" t="s">
        <v>11</v>
      </c>
      <c r="C26" s="172" t="s">
        <v>15</v>
      </c>
      <c r="D26" s="171">
        <v>92</v>
      </c>
      <c r="E26" s="172">
        <v>0</v>
      </c>
      <c r="F26" s="171" t="s">
        <v>305</v>
      </c>
      <c r="G26" s="171" t="s">
        <v>398</v>
      </c>
      <c r="H26" s="172"/>
      <c r="I26" s="173">
        <f>I27+I30</f>
        <v>8488.9</v>
      </c>
      <c r="J26" s="173">
        <f>J27+J30</f>
        <v>7895.5</v>
      </c>
    </row>
    <row r="27" spans="1:10" ht="15.75">
      <c r="A27" s="175" t="s">
        <v>27</v>
      </c>
      <c r="B27" s="171" t="s">
        <v>11</v>
      </c>
      <c r="C27" s="172" t="s">
        <v>15</v>
      </c>
      <c r="D27" s="171">
        <v>92</v>
      </c>
      <c r="E27" s="172">
        <v>1</v>
      </c>
      <c r="F27" s="171" t="s">
        <v>305</v>
      </c>
      <c r="G27" s="171" t="s">
        <v>398</v>
      </c>
      <c r="H27" s="172"/>
      <c r="I27" s="173">
        <f>I28</f>
        <v>1033.0999999999999</v>
      </c>
      <c r="J27" s="173">
        <f>J28</f>
        <v>999.2</v>
      </c>
    </row>
    <row r="28" spans="1:10" ht="94.5">
      <c r="A28" s="175" t="s">
        <v>51</v>
      </c>
      <c r="B28" s="171" t="s">
        <v>11</v>
      </c>
      <c r="C28" s="172" t="s">
        <v>15</v>
      </c>
      <c r="D28" s="171">
        <v>92</v>
      </c>
      <c r="E28" s="172">
        <v>1</v>
      </c>
      <c r="F28" s="171" t="s">
        <v>305</v>
      </c>
      <c r="G28" s="171" t="s">
        <v>306</v>
      </c>
      <c r="H28" s="172"/>
      <c r="I28" s="173">
        <f>I29</f>
        <v>1033.0999999999999</v>
      </c>
      <c r="J28" s="173">
        <f>J29</f>
        <v>999.2</v>
      </c>
    </row>
    <row r="29" spans="1:10" ht="31.5">
      <c r="A29" s="169" t="s">
        <v>113</v>
      </c>
      <c r="B29" s="171" t="s">
        <v>11</v>
      </c>
      <c r="C29" s="172" t="s">
        <v>15</v>
      </c>
      <c r="D29" s="171">
        <v>92</v>
      </c>
      <c r="E29" s="172">
        <v>1</v>
      </c>
      <c r="F29" s="171" t="s">
        <v>305</v>
      </c>
      <c r="G29" s="171" t="s">
        <v>306</v>
      </c>
      <c r="H29" s="172">
        <v>120</v>
      </c>
      <c r="I29" s="173">
        <f>'Приложение 6'!J20</f>
        <v>1033.0999999999999</v>
      </c>
      <c r="J29" s="173">
        <f>'Приложение 6'!K20</f>
        <v>999.2</v>
      </c>
    </row>
    <row r="30" spans="1:10" ht="15.75">
      <c r="A30" s="174" t="s">
        <v>105</v>
      </c>
      <c r="B30" s="171" t="s">
        <v>11</v>
      </c>
      <c r="C30" s="172" t="s">
        <v>15</v>
      </c>
      <c r="D30" s="171">
        <v>92</v>
      </c>
      <c r="E30" s="172">
        <v>2</v>
      </c>
      <c r="F30" s="171" t="s">
        <v>305</v>
      </c>
      <c r="G30" s="171" t="s">
        <v>398</v>
      </c>
      <c r="H30" s="172"/>
      <c r="I30" s="173">
        <f>I31+I33+I37</f>
        <v>7455.7999999999993</v>
      </c>
      <c r="J30" s="173">
        <f>J31+J33+J37</f>
        <v>6896.3</v>
      </c>
    </row>
    <row r="31" spans="1:10" ht="94.5">
      <c r="A31" s="174" t="s">
        <v>51</v>
      </c>
      <c r="B31" s="171" t="s">
        <v>11</v>
      </c>
      <c r="C31" s="172" t="s">
        <v>15</v>
      </c>
      <c r="D31" s="171">
        <v>92</v>
      </c>
      <c r="E31" s="172">
        <v>2</v>
      </c>
      <c r="F31" s="171" t="s">
        <v>305</v>
      </c>
      <c r="G31" s="171" t="s">
        <v>306</v>
      </c>
      <c r="H31" s="172"/>
      <c r="I31" s="173">
        <f>I32</f>
        <v>6462.9999999999991</v>
      </c>
      <c r="J31" s="173">
        <f>J32</f>
        <v>6129.3</v>
      </c>
    </row>
    <row r="32" spans="1:10" ht="31.5">
      <c r="A32" s="169" t="s">
        <v>113</v>
      </c>
      <c r="B32" s="171" t="s">
        <v>11</v>
      </c>
      <c r="C32" s="172" t="s">
        <v>15</v>
      </c>
      <c r="D32" s="171">
        <v>92</v>
      </c>
      <c r="E32" s="172">
        <v>2</v>
      </c>
      <c r="F32" s="171" t="s">
        <v>305</v>
      </c>
      <c r="G32" s="171" t="s">
        <v>306</v>
      </c>
      <c r="H32" s="172">
        <v>120</v>
      </c>
      <c r="I32" s="173">
        <f>'Приложение 6'!J23</f>
        <v>6462.9999999999991</v>
      </c>
      <c r="J32" s="173">
        <f>'Приложение 6'!K23</f>
        <v>6129.3</v>
      </c>
    </row>
    <row r="33" spans="1:10" ht="94.5">
      <c r="A33" s="174" t="s">
        <v>52</v>
      </c>
      <c r="B33" s="171" t="s">
        <v>11</v>
      </c>
      <c r="C33" s="172" t="s">
        <v>15</v>
      </c>
      <c r="D33" s="171">
        <v>92</v>
      </c>
      <c r="E33" s="172">
        <v>2</v>
      </c>
      <c r="F33" s="171" t="s">
        <v>305</v>
      </c>
      <c r="G33" s="171" t="s">
        <v>307</v>
      </c>
      <c r="H33" s="172"/>
      <c r="I33" s="173">
        <f>SUM(I34:I36)</f>
        <v>825.49999999999989</v>
      </c>
      <c r="J33" s="173">
        <f>SUM(J34:J36)</f>
        <v>599.69999999999993</v>
      </c>
    </row>
    <row r="34" spans="1:10" ht="31.5">
      <c r="A34" s="169" t="s">
        <v>113</v>
      </c>
      <c r="B34" s="171" t="s">
        <v>11</v>
      </c>
      <c r="C34" s="172" t="s">
        <v>15</v>
      </c>
      <c r="D34" s="171">
        <v>92</v>
      </c>
      <c r="E34" s="172">
        <v>2</v>
      </c>
      <c r="F34" s="171" t="s">
        <v>305</v>
      </c>
      <c r="G34" s="171" t="s">
        <v>307</v>
      </c>
      <c r="H34" s="172">
        <v>120</v>
      </c>
      <c r="I34" s="173">
        <f>'Приложение 6'!J25</f>
        <v>30.5</v>
      </c>
      <c r="J34" s="173">
        <f>'Приложение 6'!K25</f>
        <v>29.3</v>
      </c>
    </row>
    <row r="35" spans="1:10" ht="47.25">
      <c r="A35" s="174" t="s">
        <v>134</v>
      </c>
      <c r="B35" s="171" t="s">
        <v>11</v>
      </c>
      <c r="C35" s="172" t="s">
        <v>15</v>
      </c>
      <c r="D35" s="171">
        <v>92</v>
      </c>
      <c r="E35" s="172">
        <v>2</v>
      </c>
      <c r="F35" s="171" t="s">
        <v>305</v>
      </c>
      <c r="G35" s="171" t="s">
        <v>307</v>
      </c>
      <c r="H35" s="172">
        <v>240</v>
      </c>
      <c r="I35" s="173">
        <f>'Приложение 6'!J26</f>
        <v>716.99999999999989</v>
      </c>
      <c r="J35" s="173">
        <f>'Приложение 6'!K26</f>
        <v>537.9</v>
      </c>
    </row>
    <row r="36" spans="1:10" ht="15.75">
      <c r="A36" s="174" t="s">
        <v>114</v>
      </c>
      <c r="B36" s="171" t="s">
        <v>11</v>
      </c>
      <c r="C36" s="172" t="s">
        <v>15</v>
      </c>
      <c r="D36" s="171">
        <v>92</v>
      </c>
      <c r="E36" s="172">
        <v>2</v>
      </c>
      <c r="F36" s="171" t="s">
        <v>305</v>
      </c>
      <c r="G36" s="171" t="s">
        <v>307</v>
      </c>
      <c r="H36" s="172">
        <v>850</v>
      </c>
      <c r="I36" s="173">
        <f>'Приложение 6'!J27</f>
        <v>78</v>
      </c>
      <c r="J36" s="173">
        <f>'Приложение 6'!K27</f>
        <v>32.5</v>
      </c>
    </row>
    <row r="37" spans="1:10" ht="63">
      <c r="A37" s="174" t="s">
        <v>559</v>
      </c>
      <c r="B37" s="171" t="s">
        <v>11</v>
      </c>
      <c r="C37" s="172" t="s">
        <v>15</v>
      </c>
      <c r="D37" s="171">
        <v>92</v>
      </c>
      <c r="E37" s="172">
        <v>2</v>
      </c>
      <c r="F37" s="171" t="s">
        <v>305</v>
      </c>
      <c r="G37" s="171" t="s">
        <v>560</v>
      </c>
      <c r="H37" s="172"/>
      <c r="I37" s="173">
        <f>I38</f>
        <v>167.3</v>
      </c>
      <c r="J37" s="173">
        <f>J38</f>
        <v>167.3</v>
      </c>
    </row>
    <row r="38" spans="1:10" ht="31.5">
      <c r="A38" s="169" t="s">
        <v>113</v>
      </c>
      <c r="B38" s="171" t="s">
        <v>11</v>
      </c>
      <c r="C38" s="172" t="s">
        <v>15</v>
      </c>
      <c r="D38" s="171">
        <v>92</v>
      </c>
      <c r="E38" s="172">
        <v>2</v>
      </c>
      <c r="F38" s="171" t="s">
        <v>305</v>
      </c>
      <c r="G38" s="171" t="s">
        <v>560</v>
      </c>
      <c r="H38" s="172">
        <v>120</v>
      </c>
      <c r="I38" s="173">
        <f>'Приложение 6'!J29</f>
        <v>167.3</v>
      </c>
      <c r="J38" s="173">
        <f>'Приложение 6'!K29</f>
        <v>167.3</v>
      </c>
    </row>
    <row r="39" spans="1:10" ht="15.75">
      <c r="A39" s="174" t="s">
        <v>91</v>
      </c>
      <c r="B39" s="171" t="s">
        <v>11</v>
      </c>
      <c r="C39" s="172" t="s">
        <v>15</v>
      </c>
      <c r="D39" s="171">
        <v>97</v>
      </c>
      <c r="E39" s="172">
        <v>0</v>
      </c>
      <c r="F39" s="171" t="s">
        <v>305</v>
      </c>
      <c r="G39" s="171" t="s">
        <v>398</v>
      </c>
      <c r="H39" s="172"/>
      <c r="I39" s="173">
        <f>I40</f>
        <v>580.1</v>
      </c>
      <c r="J39" s="173">
        <f>J40</f>
        <v>576.5</v>
      </c>
    </row>
    <row r="40" spans="1:10" ht="94.5">
      <c r="A40" s="174" t="s">
        <v>53</v>
      </c>
      <c r="B40" s="171" t="s">
        <v>11</v>
      </c>
      <c r="C40" s="172" t="s">
        <v>15</v>
      </c>
      <c r="D40" s="171">
        <v>97</v>
      </c>
      <c r="E40" s="172">
        <v>2</v>
      </c>
      <c r="F40" s="171" t="s">
        <v>305</v>
      </c>
      <c r="G40" s="171" t="s">
        <v>398</v>
      </c>
      <c r="H40" s="172"/>
      <c r="I40" s="173">
        <f>I41+I43+I45+I47</f>
        <v>580.1</v>
      </c>
      <c r="J40" s="173">
        <f>J41+J43+J45+J47</f>
        <v>576.5</v>
      </c>
    </row>
    <row r="41" spans="1:10" ht="409.5">
      <c r="A41" s="195" t="s">
        <v>561</v>
      </c>
      <c r="B41" s="171" t="s">
        <v>11</v>
      </c>
      <c r="C41" s="171" t="s">
        <v>15</v>
      </c>
      <c r="D41" s="171" t="s">
        <v>60</v>
      </c>
      <c r="E41" s="172">
        <v>2</v>
      </c>
      <c r="F41" s="171" t="s">
        <v>305</v>
      </c>
      <c r="G41" s="171" t="s">
        <v>562</v>
      </c>
      <c r="H41" s="172"/>
      <c r="I41" s="173">
        <f>I42</f>
        <v>226.7</v>
      </c>
      <c r="J41" s="173">
        <f>J42</f>
        <v>223.1</v>
      </c>
    </row>
    <row r="42" spans="1:10" ht="15.75">
      <c r="A42" s="196" t="s">
        <v>38</v>
      </c>
      <c r="B42" s="171" t="s">
        <v>11</v>
      </c>
      <c r="C42" s="171" t="s">
        <v>15</v>
      </c>
      <c r="D42" s="171" t="s">
        <v>60</v>
      </c>
      <c r="E42" s="172">
        <v>2</v>
      </c>
      <c r="F42" s="171" t="s">
        <v>305</v>
      </c>
      <c r="G42" s="171" t="s">
        <v>562</v>
      </c>
      <c r="H42" s="172">
        <v>540</v>
      </c>
      <c r="I42" s="173">
        <f>'Приложение 6'!J33</f>
        <v>226.7</v>
      </c>
      <c r="J42" s="173">
        <f>'Приложение 6'!K33</f>
        <v>223.1</v>
      </c>
    </row>
    <row r="43" spans="1:10" ht="63">
      <c r="A43" s="174" t="s">
        <v>563</v>
      </c>
      <c r="B43" s="171" t="s">
        <v>11</v>
      </c>
      <c r="C43" s="172" t="s">
        <v>15</v>
      </c>
      <c r="D43" s="171">
        <v>97</v>
      </c>
      <c r="E43" s="172">
        <v>2</v>
      </c>
      <c r="F43" s="171" t="s">
        <v>305</v>
      </c>
      <c r="G43" s="171" t="s">
        <v>308</v>
      </c>
      <c r="H43" s="172"/>
      <c r="I43" s="173">
        <f>I44</f>
        <v>123.3</v>
      </c>
      <c r="J43" s="173">
        <f>J44</f>
        <v>123.3</v>
      </c>
    </row>
    <row r="44" spans="1:10" ht="15.75">
      <c r="A44" s="196" t="s">
        <v>38</v>
      </c>
      <c r="B44" s="171" t="s">
        <v>11</v>
      </c>
      <c r="C44" s="172" t="s">
        <v>15</v>
      </c>
      <c r="D44" s="171">
        <v>97</v>
      </c>
      <c r="E44" s="172">
        <v>2</v>
      </c>
      <c r="F44" s="171" t="s">
        <v>305</v>
      </c>
      <c r="G44" s="171" t="s">
        <v>308</v>
      </c>
      <c r="H44" s="172">
        <v>540</v>
      </c>
      <c r="I44" s="173">
        <f>'Приложение 6'!J35</f>
        <v>123.3</v>
      </c>
      <c r="J44" s="173">
        <f>'Приложение 6'!K35</f>
        <v>123.3</v>
      </c>
    </row>
    <row r="45" spans="1:10" ht="63">
      <c r="A45" s="174" t="s">
        <v>564</v>
      </c>
      <c r="B45" s="171" t="s">
        <v>11</v>
      </c>
      <c r="C45" s="172" t="s">
        <v>15</v>
      </c>
      <c r="D45" s="171">
        <v>97</v>
      </c>
      <c r="E45" s="172">
        <v>2</v>
      </c>
      <c r="F45" s="171" t="s">
        <v>305</v>
      </c>
      <c r="G45" s="171" t="s">
        <v>309</v>
      </c>
      <c r="H45" s="172"/>
      <c r="I45" s="173">
        <f>I46</f>
        <v>92.3</v>
      </c>
      <c r="J45" s="173">
        <f>J46</f>
        <v>92.3</v>
      </c>
    </row>
    <row r="46" spans="1:10" ht="15.75">
      <c r="A46" s="196" t="s">
        <v>38</v>
      </c>
      <c r="B46" s="171" t="s">
        <v>11</v>
      </c>
      <c r="C46" s="172" t="s">
        <v>15</v>
      </c>
      <c r="D46" s="171">
        <v>97</v>
      </c>
      <c r="E46" s="172">
        <v>2</v>
      </c>
      <c r="F46" s="171" t="s">
        <v>305</v>
      </c>
      <c r="G46" s="171" t="s">
        <v>309</v>
      </c>
      <c r="H46" s="172">
        <v>540</v>
      </c>
      <c r="I46" s="173">
        <f>'Приложение 6'!J37</f>
        <v>92.3</v>
      </c>
      <c r="J46" s="173">
        <f>'Приложение 6'!K37</f>
        <v>92.3</v>
      </c>
    </row>
    <row r="47" spans="1:10" ht="78.75">
      <c r="A47" s="174" t="s">
        <v>310</v>
      </c>
      <c r="B47" s="171" t="s">
        <v>11</v>
      </c>
      <c r="C47" s="172" t="s">
        <v>15</v>
      </c>
      <c r="D47" s="171">
        <v>97</v>
      </c>
      <c r="E47" s="172">
        <v>2</v>
      </c>
      <c r="F47" s="171" t="s">
        <v>305</v>
      </c>
      <c r="G47" s="171" t="s">
        <v>311</v>
      </c>
      <c r="H47" s="172"/>
      <c r="I47" s="173">
        <f>I48</f>
        <v>137.80000000000001</v>
      </c>
      <c r="J47" s="173">
        <f>J48</f>
        <v>137.80000000000001</v>
      </c>
    </row>
    <row r="48" spans="1:10" ht="15.75">
      <c r="A48" s="196" t="s">
        <v>38</v>
      </c>
      <c r="B48" s="171" t="s">
        <v>11</v>
      </c>
      <c r="C48" s="172" t="s">
        <v>15</v>
      </c>
      <c r="D48" s="171">
        <v>97</v>
      </c>
      <c r="E48" s="172">
        <v>2</v>
      </c>
      <c r="F48" s="171" t="s">
        <v>305</v>
      </c>
      <c r="G48" s="171" t="s">
        <v>311</v>
      </c>
      <c r="H48" s="172">
        <v>540</v>
      </c>
      <c r="I48" s="173">
        <f>'Приложение 6'!J39</f>
        <v>137.80000000000001</v>
      </c>
      <c r="J48" s="173">
        <f>'Приложение 6'!K39</f>
        <v>137.80000000000001</v>
      </c>
    </row>
    <row r="49" spans="1:10" ht="47.25">
      <c r="A49" s="174" t="s">
        <v>312</v>
      </c>
      <c r="B49" s="171" t="s">
        <v>11</v>
      </c>
      <c r="C49" s="171" t="s">
        <v>65</v>
      </c>
      <c r="D49" s="171"/>
      <c r="E49" s="171"/>
      <c r="F49" s="171"/>
      <c r="G49" s="171"/>
      <c r="H49" s="171"/>
      <c r="I49" s="173">
        <f t="shared" ref="I49:J52" si="2">I50</f>
        <v>165.3</v>
      </c>
      <c r="J49" s="173">
        <f t="shared" si="2"/>
        <v>165.3</v>
      </c>
    </row>
    <row r="50" spans="1:10" ht="15.75">
      <c r="A50" s="174" t="s">
        <v>38</v>
      </c>
      <c r="B50" s="171" t="s">
        <v>11</v>
      </c>
      <c r="C50" s="171" t="s">
        <v>65</v>
      </c>
      <c r="D50" s="171" t="s">
        <v>60</v>
      </c>
      <c r="E50" s="171" t="s">
        <v>125</v>
      </c>
      <c r="F50" s="171" t="s">
        <v>305</v>
      </c>
      <c r="G50" s="171" t="s">
        <v>398</v>
      </c>
      <c r="H50" s="171"/>
      <c r="I50" s="173">
        <f t="shared" si="2"/>
        <v>165.3</v>
      </c>
      <c r="J50" s="173">
        <f t="shared" si="2"/>
        <v>165.3</v>
      </c>
    </row>
    <row r="51" spans="1:10" ht="94.5">
      <c r="A51" s="174" t="s">
        <v>53</v>
      </c>
      <c r="B51" s="171" t="s">
        <v>11</v>
      </c>
      <c r="C51" s="171" t="s">
        <v>65</v>
      </c>
      <c r="D51" s="171" t="s">
        <v>60</v>
      </c>
      <c r="E51" s="171" t="s">
        <v>313</v>
      </c>
      <c r="F51" s="171" t="s">
        <v>305</v>
      </c>
      <c r="G51" s="171" t="s">
        <v>398</v>
      </c>
      <c r="H51" s="171"/>
      <c r="I51" s="173">
        <f t="shared" si="2"/>
        <v>165.3</v>
      </c>
      <c r="J51" s="173">
        <f t="shared" si="2"/>
        <v>165.3</v>
      </c>
    </row>
    <row r="52" spans="1:10" ht="47.25">
      <c r="A52" s="174" t="s">
        <v>314</v>
      </c>
      <c r="B52" s="171" t="s">
        <v>11</v>
      </c>
      <c r="C52" s="171" t="s">
        <v>65</v>
      </c>
      <c r="D52" s="171">
        <v>97</v>
      </c>
      <c r="E52" s="172">
        <v>2</v>
      </c>
      <c r="F52" s="171" t="s">
        <v>305</v>
      </c>
      <c r="G52" s="171" t="s">
        <v>315</v>
      </c>
      <c r="H52" s="172"/>
      <c r="I52" s="173">
        <f t="shared" si="2"/>
        <v>165.3</v>
      </c>
      <c r="J52" s="173">
        <f t="shared" si="2"/>
        <v>165.3</v>
      </c>
    </row>
    <row r="53" spans="1:10" ht="15.75">
      <c r="A53" s="196" t="s">
        <v>38</v>
      </c>
      <c r="B53" s="171" t="s">
        <v>11</v>
      </c>
      <c r="C53" s="171" t="s">
        <v>65</v>
      </c>
      <c r="D53" s="171">
        <v>97</v>
      </c>
      <c r="E53" s="172">
        <v>2</v>
      </c>
      <c r="F53" s="171" t="s">
        <v>305</v>
      </c>
      <c r="G53" s="171" t="s">
        <v>315</v>
      </c>
      <c r="H53" s="172">
        <v>540</v>
      </c>
      <c r="I53" s="173">
        <f>'Приложение 6'!J44</f>
        <v>165.3</v>
      </c>
      <c r="J53" s="173">
        <f>'Приложение 6'!K44</f>
        <v>165.3</v>
      </c>
    </row>
    <row r="54" spans="1:10" ht="31.5">
      <c r="A54" s="174" t="s">
        <v>565</v>
      </c>
      <c r="B54" s="171" t="s">
        <v>11</v>
      </c>
      <c r="C54" s="171" t="s">
        <v>18</v>
      </c>
      <c r="D54" s="171"/>
      <c r="E54" s="172"/>
      <c r="F54" s="171"/>
      <c r="G54" s="171"/>
      <c r="H54" s="172"/>
      <c r="I54" s="173">
        <f t="shared" ref="I54:J56" si="3">I55</f>
        <v>492.79999999999995</v>
      </c>
      <c r="J54" s="173">
        <f t="shared" si="3"/>
        <v>492.8</v>
      </c>
    </row>
    <row r="55" spans="1:10" ht="47.25">
      <c r="A55" s="197" t="s">
        <v>566</v>
      </c>
      <c r="B55" s="177" t="s">
        <v>11</v>
      </c>
      <c r="C55" s="177" t="s">
        <v>18</v>
      </c>
      <c r="D55" s="178">
        <v>93</v>
      </c>
      <c r="E55" s="177" t="s">
        <v>123</v>
      </c>
      <c r="F55" s="177" t="s">
        <v>305</v>
      </c>
      <c r="G55" s="171" t="s">
        <v>398</v>
      </c>
      <c r="H55" s="172"/>
      <c r="I55" s="173">
        <f t="shared" si="3"/>
        <v>492.79999999999995</v>
      </c>
      <c r="J55" s="173">
        <f t="shared" si="3"/>
        <v>492.8</v>
      </c>
    </row>
    <row r="56" spans="1:10" ht="94.5">
      <c r="A56" s="197" t="s">
        <v>567</v>
      </c>
      <c r="B56" s="177" t="s">
        <v>11</v>
      </c>
      <c r="C56" s="177" t="s">
        <v>18</v>
      </c>
      <c r="D56" s="178">
        <v>93</v>
      </c>
      <c r="E56" s="177" t="s">
        <v>123</v>
      </c>
      <c r="F56" s="177" t="s">
        <v>305</v>
      </c>
      <c r="G56" s="171" t="s">
        <v>568</v>
      </c>
      <c r="H56" s="172"/>
      <c r="I56" s="173">
        <f t="shared" si="3"/>
        <v>492.79999999999995</v>
      </c>
      <c r="J56" s="173">
        <f t="shared" si="3"/>
        <v>492.8</v>
      </c>
    </row>
    <row r="57" spans="1:10" ht="15.75">
      <c r="A57" s="174" t="s">
        <v>569</v>
      </c>
      <c r="B57" s="171" t="s">
        <v>11</v>
      </c>
      <c r="C57" s="171" t="s">
        <v>18</v>
      </c>
      <c r="D57" s="172">
        <v>93</v>
      </c>
      <c r="E57" s="171" t="s">
        <v>123</v>
      </c>
      <c r="F57" s="171" t="s">
        <v>305</v>
      </c>
      <c r="G57" s="171" t="s">
        <v>568</v>
      </c>
      <c r="H57" s="172">
        <v>880</v>
      </c>
      <c r="I57" s="173">
        <f>'Приложение 6'!J48</f>
        <v>492.79999999999995</v>
      </c>
      <c r="J57" s="173">
        <f>'Приложение 6'!K48</f>
        <v>492.8</v>
      </c>
    </row>
    <row r="58" spans="1:10" ht="15.75">
      <c r="A58" s="169" t="s">
        <v>0</v>
      </c>
      <c r="B58" s="171" t="s">
        <v>11</v>
      </c>
      <c r="C58" s="172">
        <v>11</v>
      </c>
      <c r="D58" s="171"/>
      <c r="E58" s="172"/>
      <c r="F58" s="171"/>
      <c r="G58" s="171"/>
      <c r="H58" s="172" t="s">
        <v>8</v>
      </c>
      <c r="I58" s="179">
        <f t="shared" ref="I58:J61" si="4">I59</f>
        <v>300</v>
      </c>
      <c r="J58" s="179">
        <f t="shared" si="4"/>
        <v>0</v>
      </c>
    </row>
    <row r="59" spans="1:10" ht="15.75">
      <c r="A59" s="169" t="s">
        <v>0</v>
      </c>
      <c r="B59" s="171" t="s">
        <v>11</v>
      </c>
      <c r="C59" s="172">
        <v>11</v>
      </c>
      <c r="D59" s="171">
        <v>94</v>
      </c>
      <c r="E59" s="172">
        <v>0</v>
      </c>
      <c r="F59" s="171" t="s">
        <v>305</v>
      </c>
      <c r="G59" s="171" t="s">
        <v>398</v>
      </c>
      <c r="H59" s="172"/>
      <c r="I59" s="179">
        <f t="shared" si="4"/>
        <v>300</v>
      </c>
      <c r="J59" s="179">
        <f t="shared" si="4"/>
        <v>0</v>
      </c>
    </row>
    <row r="60" spans="1:10" ht="15.75">
      <c r="A60" s="169" t="s">
        <v>1</v>
      </c>
      <c r="B60" s="171" t="s">
        <v>11</v>
      </c>
      <c r="C60" s="172">
        <v>11</v>
      </c>
      <c r="D60" s="171">
        <v>94</v>
      </c>
      <c r="E60" s="172">
        <v>1</v>
      </c>
      <c r="F60" s="171" t="s">
        <v>305</v>
      </c>
      <c r="G60" s="171" t="s">
        <v>398</v>
      </c>
      <c r="H60" s="172" t="s">
        <v>8</v>
      </c>
      <c r="I60" s="179">
        <f t="shared" si="4"/>
        <v>300</v>
      </c>
      <c r="J60" s="179">
        <f t="shared" si="4"/>
        <v>0</v>
      </c>
    </row>
    <row r="61" spans="1:10" ht="15.75">
      <c r="A61" s="169" t="s">
        <v>1</v>
      </c>
      <c r="B61" s="171" t="s">
        <v>11</v>
      </c>
      <c r="C61" s="172">
        <v>11</v>
      </c>
      <c r="D61" s="171">
        <v>94</v>
      </c>
      <c r="E61" s="172">
        <v>1</v>
      </c>
      <c r="F61" s="171" t="s">
        <v>305</v>
      </c>
      <c r="G61" s="171" t="s">
        <v>316</v>
      </c>
      <c r="H61" s="172"/>
      <c r="I61" s="179">
        <f t="shared" si="4"/>
        <v>300</v>
      </c>
      <c r="J61" s="179">
        <f t="shared" si="4"/>
        <v>0</v>
      </c>
    </row>
    <row r="62" spans="1:10" ht="15.75">
      <c r="A62" s="169" t="s">
        <v>116</v>
      </c>
      <c r="B62" s="171" t="s">
        <v>11</v>
      </c>
      <c r="C62" s="172">
        <v>11</v>
      </c>
      <c r="D62" s="171">
        <v>94</v>
      </c>
      <c r="E62" s="172">
        <v>1</v>
      </c>
      <c r="F62" s="171" t="s">
        <v>305</v>
      </c>
      <c r="G62" s="171" t="s">
        <v>316</v>
      </c>
      <c r="H62" s="171" t="s">
        <v>115</v>
      </c>
      <c r="I62" s="179">
        <f>'Приложение 6'!J53</f>
        <v>300</v>
      </c>
      <c r="J62" s="179">
        <f>'Приложение 6'!K53</f>
        <v>0</v>
      </c>
    </row>
    <row r="63" spans="1:10" ht="15.75">
      <c r="A63" s="169" t="s">
        <v>21</v>
      </c>
      <c r="B63" s="171" t="s">
        <v>11</v>
      </c>
      <c r="C63" s="172">
        <v>13</v>
      </c>
      <c r="D63" s="171"/>
      <c r="E63" s="172"/>
      <c r="F63" s="171"/>
      <c r="G63" s="171"/>
      <c r="H63" s="172"/>
      <c r="I63" s="173">
        <f>I64+I75+I95+I100+I104+I108+I115+I121</f>
        <v>6284.0999999999995</v>
      </c>
      <c r="J63" s="173">
        <f>J64+J75+J95+J100+J104+J108+J115+J121</f>
        <v>5531.5000000000009</v>
      </c>
    </row>
    <row r="64" spans="1:10" ht="63">
      <c r="A64" s="169" t="s">
        <v>56</v>
      </c>
      <c r="B64" s="171" t="s">
        <v>11</v>
      </c>
      <c r="C64" s="172">
        <v>13</v>
      </c>
      <c r="D64" s="171" t="s">
        <v>11</v>
      </c>
      <c r="E64" s="172">
        <v>0</v>
      </c>
      <c r="F64" s="171" t="s">
        <v>305</v>
      </c>
      <c r="G64" s="171" t="s">
        <v>398</v>
      </c>
      <c r="H64" s="172"/>
      <c r="I64" s="173">
        <f>I65+I72</f>
        <v>4419.9000000000005</v>
      </c>
      <c r="J64" s="173">
        <f>J65+J72</f>
        <v>3935.9</v>
      </c>
    </row>
    <row r="65" spans="1:10" ht="15.75">
      <c r="A65" s="169" t="s">
        <v>94</v>
      </c>
      <c r="B65" s="171" t="s">
        <v>11</v>
      </c>
      <c r="C65" s="172">
        <v>13</v>
      </c>
      <c r="D65" s="171" t="s">
        <v>11</v>
      </c>
      <c r="E65" s="172">
        <v>1</v>
      </c>
      <c r="F65" s="171" t="s">
        <v>305</v>
      </c>
      <c r="G65" s="171" t="s">
        <v>398</v>
      </c>
      <c r="H65" s="172"/>
      <c r="I65" s="173">
        <f>I66+I68+I70</f>
        <v>4177.4000000000005</v>
      </c>
      <c r="J65" s="173">
        <f>J66+J68+J70</f>
        <v>3749.5</v>
      </c>
    </row>
    <row r="66" spans="1:10" ht="15.75">
      <c r="A66" s="174" t="s">
        <v>55</v>
      </c>
      <c r="B66" s="171" t="s">
        <v>11</v>
      </c>
      <c r="C66" s="172">
        <v>13</v>
      </c>
      <c r="D66" s="171" t="s">
        <v>11</v>
      </c>
      <c r="E66" s="172">
        <v>1</v>
      </c>
      <c r="F66" s="171" t="s">
        <v>305</v>
      </c>
      <c r="G66" s="171" t="s">
        <v>317</v>
      </c>
      <c r="H66" s="172"/>
      <c r="I66" s="173">
        <f>I67</f>
        <v>3678</v>
      </c>
      <c r="J66" s="173">
        <f>J67</f>
        <v>3530.2</v>
      </c>
    </row>
    <row r="67" spans="1:10" ht="47.25">
      <c r="A67" s="174" t="s">
        <v>134</v>
      </c>
      <c r="B67" s="171" t="s">
        <v>11</v>
      </c>
      <c r="C67" s="172">
        <v>13</v>
      </c>
      <c r="D67" s="171" t="s">
        <v>11</v>
      </c>
      <c r="E67" s="172">
        <v>1</v>
      </c>
      <c r="F67" s="171" t="s">
        <v>305</v>
      </c>
      <c r="G67" s="171" t="s">
        <v>317</v>
      </c>
      <c r="H67" s="172">
        <v>240</v>
      </c>
      <c r="I67" s="173">
        <f>'Приложение 6'!J58</f>
        <v>3678</v>
      </c>
      <c r="J67" s="173">
        <f>'Приложение 6'!K58</f>
        <v>3530.2</v>
      </c>
    </row>
    <row r="68" spans="1:10" ht="31.5">
      <c r="A68" s="174" t="s">
        <v>318</v>
      </c>
      <c r="B68" s="171" t="s">
        <v>11</v>
      </c>
      <c r="C68" s="172">
        <v>13</v>
      </c>
      <c r="D68" s="171" t="s">
        <v>11</v>
      </c>
      <c r="E68" s="172">
        <v>1</v>
      </c>
      <c r="F68" s="171" t="s">
        <v>305</v>
      </c>
      <c r="G68" s="171" t="s">
        <v>319</v>
      </c>
      <c r="H68" s="172"/>
      <c r="I68" s="173">
        <f>I69</f>
        <v>472.3</v>
      </c>
      <c r="J68" s="173">
        <f>J69</f>
        <v>202.8</v>
      </c>
    </row>
    <row r="69" spans="1:10" ht="47.25">
      <c r="A69" s="174" t="s">
        <v>134</v>
      </c>
      <c r="B69" s="171" t="s">
        <v>11</v>
      </c>
      <c r="C69" s="172">
        <v>13</v>
      </c>
      <c r="D69" s="171" t="s">
        <v>11</v>
      </c>
      <c r="E69" s="172">
        <v>1</v>
      </c>
      <c r="F69" s="171" t="s">
        <v>305</v>
      </c>
      <c r="G69" s="171" t="s">
        <v>319</v>
      </c>
      <c r="H69" s="172">
        <v>240</v>
      </c>
      <c r="I69" s="173">
        <f>'Приложение 6'!J60</f>
        <v>472.3</v>
      </c>
      <c r="J69" s="173">
        <f>'Приложение 6'!K60</f>
        <v>202.8</v>
      </c>
    </row>
    <row r="70" spans="1:10" ht="31.5">
      <c r="A70" s="174" t="s">
        <v>399</v>
      </c>
      <c r="B70" s="171" t="s">
        <v>11</v>
      </c>
      <c r="C70" s="172">
        <v>13</v>
      </c>
      <c r="D70" s="171" t="s">
        <v>11</v>
      </c>
      <c r="E70" s="172">
        <v>1</v>
      </c>
      <c r="F70" s="171" t="s">
        <v>305</v>
      </c>
      <c r="G70" s="171" t="s">
        <v>400</v>
      </c>
      <c r="H70" s="172"/>
      <c r="I70" s="173">
        <f>I71</f>
        <v>27.099999999999966</v>
      </c>
      <c r="J70" s="173">
        <f>J71</f>
        <v>16.5</v>
      </c>
    </row>
    <row r="71" spans="1:10" ht="47.25">
      <c r="A71" s="174" t="s">
        <v>134</v>
      </c>
      <c r="B71" s="171" t="s">
        <v>11</v>
      </c>
      <c r="C71" s="172">
        <v>13</v>
      </c>
      <c r="D71" s="171" t="s">
        <v>11</v>
      </c>
      <c r="E71" s="172">
        <v>1</v>
      </c>
      <c r="F71" s="171" t="s">
        <v>305</v>
      </c>
      <c r="G71" s="171" t="s">
        <v>400</v>
      </c>
      <c r="H71" s="172">
        <v>240</v>
      </c>
      <c r="I71" s="173">
        <f>'Приложение 6'!J62</f>
        <v>27.099999999999966</v>
      </c>
      <c r="J71" s="173">
        <f>'Приложение 6'!K62</f>
        <v>16.5</v>
      </c>
    </row>
    <row r="72" spans="1:10" ht="47.25">
      <c r="A72" s="174" t="s">
        <v>107</v>
      </c>
      <c r="B72" s="171" t="s">
        <v>11</v>
      </c>
      <c r="C72" s="172">
        <v>13</v>
      </c>
      <c r="D72" s="171" t="s">
        <v>11</v>
      </c>
      <c r="E72" s="172">
        <v>2</v>
      </c>
      <c r="F72" s="171" t="s">
        <v>305</v>
      </c>
      <c r="G72" s="171" t="s">
        <v>398</v>
      </c>
      <c r="H72" s="172"/>
      <c r="I72" s="173">
        <f>I73</f>
        <v>242.50000000000006</v>
      </c>
      <c r="J72" s="173">
        <f>J73</f>
        <v>186.4</v>
      </c>
    </row>
    <row r="73" spans="1:10" ht="31.5">
      <c r="A73" s="174" t="s">
        <v>108</v>
      </c>
      <c r="B73" s="171" t="s">
        <v>11</v>
      </c>
      <c r="C73" s="172">
        <v>13</v>
      </c>
      <c r="D73" s="171" t="s">
        <v>11</v>
      </c>
      <c r="E73" s="172">
        <v>2</v>
      </c>
      <c r="F73" s="171" t="s">
        <v>305</v>
      </c>
      <c r="G73" s="171" t="s">
        <v>320</v>
      </c>
      <c r="H73" s="172"/>
      <c r="I73" s="173">
        <f>I74</f>
        <v>242.50000000000006</v>
      </c>
      <c r="J73" s="173">
        <f>J74</f>
        <v>186.4</v>
      </c>
    </row>
    <row r="74" spans="1:10" ht="47.25">
      <c r="A74" s="174" t="s">
        <v>134</v>
      </c>
      <c r="B74" s="171" t="s">
        <v>11</v>
      </c>
      <c r="C74" s="172">
        <v>13</v>
      </c>
      <c r="D74" s="171" t="s">
        <v>11</v>
      </c>
      <c r="E74" s="172">
        <v>2</v>
      </c>
      <c r="F74" s="171" t="s">
        <v>305</v>
      </c>
      <c r="G74" s="171" t="s">
        <v>320</v>
      </c>
      <c r="H74" s="172">
        <v>240</v>
      </c>
      <c r="I74" s="173">
        <f>'Приложение 6'!J65</f>
        <v>242.50000000000006</v>
      </c>
      <c r="J74" s="173">
        <f>'Приложение 6'!K65</f>
        <v>186.4</v>
      </c>
    </row>
    <row r="75" spans="1:10" ht="63">
      <c r="A75" s="169" t="s">
        <v>129</v>
      </c>
      <c r="B75" s="171" t="s">
        <v>11</v>
      </c>
      <c r="C75" s="172">
        <v>13</v>
      </c>
      <c r="D75" s="171" t="s">
        <v>18</v>
      </c>
      <c r="E75" s="172">
        <v>0</v>
      </c>
      <c r="F75" s="171" t="s">
        <v>305</v>
      </c>
      <c r="G75" s="171" t="s">
        <v>398</v>
      </c>
      <c r="H75" s="172"/>
      <c r="I75" s="173">
        <f>I76</f>
        <v>1140.5999999999999</v>
      </c>
      <c r="J75" s="173">
        <f>J76</f>
        <v>1020.1000000000001</v>
      </c>
    </row>
    <row r="76" spans="1:10" ht="47.25">
      <c r="A76" s="169" t="s">
        <v>121</v>
      </c>
      <c r="B76" s="171" t="s">
        <v>11</v>
      </c>
      <c r="C76" s="172">
        <v>13</v>
      </c>
      <c r="D76" s="171" t="s">
        <v>18</v>
      </c>
      <c r="E76" s="172">
        <v>1</v>
      </c>
      <c r="F76" s="171" t="s">
        <v>305</v>
      </c>
      <c r="G76" s="171" t="s">
        <v>398</v>
      </c>
      <c r="H76" s="172"/>
      <c r="I76" s="173">
        <f>I77+I80+I83+I86+I89+I92</f>
        <v>1140.5999999999999</v>
      </c>
      <c r="J76" s="173">
        <f>J77+J80+J83+J86+J89+J92</f>
        <v>1020.1000000000001</v>
      </c>
    </row>
    <row r="77" spans="1:10" ht="15.75">
      <c r="A77" s="169" t="s">
        <v>321</v>
      </c>
      <c r="B77" s="171" t="s">
        <v>11</v>
      </c>
      <c r="C77" s="172">
        <v>13</v>
      </c>
      <c r="D77" s="171" t="s">
        <v>18</v>
      </c>
      <c r="E77" s="172">
        <v>1</v>
      </c>
      <c r="F77" s="171" t="s">
        <v>11</v>
      </c>
      <c r="G77" s="171" t="s">
        <v>398</v>
      </c>
      <c r="H77" s="172"/>
      <c r="I77" s="173">
        <f>I78</f>
        <v>455</v>
      </c>
      <c r="J77" s="173">
        <f>J78</f>
        <v>389.6</v>
      </c>
    </row>
    <row r="78" spans="1:10" ht="63">
      <c r="A78" s="174" t="s">
        <v>122</v>
      </c>
      <c r="B78" s="171" t="s">
        <v>11</v>
      </c>
      <c r="C78" s="171" t="s">
        <v>120</v>
      </c>
      <c r="D78" s="171" t="s">
        <v>18</v>
      </c>
      <c r="E78" s="171" t="s">
        <v>123</v>
      </c>
      <c r="F78" s="171" t="s">
        <v>11</v>
      </c>
      <c r="G78" s="171" t="s">
        <v>322</v>
      </c>
      <c r="H78" s="171"/>
      <c r="I78" s="173">
        <f>I79</f>
        <v>455</v>
      </c>
      <c r="J78" s="173">
        <f>J79</f>
        <v>389.6</v>
      </c>
    </row>
    <row r="79" spans="1:10" ht="47.25">
      <c r="A79" s="174" t="s">
        <v>134</v>
      </c>
      <c r="B79" s="171" t="s">
        <v>11</v>
      </c>
      <c r="C79" s="171" t="s">
        <v>120</v>
      </c>
      <c r="D79" s="171" t="s">
        <v>18</v>
      </c>
      <c r="E79" s="171" t="s">
        <v>123</v>
      </c>
      <c r="F79" s="171" t="s">
        <v>11</v>
      </c>
      <c r="G79" s="171" t="s">
        <v>322</v>
      </c>
      <c r="H79" s="171" t="s">
        <v>124</v>
      </c>
      <c r="I79" s="173">
        <f>'Приложение 6'!J70</f>
        <v>455</v>
      </c>
      <c r="J79" s="173">
        <f>'Приложение 6'!K70</f>
        <v>389.6</v>
      </c>
    </row>
    <row r="80" spans="1:10" ht="31.5">
      <c r="A80" s="169" t="s">
        <v>323</v>
      </c>
      <c r="B80" s="171" t="s">
        <v>11</v>
      </c>
      <c r="C80" s="172">
        <v>13</v>
      </c>
      <c r="D80" s="171" t="s">
        <v>18</v>
      </c>
      <c r="E80" s="172">
        <v>1</v>
      </c>
      <c r="F80" s="171" t="s">
        <v>13</v>
      </c>
      <c r="G80" s="171" t="s">
        <v>398</v>
      </c>
      <c r="H80" s="172"/>
      <c r="I80" s="173">
        <f>I81</f>
        <v>35</v>
      </c>
      <c r="J80" s="173">
        <f>J81</f>
        <v>35</v>
      </c>
    </row>
    <row r="81" spans="1:10" ht="63">
      <c r="A81" s="174" t="s">
        <v>122</v>
      </c>
      <c r="B81" s="171" t="s">
        <v>11</v>
      </c>
      <c r="C81" s="171" t="s">
        <v>120</v>
      </c>
      <c r="D81" s="171" t="s">
        <v>18</v>
      </c>
      <c r="E81" s="171" t="s">
        <v>123</v>
      </c>
      <c r="F81" s="171" t="s">
        <v>13</v>
      </c>
      <c r="G81" s="171" t="s">
        <v>322</v>
      </c>
      <c r="H81" s="171"/>
      <c r="I81" s="173">
        <f>I82</f>
        <v>35</v>
      </c>
      <c r="J81" s="173">
        <f>J82</f>
        <v>35</v>
      </c>
    </row>
    <row r="82" spans="1:10" ht="47.25">
      <c r="A82" s="174" t="s">
        <v>134</v>
      </c>
      <c r="B82" s="171" t="s">
        <v>11</v>
      </c>
      <c r="C82" s="171" t="s">
        <v>120</v>
      </c>
      <c r="D82" s="171" t="s">
        <v>18</v>
      </c>
      <c r="E82" s="171" t="s">
        <v>123</v>
      </c>
      <c r="F82" s="171" t="s">
        <v>13</v>
      </c>
      <c r="G82" s="171" t="s">
        <v>322</v>
      </c>
      <c r="H82" s="171" t="s">
        <v>124</v>
      </c>
      <c r="I82" s="173">
        <f>'Приложение 6'!J73</f>
        <v>35</v>
      </c>
      <c r="J82" s="173">
        <f>'Приложение 6'!K73</f>
        <v>35</v>
      </c>
    </row>
    <row r="83" spans="1:10" ht="31.5">
      <c r="A83" s="169" t="s">
        <v>324</v>
      </c>
      <c r="B83" s="171" t="s">
        <v>11</v>
      </c>
      <c r="C83" s="172">
        <v>13</v>
      </c>
      <c r="D83" s="171" t="s">
        <v>18</v>
      </c>
      <c r="E83" s="172">
        <v>1</v>
      </c>
      <c r="F83" s="171" t="s">
        <v>12</v>
      </c>
      <c r="G83" s="171" t="s">
        <v>398</v>
      </c>
      <c r="H83" s="172"/>
      <c r="I83" s="173">
        <f>I84</f>
        <v>556.20000000000005</v>
      </c>
      <c r="J83" s="173">
        <f>J84</f>
        <v>504.8</v>
      </c>
    </row>
    <row r="84" spans="1:10" ht="63">
      <c r="A84" s="174" t="s">
        <v>122</v>
      </c>
      <c r="B84" s="171" t="s">
        <v>11</v>
      </c>
      <c r="C84" s="171" t="s">
        <v>120</v>
      </c>
      <c r="D84" s="171" t="s">
        <v>18</v>
      </c>
      <c r="E84" s="171" t="s">
        <v>123</v>
      </c>
      <c r="F84" s="171" t="s">
        <v>12</v>
      </c>
      <c r="G84" s="171" t="s">
        <v>322</v>
      </c>
      <c r="H84" s="171"/>
      <c r="I84" s="173">
        <f>I85</f>
        <v>556.20000000000005</v>
      </c>
      <c r="J84" s="173">
        <f>J85</f>
        <v>504.8</v>
      </c>
    </row>
    <row r="85" spans="1:10" ht="47.25">
      <c r="A85" s="174" t="s">
        <v>134</v>
      </c>
      <c r="B85" s="171" t="s">
        <v>11</v>
      </c>
      <c r="C85" s="171" t="s">
        <v>120</v>
      </c>
      <c r="D85" s="171" t="s">
        <v>18</v>
      </c>
      <c r="E85" s="171" t="s">
        <v>123</v>
      </c>
      <c r="F85" s="171" t="s">
        <v>12</v>
      </c>
      <c r="G85" s="171" t="s">
        <v>322</v>
      </c>
      <c r="H85" s="171" t="s">
        <v>124</v>
      </c>
      <c r="I85" s="173">
        <f>'Приложение 6'!J76</f>
        <v>556.20000000000005</v>
      </c>
      <c r="J85" s="173">
        <f>'Приложение 6'!K76</f>
        <v>504.8</v>
      </c>
    </row>
    <row r="86" spans="1:10" ht="15.75">
      <c r="A86" s="169" t="s">
        <v>401</v>
      </c>
      <c r="B86" s="171" t="s">
        <v>11</v>
      </c>
      <c r="C86" s="172">
        <v>13</v>
      </c>
      <c r="D86" s="171" t="s">
        <v>18</v>
      </c>
      <c r="E86" s="172">
        <v>1</v>
      </c>
      <c r="F86" s="171" t="s">
        <v>15</v>
      </c>
      <c r="G86" s="171" t="s">
        <v>398</v>
      </c>
      <c r="H86" s="172"/>
      <c r="I86" s="173">
        <f>I87</f>
        <v>46.8</v>
      </c>
      <c r="J86" s="173">
        <f>J87</f>
        <v>43.1</v>
      </c>
    </row>
    <row r="87" spans="1:10" ht="63">
      <c r="A87" s="174" t="s">
        <v>122</v>
      </c>
      <c r="B87" s="171" t="s">
        <v>11</v>
      </c>
      <c r="C87" s="171" t="s">
        <v>120</v>
      </c>
      <c r="D87" s="171" t="s">
        <v>18</v>
      </c>
      <c r="E87" s="171" t="s">
        <v>123</v>
      </c>
      <c r="F87" s="171" t="s">
        <v>15</v>
      </c>
      <c r="G87" s="171" t="s">
        <v>322</v>
      </c>
      <c r="H87" s="171"/>
      <c r="I87" s="173">
        <f>I88</f>
        <v>46.8</v>
      </c>
      <c r="J87" s="173">
        <f>J88</f>
        <v>43.1</v>
      </c>
    </row>
    <row r="88" spans="1:10" ht="47.25">
      <c r="A88" s="174" t="s">
        <v>134</v>
      </c>
      <c r="B88" s="171" t="s">
        <v>11</v>
      </c>
      <c r="C88" s="171" t="s">
        <v>120</v>
      </c>
      <c r="D88" s="171" t="s">
        <v>18</v>
      </c>
      <c r="E88" s="171" t="s">
        <v>123</v>
      </c>
      <c r="F88" s="171" t="s">
        <v>15</v>
      </c>
      <c r="G88" s="171" t="s">
        <v>322</v>
      </c>
      <c r="H88" s="171" t="s">
        <v>124</v>
      </c>
      <c r="I88" s="173">
        <f>'Приложение 6'!J79</f>
        <v>46.8</v>
      </c>
      <c r="J88" s="173">
        <f>'Приложение 6'!K79</f>
        <v>43.1</v>
      </c>
    </row>
    <row r="89" spans="1:10" ht="63" hidden="1">
      <c r="A89" s="169" t="s">
        <v>402</v>
      </c>
      <c r="B89" s="171" t="s">
        <v>11</v>
      </c>
      <c r="C89" s="172">
        <v>13</v>
      </c>
      <c r="D89" s="171" t="s">
        <v>18</v>
      </c>
      <c r="E89" s="172">
        <v>1</v>
      </c>
      <c r="F89" s="171" t="s">
        <v>16</v>
      </c>
      <c r="G89" s="171" t="s">
        <v>398</v>
      </c>
      <c r="H89" s="172"/>
      <c r="I89" s="173">
        <f>I90</f>
        <v>0</v>
      </c>
      <c r="J89" s="173">
        <f>J90</f>
        <v>0</v>
      </c>
    </row>
    <row r="90" spans="1:10" ht="63" hidden="1">
      <c r="A90" s="174" t="s">
        <v>122</v>
      </c>
      <c r="B90" s="171" t="s">
        <v>11</v>
      </c>
      <c r="C90" s="171" t="s">
        <v>120</v>
      </c>
      <c r="D90" s="171" t="s">
        <v>18</v>
      </c>
      <c r="E90" s="171" t="s">
        <v>123</v>
      </c>
      <c r="F90" s="171" t="s">
        <v>16</v>
      </c>
      <c r="G90" s="171" t="s">
        <v>322</v>
      </c>
      <c r="H90" s="171"/>
      <c r="I90" s="173">
        <f>I91</f>
        <v>0</v>
      </c>
      <c r="J90" s="173">
        <f>J91</f>
        <v>0</v>
      </c>
    </row>
    <row r="91" spans="1:10" ht="47.25" hidden="1">
      <c r="A91" s="174" t="s">
        <v>134</v>
      </c>
      <c r="B91" s="171" t="s">
        <v>11</v>
      </c>
      <c r="C91" s="171" t="s">
        <v>120</v>
      </c>
      <c r="D91" s="171" t="s">
        <v>18</v>
      </c>
      <c r="E91" s="171" t="s">
        <v>123</v>
      </c>
      <c r="F91" s="171" t="s">
        <v>16</v>
      </c>
      <c r="G91" s="171" t="s">
        <v>322</v>
      </c>
      <c r="H91" s="171" t="s">
        <v>124</v>
      </c>
      <c r="I91" s="173">
        <f>'Приложение 6'!J82</f>
        <v>0</v>
      </c>
      <c r="J91" s="173">
        <f>'Приложение 6'!K82</f>
        <v>0</v>
      </c>
    </row>
    <row r="92" spans="1:10" ht="31.5">
      <c r="A92" s="169" t="s">
        <v>325</v>
      </c>
      <c r="B92" s="171" t="s">
        <v>11</v>
      </c>
      <c r="C92" s="172">
        <v>13</v>
      </c>
      <c r="D92" s="171" t="s">
        <v>18</v>
      </c>
      <c r="E92" s="172">
        <v>1</v>
      </c>
      <c r="F92" s="171" t="s">
        <v>65</v>
      </c>
      <c r="G92" s="171" t="s">
        <v>398</v>
      </c>
      <c r="H92" s="172"/>
      <c r="I92" s="173">
        <f>I93</f>
        <v>47.6</v>
      </c>
      <c r="J92" s="173">
        <f>J93</f>
        <v>47.6</v>
      </c>
    </row>
    <row r="93" spans="1:10" ht="63">
      <c r="A93" s="174" t="s">
        <v>122</v>
      </c>
      <c r="B93" s="171" t="s">
        <v>11</v>
      </c>
      <c r="C93" s="171" t="s">
        <v>120</v>
      </c>
      <c r="D93" s="171" t="s">
        <v>18</v>
      </c>
      <c r="E93" s="171" t="s">
        <v>123</v>
      </c>
      <c r="F93" s="171" t="s">
        <v>65</v>
      </c>
      <c r="G93" s="171" t="s">
        <v>322</v>
      </c>
      <c r="H93" s="171"/>
      <c r="I93" s="173">
        <f>I94</f>
        <v>47.6</v>
      </c>
      <c r="J93" s="173">
        <f>J94</f>
        <v>47.6</v>
      </c>
    </row>
    <row r="94" spans="1:10" ht="47.25">
      <c r="A94" s="174" t="s">
        <v>134</v>
      </c>
      <c r="B94" s="171" t="s">
        <v>11</v>
      </c>
      <c r="C94" s="171" t="s">
        <v>120</v>
      </c>
      <c r="D94" s="171" t="s">
        <v>18</v>
      </c>
      <c r="E94" s="171" t="s">
        <v>123</v>
      </c>
      <c r="F94" s="171" t="s">
        <v>65</v>
      </c>
      <c r="G94" s="171" t="s">
        <v>322</v>
      </c>
      <c r="H94" s="171" t="s">
        <v>124</v>
      </c>
      <c r="I94" s="173">
        <f>'Приложение 6'!J85</f>
        <v>47.6</v>
      </c>
      <c r="J94" s="173">
        <f>'Приложение 6'!K85</f>
        <v>47.6</v>
      </c>
    </row>
    <row r="95" spans="1:10" ht="63">
      <c r="A95" s="169" t="s">
        <v>570</v>
      </c>
      <c r="B95" s="171" t="s">
        <v>11</v>
      </c>
      <c r="C95" s="172">
        <v>13</v>
      </c>
      <c r="D95" s="171" t="s">
        <v>19</v>
      </c>
      <c r="E95" s="172">
        <v>0</v>
      </c>
      <c r="F95" s="171" t="s">
        <v>305</v>
      </c>
      <c r="G95" s="171" t="s">
        <v>398</v>
      </c>
      <c r="H95" s="172"/>
      <c r="I95" s="173">
        <f>I96</f>
        <v>63.600000000000009</v>
      </c>
      <c r="J95" s="173">
        <f>J96</f>
        <v>59.599999999999994</v>
      </c>
    </row>
    <row r="96" spans="1:10" ht="47.25">
      <c r="A96" s="169" t="s">
        <v>130</v>
      </c>
      <c r="B96" s="171" t="s">
        <v>11</v>
      </c>
      <c r="C96" s="172">
        <v>13</v>
      </c>
      <c r="D96" s="171" t="s">
        <v>19</v>
      </c>
      <c r="E96" s="172">
        <v>0</v>
      </c>
      <c r="F96" s="171" t="s">
        <v>305</v>
      </c>
      <c r="G96" s="171" t="s">
        <v>398</v>
      </c>
      <c r="H96" s="172"/>
      <c r="I96" s="173">
        <f>I97</f>
        <v>63.600000000000009</v>
      </c>
      <c r="J96" s="173">
        <f>J97</f>
        <v>59.599999999999994</v>
      </c>
    </row>
    <row r="97" spans="1:10" ht="47.25">
      <c r="A97" s="174" t="s">
        <v>126</v>
      </c>
      <c r="B97" s="171" t="s">
        <v>11</v>
      </c>
      <c r="C97" s="171" t="s">
        <v>120</v>
      </c>
      <c r="D97" s="171" t="s">
        <v>19</v>
      </c>
      <c r="E97" s="171" t="s">
        <v>125</v>
      </c>
      <c r="F97" s="171" t="s">
        <v>305</v>
      </c>
      <c r="G97" s="171" t="s">
        <v>326</v>
      </c>
      <c r="H97" s="171"/>
      <c r="I97" s="173">
        <f>SUM(I98:I99)</f>
        <v>63.600000000000009</v>
      </c>
      <c r="J97" s="173">
        <f>SUM(J98:J99)</f>
        <v>59.599999999999994</v>
      </c>
    </row>
    <row r="98" spans="1:10" ht="47.25">
      <c r="A98" s="174" t="s">
        <v>134</v>
      </c>
      <c r="B98" s="171" t="s">
        <v>11</v>
      </c>
      <c r="C98" s="171" t="s">
        <v>120</v>
      </c>
      <c r="D98" s="171" t="s">
        <v>19</v>
      </c>
      <c r="E98" s="171" t="s">
        <v>125</v>
      </c>
      <c r="F98" s="171" t="s">
        <v>305</v>
      </c>
      <c r="G98" s="171" t="s">
        <v>326</v>
      </c>
      <c r="H98" s="171" t="s">
        <v>124</v>
      </c>
      <c r="I98" s="173">
        <f>'Приложение 6'!J89</f>
        <v>58.400000000000006</v>
      </c>
      <c r="J98" s="173">
        <f>'Приложение 6'!K89</f>
        <v>58.3</v>
      </c>
    </row>
    <row r="99" spans="1:10" ht="15.75">
      <c r="A99" s="174" t="s">
        <v>487</v>
      </c>
      <c r="B99" s="171" t="s">
        <v>11</v>
      </c>
      <c r="C99" s="171" t="s">
        <v>120</v>
      </c>
      <c r="D99" s="171" t="s">
        <v>19</v>
      </c>
      <c r="E99" s="171" t="s">
        <v>125</v>
      </c>
      <c r="F99" s="171" t="s">
        <v>305</v>
      </c>
      <c r="G99" s="171" t="s">
        <v>326</v>
      </c>
      <c r="H99" s="171" t="s">
        <v>571</v>
      </c>
      <c r="I99" s="173">
        <f>'Приложение 6'!J90</f>
        <v>5.2</v>
      </c>
      <c r="J99" s="173">
        <f>'Приложение 6'!K90</f>
        <v>1.3</v>
      </c>
    </row>
    <row r="100" spans="1:10" ht="78.75">
      <c r="A100" s="169" t="s">
        <v>572</v>
      </c>
      <c r="B100" s="171" t="s">
        <v>11</v>
      </c>
      <c r="C100" s="171" t="s">
        <v>120</v>
      </c>
      <c r="D100" s="171" t="s">
        <v>36</v>
      </c>
      <c r="E100" s="172">
        <v>0</v>
      </c>
      <c r="F100" s="171" t="s">
        <v>305</v>
      </c>
      <c r="G100" s="171" t="s">
        <v>398</v>
      </c>
      <c r="H100" s="172"/>
      <c r="I100" s="173">
        <f t="shared" ref="I100:J102" si="5">I101</f>
        <v>82.4</v>
      </c>
      <c r="J100" s="173">
        <f t="shared" si="5"/>
        <v>0</v>
      </c>
    </row>
    <row r="101" spans="1:10" ht="15.75">
      <c r="A101" s="174" t="s">
        <v>364</v>
      </c>
      <c r="B101" s="171" t="s">
        <v>11</v>
      </c>
      <c r="C101" s="171" t="s">
        <v>120</v>
      </c>
      <c r="D101" s="171" t="s">
        <v>36</v>
      </c>
      <c r="E101" s="171" t="s">
        <v>125</v>
      </c>
      <c r="F101" s="171" t="s">
        <v>11</v>
      </c>
      <c r="G101" s="171" t="s">
        <v>398</v>
      </c>
      <c r="H101" s="171"/>
      <c r="I101" s="173">
        <f t="shared" si="5"/>
        <v>82.4</v>
      </c>
      <c r="J101" s="173">
        <f t="shared" si="5"/>
        <v>0</v>
      </c>
    </row>
    <row r="102" spans="1:10" ht="31.5">
      <c r="A102" s="174" t="s">
        <v>365</v>
      </c>
      <c r="B102" s="171" t="s">
        <v>11</v>
      </c>
      <c r="C102" s="171" t="s">
        <v>120</v>
      </c>
      <c r="D102" s="171" t="s">
        <v>36</v>
      </c>
      <c r="E102" s="171" t="s">
        <v>125</v>
      </c>
      <c r="F102" s="171" t="s">
        <v>11</v>
      </c>
      <c r="G102" s="171" t="s">
        <v>366</v>
      </c>
      <c r="H102" s="171"/>
      <c r="I102" s="173">
        <f t="shared" si="5"/>
        <v>82.4</v>
      </c>
      <c r="J102" s="173">
        <f t="shared" si="5"/>
        <v>0</v>
      </c>
    </row>
    <row r="103" spans="1:10" ht="47.25">
      <c r="A103" s="174" t="s">
        <v>134</v>
      </c>
      <c r="B103" s="171" t="s">
        <v>11</v>
      </c>
      <c r="C103" s="171" t="s">
        <v>120</v>
      </c>
      <c r="D103" s="171" t="s">
        <v>36</v>
      </c>
      <c r="E103" s="171" t="s">
        <v>125</v>
      </c>
      <c r="F103" s="171" t="s">
        <v>11</v>
      </c>
      <c r="G103" s="171" t="s">
        <v>366</v>
      </c>
      <c r="H103" s="171" t="s">
        <v>124</v>
      </c>
      <c r="I103" s="173">
        <f>'Приложение 6'!J94</f>
        <v>82.4</v>
      </c>
      <c r="J103" s="173">
        <f>'Приложение 6'!K94</f>
        <v>0</v>
      </c>
    </row>
    <row r="104" spans="1:10" ht="78.75">
      <c r="A104" s="169" t="s">
        <v>558</v>
      </c>
      <c r="B104" s="171" t="s">
        <v>11</v>
      </c>
      <c r="C104" s="172">
        <v>13</v>
      </c>
      <c r="D104" s="171" t="s">
        <v>37</v>
      </c>
      <c r="E104" s="172">
        <v>0</v>
      </c>
      <c r="F104" s="171" t="s">
        <v>305</v>
      </c>
      <c r="G104" s="171" t="s">
        <v>398</v>
      </c>
      <c r="H104" s="172"/>
      <c r="I104" s="173">
        <f t="shared" ref="I104:J106" si="6">I105</f>
        <v>74</v>
      </c>
      <c r="J104" s="173">
        <f t="shared" si="6"/>
        <v>73.3</v>
      </c>
    </row>
    <row r="105" spans="1:10" ht="31.5">
      <c r="A105" s="174" t="s">
        <v>303</v>
      </c>
      <c r="B105" s="171" t="s">
        <v>11</v>
      </c>
      <c r="C105" s="171" t="s">
        <v>120</v>
      </c>
      <c r="D105" s="171" t="s">
        <v>37</v>
      </c>
      <c r="E105" s="171" t="s">
        <v>125</v>
      </c>
      <c r="F105" s="171" t="s">
        <v>11</v>
      </c>
      <c r="G105" s="171" t="s">
        <v>398</v>
      </c>
      <c r="H105" s="171"/>
      <c r="I105" s="173">
        <f t="shared" si="6"/>
        <v>74</v>
      </c>
      <c r="J105" s="173">
        <f t="shared" si="6"/>
        <v>73.3</v>
      </c>
    </row>
    <row r="106" spans="1:10" ht="31.5">
      <c r="A106" s="174" t="s">
        <v>303</v>
      </c>
      <c r="B106" s="171" t="s">
        <v>11</v>
      </c>
      <c r="C106" s="171" t="s">
        <v>120</v>
      </c>
      <c r="D106" s="171" t="s">
        <v>37</v>
      </c>
      <c r="E106" s="171" t="s">
        <v>125</v>
      </c>
      <c r="F106" s="171" t="s">
        <v>11</v>
      </c>
      <c r="G106" s="171" t="s">
        <v>304</v>
      </c>
      <c r="H106" s="171"/>
      <c r="I106" s="173">
        <f t="shared" si="6"/>
        <v>74</v>
      </c>
      <c r="J106" s="173">
        <f t="shared" si="6"/>
        <v>73.3</v>
      </c>
    </row>
    <row r="107" spans="1:10" ht="47.25">
      <c r="A107" s="174" t="s">
        <v>134</v>
      </c>
      <c r="B107" s="171" t="s">
        <v>11</v>
      </c>
      <c r="C107" s="171" t="s">
        <v>120</v>
      </c>
      <c r="D107" s="171" t="s">
        <v>37</v>
      </c>
      <c r="E107" s="171" t="s">
        <v>125</v>
      </c>
      <c r="F107" s="171" t="s">
        <v>11</v>
      </c>
      <c r="G107" s="171" t="s">
        <v>304</v>
      </c>
      <c r="H107" s="171" t="s">
        <v>124</v>
      </c>
      <c r="I107" s="173">
        <f>'Приложение 6'!J98</f>
        <v>74</v>
      </c>
      <c r="J107" s="173">
        <f>'Приложение 6'!K98</f>
        <v>73.3</v>
      </c>
    </row>
    <row r="108" spans="1:10" ht="78.75">
      <c r="A108" s="169" t="s">
        <v>573</v>
      </c>
      <c r="B108" s="171" t="s">
        <v>11</v>
      </c>
      <c r="C108" s="172">
        <v>13</v>
      </c>
      <c r="D108" s="171" t="s">
        <v>120</v>
      </c>
      <c r="E108" s="172">
        <v>0</v>
      </c>
      <c r="F108" s="171" t="s">
        <v>305</v>
      </c>
      <c r="G108" s="171" t="s">
        <v>398</v>
      </c>
      <c r="H108" s="172"/>
      <c r="I108" s="173">
        <f>I109+I112</f>
        <v>4.8999999999999986</v>
      </c>
      <c r="J108" s="173">
        <f>J109+J112</f>
        <v>4.8</v>
      </c>
    </row>
    <row r="109" spans="1:10" ht="63" hidden="1">
      <c r="A109" s="174" t="s">
        <v>577</v>
      </c>
      <c r="B109" s="171" t="s">
        <v>11</v>
      </c>
      <c r="C109" s="171" t="s">
        <v>120</v>
      </c>
      <c r="D109" s="171" t="s">
        <v>120</v>
      </c>
      <c r="E109" s="171" t="s">
        <v>125</v>
      </c>
      <c r="F109" s="171" t="s">
        <v>13</v>
      </c>
      <c r="G109" s="171"/>
      <c r="H109" s="171"/>
      <c r="I109" s="173">
        <f>I110</f>
        <v>0</v>
      </c>
      <c r="J109" s="173">
        <f>J110</f>
        <v>0</v>
      </c>
    </row>
    <row r="110" spans="1:10" ht="31.5" hidden="1">
      <c r="A110" s="174" t="s">
        <v>578</v>
      </c>
      <c r="B110" s="171" t="s">
        <v>11</v>
      </c>
      <c r="C110" s="171" t="s">
        <v>120</v>
      </c>
      <c r="D110" s="171" t="s">
        <v>120</v>
      </c>
      <c r="E110" s="171" t="s">
        <v>125</v>
      </c>
      <c r="F110" s="171" t="s">
        <v>13</v>
      </c>
      <c r="G110" s="171" t="s">
        <v>579</v>
      </c>
      <c r="H110" s="171"/>
      <c r="I110" s="173">
        <f>I111</f>
        <v>0</v>
      </c>
      <c r="J110" s="173">
        <f>J111</f>
        <v>0</v>
      </c>
    </row>
    <row r="111" spans="1:10" ht="47.25" hidden="1">
      <c r="A111" s="174" t="s">
        <v>134</v>
      </c>
      <c r="B111" s="171" t="s">
        <v>11</v>
      </c>
      <c r="C111" s="171" t="s">
        <v>120</v>
      </c>
      <c r="D111" s="171" t="s">
        <v>120</v>
      </c>
      <c r="E111" s="171" t="s">
        <v>125</v>
      </c>
      <c r="F111" s="171" t="s">
        <v>13</v>
      </c>
      <c r="G111" s="171" t="s">
        <v>579</v>
      </c>
      <c r="H111" s="171" t="s">
        <v>124</v>
      </c>
      <c r="I111" s="173">
        <f>'Приложение 6'!J105</f>
        <v>0</v>
      </c>
      <c r="J111" s="173">
        <f>'Приложение 6'!K105</f>
        <v>0</v>
      </c>
    </row>
    <row r="112" spans="1:10" ht="78.75">
      <c r="A112" s="174" t="s">
        <v>580</v>
      </c>
      <c r="B112" s="171" t="s">
        <v>11</v>
      </c>
      <c r="C112" s="171" t="s">
        <v>120</v>
      </c>
      <c r="D112" s="171" t="s">
        <v>120</v>
      </c>
      <c r="E112" s="171" t="s">
        <v>125</v>
      </c>
      <c r="F112" s="171" t="s">
        <v>12</v>
      </c>
      <c r="G112" s="171"/>
      <c r="H112" s="171"/>
      <c r="I112" s="173">
        <f>I113</f>
        <v>4.8999999999999986</v>
      </c>
      <c r="J112" s="173">
        <f>J113</f>
        <v>4.8</v>
      </c>
    </row>
    <row r="113" spans="1:10" ht="31.5">
      <c r="A113" s="174" t="s">
        <v>581</v>
      </c>
      <c r="B113" s="171" t="s">
        <v>11</v>
      </c>
      <c r="C113" s="171" t="s">
        <v>120</v>
      </c>
      <c r="D113" s="171" t="s">
        <v>120</v>
      </c>
      <c r="E113" s="171" t="s">
        <v>125</v>
      </c>
      <c r="F113" s="171" t="s">
        <v>12</v>
      </c>
      <c r="G113" s="171" t="s">
        <v>582</v>
      </c>
      <c r="H113" s="171"/>
      <c r="I113" s="173">
        <f>I114</f>
        <v>4.8999999999999986</v>
      </c>
      <c r="J113" s="173">
        <f>J114</f>
        <v>4.8</v>
      </c>
    </row>
    <row r="114" spans="1:10" ht="47.25">
      <c r="A114" s="174" t="s">
        <v>134</v>
      </c>
      <c r="B114" s="171" t="s">
        <v>11</v>
      </c>
      <c r="C114" s="171" t="s">
        <v>120</v>
      </c>
      <c r="D114" s="171" t="s">
        <v>120</v>
      </c>
      <c r="E114" s="171" t="s">
        <v>125</v>
      </c>
      <c r="F114" s="171" t="s">
        <v>12</v>
      </c>
      <c r="G114" s="171" t="s">
        <v>582</v>
      </c>
      <c r="H114" s="171" t="s">
        <v>124</v>
      </c>
      <c r="I114" s="173">
        <f>'Приложение 6'!J108</f>
        <v>4.8999999999999986</v>
      </c>
      <c r="J114" s="173">
        <f>'Приложение 6'!K108</f>
        <v>4.8</v>
      </c>
    </row>
    <row r="115" spans="1:10" ht="31.5">
      <c r="A115" s="169" t="s">
        <v>47</v>
      </c>
      <c r="B115" s="171" t="s">
        <v>11</v>
      </c>
      <c r="C115" s="172">
        <v>13</v>
      </c>
      <c r="D115" s="171" t="s">
        <v>103</v>
      </c>
      <c r="E115" s="172">
        <v>0</v>
      </c>
      <c r="F115" s="171" t="s">
        <v>305</v>
      </c>
      <c r="G115" s="171" t="s">
        <v>398</v>
      </c>
      <c r="H115" s="172"/>
      <c r="I115" s="173">
        <f>I116</f>
        <v>498.7</v>
      </c>
      <c r="J115" s="173">
        <f>J116</f>
        <v>437.8</v>
      </c>
    </row>
    <row r="116" spans="1:10" ht="31.5">
      <c r="A116" s="169" t="s">
        <v>48</v>
      </c>
      <c r="B116" s="171" t="s">
        <v>11</v>
      </c>
      <c r="C116" s="172">
        <v>13</v>
      </c>
      <c r="D116" s="172">
        <v>91</v>
      </c>
      <c r="E116" s="172">
        <v>1</v>
      </c>
      <c r="F116" s="171" t="s">
        <v>305</v>
      </c>
      <c r="G116" s="171" t="s">
        <v>398</v>
      </c>
      <c r="H116" s="172"/>
      <c r="I116" s="173">
        <f>I117+I119</f>
        <v>498.7</v>
      </c>
      <c r="J116" s="173">
        <f>J117+J119</f>
        <v>437.8</v>
      </c>
    </row>
    <row r="117" spans="1:10" ht="63">
      <c r="A117" s="169" t="s">
        <v>135</v>
      </c>
      <c r="B117" s="171" t="s">
        <v>11</v>
      </c>
      <c r="C117" s="172">
        <v>13</v>
      </c>
      <c r="D117" s="172">
        <v>91</v>
      </c>
      <c r="E117" s="172">
        <v>1</v>
      </c>
      <c r="F117" s="171" t="s">
        <v>305</v>
      </c>
      <c r="G117" s="171" t="s">
        <v>379</v>
      </c>
      <c r="H117" s="172"/>
      <c r="I117" s="173">
        <f>I118</f>
        <v>70</v>
      </c>
      <c r="J117" s="173">
        <f>J118</f>
        <v>61.1</v>
      </c>
    </row>
    <row r="118" spans="1:10" ht="47.25">
      <c r="A118" s="169" t="s">
        <v>134</v>
      </c>
      <c r="B118" s="171" t="s">
        <v>11</v>
      </c>
      <c r="C118" s="172">
        <v>13</v>
      </c>
      <c r="D118" s="172">
        <v>91</v>
      </c>
      <c r="E118" s="172">
        <v>1</v>
      </c>
      <c r="F118" s="171" t="s">
        <v>305</v>
      </c>
      <c r="G118" s="171" t="s">
        <v>379</v>
      </c>
      <c r="H118" s="172">
        <v>240</v>
      </c>
      <c r="I118" s="173">
        <f>'Приложение 6'!J378</f>
        <v>70</v>
      </c>
      <c r="J118" s="173">
        <f>'Приложение 6'!K378</f>
        <v>61.1</v>
      </c>
    </row>
    <row r="119" spans="1:10" ht="15.75">
      <c r="A119" s="174" t="s">
        <v>104</v>
      </c>
      <c r="B119" s="171" t="s">
        <v>11</v>
      </c>
      <c r="C119" s="172">
        <v>13</v>
      </c>
      <c r="D119" s="171" t="s">
        <v>103</v>
      </c>
      <c r="E119" s="172">
        <v>1</v>
      </c>
      <c r="F119" s="171" t="s">
        <v>305</v>
      </c>
      <c r="G119" s="171" t="s">
        <v>328</v>
      </c>
      <c r="H119" s="172"/>
      <c r="I119" s="173">
        <f>I120</f>
        <v>428.7</v>
      </c>
      <c r="J119" s="173">
        <f>J120</f>
        <v>376.7</v>
      </c>
    </row>
    <row r="120" spans="1:10" ht="47.25">
      <c r="A120" s="174" t="s">
        <v>134</v>
      </c>
      <c r="B120" s="171" t="s">
        <v>11</v>
      </c>
      <c r="C120" s="172">
        <v>13</v>
      </c>
      <c r="D120" s="171" t="s">
        <v>103</v>
      </c>
      <c r="E120" s="172">
        <v>1</v>
      </c>
      <c r="F120" s="171" t="s">
        <v>305</v>
      </c>
      <c r="G120" s="171" t="s">
        <v>328</v>
      </c>
      <c r="H120" s="172">
        <v>240</v>
      </c>
      <c r="I120" s="173">
        <f>'Приложение 6'!J380</f>
        <v>428.7</v>
      </c>
      <c r="J120" s="173">
        <f>'Приложение 6'!K380</f>
        <v>376.7</v>
      </c>
    </row>
    <row r="121" spans="1:10" ht="31.5" hidden="1">
      <c r="A121" s="174" t="s">
        <v>106</v>
      </c>
      <c r="B121" s="171" t="s">
        <v>11</v>
      </c>
      <c r="C121" s="171" t="s">
        <v>120</v>
      </c>
      <c r="D121" s="172">
        <v>92</v>
      </c>
      <c r="E121" s="171"/>
      <c r="F121" s="171"/>
      <c r="G121" s="172"/>
      <c r="H121" s="171"/>
      <c r="I121" s="173">
        <f>I122</f>
        <v>0</v>
      </c>
      <c r="J121" s="173">
        <f>J122</f>
        <v>0</v>
      </c>
    </row>
    <row r="122" spans="1:10" ht="31.5" hidden="1">
      <c r="A122" s="174" t="s">
        <v>137</v>
      </c>
      <c r="B122" s="171" t="s">
        <v>11</v>
      </c>
      <c r="C122" s="171" t="s">
        <v>120</v>
      </c>
      <c r="D122" s="172">
        <v>92</v>
      </c>
      <c r="E122" s="171" t="s">
        <v>313</v>
      </c>
      <c r="F122" s="171"/>
      <c r="G122" s="172"/>
      <c r="H122" s="171"/>
      <c r="I122" s="173">
        <f>I123</f>
        <v>0</v>
      </c>
      <c r="J122" s="173">
        <f>J123</f>
        <v>0</v>
      </c>
    </row>
    <row r="123" spans="1:10" ht="78.75" hidden="1">
      <c r="A123" s="174" t="s">
        <v>327</v>
      </c>
      <c r="B123" s="171" t="s">
        <v>11</v>
      </c>
      <c r="C123" s="171" t="s">
        <v>120</v>
      </c>
      <c r="D123" s="172">
        <v>92</v>
      </c>
      <c r="E123" s="171" t="s">
        <v>313</v>
      </c>
      <c r="F123" s="171" t="s">
        <v>305</v>
      </c>
      <c r="G123" s="172"/>
      <c r="H123" s="171"/>
      <c r="I123" s="173">
        <f>SUM(I124:I126)</f>
        <v>0</v>
      </c>
      <c r="J123" s="173">
        <f>SUM(J124:J126)</f>
        <v>0</v>
      </c>
    </row>
    <row r="124" spans="1:10" s="7" customFormat="1" ht="47.25" hidden="1">
      <c r="A124" s="174" t="s">
        <v>134</v>
      </c>
      <c r="B124" s="171" t="s">
        <v>11</v>
      </c>
      <c r="C124" s="171" t="s">
        <v>120</v>
      </c>
      <c r="D124" s="172">
        <v>92</v>
      </c>
      <c r="E124" s="171" t="s">
        <v>313</v>
      </c>
      <c r="F124" s="171" t="s">
        <v>305</v>
      </c>
      <c r="G124" s="172">
        <v>26390</v>
      </c>
      <c r="H124" s="171" t="s">
        <v>124</v>
      </c>
      <c r="I124" s="173">
        <f>'Приложение 6'!J118</f>
        <v>0</v>
      </c>
      <c r="J124" s="173">
        <f>'Приложение 6'!K118</f>
        <v>0</v>
      </c>
    </row>
    <row r="125" spans="1:10" ht="15.75" hidden="1">
      <c r="A125" s="174" t="s">
        <v>465</v>
      </c>
      <c r="B125" s="171" t="s">
        <v>11</v>
      </c>
      <c r="C125" s="171" t="s">
        <v>120</v>
      </c>
      <c r="D125" s="172">
        <v>92</v>
      </c>
      <c r="E125" s="171" t="s">
        <v>313</v>
      </c>
      <c r="F125" s="171" t="s">
        <v>305</v>
      </c>
      <c r="G125" s="172">
        <v>26390</v>
      </c>
      <c r="H125" s="171" t="s">
        <v>466</v>
      </c>
      <c r="I125" s="173">
        <f>'Приложение 6'!J119</f>
        <v>0</v>
      </c>
      <c r="J125" s="173">
        <f>'Приложение 6'!K119</f>
        <v>0</v>
      </c>
    </row>
    <row r="126" spans="1:10" ht="15.75" hidden="1">
      <c r="A126" s="174" t="s">
        <v>114</v>
      </c>
      <c r="B126" s="171" t="s">
        <v>11</v>
      </c>
      <c r="C126" s="171" t="s">
        <v>120</v>
      </c>
      <c r="D126" s="172">
        <v>92</v>
      </c>
      <c r="E126" s="171" t="s">
        <v>313</v>
      </c>
      <c r="F126" s="171" t="s">
        <v>305</v>
      </c>
      <c r="G126" s="172">
        <v>26390</v>
      </c>
      <c r="H126" s="171" t="s">
        <v>403</v>
      </c>
      <c r="I126" s="173">
        <f>'Приложение 6'!J120</f>
        <v>0</v>
      </c>
      <c r="J126" s="173">
        <f>'Приложение 6'!K120</f>
        <v>0</v>
      </c>
    </row>
    <row r="127" spans="1:10" ht="15.75">
      <c r="A127" s="198" t="s">
        <v>264</v>
      </c>
      <c r="B127" s="171" t="s">
        <v>13</v>
      </c>
      <c r="C127" s="172" t="s">
        <v>9</v>
      </c>
      <c r="D127" s="171" t="s">
        <v>10</v>
      </c>
      <c r="E127" s="172"/>
      <c r="F127" s="171"/>
      <c r="G127" s="171"/>
      <c r="H127" s="172" t="s">
        <v>8</v>
      </c>
      <c r="I127" s="179">
        <f t="shared" ref="I127:J131" si="7">I128</f>
        <v>436.7</v>
      </c>
      <c r="J127" s="179">
        <f t="shared" si="7"/>
        <v>436.7</v>
      </c>
    </row>
    <row r="128" spans="1:10" ht="15.75">
      <c r="A128" s="180" t="s">
        <v>2</v>
      </c>
      <c r="B128" s="171" t="s">
        <v>13</v>
      </c>
      <c r="C128" s="171" t="s">
        <v>12</v>
      </c>
      <c r="D128" s="171" t="s">
        <v>10</v>
      </c>
      <c r="E128" s="172"/>
      <c r="F128" s="171"/>
      <c r="G128" s="171"/>
      <c r="H128" s="172" t="s">
        <v>8</v>
      </c>
      <c r="I128" s="173">
        <f t="shared" si="7"/>
        <v>436.7</v>
      </c>
      <c r="J128" s="173">
        <f t="shared" si="7"/>
        <v>436.7</v>
      </c>
    </row>
    <row r="129" spans="1:10" ht="15.75">
      <c r="A129" s="174" t="s">
        <v>57</v>
      </c>
      <c r="B129" s="171" t="s">
        <v>13</v>
      </c>
      <c r="C129" s="171" t="s">
        <v>12</v>
      </c>
      <c r="D129" s="171" t="s">
        <v>45</v>
      </c>
      <c r="E129" s="172">
        <v>0</v>
      </c>
      <c r="F129" s="171" t="s">
        <v>305</v>
      </c>
      <c r="G129" s="171" t="s">
        <v>398</v>
      </c>
      <c r="H129" s="172"/>
      <c r="I129" s="173">
        <f t="shared" si="7"/>
        <v>436.7</v>
      </c>
      <c r="J129" s="173">
        <f t="shared" si="7"/>
        <v>436.7</v>
      </c>
    </row>
    <row r="130" spans="1:10" s="7" customFormat="1" ht="15.75">
      <c r="A130" s="174" t="s">
        <v>58</v>
      </c>
      <c r="B130" s="171" t="s">
        <v>13</v>
      </c>
      <c r="C130" s="171" t="s">
        <v>12</v>
      </c>
      <c r="D130" s="171" t="s">
        <v>45</v>
      </c>
      <c r="E130" s="172">
        <v>9</v>
      </c>
      <c r="F130" s="171" t="s">
        <v>305</v>
      </c>
      <c r="G130" s="171" t="s">
        <v>398</v>
      </c>
      <c r="H130" s="172"/>
      <c r="I130" s="173">
        <f t="shared" si="7"/>
        <v>436.7</v>
      </c>
      <c r="J130" s="173">
        <f t="shared" si="7"/>
        <v>436.7</v>
      </c>
    </row>
    <row r="131" spans="1:10" ht="78.75">
      <c r="A131" s="169" t="s">
        <v>59</v>
      </c>
      <c r="B131" s="171" t="s">
        <v>13</v>
      </c>
      <c r="C131" s="171" t="s">
        <v>12</v>
      </c>
      <c r="D131" s="171" t="s">
        <v>45</v>
      </c>
      <c r="E131" s="172">
        <v>9</v>
      </c>
      <c r="F131" s="171" t="s">
        <v>305</v>
      </c>
      <c r="G131" s="171" t="s">
        <v>329</v>
      </c>
      <c r="H131" s="172"/>
      <c r="I131" s="173">
        <f t="shared" si="7"/>
        <v>436.7</v>
      </c>
      <c r="J131" s="173">
        <f t="shared" si="7"/>
        <v>436.7</v>
      </c>
    </row>
    <row r="132" spans="1:10" ht="31.5">
      <c r="A132" s="169" t="s">
        <v>113</v>
      </c>
      <c r="B132" s="171" t="s">
        <v>13</v>
      </c>
      <c r="C132" s="171" t="s">
        <v>12</v>
      </c>
      <c r="D132" s="171" t="s">
        <v>45</v>
      </c>
      <c r="E132" s="172">
        <v>9</v>
      </c>
      <c r="F132" s="171" t="s">
        <v>305</v>
      </c>
      <c r="G132" s="171" t="s">
        <v>329</v>
      </c>
      <c r="H132" s="172">
        <v>120</v>
      </c>
      <c r="I132" s="173">
        <f>'Приложение 6'!J126</f>
        <v>436.7</v>
      </c>
      <c r="J132" s="173">
        <f>'Приложение 6'!K126</f>
        <v>436.7</v>
      </c>
    </row>
    <row r="133" spans="1:10" ht="31.5">
      <c r="A133" s="198" t="s">
        <v>265</v>
      </c>
      <c r="B133" s="171" t="s">
        <v>12</v>
      </c>
      <c r="C133" s="171"/>
      <c r="D133" s="171"/>
      <c r="E133" s="172"/>
      <c r="F133" s="171"/>
      <c r="G133" s="171"/>
      <c r="H133" s="172"/>
      <c r="I133" s="173">
        <f>I134+I159+I166</f>
        <v>659.90000000000009</v>
      </c>
      <c r="J133" s="173">
        <f>J134+J159+J166</f>
        <v>633.5</v>
      </c>
    </row>
    <row r="134" spans="1:10" ht="47.25">
      <c r="A134" s="169" t="s">
        <v>32</v>
      </c>
      <c r="B134" s="171" t="s">
        <v>12</v>
      </c>
      <c r="C134" s="171" t="s">
        <v>25</v>
      </c>
      <c r="D134" s="171"/>
      <c r="E134" s="172"/>
      <c r="F134" s="171"/>
      <c r="G134" s="171"/>
      <c r="H134" s="172"/>
      <c r="I134" s="173">
        <f>I135+I155</f>
        <v>383.5</v>
      </c>
      <c r="J134" s="173">
        <f>J135+J155</f>
        <v>383.3</v>
      </c>
    </row>
    <row r="135" spans="1:10" ht="141.75">
      <c r="A135" s="169" t="s">
        <v>404</v>
      </c>
      <c r="B135" s="171" t="s">
        <v>12</v>
      </c>
      <c r="C135" s="171" t="s">
        <v>25</v>
      </c>
      <c r="D135" s="171" t="s">
        <v>13</v>
      </c>
      <c r="E135" s="172">
        <v>0</v>
      </c>
      <c r="F135" s="171" t="s">
        <v>305</v>
      </c>
      <c r="G135" s="171" t="s">
        <v>398</v>
      </c>
      <c r="H135" s="172"/>
      <c r="I135" s="173">
        <f>I136+I147+I150</f>
        <v>348.5</v>
      </c>
      <c r="J135" s="173">
        <f>J136+J147+J150</f>
        <v>348.3</v>
      </c>
    </row>
    <row r="136" spans="1:10" ht="31.5">
      <c r="A136" s="174" t="s">
        <v>330</v>
      </c>
      <c r="B136" s="171" t="s">
        <v>12</v>
      </c>
      <c r="C136" s="171" t="s">
        <v>25</v>
      </c>
      <c r="D136" s="171" t="s">
        <v>13</v>
      </c>
      <c r="E136" s="172">
        <v>1</v>
      </c>
      <c r="F136" s="171" t="s">
        <v>305</v>
      </c>
      <c r="G136" s="171" t="s">
        <v>398</v>
      </c>
      <c r="H136" s="172"/>
      <c r="I136" s="173">
        <f>I137+I139+I143+I145+I141</f>
        <v>7.6</v>
      </c>
      <c r="J136" s="173">
        <f>J137+J139+J143+J145+J141</f>
        <v>7.5</v>
      </c>
    </row>
    <row r="137" spans="1:10" ht="31.5" hidden="1">
      <c r="A137" s="174" t="s">
        <v>583</v>
      </c>
      <c r="B137" s="171" t="s">
        <v>12</v>
      </c>
      <c r="C137" s="171" t="s">
        <v>25</v>
      </c>
      <c r="D137" s="171" t="s">
        <v>13</v>
      </c>
      <c r="E137" s="172">
        <v>1</v>
      </c>
      <c r="F137" s="171" t="s">
        <v>305</v>
      </c>
      <c r="G137" s="171" t="s">
        <v>584</v>
      </c>
      <c r="H137" s="172"/>
      <c r="I137" s="173">
        <f>I138</f>
        <v>0</v>
      </c>
      <c r="J137" s="173">
        <f>J138</f>
        <v>0</v>
      </c>
    </row>
    <row r="138" spans="1:10" ht="47.25" hidden="1">
      <c r="A138" s="174" t="s">
        <v>134</v>
      </c>
      <c r="B138" s="171" t="s">
        <v>12</v>
      </c>
      <c r="C138" s="171" t="s">
        <v>25</v>
      </c>
      <c r="D138" s="171" t="s">
        <v>13</v>
      </c>
      <c r="E138" s="172">
        <v>1</v>
      </c>
      <c r="F138" s="171" t="s">
        <v>305</v>
      </c>
      <c r="G138" s="171" t="s">
        <v>584</v>
      </c>
      <c r="H138" s="172">
        <v>240</v>
      </c>
      <c r="I138" s="173">
        <f>'Приложение 6'!J132</f>
        <v>0</v>
      </c>
      <c r="J138" s="173">
        <f>'Приложение 6'!K132</f>
        <v>0</v>
      </c>
    </row>
    <row r="139" spans="1:10" ht="31.5" hidden="1">
      <c r="A139" s="174" t="s">
        <v>585</v>
      </c>
      <c r="B139" s="171" t="s">
        <v>12</v>
      </c>
      <c r="C139" s="171" t="s">
        <v>25</v>
      </c>
      <c r="D139" s="171" t="s">
        <v>13</v>
      </c>
      <c r="E139" s="172">
        <v>1</v>
      </c>
      <c r="F139" s="171" t="s">
        <v>305</v>
      </c>
      <c r="G139" s="171" t="s">
        <v>586</v>
      </c>
      <c r="H139" s="172"/>
      <c r="I139" s="173">
        <f>I140</f>
        <v>0</v>
      </c>
      <c r="J139" s="173">
        <f>J140</f>
        <v>0</v>
      </c>
    </row>
    <row r="140" spans="1:10" ht="47.25" hidden="1">
      <c r="A140" s="174" t="s">
        <v>134</v>
      </c>
      <c r="B140" s="171" t="s">
        <v>12</v>
      </c>
      <c r="C140" s="171" t="s">
        <v>25</v>
      </c>
      <c r="D140" s="171" t="s">
        <v>13</v>
      </c>
      <c r="E140" s="172">
        <v>1</v>
      </c>
      <c r="F140" s="171" t="s">
        <v>305</v>
      </c>
      <c r="G140" s="171" t="s">
        <v>586</v>
      </c>
      <c r="H140" s="172">
        <v>240</v>
      </c>
      <c r="I140" s="173">
        <f>'Приложение 6'!J134</f>
        <v>0</v>
      </c>
      <c r="J140" s="173">
        <f>'Приложение 6'!K134</f>
        <v>0</v>
      </c>
    </row>
    <row r="141" spans="1:10" ht="31.5" hidden="1">
      <c r="A141" s="174" t="s">
        <v>587</v>
      </c>
      <c r="B141" s="171" t="s">
        <v>12</v>
      </c>
      <c r="C141" s="171" t="s">
        <v>25</v>
      </c>
      <c r="D141" s="171" t="s">
        <v>13</v>
      </c>
      <c r="E141" s="172">
        <v>1</v>
      </c>
      <c r="F141" s="171" t="s">
        <v>305</v>
      </c>
      <c r="G141" s="171" t="s">
        <v>588</v>
      </c>
      <c r="H141" s="172"/>
      <c r="I141" s="173">
        <f>I142</f>
        <v>0</v>
      </c>
      <c r="J141" s="173">
        <f>J142</f>
        <v>0</v>
      </c>
    </row>
    <row r="142" spans="1:10" ht="47.25" hidden="1">
      <c r="A142" s="174" t="s">
        <v>134</v>
      </c>
      <c r="B142" s="171" t="s">
        <v>12</v>
      </c>
      <c r="C142" s="171" t="s">
        <v>25</v>
      </c>
      <c r="D142" s="171" t="s">
        <v>13</v>
      </c>
      <c r="E142" s="172">
        <v>1</v>
      </c>
      <c r="F142" s="171" t="s">
        <v>305</v>
      </c>
      <c r="G142" s="171" t="s">
        <v>588</v>
      </c>
      <c r="H142" s="172">
        <v>240</v>
      </c>
      <c r="I142" s="173">
        <f>'Приложение 6'!J136</f>
        <v>0</v>
      </c>
      <c r="J142" s="173">
        <f>'Приложение 6'!K136</f>
        <v>0</v>
      </c>
    </row>
    <row r="143" spans="1:10" ht="47.25" hidden="1">
      <c r="A143" s="174" t="s">
        <v>331</v>
      </c>
      <c r="B143" s="171" t="s">
        <v>12</v>
      </c>
      <c r="C143" s="171" t="s">
        <v>25</v>
      </c>
      <c r="D143" s="171" t="s">
        <v>13</v>
      </c>
      <c r="E143" s="172">
        <v>1</v>
      </c>
      <c r="F143" s="171" t="s">
        <v>305</v>
      </c>
      <c r="G143" s="171" t="s">
        <v>332</v>
      </c>
      <c r="H143" s="172"/>
      <c r="I143" s="173">
        <f>I144</f>
        <v>0</v>
      </c>
      <c r="J143" s="173">
        <f>J144</f>
        <v>0</v>
      </c>
    </row>
    <row r="144" spans="1:10" ht="47.25" hidden="1">
      <c r="A144" s="174" t="s">
        <v>134</v>
      </c>
      <c r="B144" s="171" t="s">
        <v>12</v>
      </c>
      <c r="C144" s="171" t="s">
        <v>25</v>
      </c>
      <c r="D144" s="171" t="s">
        <v>13</v>
      </c>
      <c r="E144" s="172">
        <v>1</v>
      </c>
      <c r="F144" s="171" t="s">
        <v>305</v>
      </c>
      <c r="G144" s="171" t="s">
        <v>332</v>
      </c>
      <c r="H144" s="172">
        <v>240</v>
      </c>
      <c r="I144" s="173">
        <f>'Приложение 6'!J138</f>
        <v>0</v>
      </c>
      <c r="J144" s="173">
        <f>'Приложение 6'!K138</f>
        <v>0</v>
      </c>
    </row>
    <row r="145" spans="1:10" ht="15.75">
      <c r="A145" s="174" t="s">
        <v>467</v>
      </c>
      <c r="B145" s="171" t="s">
        <v>12</v>
      </c>
      <c r="C145" s="171" t="s">
        <v>25</v>
      </c>
      <c r="D145" s="171" t="s">
        <v>13</v>
      </c>
      <c r="E145" s="172">
        <v>1</v>
      </c>
      <c r="F145" s="171" t="s">
        <v>305</v>
      </c>
      <c r="G145" s="171" t="s">
        <v>468</v>
      </c>
      <c r="H145" s="172"/>
      <c r="I145" s="173">
        <f>I146</f>
        <v>7.6</v>
      </c>
      <c r="J145" s="173">
        <f>J146</f>
        <v>7.5</v>
      </c>
    </row>
    <row r="146" spans="1:10" s="19" customFormat="1" ht="47.25">
      <c r="A146" s="174" t="s">
        <v>134</v>
      </c>
      <c r="B146" s="171" t="s">
        <v>12</v>
      </c>
      <c r="C146" s="171" t="s">
        <v>25</v>
      </c>
      <c r="D146" s="171" t="s">
        <v>13</v>
      </c>
      <c r="E146" s="172">
        <v>1</v>
      </c>
      <c r="F146" s="171" t="s">
        <v>305</v>
      </c>
      <c r="G146" s="171" t="s">
        <v>468</v>
      </c>
      <c r="H146" s="172">
        <v>240</v>
      </c>
      <c r="I146" s="173">
        <f>'Приложение 6'!J140</f>
        <v>7.6</v>
      </c>
      <c r="J146" s="173">
        <f>'Приложение 6'!K140</f>
        <v>7.5</v>
      </c>
    </row>
    <row r="147" spans="1:10" ht="63" hidden="1">
      <c r="A147" s="181" t="s">
        <v>589</v>
      </c>
      <c r="B147" s="171" t="s">
        <v>12</v>
      </c>
      <c r="C147" s="171" t="s">
        <v>25</v>
      </c>
      <c r="D147" s="171" t="s">
        <v>13</v>
      </c>
      <c r="E147" s="172">
        <v>2</v>
      </c>
      <c r="F147" s="171" t="s">
        <v>305</v>
      </c>
      <c r="G147" s="171" t="s">
        <v>398</v>
      </c>
      <c r="H147" s="172"/>
      <c r="I147" s="173">
        <f>I148</f>
        <v>0</v>
      </c>
      <c r="J147" s="173">
        <f>J148</f>
        <v>0</v>
      </c>
    </row>
    <row r="148" spans="1:10" ht="31.5" hidden="1">
      <c r="A148" s="181" t="s">
        <v>590</v>
      </c>
      <c r="B148" s="171" t="s">
        <v>12</v>
      </c>
      <c r="C148" s="171" t="s">
        <v>25</v>
      </c>
      <c r="D148" s="171" t="s">
        <v>13</v>
      </c>
      <c r="E148" s="172">
        <v>2</v>
      </c>
      <c r="F148" s="171" t="s">
        <v>305</v>
      </c>
      <c r="G148" s="171" t="s">
        <v>591</v>
      </c>
      <c r="H148" s="172"/>
      <c r="I148" s="173">
        <f>I149</f>
        <v>0</v>
      </c>
      <c r="J148" s="173">
        <f>J149</f>
        <v>0</v>
      </c>
    </row>
    <row r="149" spans="1:10" ht="47.25" hidden="1">
      <c r="A149" s="174" t="s">
        <v>134</v>
      </c>
      <c r="B149" s="171" t="s">
        <v>12</v>
      </c>
      <c r="C149" s="171" t="s">
        <v>25</v>
      </c>
      <c r="D149" s="171" t="s">
        <v>13</v>
      </c>
      <c r="E149" s="172">
        <v>2</v>
      </c>
      <c r="F149" s="171" t="s">
        <v>305</v>
      </c>
      <c r="G149" s="171" t="s">
        <v>591</v>
      </c>
      <c r="H149" s="172">
        <v>240</v>
      </c>
      <c r="I149" s="173">
        <f>'Приложение 6'!J143</f>
        <v>0</v>
      </c>
      <c r="J149" s="173">
        <f>'Приложение 6'!K143</f>
        <v>0</v>
      </c>
    </row>
    <row r="150" spans="1:10" ht="78.75">
      <c r="A150" s="174" t="s">
        <v>333</v>
      </c>
      <c r="B150" s="171" t="s">
        <v>12</v>
      </c>
      <c r="C150" s="171" t="s">
        <v>25</v>
      </c>
      <c r="D150" s="171" t="s">
        <v>13</v>
      </c>
      <c r="E150" s="172">
        <v>3</v>
      </c>
      <c r="F150" s="171" t="s">
        <v>305</v>
      </c>
      <c r="G150" s="171" t="s">
        <v>398</v>
      </c>
      <c r="H150" s="172"/>
      <c r="I150" s="173">
        <f>I151+I153</f>
        <v>340.9</v>
      </c>
      <c r="J150" s="173">
        <f>J151+J153</f>
        <v>340.8</v>
      </c>
    </row>
    <row r="151" spans="1:10" ht="47.25">
      <c r="A151" s="174" t="s">
        <v>405</v>
      </c>
      <c r="B151" s="171" t="s">
        <v>12</v>
      </c>
      <c r="C151" s="171" t="s">
        <v>25</v>
      </c>
      <c r="D151" s="171" t="s">
        <v>13</v>
      </c>
      <c r="E151" s="172">
        <v>3</v>
      </c>
      <c r="F151" s="171" t="s">
        <v>305</v>
      </c>
      <c r="G151" s="171" t="s">
        <v>406</v>
      </c>
      <c r="H151" s="172"/>
      <c r="I151" s="173">
        <f>I152</f>
        <v>340.9</v>
      </c>
      <c r="J151" s="173">
        <f>J152</f>
        <v>340.8</v>
      </c>
    </row>
    <row r="152" spans="1:10" ht="47.25">
      <c r="A152" s="174" t="s">
        <v>134</v>
      </c>
      <c r="B152" s="171" t="s">
        <v>12</v>
      </c>
      <c r="C152" s="171" t="s">
        <v>25</v>
      </c>
      <c r="D152" s="171" t="s">
        <v>13</v>
      </c>
      <c r="E152" s="172">
        <v>3</v>
      </c>
      <c r="F152" s="171" t="s">
        <v>305</v>
      </c>
      <c r="G152" s="171" t="s">
        <v>406</v>
      </c>
      <c r="H152" s="172">
        <v>240</v>
      </c>
      <c r="I152" s="173">
        <f>'Приложение 6'!J146</f>
        <v>340.9</v>
      </c>
      <c r="J152" s="173">
        <f>'Приложение 6'!K146</f>
        <v>340.8</v>
      </c>
    </row>
    <row r="153" spans="1:10" ht="47.25" hidden="1">
      <c r="A153" s="174" t="s">
        <v>334</v>
      </c>
      <c r="B153" s="171" t="s">
        <v>12</v>
      </c>
      <c r="C153" s="171" t="s">
        <v>25</v>
      </c>
      <c r="D153" s="171" t="s">
        <v>13</v>
      </c>
      <c r="E153" s="172">
        <v>3</v>
      </c>
      <c r="F153" s="171" t="s">
        <v>305</v>
      </c>
      <c r="G153" s="171" t="s">
        <v>335</v>
      </c>
      <c r="H153" s="172"/>
      <c r="I153" s="173">
        <f>I154</f>
        <v>0</v>
      </c>
      <c r="J153" s="173">
        <f>J154</f>
        <v>0</v>
      </c>
    </row>
    <row r="154" spans="1:10" ht="47.25" hidden="1">
      <c r="A154" s="174" t="s">
        <v>134</v>
      </c>
      <c r="B154" s="171" t="s">
        <v>12</v>
      </c>
      <c r="C154" s="171" t="s">
        <v>25</v>
      </c>
      <c r="D154" s="171" t="s">
        <v>13</v>
      </c>
      <c r="E154" s="172">
        <v>3</v>
      </c>
      <c r="F154" s="171" t="s">
        <v>305</v>
      </c>
      <c r="G154" s="171" t="s">
        <v>335</v>
      </c>
      <c r="H154" s="172">
        <v>240</v>
      </c>
      <c r="I154" s="173">
        <f>'Приложение 6'!J148</f>
        <v>0</v>
      </c>
      <c r="J154" s="173">
        <f>'Приложение 6'!K148</f>
        <v>0</v>
      </c>
    </row>
    <row r="155" spans="1:10" ht="47.25">
      <c r="A155" s="174" t="s">
        <v>54</v>
      </c>
      <c r="B155" s="171" t="s">
        <v>12</v>
      </c>
      <c r="C155" s="171" t="s">
        <v>25</v>
      </c>
      <c r="D155" s="171">
        <v>97</v>
      </c>
      <c r="E155" s="172">
        <v>0</v>
      </c>
      <c r="F155" s="171" t="s">
        <v>305</v>
      </c>
      <c r="G155" s="171" t="s">
        <v>398</v>
      </c>
      <c r="H155" s="172"/>
      <c r="I155" s="173">
        <f t="shared" ref="I155:J157" si="8">I156</f>
        <v>35</v>
      </c>
      <c r="J155" s="173">
        <f t="shared" si="8"/>
        <v>35</v>
      </c>
    </row>
    <row r="156" spans="1:10" s="7" customFormat="1" ht="94.5">
      <c r="A156" s="174" t="s">
        <v>53</v>
      </c>
      <c r="B156" s="171" t="s">
        <v>12</v>
      </c>
      <c r="C156" s="171" t="s">
        <v>25</v>
      </c>
      <c r="D156" s="171">
        <v>97</v>
      </c>
      <c r="E156" s="172">
        <v>2</v>
      </c>
      <c r="F156" s="171" t="s">
        <v>305</v>
      </c>
      <c r="G156" s="171" t="s">
        <v>398</v>
      </c>
      <c r="H156" s="172"/>
      <c r="I156" s="173">
        <f t="shared" si="8"/>
        <v>35</v>
      </c>
      <c r="J156" s="173">
        <f t="shared" si="8"/>
        <v>35</v>
      </c>
    </row>
    <row r="157" spans="1:10" ht="78.75">
      <c r="A157" s="174" t="s">
        <v>338</v>
      </c>
      <c r="B157" s="171" t="s">
        <v>12</v>
      </c>
      <c r="C157" s="171" t="s">
        <v>25</v>
      </c>
      <c r="D157" s="171" t="s">
        <v>60</v>
      </c>
      <c r="E157" s="172">
        <v>2</v>
      </c>
      <c r="F157" s="171" t="s">
        <v>305</v>
      </c>
      <c r="G157" s="171" t="s">
        <v>339</v>
      </c>
      <c r="H157" s="172"/>
      <c r="I157" s="173">
        <f t="shared" si="8"/>
        <v>35</v>
      </c>
      <c r="J157" s="173">
        <f t="shared" si="8"/>
        <v>35</v>
      </c>
    </row>
    <row r="158" spans="1:10" ht="15.75">
      <c r="A158" s="196" t="s">
        <v>38</v>
      </c>
      <c r="B158" s="171" t="s">
        <v>12</v>
      </c>
      <c r="C158" s="171" t="s">
        <v>25</v>
      </c>
      <c r="D158" s="171" t="s">
        <v>60</v>
      </c>
      <c r="E158" s="172">
        <v>2</v>
      </c>
      <c r="F158" s="171" t="s">
        <v>305</v>
      </c>
      <c r="G158" s="171" t="s">
        <v>339</v>
      </c>
      <c r="H158" s="172">
        <v>540</v>
      </c>
      <c r="I158" s="173">
        <f>'Приложение 6'!J152</f>
        <v>35</v>
      </c>
      <c r="J158" s="173">
        <f>'Приложение 6'!K152</f>
        <v>35</v>
      </c>
    </row>
    <row r="159" spans="1:10" ht="15.75">
      <c r="A159" s="174" t="s">
        <v>407</v>
      </c>
      <c r="B159" s="171" t="s">
        <v>12</v>
      </c>
      <c r="C159" s="171" t="s">
        <v>36</v>
      </c>
      <c r="D159" s="171"/>
      <c r="E159" s="172"/>
      <c r="F159" s="171"/>
      <c r="G159" s="171"/>
      <c r="H159" s="172"/>
      <c r="I159" s="173">
        <f>I160</f>
        <v>276.40000000000003</v>
      </c>
      <c r="J159" s="173">
        <f>J160</f>
        <v>250.2</v>
      </c>
    </row>
    <row r="160" spans="1:10" ht="141.75">
      <c r="A160" s="174" t="s">
        <v>404</v>
      </c>
      <c r="B160" s="171" t="s">
        <v>12</v>
      </c>
      <c r="C160" s="171" t="s">
        <v>36</v>
      </c>
      <c r="D160" s="171" t="s">
        <v>13</v>
      </c>
      <c r="E160" s="172">
        <v>0</v>
      </c>
      <c r="F160" s="171" t="s">
        <v>305</v>
      </c>
      <c r="G160" s="171" t="s">
        <v>398</v>
      </c>
      <c r="H160" s="172"/>
      <c r="I160" s="173">
        <f>I161</f>
        <v>276.40000000000003</v>
      </c>
      <c r="J160" s="173">
        <f>J161</f>
        <v>250.2</v>
      </c>
    </row>
    <row r="161" spans="1:10" ht="31.5">
      <c r="A161" s="174" t="s">
        <v>336</v>
      </c>
      <c r="B161" s="171" t="s">
        <v>12</v>
      </c>
      <c r="C161" s="171" t="s">
        <v>36</v>
      </c>
      <c r="D161" s="171" t="s">
        <v>13</v>
      </c>
      <c r="E161" s="172">
        <v>4</v>
      </c>
      <c r="F161" s="171" t="s">
        <v>305</v>
      </c>
      <c r="G161" s="171" t="s">
        <v>398</v>
      </c>
      <c r="H161" s="172"/>
      <c r="I161" s="173">
        <f>I162+I164</f>
        <v>276.40000000000003</v>
      </c>
      <c r="J161" s="173">
        <f>J162+J164</f>
        <v>250.2</v>
      </c>
    </row>
    <row r="162" spans="1:10" ht="31.5">
      <c r="A162" s="174" t="s">
        <v>336</v>
      </c>
      <c r="B162" s="171" t="s">
        <v>12</v>
      </c>
      <c r="C162" s="171" t="s">
        <v>36</v>
      </c>
      <c r="D162" s="171" t="s">
        <v>13</v>
      </c>
      <c r="E162" s="172">
        <v>4</v>
      </c>
      <c r="F162" s="171" t="s">
        <v>305</v>
      </c>
      <c r="G162" s="171" t="s">
        <v>337</v>
      </c>
      <c r="H162" s="172"/>
      <c r="I162" s="173">
        <f>I163</f>
        <v>271.3</v>
      </c>
      <c r="J162" s="173">
        <f>J163</f>
        <v>245.7</v>
      </c>
    </row>
    <row r="163" spans="1:10" ht="47.25">
      <c r="A163" s="174" t="s">
        <v>134</v>
      </c>
      <c r="B163" s="171" t="s">
        <v>12</v>
      </c>
      <c r="C163" s="171" t="s">
        <v>36</v>
      </c>
      <c r="D163" s="171" t="s">
        <v>13</v>
      </c>
      <c r="E163" s="172">
        <v>4</v>
      </c>
      <c r="F163" s="171" t="s">
        <v>305</v>
      </c>
      <c r="G163" s="171" t="s">
        <v>337</v>
      </c>
      <c r="H163" s="172">
        <v>240</v>
      </c>
      <c r="I163" s="173">
        <f>'Приложение 6'!J157</f>
        <v>271.3</v>
      </c>
      <c r="J163" s="173">
        <f>'Приложение 6'!K157</f>
        <v>245.7</v>
      </c>
    </row>
    <row r="164" spans="1:10" ht="47.25">
      <c r="A164" s="174" t="s">
        <v>592</v>
      </c>
      <c r="B164" s="171" t="s">
        <v>12</v>
      </c>
      <c r="C164" s="171" t="s">
        <v>36</v>
      </c>
      <c r="D164" s="171" t="s">
        <v>13</v>
      </c>
      <c r="E164" s="172">
        <v>4</v>
      </c>
      <c r="F164" s="171" t="s">
        <v>305</v>
      </c>
      <c r="G164" s="171" t="s">
        <v>593</v>
      </c>
      <c r="H164" s="172"/>
      <c r="I164" s="173">
        <f>I165</f>
        <v>5.0999999999999996</v>
      </c>
      <c r="J164" s="173">
        <f>J165</f>
        <v>4.5</v>
      </c>
    </row>
    <row r="165" spans="1:10" ht="47.25">
      <c r="A165" s="174" t="s">
        <v>134</v>
      </c>
      <c r="B165" s="171" t="s">
        <v>12</v>
      </c>
      <c r="C165" s="171" t="s">
        <v>36</v>
      </c>
      <c r="D165" s="171" t="s">
        <v>13</v>
      </c>
      <c r="E165" s="172">
        <v>4</v>
      </c>
      <c r="F165" s="171" t="s">
        <v>305</v>
      </c>
      <c r="G165" s="171" t="s">
        <v>593</v>
      </c>
      <c r="H165" s="172">
        <v>240</v>
      </c>
      <c r="I165" s="173">
        <f>'Приложение 6'!J159</f>
        <v>5.0999999999999996</v>
      </c>
      <c r="J165" s="173">
        <f>'Приложение 6'!K159</f>
        <v>4.5</v>
      </c>
    </row>
    <row r="166" spans="1:10" ht="47.25" hidden="1">
      <c r="A166" s="174" t="s">
        <v>408</v>
      </c>
      <c r="B166" s="171" t="s">
        <v>12</v>
      </c>
      <c r="C166" s="171" t="s">
        <v>409</v>
      </c>
      <c r="D166" s="171"/>
      <c r="E166" s="172"/>
      <c r="F166" s="171"/>
      <c r="G166" s="171"/>
      <c r="H166" s="172"/>
      <c r="I166" s="173">
        <f t="shared" ref="I166:J168" si="9">I167</f>
        <v>0</v>
      </c>
      <c r="J166" s="173">
        <f t="shared" si="9"/>
        <v>0</v>
      </c>
    </row>
    <row r="167" spans="1:10" ht="63" hidden="1">
      <c r="A167" s="174" t="s">
        <v>594</v>
      </c>
      <c r="B167" s="171" t="s">
        <v>12</v>
      </c>
      <c r="C167" s="171" t="s">
        <v>409</v>
      </c>
      <c r="D167" s="171" t="s">
        <v>43</v>
      </c>
      <c r="E167" s="172">
        <v>0</v>
      </c>
      <c r="F167" s="171" t="s">
        <v>305</v>
      </c>
      <c r="G167" s="171" t="s">
        <v>398</v>
      </c>
      <c r="H167" s="172"/>
      <c r="I167" s="173">
        <f t="shared" si="9"/>
        <v>0</v>
      </c>
      <c r="J167" s="173">
        <f t="shared" si="9"/>
        <v>0</v>
      </c>
    </row>
    <row r="168" spans="1:10" ht="31.5" hidden="1">
      <c r="A168" s="174" t="s">
        <v>410</v>
      </c>
      <c r="B168" s="171" t="s">
        <v>12</v>
      </c>
      <c r="C168" s="171" t="s">
        <v>409</v>
      </c>
      <c r="D168" s="171" t="s">
        <v>43</v>
      </c>
      <c r="E168" s="172">
        <v>0</v>
      </c>
      <c r="F168" s="171" t="s">
        <v>305</v>
      </c>
      <c r="G168" s="171" t="s">
        <v>411</v>
      </c>
      <c r="H168" s="172"/>
      <c r="I168" s="173">
        <f t="shared" si="9"/>
        <v>0</v>
      </c>
      <c r="J168" s="173">
        <f t="shared" si="9"/>
        <v>0</v>
      </c>
    </row>
    <row r="169" spans="1:10" ht="47.25" hidden="1">
      <c r="A169" s="174" t="s">
        <v>134</v>
      </c>
      <c r="B169" s="171" t="s">
        <v>12</v>
      </c>
      <c r="C169" s="171" t="s">
        <v>409</v>
      </c>
      <c r="D169" s="171" t="s">
        <v>43</v>
      </c>
      <c r="E169" s="172">
        <v>0</v>
      </c>
      <c r="F169" s="171" t="s">
        <v>305</v>
      </c>
      <c r="G169" s="171" t="s">
        <v>411</v>
      </c>
      <c r="H169" s="172">
        <v>240</v>
      </c>
      <c r="I169" s="173">
        <f>'Приложение 6'!J163</f>
        <v>0</v>
      </c>
      <c r="J169" s="173">
        <f>'Приложение 6'!K163</f>
        <v>0</v>
      </c>
    </row>
    <row r="170" spans="1:10" ht="15.75">
      <c r="A170" s="198" t="s">
        <v>266</v>
      </c>
      <c r="B170" s="171" t="s">
        <v>15</v>
      </c>
      <c r="C170" s="172" t="s">
        <v>9</v>
      </c>
      <c r="D170" s="171"/>
      <c r="E170" s="172"/>
      <c r="F170" s="171"/>
      <c r="G170" s="171"/>
      <c r="H170" s="172"/>
      <c r="I170" s="173">
        <f>I171+I186+I191</f>
        <v>28053.7</v>
      </c>
      <c r="J170" s="173">
        <f>J171+J186+J191</f>
        <v>24034.400000000001</v>
      </c>
    </row>
    <row r="171" spans="1:10" ht="15.75">
      <c r="A171" s="169" t="s">
        <v>41</v>
      </c>
      <c r="B171" s="171" t="s">
        <v>15</v>
      </c>
      <c r="C171" s="171" t="s">
        <v>25</v>
      </c>
      <c r="D171" s="171"/>
      <c r="E171" s="172"/>
      <c r="F171" s="171"/>
      <c r="G171" s="171"/>
      <c r="H171" s="172"/>
      <c r="I171" s="173">
        <f>I172</f>
        <v>27947.100000000002</v>
      </c>
      <c r="J171" s="173">
        <f>J172</f>
        <v>23927.800000000003</v>
      </c>
    </row>
    <row r="172" spans="1:10" ht="63">
      <c r="A172" s="169" t="s">
        <v>595</v>
      </c>
      <c r="B172" s="171" t="s">
        <v>15</v>
      </c>
      <c r="C172" s="171" t="s">
        <v>25</v>
      </c>
      <c r="D172" s="171" t="s">
        <v>12</v>
      </c>
      <c r="E172" s="172">
        <v>0</v>
      </c>
      <c r="F172" s="171" t="s">
        <v>305</v>
      </c>
      <c r="G172" s="171" t="s">
        <v>398</v>
      </c>
      <c r="H172" s="172"/>
      <c r="I172" s="173">
        <f>I173</f>
        <v>27947.100000000002</v>
      </c>
      <c r="J172" s="173">
        <f>J173</f>
        <v>23927.800000000003</v>
      </c>
    </row>
    <row r="173" spans="1:10" ht="78.75">
      <c r="A173" s="174" t="s">
        <v>419</v>
      </c>
      <c r="B173" s="171" t="s">
        <v>15</v>
      </c>
      <c r="C173" s="171" t="s">
        <v>25</v>
      </c>
      <c r="D173" s="171" t="s">
        <v>12</v>
      </c>
      <c r="E173" s="172">
        <v>1</v>
      </c>
      <c r="F173" s="171" t="s">
        <v>305</v>
      </c>
      <c r="G173" s="171" t="s">
        <v>398</v>
      </c>
      <c r="H173" s="172"/>
      <c r="I173" s="173">
        <f>I174+I176+I178+I180+I184+I182</f>
        <v>27947.100000000002</v>
      </c>
      <c r="J173" s="173">
        <f>J174+J176+J178+J180+J184+J182</f>
        <v>23927.800000000003</v>
      </c>
    </row>
    <row r="174" spans="1:10" ht="15.75">
      <c r="A174" s="174" t="s">
        <v>61</v>
      </c>
      <c r="B174" s="171" t="s">
        <v>15</v>
      </c>
      <c r="C174" s="171" t="s">
        <v>25</v>
      </c>
      <c r="D174" s="171" t="s">
        <v>12</v>
      </c>
      <c r="E174" s="172">
        <v>1</v>
      </c>
      <c r="F174" s="171" t="s">
        <v>305</v>
      </c>
      <c r="G174" s="171" t="s">
        <v>340</v>
      </c>
      <c r="H174" s="172"/>
      <c r="I174" s="173">
        <f>I175</f>
        <v>11535.300000000001</v>
      </c>
      <c r="J174" s="173">
        <f>J175</f>
        <v>10454</v>
      </c>
    </row>
    <row r="175" spans="1:10" ht="47.25">
      <c r="A175" s="174" t="s">
        <v>134</v>
      </c>
      <c r="B175" s="171" t="s">
        <v>15</v>
      </c>
      <c r="C175" s="171" t="s">
        <v>25</v>
      </c>
      <c r="D175" s="171" t="s">
        <v>12</v>
      </c>
      <c r="E175" s="172">
        <v>1</v>
      </c>
      <c r="F175" s="171" t="s">
        <v>305</v>
      </c>
      <c r="G175" s="171" t="s">
        <v>340</v>
      </c>
      <c r="H175" s="172">
        <v>240</v>
      </c>
      <c r="I175" s="173">
        <f>'Приложение 6'!J169</f>
        <v>11535.300000000001</v>
      </c>
      <c r="J175" s="173">
        <f>'Приложение 6'!K169</f>
        <v>10454</v>
      </c>
    </row>
    <row r="176" spans="1:10" ht="15.75">
      <c r="A176" s="174" t="s">
        <v>62</v>
      </c>
      <c r="B176" s="171" t="s">
        <v>15</v>
      </c>
      <c r="C176" s="171" t="s">
        <v>25</v>
      </c>
      <c r="D176" s="171" t="s">
        <v>12</v>
      </c>
      <c r="E176" s="172">
        <v>1</v>
      </c>
      <c r="F176" s="171" t="s">
        <v>305</v>
      </c>
      <c r="G176" s="171" t="s">
        <v>341</v>
      </c>
      <c r="H176" s="172"/>
      <c r="I176" s="173">
        <f>I177</f>
        <v>78.2</v>
      </c>
      <c r="J176" s="173">
        <f>J177</f>
        <v>78.2</v>
      </c>
    </row>
    <row r="177" spans="1:10" ht="47.25">
      <c r="A177" s="174" t="s">
        <v>134</v>
      </c>
      <c r="B177" s="171" t="s">
        <v>15</v>
      </c>
      <c r="C177" s="171" t="s">
        <v>25</v>
      </c>
      <c r="D177" s="171" t="s">
        <v>12</v>
      </c>
      <c r="E177" s="172">
        <v>1</v>
      </c>
      <c r="F177" s="171" t="s">
        <v>305</v>
      </c>
      <c r="G177" s="171" t="s">
        <v>341</v>
      </c>
      <c r="H177" s="172">
        <v>240</v>
      </c>
      <c r="I177" s="173">
        <f>'Приложение 6'!J171</f>
        <v>78.2</v>
      </c>
      <c r="J177" s="173">
        <f>'Приложение 6'!K171</f>
        <v>78.2</v>
      </c>
    </row>
    <row r="178" spans="1:10" ht="15.75">
      <c r="A178" s="174" t="s">
        <v>63</v>
      </c>
      <c r="B178" s="171" t="s">
        <v>15</v>
      </c>
      <c r="C178" s="171" t="s">
        <v>25</v>
      </c>
      <c r="D178" s="171" t="s">
        <v>12</v>
      </c>
      <c r="E178" s="172">
        <v>1</v>
      </c>
      <c r="F178" s="171" t="s">
        <v>305</v>
      </c>
      <c r="G178" s="171" t="s">
        <v>342</v>
      </c>
      <c r="H178" s="172"/>
      <c r="I178" s="173">
        <f>I179</f>
        <v>7817.3</v>
      </c>
      <c r="J178" s="173">
        <f>J179</f>
        <v>7433.6</v>
      </c>
    </row>
    <row r="179" spans="1:10" ht="47.25">
      <c r="A179" s="174" t="s">
        <v>134</v>
      </c>
      <c r="B179" s="171" t="s">
        <v>15</v>
      </c>
      <c r="C179" s="171" t="s">
        <v>25</v>
      </c>
      <c r="D179" s="171" t="s">
        <v>12</v>
      </c>
      <c r="E179" s="172">
        <v>1</v>
      </c>
      <c r="F179" s="171" t="s">
        <v>305</v>
      </c>
      <c r="G179" s="171" t="s">
        <v>342</v>
      </c>
      <c r="H179" s="172">
        <v>240</v>
      </c>
      <c r="I179" s="173">
        <f>'Приложение 6'!J173</f>
        <v>7817.3</v>
      </c>
      <c r="J179" s="173">
        <f>'Приложение 6'!K173</f>
        <v>7433.6</v>
      </c>
    </row>
    <row r="180" spans="1:10" ht="47.25" hidden="1">
      <c r="A180" s="174" t="s">
        <v>102</v>
      </c>
      <c r="B180" s="171" t="s">
        <v>15</v>
      </c>
      <c r="C180" s="171" t="s">
        <v>25</v>
      </c>
      <c r="D180" s="171" t="s">
        <v>12</v>
      </c>
      <c r="E180" s="172">
        <v>1</v>
      </c>
      <c r="F180" s="171" t="s">
        <v>305</v>
      </c>
      <c r="G180" s="171" t="s">
        <v>343</v>
      </c>
      <c r="H180" s="172"/>
      <c r="I180" s="173">
        <f>I181</f>
        <v>0</v>
      </c>
      <c r="J180" s="173">
        <f>J181</f>
        <v>0</v>
      </c>
    </row>
    <row r="181" spans="1:10" s="7" customFormat="1" ht="47.25" hidden="1">
      <c r="A181" s="174" t="s">
        <v>134</v>
      </c>
      <c r="B181" s="171" t="s">
        <v>15</v>
      </c>
      <c r="C181" s="171" t="s">
        <v>25</v>
      </c>
      <c r="D181" s="171" t="s">
        <v>12</v>
      </c>
      <c r="E181" s="172">
        <v>1</v>
      </c>
      <c r="F181" s="171" t="s">
        <v>305</v>
      </c>
      <c r="G181" s="171" t="s">
        <v>343</v>
      </c>
      <c r="H181" s="172">
        <v>240</v>
      </c>
      <c r="I181" s="173">
        <f>'Приложение 6'!J175</f>
        <v>0</v>
      </c>
      <c r="J181" s="173">
        <f>'Приложение 6'!K175</f>
        <v>0</v>
      </c>
    </row>
    <row r="182" spans="1:10" ht="15.75">
      <c r="A182" s="174" t="s">
        <v>133</v>
      </c>
      <c r="B182" s="171" t="s">
        <v>15</v>
      </c>
      <c r="C182" s="171" t="s">
        <v>25</v>
      </c>
      <c r="D182" s="171" t="s">
        <v>12</v>
      </c>
      <c r="E182" s="172">
        <v>1</v>
      </c>
      <c r="F182" s="171" t="s">
        <v>305</v>
      </c>
      <c r="G182" s="171" t="s">
        <v>344</v>
      </c>
      <c r="H182" s="172"/>
      <c r="I182" s="173">
        <f>I183</f>
        <v>6623.8</v>
      </c>
      <c r="J182" s="173">
        <f>J183</f>
        <v>4266.7</v>
      </c>
    </row>
    <row r="183" spans="1:10" ht="47.25">
      <c r="A183" s="174" t="s">
        <v>134</v>
      </c>
      <c r="B183" s="171" t="s">
        <v>15</v>
      </c>
      <c r="C183" s="171" t="s">
        <v>25</v>
      </c>
      <c r="D183" s="171" t="s">
        <v>12</v>
      </c>
      <c r="E183" s="172">
        <v>1</v>
      </c>
      <c r="F183" s="171" t="s">
        <v>305</v>
      </c>
      <c r="G183" s="171" t="s">
        <v>344</v>
      </c>
      <c r="H183" s="172">
        <v>240</v>
      </c>
      <c r="I183" s="173">
        <f>'Приложение 6'!J177</f>
        <v>6623.8</v>
      </c>
      <c r="J183" s="173">
        <f>'Приложение 6'!K177</f>
        <v>4266.7</v>
      </c>
    </row>
    <row r="184" spans="1:10" ht="31.5">
      <c r="A184" s="174" t="s">
        <v>92</v>
      </c>
      <c r="B184" s="171" t="s">
        <v>15</v>
      </c>
      <c r="C184" s="171" t="s">
        <v>25</v>
      </c>
      <c r="D184" s="171" t="s">
        <v>12</v>
      </c>
      <c r="E184" s="172">
        <v>1</v>
      </c>
      <c r="F184" s="171" t="s">
        <v>305</v>
      </c>
      <c r="G184" s="171" t="s">
        <v>345</v>
      </c>
      <c r="H184" s="172"/>
      <c r="I184" s="173">
        <f>I185</f>
        <v>1892.5000000000002</v>
      </c>
      <c r="J184" s="173">
        <f>J185</f>
        <v>1695.3</v>
      </c>
    </row>
    <row r="185" spans="1:10" ht="47.25">
      <c r="A185" s="174" t="s">
        <v>134</v>
      </c>
      <c r="B185" s="171" t="s">
        <v>15</v>
      </c>
      <c r="C185" s="171" t="s">
        <v>25</v>
      </c>
      <c r="D185" s="171" t="s">
        <v>12</v>
      </c>
      <c r="E185" s="172">
        <v>1</v>
      </c>
      <c r="F185" s="171" t="s">
        <v>305</v>
      </c>
      <c r="G185" s="171" t="s">
        <v>345</v>
      </c>
      <c r="H185" s="172">
        <v>240</v>
      </c>
      <c r="I185" s="173">
        <f>'Приложение 6'!J179</f>
        <v>1892.5000000000002</v>
      </c>
      <c r="J185" s="173">
        <f>'Приложение 6'!K179</f>
        <v>1695.3</v>
      </c>
    </row>
    <row r="186" spans="1:10" ht="15.75">
      <c r="A186" s="174" t="s">
        <v>469</v>
      </c>
      <c r="B186" s="171" t="s">
        <v>15</v>
      </c>
      <c r="C186" s="171" t="s">
        <v>36</v>
      </c>
      <c r="D186" s="171"/>
      <c r="E186" s="171"/>
      <c r="F186" s="171"/>
      <c r="G186" s="171"/>
      <c r="H186" s="172" t="s">
        <v>8</v>
      </c>
      <c r="I186" s="173">
        <f t="shared" ref="I186:J189" si="10">I187</f>
        <v>76.600000000000009</v>
      </c>
      <c r="J186" s="173">
        <f t="shared" si="10"/>
        <v>76.600000000000009</v>
      </c>
    </row>
    <row r="187" spans="1:10" ht="15.75">
      <c r="A187" s="174" t="s">
        <v>57</v>
      </c>
      <c r="B187" s="171" t="s">
        <v>15</v>
      </c>
      <c r="C187" s="171" t="s">
        <v>36</v>
      </c>
      <c r="D187" s="171" t="s">
        <v>45</v>
      </c>
      <c r="E187" s="172">
        <v>0</v>
      </c>
      <c r="F187" s="171" t="s">
        <v>305</v>
      </c>
      <c r="G187" s="171" t="s">
        <v>398</v>
      </c>
      <c r="H187" s="172"/>
      <c r="I187" s="173">
        <f t="shared" si="10"/>
        <v>76.600000000000009</v>
      </c>
      <c r="J187" s="173">
        <f t="shared" si="10"/>
        <v>76.600000000000009</v>
      </c>
    </row>
    <row r="188" spans="1:10" ht="15.75">
      <c r="A188" s="174" t="s">
        <v>58</v>
      </c>
      <c r="B188" s="171" t="s">
        <v>15</v>
      </c>
      <c r="C188" s="171" t="s">
        <v>36</v>
      </c>
      <c r="D188" s="171" t="s">
        <v>45</v>
      </c>
      <c r="E188" s="172">
        <v>9</v>
      </c>
      <c r="F188" s="171" t="s">
        <v>305</v>
      </c>
      <c r="G188" s="171" t="s">
        <v>398</v>
      </c>
      <c r="H188" s="172"/>
      <c r="I188" s="173">
        <f t="shared" si="10"/>
        <v>76.600000000000009</v>
      </c>
      <c r="J188" s="173">
        <f t="shared" si="10"/>
        <v>76.600000000000009</v>
      </c>
    </row>
    <row r="189" spans="1:10" ht="47.25">
      <c r="A189" s="174" t="s">
        <v>470</v>
      </c>
      <c r="B189" s="171" t="s">
        <v>15</v>
      </c>
      <c r="C189" s="171" t="s">
        <v>36</v>
      </c>
      <c r="D189" s="171" t="s">
        <v>45</v>
      </c>
      <c r="E189" s="172">
        <v>9</v>
      </c>
      <c r="F189" s="171" t="s">
        <v>305</v>
      </c>
      <c r="G189" s="171" t="s">
        <v>471</v>
      </c>
      <c r="H189" s="172"/>
      <c r="I189" s="173">
        <f t="shared" si="10"/>
        <v>76.600000000000009</v>
      </c>
      <c r="J189" s="173">
        <f t="shared" si="10"/>
        <v>76.600000000000009</v>
      </c>
    </row>
    <row r="190" spans="1:10" ht="47.25">
      <c r="A190" s="174" t="s">
        <v>134</v>
      </c>
      <c r="B190" s="171" t="s">
        <v>15</v>
      </c>
      <c r="C190" s="171" t="s">
        <v>36</v>
      </c>
      <c r="D190" s="171" t="s">
        <v>45</v>
      </c>
      <c r="E190" s="172">
        <v>9</v>
      </c>
      <c r="F190" s="171" t="s">
        <v>305</v>
      </c>
      <c r="G190" s="171" t="s">
        <v>471</v>
      </c>
      <c r="H190" s="172">
        <v>240</v>
      </c>
      <c r="I190" s="173">
        <f>'Приложение 6'!J184</f>
        <v>76.600000000000009</v>
      </c>
      <c r="J190" s="173">
        <f>'Приложение 6'!K184</f>
        <v>76.600000000000009</v>
      </c>
    </row>
    <row r="191" spans="1:10" ht="31.5">
      <c r="A191" s="169" t="s">
        <v>42</v>
      </c>
      <c r="B191" s="171" t="s">
        <v>15</v>
      </c>
      <c r="C191" s="171" t="s">
        <v>43</v>
      </c>
      <c r="D191" s="171"/>
      <c r="E191" s="171"/>
      <c r="F191" s="171"/>
      <c r="G191" s="171"/>
      <c r="H191" s="172" t="s">
        <v>8</v>
      </c>
      <c r="I191" s="179">
        <f>I192</f>
        <v>30</v>
      </c>
      <c r="J191" s="179">
        <f>J192</f>
        <v>30</v>
      </c>
    </row>
    <row r="192" spans="1:10" ht="78.75">
      <c r="A192" s="174" t="s">
        <v>596</v>
      </c>
      <c r="B192" s="171" t="s">
        <v>15</v>
      </c>
      <c r="C192" s="171" t="s">
        <v>43</v>
      </c>
      <c r="D192" s="171" t="s">
        <v>15</v>
      </c>
      <c r="E192" s="172">
        <v>0</v>
      </c>
      <c r="F192" s="171" t="s">
        <v>305</v>
      </c>
      <c r="G192" s="171" t="s">
        <v>398</v>
      </c>
      <c r="H192" s="172"/>
      <c r="I192" s="173">
        <f>I193+I195</f>
        <v>30</v>
      </c>
      <c r="J192" s="173">
        <f>J193+J195</f>
        <v>30</v>
      </c>
    </row>
    <row r="193" spans="1:10" ht="126" hidden="1">
      <c r="A193" s="174" t="s">
        <v>597</v>
      </c>
      <c r="B193" s="171" t="s">
        <v>15</v>
      </c>
      <c r="C193" s="171" t="s">
        <v>43</v>
      </c>
      <c r="D193" s="171" t="s">
        <v>15</v>
      </c>
      <c r="E193" s="172">
        <v>0</v>
      </c>
      <c r="F193" s="171" t="s">
        <v>305</v>
      </c>
      <c r="G193" s="171" t="s">
        <v>598</v>
      </c>
      <c r="H193" s="172"/>
      <c r="I193" s="173">
        <f>I194</f>
        <v>0</v>
      </c>
      <c r="J193" s="173">
        <f>J194</f>
        <v>0</v>
      </c>
    </row>
    <row r="194" spans="1:10" ht="63" hidden="1">
      <c r="A194" s="174" t="s">
        <v>472</v>
      </c>
      <c r="B194" s="171" t="s">
        <v>15</v>
      </c>
      <c r="C194" s="171" t="s">
        <v>43</v>
      </c>
      <c r="D194" s="171" t="s">
        <v>15</v>
      </c>
      <c r="E194" s="172">
        <v>0</v>
      </c>
      <c r="F194" s="171" t="s">
        <v>305</v>
      </c>
      <c r="G194" s="171" t="s">
        <v>598</v>
      </c>
      <c r="H194" s="172">
        <v>810</v>
      </c>
      <c r="I194" s="173">
        <f>'Приложение 6'!J188</f>
        <v>0</v>
      </c>
      <c r="J194" s="173">
        <f>'Приложение 6'!K188</f>
        <v>0</v>
      </c>
    </row>
    <row r="195" spans="1:10" ht="15.75">
      <c r="A195" s="174" t="s">
        <v>111</v>
      </c>
      <c r="B195" s="171" t="s">
        <v>15</v>
      </c>
      <c r="C195" s="171" t="s">
        <v>43</v>
      </c>
      <c r="D195" s="171" t="s">
        <v>15</v>
      </c>
      <c r="E195" s="172">
        <v>0</v>
      </c>
      <c r="F195" s="171" t="s">
        <v>305</v>
      </c>
      <c r="G195" s="171" t="s">
        <v>346</v>
      </c>
      <c r="H195" s="172"/>
      <c r="I195" s="173">
        <f>I196</f>
        <v>30</v>
      </c>
      <c r="J195" s="173">
        <f>J196</f>
        <v>30</v>
      </c>
    </row>
    <row r="196" spans="1:10" ht="63">
      <c r="A196" s="174" t="s">
        <v>472</v>
      </c>
      <c r="B196" s="171" t="s">
        <v>15</v>
      </c>
      <c r="C196" s="171" t="s">
        <v>43</v>
      </c>
      <c r="D196" s="171" t="s">
        <v>15</v>
      </c>
      <c r="E196" s="172">
        <v>0</v>
      </c>
      <c r="F196" s="171" t="s">
        <v>305</v>
      </c>
      <c r="G196" s="171" t="s">
        <v>346</v>
      </c>
      <c r="H196" s="172">
        <v>810</v>
      </c>
      <c r="I196" s="173">
        <f>'Приложение 6'!J190</f>
        <v>30</v>
      </c>
      <c r="J196" s="173">
        <f>'Приложение 6'!K190</f>
        <v>30</v>
      </c>
    </row>
    <row r="197" spans="1:10" ht="15.75">
      <c r="A197" s="198" t="s">
        <v>473</v>
      </c>
      <c r="B197" s="171" t="s">
        <v>16</v>
      </c>
      <c r="C197" s="172" t="s">
        <v>9</v>
      </c>
      <c r="D197" s="171"/>
      <c r="E197" s="172"/>
      <c r="F197" s="171"/>
      <c r="G197" s="171"/>
      <c r="H197" s="172"/>
      <c r="I197" s="173">
        <f>I198+I210+I215+I263</f>
        <v>76765.5</v>
      </c>
      <c r="J197" s="173">
        <f>J198+J210+J215+J263</f>
        <v>56742.5</v>
      </c>
    </row>
    <row r="198" spans="1:10" ht="15.75">
      <c r="A198" s="169" t="s">
        <v>17</v>
      </c>
      <c r="B198" s="171" t="s">
        <v>16</v>
      </c>
      <c r="C198" s="172" t="s">
        <v>11</v>
      </c>
      <c r="D198" s="171" t="s">
        <v>305</v>
      </c>
      <c r="E198" s="172">
        <v>0</v>
      </c>
      <c r="F198" s="171" t="s">
        <v>305</v>
      </c>
      <c r="G198" s="171" t="s">
        <v>398</v>
      </c>
      <c r="H198" s="172"/>
      <c r="I198" s="173">
        <f>I199+I206</f>
        <v>15508.9</v>
      </c>
      <c r="J198" s="173">
        <f>J199+J206</f>
        <v>9081.4000000000015</v>
      </c>
    </row>
    <row r="199" spans="1:10" ht="63">
      <c r="A199" s="174" t="s">
        <v>413</v>
      </c>
      <c r="B199" s="171" t="s">
        <v>16</v>
      </c>
      <c r="C199" s="171" t="s">
        <v>11</v>
      </c>
      <c r="D199" s="171" t="s">
        <v>16</v>
      </c>
      <c r="E199" s="172">
        <v>0</v>
      </c>
      <c r="F199" s="171" t="s">
        <v>305</v>
      </c>
      <c r="G199" s="171" t="s">
        <v>398</v>
      </c>
      <c r="H199" s="172"/>
      <c r="I199" s="173">
        <f>I200+I203</f>
        <v>14373.5</v>
      </c>
      <c r="J199" s="173">
        <f>J200+J203</f>
        <v>7962.9000000000005</v>
      </c>
    </row>
    <row r="200" spans="1:10" ht="31.5">
      <c r="A200" s="174" t="s">
        <v>64</v>
      </c>
      <c r="B200" s="171" t="s">
        <v>16</v>
      </c>
      <c r="C200" s="171" t="s">
        <v>11</v>
      </c>
      <c r="D200" s="171" t="s">
        <v>16</v>
      </c>
      <c r="E200" s="172">
        <v>1</v>
      </c>
      <c r="F200" s="171" t="s">
        <v>305</v>
      </c>
      <c r="G200" s="171" t="s">
        <v>398</v>
      </c>
      <c r="H200" s="172"/>
      <c r="I200" s="173">
        <f>I201</f>
        <v>132.19999999999999</v>
      </c>
      <c r="J200" s="173">
        <f>J201</f>
        <v>132.1</v>
      </c>
    </row>
    <row r="201" spans="1:10" ht="15.75">
      <c r="A201" s="174" t="s">
        <v>136</v>
      </c>
      <c r="B201" s="171" t="s">
        <v>16</v>
      </c>
      <c r="C201" s="171" t="s">
        <v>11</v>
      </c>
      <c r="D201" s="171" t="s">
        <v>16</v>
      </c>
      <c r="E201" s="172">
        <v>1</v>
      </c>
      <c r="F201" s="171" t="s">
        <v>305</v>
      </c>
      <c r="G201" s="171" t="s">
        <v>347</v>
      </c>
      <c r="H201" s="172"/>
      <c r="I201" s="173">
        <f>I202</f>
        <v>132.19999999999999</v>
      </c>
      <c r="J201" s="173">
        <f>J202</f>
        <v>132.1</v>
      </c>
    </row>
    <row r="202" spans="1:10" ht="47.25">
      <c r="A202" s="174" t="s">
        <v>134</v>
      </c>
      <c r="B202" s="171" t="s">
        <v>16</v>
      </c>
      <c r="C202" s="171" t="s">
        <v>11</v>
      </c>
      <c r="D202" s="171" t="s">
        <v>16</v>
      </c>
      <c r="E202" s="172">
        <v>1</v>
      </c>
      <c r="F202" s="171" t="s">
        <v>305</v>
      </c>
      <c r="G202" s="171" t="s">
        <v>347</v>
      </c>
      <c r="H202" s="172">
        <v>240</v>
      </c>
      <c r="I202" s="173">
        <f>'Приложение 6'!J196</f>
        <v>132.19999999999999</v>
      </c>
      <c r="J202" s="173">
        <f>'Приложение 6'!K196</f>
        <v>132.1</v>
      </c>
    </row>
    <row r="203" spans="1:10" ht="63">
      <c r="A203" s="174" t="s">
        <v>348</v>
      </c>
      <c r="B203" s="171" t="s">
        <v>16</v>
      </c>
      <c r="C203" s="171" t="s">
        <v>11</v>
      </c>
      <c r="D203" s="171" t="s">
        <v>16</v>
      </c>
      <c r="E203" s="172">
        <v>6</v>
      </c>
      <c r="F203" s="171" t="s">
        <v>305</v>
      </c>
      <c r="G203" s="171" t="s">
        <v>398</v>
      </c>
      <c r="H203" s="172"/>
      <c r="I203" s="173">
        <f>I204</f>
        <v>14241.3</v>
      </c>
      <c r="J203" s="173">
        <f>J204</f>
        <v>7830.8</v>
      </c>
    </row>
    <row r="204" spans="1:10" ht="15.75">
      <c r="A204" s="174" t="s">
        <v>131</v>
      </c>
      <c r="B204" s="171" t="s">
        <v>16</v>
      </c>
      <c r="C204" s="171" t="s">
        <v>11</v>
      </c>
      <c r="D204" s="171" t="s">
        <v>16</v>
      </c>
      <c r="E204" s="172">
        <v>6</v>
      </c>
      <c r="F204" s="171" t="s">
        <v>305</v>
      </c>
      <c r="G204" s="171" t="s">
        <v>349</v>
      </c>
      <c r="H204" s="172"/>
      <c r="I204" s="173">
        <f>I205</f>
        <v>14241.3</v>
      </c>
      <c r="J204" s="173">
        <f>J205</f>
        <v>7830.8</v>
      </c>
    </row>
    <row r="205" spans="1:10" s="7" customFormat="1" ht="15.75">
      <c r="A205" s="174" t="s">
        <v>414</v>
      </c>
      <c r="B205" s="171" t="s">
        <v>16</v>
      </c>
      <c r="C205" s="171" t="s">
        <v>11</v>
      </c>
      <c r="D205" s="171" t="s">
        <v>16</v>
      </c>
      <c r="E205" s="172">
        <v>6</v>
      </c>
      <c r="F205" s="171" t="s">
        <v>305</v>
      </c>
      <c r="G205" s="171" t="s">
        <v>349</v>
      </c>
      <c r="H205" s="172">
        <v>410</v>
      </c>
      <c r="I205" s="173">
        <f>'Приложение 6'!J199</f>
        <v>14241.3</v>
      </c>
      <c r="J205" s="173">
        <f>'Приложение 6'!K199</f>
        <v>7830.8</v>
      </c>
    </row>
    <row r="206" spans="1:10" ht="15.75">
      <c r="A206" s="174" t="s">
        <v>57</v>
      </c>
      <c r="B206" s="171" t="s">
        <v>16</v>
      </c>
      <c r="C206" s="172" t="s">
        <v>11</v>
      </c>
      <c r="D206" s="171" t="s">
        <v>45</v>
      </c>
      <c r="E206" s="172">
        <v>0</v>
      </c>
      <c r="F206" s="171" t="s">
        <v>305</v>
      </c>
      <c r="G206" s="171" t="s">
        <v>398</v>
      </c>
      <c r="H206" s="172"/>
      <c r="I206" s="173">
        <f t="shared" ref="I206:J208" si="11">I207</f>
        <v>1135.4000000000001</v>
      </c>
      <c r="J206" s="173">
        <f t="shared" si="11"/>
        <v>1118.5</v>
      </c>
    </row>
    <row r="207" spans="1:10" ht="15.75">
      <c r="A207" s="174" t="s">
        <v>58</v>
      </c>
      <c r="B207" s="171" t="s">
        <v>16</v>
      </c>
      <c r="C207" s="172" t="s">
        <v>11</v>
      </c>
      <c r="D207" s="171" t="s">
        <v>45</v>
      </c>
      <c r="E207" s="172">
        <v>9</v>
      </c>
      <c r="F207" s="171" t="s">
        <v>305</v>
      </c>
      <c r="G207" s="171" t="s">
        <v>398</v>
      </c>
      <c r="H207" s="172"/>
      <c r="I207" s="173">
        <f t="shared" si="11"/>
        <v>1135.4000000000001</v>
      </c>
      <c r="J207" s="173">
        <f t="shared" si="11"/>
        <v>1118.5</v>
      </c>
    </row>
    <row r="208" spans="1:10" s="7" customFormat="1" ht="63">
      <c r="A208" s="174" t="s">
        <v>109</v>
      </c>
      <c r="B208" s="171" t="s">
        <v>16</v>
      </c>
      <c r="C208" s="172" t="s">
        <v>11</v>
      </c>
      <c r="D208" s="171" t="s">
        <v>45</v>
      </c>
      <c r="E208" s="172">
        <v>9</v>
      </c>
      <c r="F208" s="171" t="s">
        <v>305</v>
      </c>
      <c r="G208" s="171" t="s">
        <v>350</v>
      </c>
      <c r="H208" s="172"/>
      <c r="I208" s="173">
        <f t="shared" si="11"/>
        <v>1135.4000000000001</v>
      </c>
      <c r="J208" s="173">
        <f t="shared" si="11"/>
        <v>1118.5</v>
      </c>
    </row>
    <row r="209" spans="1:10" s="7" customFormat="1" ht="47.25">
      <c r="A209" s="174" t="s">
        <v>134</v>
      </c>
      <c r="B209" s="171" t="s">
        <v>16</v>
      </c>
      <c r="C209" s="172" t="s">
        <v>11</v>
      </c>
      <c r="D209" s="171" t="s">
        <v>45</v>
      </c>
      <c r="E209" s="172">
        <v>9</v>
      </c>
      <c r="F209" s="171" t="s">
        <v>305</v>
      </c>
      <c r="G209" s="171" t="s">
        <v>350</v>
      </c>
      <c r="H209" s="172">
        <v>240</v>
      </c>
      <c r="I209" s="173">
        <f>'Приложение 6'!J203</f>
        <v>1135.4000000000001</v>
      </c>
      <c r="J209" s="173">
        <f>'Приложение 6'!K203</f>
        <v>1118.5</v>
      </c>
    </row>
    <row r="210" spans="1:10" s="7" customFormat="1" ht="15.75" hidden="1">
      <c r="A210" s="169" t="s">
        <v>35</v>
      </c>
      <c r="B210" s="171" t="s">
        <v>16</v>
      </c>
      <c r="C210" s="171" t="s">
        <v>13</v>
      </c>
      <c r="D210" s="171"/>
      <c r="E210" s="172"/>
      <c r="F210" s="171"/>
      <c r="G210" s="171"/>
      <c r="H210" s="182"/>
      <c r="I210" s="173">
        <f t="shared" ref="I210:J213" si="12">I211</f>
        <v>0</v>
      </c>
      <c r="J210" s="173">
        <f t="shared" si="12"/>
        <v>0</v>
      </c>
    </row>
    <row r="211" spans="1:10" s="7" customFormat="1" ht="15.75" hidden="1">
      <c r="A211" s="174" t="s">
        <v>0</v>
      </c>
      <c r="B211" s="171" t="s">
        <v>16</v>
      </c>
      <c r="C211" s="171" t="s">
        <v>13</v>
      </c>
      <c r="D211" s="171" t="s">
        <v>475</v>
      </c>
      <c r="E211" s="172">
        <v>0</v>
      </c>
      <c r="F211" s="171" t="s">
        <v>305</v>
      </c>
      <c r="G211" s="171" t="s">
        <v>398</v>
      </c>
      <c r="H211" s="182"/>
      <c r="I211" s="173">
        <f t="shared" si="12"/>
        <v>0</v>
      </c>
      <c r="J211" s="173">
        <f t="shared" si="12"/>
        <v>0</v>
      </c>
    </row>
    <row r="212" spans="1:10" ht="15.75" hidden="1">
      <c r="A212" s="169" t="s">
        <v>1</v>
      </c>
      <c r="B212" s="171" t="s">
        <v>16</v>
      </c>
      <c r="C212" s="171" t="s">
        <v>13</v>
      </c>
      <c r="D212" s="171" t="s">
        <v>475</v>
      </c>
      <c r="E212" s="172">
        <v>1</v>
      </c>
      <c r="F212" s="171" t="s">
        <v>305</v>
      </c>
      <c r="G212" s="171" t="s">
        <v>398</v>
      </c>
      <c r="H212" s="182"/>
      <c r="I212" s="173">
        <f t="shared" si="12"/>
        <v>0</v>
      </c>
      <c r="J212" s="173">
        <f t="shared" si="12"/>
        <v>0</v>
      </c>
    </row>
    <row r="213" spans="1:10" ht="15.75" hidden="1">
      <c r="A213" s="169" t="s">
        <v>1</v>
      </c>
      <c r="B213" s="171" t="s">
        <v>16</v>
      </c>
      <c r="C213" s="171" t="s">
        <v>13</v>
      </c>
      <c r="D213" s="171" t="s">
        <v>475</v>
      </c>
      <c r="E213" s="172">
        <v>1</v>
      </c>
      <c r="F213" s="171" t="s">
        <v>305</v>
      </c>
      <c r="G213" s="183">
        <v>28810</v>
      </c>
      <c r="H213" s="182"/>
      <c r="I213" s="173">
        <f t="shared" si="12"/>
        <v>0</v>
      </c>
      <c r="J213" s="173">
        <f t="shared" si="12"/>
        <v>0</v>
      </c>
    </row>
    <row r="214" spans="1:10" s="7" customFormat="1" ht="47.25" hidden="1">
      <c r="A214" s="174" t="s">
        <v>134</v>
      </c>
      <c r="B214" s="171" t="s">
        <v>16</v>
      </c>
      <c r="C214" s="171" t="s">
        <v>13</v>
      </c>
      <c r="D214" s="171" t="s">
        <v>475</v>
      </c>
      <c r="E214" s="172">
        <v>1</v>
      </c>
      <c r="F214" s="171" t="s">
        <v>305</v>
      </c>
      <c r="G214" s="183">
        <v>28810</v>
      </c>
      <c r="H214" s="183">
        <v>240</v>
      </c>
      <c r="I214" s="173">
        <f>'Приложение 6'!J208</f>
        <v>0</v>
      </c>
      <c r="J214" s="173">
        <f>'Приложение 6'!K208</f>
        <v>0</v>
      </c>
    </row>
    <row r="215" spans="1:10" s="7" customFormat="1" ht="15.75">
      <c r="A215" s="169" t="s">
        <v>3</v>
      </c>
      <c r="B215" s="171" t="s">
        <v>16</v>
      </c>
      <c r="C215" s="172" t="s">
        <v>12</v>
      </c>
      <c r="D215" s="171" t="s">
        <v>10</v>
      </c>
      <c r="E215" s="172"/>
      <c r="F215" s="171"/>
      <c r="G215" s="171"/>
      <c r="H215" s="172"/>
      <c r="I215" s="179">
        <f>I216+I252</f>
        <v>42007.3</v>
      </c>
      <c r="J215" s="179">
        <f>J216+J252</f>
        <v>31868.9</v>
      </c>
    </row>
    <row r="216" spans="1:10" s="7" customFormat="1" ht="63">
      <c r="A216" s="169" t="s">
        <v>595</v>
      </c>
      <c r="B216" s="171" t="s">
        <v>16</v>
      </c>
      <c r="C216" s="171" t="s">
        <v>12</v>
      </c>
      <c r="D216" s="171" t="s">
        <v>12</v>
      </c>
      <c r="E216" s="172">
        <v>0</v>
      </c>
      <c r="F216" s="171" t="s">
        <v>305</v>
      </c>
      <c r="G216" s="171" t="s">
        <v>398</v>
      </c>
      <c r="H216" s="172"/>
      <c r="I216" s="173">
        <f>I217+I224</f>
        <v>40317.700000000004</v>
      </c>
      <c r="J216" s="173">
        <f>J217+J224</f>
        <v>30652.9</v>
      </c>
    </row>
    <row r="217" spans="1:10" ht="31.5">
      <c r="A217" s="174" t="s">
        <v>66</v>
      </c>
      <c r="B217" s="171" t="s">
        <v>16</v>
      </c>
      <c r="C217" s="171" t="s">
        <v>12</v>
      </c>
      <c r="D217" s="171" t="s">
        <v>12</v>
      </c>
      <c r="E217" s="172">
        <v>2</v>
      </c>
      <c r="F217" s="171" t="s">
        <v>305</v>
      </c>
      <c r="G217" s="171" t="s">
        <v>398</v>
      </c>
      <c r="H217" s="172"/>
      <c r="I217" s="173">
        <f>I218+I220+I222</f>
        <v>13847.5</v>
      </c>
      <c r="J217" s="173">
        <f>J218+J220+J222</f>
        <v>11847.5</v>
      </c>
    </row>
    <row r="218" spans="1:10" s="7" customFormat="1" ht="15.75">
      <c r="A218" s="174" t="s">
        <v>599</v>
      </c>
      <c r="B218" s="171" t="s">
        <v>16</v>
      </c>
      <c r="C218" s="171" t="s">
        <v>12</v>
      </c>
      <c r="D218" s="171" t="s">
        <v>12</v>
      </c>
      <c r="E218" s="172">
        <v>2</v>
      </c>
      <c r="F218" s="171" t="s">
        <v>305</v>
      </c>
      <c r="G218" s="171" t="s">
        <v>600</v>
      </c>
      <c r="H218" s="172"/>
      <c r="I218" s="173">
        <f>I219</f>
        <v>4190.7</v>
      </c>
      <c r="J218" s="173">
        <f>J219</f>
        <v>3777.7</v>
      </c>
    </row>
    <row r="219" spans="1:10" s="7" customFormat="1" ht="15.75">
      <c r="A219" s="174" t="s">
        <v>414</v>
      </c>
      <c r="B219" s="171" t="s">
        <v>16</v>
      </c>
      <c r="C219" s="171" t="s">
        <v>12</v>
      </c>
      <c r="D219" s="171" t="s">
        <v>12</v>
      </c>
      <c r="E219" s="172">
        <v>2</v>
      </c>
      <c r="F219" s="171" t="s">
        <v>305</v>
      </c>
      <c r="G219" s="171" t="s">
        <v>600</v>
      </c>
      <c r="H219" s="172">
        <v>410</v>
      </c>
      <c r="I219" s="173">
        <f>'Приложение 6'!J213</f>
        <v>4190.7</v>
      </c>
      <c r="J219" s="173">
        <f>'Приложение 6'!K213</f>
        <v>3777.7</v>
      </c>
    </row>
    <row r="220" spans="1:10" ht="31.5">
      <c r="A220" s="174" t="s">
        <v>67</v>
      </c>
      <c r="B220" s="171" t="s">
        <v>16</v>
      </c>
      <c r="C220" s="171" t="s">
        <v>12</v>
      </c>
      <c r="D220" s="171" t="s">
        <v>12</v>
      </c>
      <c r="E220" s="172">
        <v>2</v>
      </c>
      <c r="F220" s="171" t="s">
        <v>305</v>
      </c>
      <c r="G220" s="171" t="s">
        <v>351</v>
      </c>
      <c r="H220" s="172"/>
      <c r="I220" s="173">
        <f>I221</f>
        <v>6999.3</v>
      </c>
      <c r="J220" s="173">
        <f>J221</f>
        <v>5412.3</v>
      </c>
    </row>
    <row r="221" spans="1:10" ht="47.25">
      <c r="A221" s="174" t="s">
        <v>134</v>
      </c>
      <c r="B221" s="171" t="s">
        <v>16</v>
      </c>
      <c r="C221" s="171" t="s">
        <v>12</v>
      </c>
      <c r="D221" s="171" t="s">
        <v>12</v>
      </c>
      <c r="E221" s="172">
        <v>2</v>
      </c>
      <c r="F221" s="171" t="s">
        <v>305</v>
      </c>
      <c r="G221" s="171" t="s">
        <v>351</v>
      </c>
      <c r="H221" s="172">
        <v>240</v>
      </c>
      <c r="I221" s="173">
        <f>'Приложение 6'!J215</f>
        <v>6999.3</v>
      </c>
      <c r="J221" s="173">
        <f>'Приложение 6'!K215</f>
        <v>5412.3</v>
      </c>
    </row>
    <row r="222" spans="1:10" ht="31.5">
      <c r="A222" s="174" t="s">
        <v>70</v>
      </c>
      <c r="B222" s="171" t="s">
        <v>16</v>
      </c>
      <c r="C222" s="171" t="s">
        <v>12</v>
      </c>
      <c r="D222" s="171" t="s">
        <v>12</v>
      </c>
      <c r="E222" s="172">
        <v>2</v>
      </c>
      <c r="F222" s="171" t="s">
        <v>305</v>
      </c>
      <c r="G222" s="171" t="s">
        <v>352</v>
      </c>
      <c r="H222" s="172"/>
      <c r="I222" s="173">
        <f>I223</f>
        <v>2657.5</v>
      </c>
      <c r="J222" s="173">
        <f>J223</f>
        <v>2657.5</v>
      </c>
    </row>
    <row r="223" spans="1:10" ht="47.25">
      <c r="A223" s="174" t="s">
        <v>134</v>
      </c>
      <c r="B223" s="171" t="s">
        <v>16</v>
      </c>
      <c r="C223" s="171" t="s">
        <v>12</v>
      </c>
      <c r="D223" s="171" t="s">
        <v>12</v>
      </c>
      <c r="E223" s="172">
        <v>2</v>
      </c>
      <c r="F223" s="171" t="s">
        <v>305</v>
      </c>
      <c r="G223" s="171" t="s">
        <v>352</v>
      </c>
      <c r="H223" s="172">
        <v>240</v>
      </c>
      <c r="I223" s="173">
        <f>'Приложение 6'!J217</f>
        <v>2657.5</v>
      </c>
      <c r="J223" s="173">
        <f>'Приложение 6'!K217</f>
        <v>2657.5</v>
      </c>
    </row>
    <row r="224" spans="1:10" ht="47.25">
      <c r="A224" s="174" t="s">
        <v>68</v>
      </c>
      <c r="B224" s="171" t="s">
        <v>16</v>
      </c>
      <c r="C224" s="171" t="s">
        <v>12</v>
      </c>
      <c r="D224" s="171" t="s">
        <v>12</v>
      </c>
      <c r="E224" s="172">
        <v>3</v>
      </c>
      <c r="F224" s="171" t="s">
        <v>305</v>
      </c>
      <c r="G224" s="171" t="s">
        <v>398</v>
      </c>
      <c r="H224" s="172"/>
      <c r="I224" s="173">
        <f>I225+I228+I230+I232+I234+I236+I238+I240+I242+I244+I246+I248+I250</f>
        <v>26470.200000000004</v>
      </c>
      <c r="J224" s="173">
        <f>J225+J228+J230+J232+J234+J236+J238+J240+J242+J244+J246+J248+J250</f>
        <v>18805.400000000001</v>
      </c>
    </row>
    <row r="225" spans="1:10" ht="15.75">
      <c r="A225" s="174" t="s">
        <v>476</v>
      </c>
      <c r="B225" s="171" t="s">
        <v>16</v>
      </c>
      <c r="C225" s="171" t="s">
        <v>12</v>
      </c>
      <c r="D225" s="171" t="s">
        <v>12</v>
      </c>
      <c r="E225" s="172">
        <v>3</v>
      </c>
      <c r="F225" s="171" t="s">
        <v>305</v>
      </c>
      <c r="G225" s="171" t="s">
        <v>477</v>
      </c>
      <c r="H225" s="172"/>
      <c r="I225" s="173">
        <f>SUM(I226:I227)</f>
        <v>523</v>
      </c>
      <c r="J225" s="173">
        <f>SUM(J226:J227)</f>
        <v>321</v>
      </c>
    </row>
    <row r="226" spans="1:10" ht="47.25">
      <c r="A226" s="174" t="s">
        <v>134</v>
      </c>
      <c r="B226" s="171" t="s">
        <v>16</v>
      </c>
      <c r="C226" s="171" t="s">
        <v>12</v>
      </c>
      <c r="D226" s="171" t="s">
        <v>12</v>
      </c>
      <c r="E226" s="172">
        <v>3</v>
      </c>
      <c r="F226" s="171" t="s">
        <v>305</v>
      </c>
      <c r="G226" s="171" t="s">
        <v>477</v>
      </c>
      <c r="H226" s="172">
        <v>240</v>
      </c>
      <c r="I226" s="173">
        <f>'Приложение 6'!J220</f>
        <v>493</v>
      </c>
      <c r="J226" s="173">
        <f>'Приложение 6'!K220</f>
        <v>291</v>
      </c>
    </row>
    <row r="227" spans="1:10" ht="15.75">
      <c r="A227" s="174" t="s">
        <v>487</v>
      </c>
      <c r="B227" s="171" t="s">
        <v>16</v>
      </c>
      <c r="C227" s="171" t="s">
        <v>12</v>
      </c>
      <c r="D227" s="171" t="s">
        <v>12</v>
      </c>
      <c r="E227" s="172">
        <v>3</v>
      </c>
      <c r="F227" s="171" t="s">
        <v>305</v>
      </c>
      <c r="G227" s="171" t="s">
        <v>477</v>
      </c>
      <c r="H227" s="172">
        <v>350</v>
      </c>
      <c r="I227" s="173">
        <f>'Приложение 6'!J221</f>
        <v>30</v>
      </c>
      <c r="J227" s="173">
        <f>'Приложение 6'!K221</f>
        <v>30</v>
      </c>
    </row>
    <row r="228" spans="1:10" ht="15.75">
      <c r="A228" s="174" t="s">
        <v>69</v>
      </c>
      <c r="B228" s="171" t="s">
        <v>16</v>
      </c>
      <c r="C228" s="171" t="s">
        <v>12</v>
      </c>
      <c r="D228" s="171" t="s">
        <v>12</v>
      </c>
      <c r="E228" s="172">
        <v>3</v>
      </c>
      <c r="F228" s="171" t="s">
        <v>305</v>
      </c>
      <c r="G228" s="171" t="s">
        <v>353</v>
      </c>
      <c r="H228" s="172"/>
      <c r="I228" s="173">
        <f>I229</f>
        <v>2944.6</v>
      </c>
      <c r="J228" s="173">
        <f>J229</f>
        <v>1933</v>
      </c>
    </row>
    <row r="229" spans="1:10" ht="47.25">
      <c r="A229" s="174" t="s">
        <v>134</v>
      </c>
      <c r="B229" s="171" t="s">
        <v>16</v>
      </c>
      <c r="C229" s="171" t="s">
        <v>12</v>
      </c>
      <c r="D229" s="171" t="s">
        <v>12</v>
      </c>
      <c r="E229" s="172">
        <v>3</v>
      </c>
      <c r="F229" s="171" t="s">
        <v>305</v>
      </c>
      <c r="G229" s="171" t="s">
        <v>353</v>
      </c>
      <c r="H229" s="172">
        <v>240</v>
      </c>
      <c r="I229" s="173">
        <f>'Приложение 6'!J223</f>
        <v>2944.6</v>
      </c>
      <c r="J229" s="173">
        <f>'Приложение 6'!K223</f>
        <v>1933</v>
      </c>
    </row>
    <row r="230" spans="1:10" ht="15.75">
      <c r="A230" s="174" t="s">
        <v>71</v>
      </c>
      <c r="B230" s="171" t="s">
        <v>16</v>
      </c>
      <c r="C230" s="171" t="s">
        <v>12</v>
      </c>
      <c r="D230" s="171" t="s">
        <v>12</v>
      </c>
      <c r="E230" s="172">
        <v>3</v>
      </c>
      <c r="F230" s="171" t="s">
        <v>305</v>
      </c>
      <c r="G230" s="172">
        <v>29220</v>
      </c>
      <c r="H230" s="172"/>
      <c r="I230" s="173">
        <f>I231</f>
        <v>500</v>
      </c>
      <c r="J230" s="173">
        <f>J231</f>
        <v>408</v>
      </c>
    </row>
    <row r="231" spans="1:10" ht="47.25">
      <c r="A231" s="174" t="s">
        <v>134</v>
      </c>
      <c r="B231" s="171" t="s">
        <v>16</v>
      </c>
      <c r="C231" s="171" t="s">
        <v>12</v>
      </c>
      <c r="D231" s="171" t="s">
        <v>12</v>
      </c>
      <c r="E231" s="172">
        <v>3</v>
      </c>
      <c r="F231" s="171" t="s">
        <v>305</v>
      </c>
      <c r="G231" s="172">
        <v>29220</v>
      </c>
      <c r="H231" s="172">
        <v>240</v>
      </c>
      <c r="I231" s="173">
        <f>'Приложение 6'!J225</f>
        <v>500</v>
      </c>
      <c r="J231" s="173">
        <f>'Приложение 6'!K225</f>
        <v>408</v>
      </c>
    </row>
    <row r="232" spans="1:10" ht="15.75">
      <c r="A232" s="174" t="s">
        <v>73</v>
      </c>
      <c r="B232" s="171" t="s">
        <v>16</v>
      </c>
      <c r="C232" s="171" t="s">
        <v>12</v>
      </c>
      <c r="D232" s="171" t="s">
        <v>12</v>
      </c>
      <c r="E232" s="172">
        <v>3</v>
      </c>
      <c r="F232" s="171" t="s">
        <v>305</v>
      </c>
      <c r="G232" s="171" t="s">
        <v>354</v>
      </c>
      <c r="H232" s="172"/>
      <c r="I232" s="173">
        <f>I233</f>
        <v>10581.4</v>
      </c>
      <c r="J232" s="173">
        <f>J233</f>
        <v>7344.5</v>
      </c>
    </row>
    <row r="233" spans="1:10" ht="47.25">
      <c r="A233" s="174" t="s">
        <v>134</v>
      </c>
      <c r="B233" s="171" t="s">
        <v>16</v>
      </c>
      <c r="C233" s="171" t="s">
        <v>12</v>
      </c>
      <c r="D233" s="171" t="s">
        <v>12</v>
      </c>
      <c r="E233" s="172">
        <v>3</v>
      </c>
      <c r="F233" s="171" t="s">
        <v>305</v>
      </c>
      <c r="G233" s="171" t="s">
        <v>354</v>
      </c>
      <c r="H233" s="172">
        <v>240</v>
      </c>
      <c r="I233" s="173">
        <f>'Приложение 6'!J227</f>
        <v>10581.4</v>
      </c>
      <c r="J233" s="173">
        <f>'Приложение 6'!K227</f>
        <v>7344.5</v>
      </c>
    </row>
    <row r="234" spans="1:10" ht="31.5">
      <c r="A234" s="174" t="s">
        <v>601</v>
      </c>
      <c r="B234" s="171" t="s">
        <v>16</v>
      </c>
      <c r="C234" s="171" t="s">
        <v>12</v>
      </c>
      <c r="D234" s="171" t="s">
        <v>12</v>
      </c>
      <c r="E234" s="172">
        <v>3</v>
      </c>
      <c r="F234" s="171" t="s">
        <v>305</v>
      </c>
      <c r="G234" s="172">
        <v>29470</v>
      </c>
      <c r="H234" s="172"/>
      <c r="I234" s="173">
        <f>I235</f>
        <v>717.2</v>
      </c>
      <c r="J234" s="173">
        <f>J235</f>
        <v>689.5</v>
      </c>
    </row>
    <row r="235" spans="1:10" ht="47.25">
      <c r="A235" s="174" t="s">
        <v>134</v>
      </c>
      <c r="B235" s="171" t="s">
        <v>16</v>
      </c>
      <c r="C235" s="171" t="s">
        <v>12</v>
      </c>
      <c r="D235" s="171" t="s">
        <v>12</v>
      </c>
      <c r="E235" s="172">
        <v>3</v>
      </c>
      <c r="F235" s="171" t="s">
        <v>305</v>
      </c>
      <c r="G235" s="172">
        <v>29470</v>
      </c>
      <c r="H235" s="172">
        <v>240</v>
      </c>
      <c r="I235" s="173">
        <f>'Приложение 6'!J229</f>
        <v>717.2</v>
      </c>
      <c r="J235" s="173">
        <f>'Приложение 6'!K229</f>
        <v>689.5</v>
      </c>
    </row>
    <row r="236" spans="1:10" ht="31.5">
      <c r="A236" s="174" t="s">
        <v>72</v>
      </c>
      <c r="B236" s="171" t="s">
        <v>16</v>
      </c>
      <c r="C236" s="171" t="s">
        <v>12</v>
      </c>
      <c r="D236" s="171" t="s">
        <v>12</v>
      </c>
      <c r="E236" s="172">
        <v>3</v>
      </c>
      <c r="F236" s="171" t="s">
        <v>305</v>
      </c>
      <c r="G236" s="172">
        <v>29490</v>
      </c>
      <c r="H236" s="172"/>
      <c r="I236" s="173">
        <f>I237</f>
        <v>408.00000000000006</v>
      </c>
      <c r="J236" s="173">
        <f>J237</f>
        <v>371</v>
      </c>
    </row>
    <row r="237" spans="1:10" ht="47.25">
      <c r="A237" s="174" t="s">
        <v>134</v>
      </c>
      <c r="B237" s="171" t="s">
        <v>16</v>
      </c>
      <c r="C237" s="171" t="s">
        <v>12</v>
      </c>
      <c r="D237" s="171" t="s">
        <v>12</v>
      </c>
      <c r="E237" s="172">
        <v>3</v>
      </c>
      <c r="F237" s="171" t="s">
        <v>305</v>
      </c>
      <c r="G237" s="172">
        <v>29490</v>
      </c>
      <c r="H237" s="172">
        <v>240</v>
      </c>
      <c r="I237" s="173">
        <f>'Приложение 6'!J231</f>
        <v>408.00000000000006</v>
      </c>
      <c r="J237" s="173">
        <f>'Приложение 6'!K231</f>
        <v>371</v>
      </c>
    </row>
    <row r="238" spans="1:10" ht="15.75" hidden="1">
      <c r="A238" s="169" t="s">
        <v>478</v>
      </c>
      <c r="B238" s="171" t="s">
        <v>16</v>
      </c>
      <c r="C238" s="171" t="s">
        <v>12</v>
      </c>
      <c r="D238" s="171" t="s">
        <v>12</v>
      </c>
      <c r="E238" s="172">
        <v>3</v>
      </c>
      <c r="F238" s="171" t="s">
        <v>305</v>
      </c>
      <c r="G238" s="171" t="s">
        <v>474</v>
      </c>
      <c r="H238" s="172"/>
      <c r="I238" s="173">
        <f>I239</f>
        <v>0</v>
      </c>
      <c r="J238" s="173">
        <f>J239</f>
        <v>0</v>
      </c>
    </row>
    <row r="239" spans="1:10" ht="47.25" hidden="1">
      <c r="A239" s="174" t="s">
        <v>134</v>
      </c>
      <c r="B239" s="171" t="s">
        <v>16</v>
      </c>
      <c r="C239" s="171" t="s">
        <v>12</v>
      </c>
      <c r="D239" s="171" t="s">
        <v>12</v>
      </c>
      <c r="E239" s="172">
        <v>3</v>
      </c>
      <c r="F239" s="171" t="s">
        <v>305</v>
      </c>
      <c r="G239" s="171" t="s">
        <v>474</v>
      </c>
      <c r="H239" s="172">
        <v>240</v>
      </c>
      <c r="I239" s="173">
        <f>'Приложение 6'!J233</f>
        <v>0</v>
      </c>
      <c r="J239" s="173">
        <f>'Приложение 6'!K233</f>
        <v>0</v>
      </c>
    </row>
    <row r="240" spans="1:10" ht="15.75">
      <c r="A240" s="174" t="s">
        <v>355</v>
      </c>
      <c r="B240" s="171" t="s">
        <v>16</v>
      </c>
      <c r="C240" s="171" t="s">
        <v>12</v>
      </c>
      <c r="D240" s="171" t="s">
        <v>12</v>
      </c>
      <c r="E240" s="172">
        <v>3</v>
      </c>
      <c r="F240" s="171" t="s">
        <v>305</v>
      </c>
      <c r="G240" s="171" t="s">
        <v>356</v>
      </c>
      <c r="H240" s="172"/>
      <c r="I240" s="173">
        <f>I241</f>
        <v>2320.4</v>
      </c>
      <c r="J240" s="173">
        <f>J241</f>
        <v>2309.5</v>
      </c>
    </row>
    <row r="241" spans="1:10" ht="47.25">
      <c r="A241" s="174" t="s">
        <v>134</v>
      </c>
      <c r="B241" s="171" t="s">
        <v>16</v>
      </c>
      <c r="C241" s="171" t="s">
        <v>12</v>
      </c>
      <c r="D241" s="171" t="s">
        <v>12</v>
      </c>
      <c r="E241" s="172">
        <v>3</v>
      </c>
      <c r="F241" s="171" t="s">
        <v>305</v>
      </c>
      <c r="G241" s="171" t="s">
        <v>356</v>
      </c>
      <c r="H241" s="172">
        <v>240</v>
      </c>
      <c r="I241" s="173">
        <f>'Приложение 6'!J235</f>
        <v>2320.4</v>
      </c>
      <c r="J241" s="173">
        <f>'Приложение 6'!K235</f>
        <v>2309.5</v>
      </c>
    </row>
    <row r="242" spans="1:10" ht="31.5" hidden="1">
      <c r="A242" s="174" t="s">
        <v>93</v>
      </c>
      <c r="B242" s="171" t="s">
        <v>16</v>
      </c>
      <c r="C242" s="171" t="s">
        <v>12</v>
      </c>
      <c r="D242" s="171" t="s">
        <v>12</v>
      </c>
      <c r="E242" s="172">
        <v>3</v>
      </c>
      <c r="F242" s="171" t="s">
        <v>305</v>
      </c>
      <c r="G242" s="171" t="s">
        <v>357</v>
      </c>
      <c r="H242" s="172"/>
      <c r="I242" s="173">
        <f>I243</f>
        <v>0</v>
      </c>
      <c r="J242" s="173">
        <f>J243</f>
        <v>0</v>
      </c>
    </row>
    <row r="243" spans="1:10" ht="47.25" hidden="1">
      <c r="A243" s="174" t="s">
        <v>134</v>
      </c>
      <c r="B243" s="171" t="s">
        <v>16</v>
      </c>
      <c r="C243" s="171" t="s">
        <v>12</v>
      </c>
      <c r="D243" s="171" t="s">
        <v>12</v>
      </c>
      <c r="E243" s="172">
        <v>3</v>
      </c>
      <c r="F243" s="171" t="s">
        <v>305</v>
      </c>
      <c r="G243" s="171" t="s">
        <v>357</v>
      </c>
      <c r="H243" s="172">
        <v>240</v>
      </c>
      <c r="I243" s="173">
        <f>'Приложение 6'!J237</f>
        <v>0</v>
      </c>
      <c r="J243" s="173">
        <f>'Приложение 6'!K237</f>
        <v>0</v>
      </c>
    </row>
    <row r="244" spans="1:10" ht="31.5">
      <c r="A244" s="174" t="s">
        <v>415</v>
      </c>
      <c r="B244" s="171" t="s">
        <v>16</v>
      </c>
      <c r="C244" s="171" t="s">
        <v>12</v>
      </c>
      <c r="D244" s="171" t="s">
        <v>12</v>
      </c>
      <c r="E244" s="172">
        <v>3</v>
      </c>
      <c r="F244" s="171" t="s">
        <v>305</v>
      </c>
      <c r="G244" s="171" t="s">
        <v>416</v>
      </c>
      <c r="H244" s="172"/>
      <c r="I244" s="173">
        <f>I245</f>
        <v>8100.1</v>
      </c>
      <c r="J244" s="173">
        <f>J245</f>
        <v>5181.5</v>
      </c>
    </row>
    <row r="245" spans="1:10" ht="47.25">
      <c r="A245" s="174" t="s">
        <v>134</v>
      </c>
      <c r="B245" s="171" t="s">
        <v>16</v>
      </c>
      <c r="C245" s="171" t="s">
        <v>12</v>
      </c>
      <c r="D245" s="171" t="s">
        <v>12</v>
      </c>
      <c r="E245" s="172">
        <v>3</v>
      </c>
      <c r="F245" s="171" t="s">
        <v>305</v>
      </c>
      <c r="G245" s="171" t="s">
        <v>416</v>
      </c>
      <c r="H245" s="172">
        <v>240</v>
      </c>
      <c r="I245" s="173">
        <f>'Приложение 6'!J239</f>
        <v>8100.1</v>
      </c>
      <c r="J245" s="173">
        <f>'Приложение 6'!K239</f>
        <v>5181.5</v>
      </c>
    </row>
    <row r="246" spans="1:10" ht="15.75" hidden="1">
      <c r="A246" s="174" t="s">
        <v>602</v>
      </c>
      <c r="B246" s="171" t="s">
        <v>16</v>
      </c>
      <c r="C246" s="171" t="s">
        <v>12</v>
      </c>
      <c r="D246" s="171" t="s">
        <v>12</v>
      </c>
      <c r="E246" s="172">
        <v>3</v>
      </c>
      <c r="F246" s="171" t="s">
        <v>305</v>
      </c>
      <c r="G246" s="171" t="s">
        <v>603</v>
      </c>
      <c r="H246" s="172"/>
      <c r="I246" s="173">
        <f>I247</f>
        <v>0</v>
      </c>
      <c r="J246" s="173">
        <f>J247</f>
        <v>0</v>
      </c>
    </row>
    <row r="247" spans="1:10" ht="47.25" hidden="1">
      <c r="A247" s="174" t="s">
        <v>134</v>
      </c>
      <c r="B247" s="171" t="s">
        <v>16</v>
      </c>
      <c r="C247" s="171" t="s">
        <v>12</v>
      </c>
      <c r="D247" s="171" t="s">
        <v>12</v>
      </c>
      <c r="E247" s="172">
        <v>3</v>
      </c>
      <c r="F247" s="171" t="s">
        <v>305</v>
      </c>
      <c r="G247" s="171" t="s">
        <v>603</v>
      </c>
      <c r="H247" s="172">
        <v>240</v>
      </c>
      <c r="I247" s="173">
        <f>'Приложение 6'!J241</f>
        <v>0</v>
      </c>
      <c r="J247" s="173">
        <f>'Приложение 6'!K241</f>
        <v>0</v>
      </c>
    </row>
    <row r="248" spans="1:10" ht="15.75">
      <c r="A248" s="174" t="s">
        <v>604</v>
      </c>
      <c r="B248" s="171" t="s">
        <v>16</v>
      </c>
      <c r="C248" s="171" t="s">
        <v>12</v>
      </c>
      <c r="D248" s="171" t="s">
        <v>12</v>
      </c>
      <c r="E248" s="172">
        <v>3</v>
      </c>
      <c r="F248" s="171" t="s">
        <v>305</v>
      </c>
      <c r="G248" s="171" t="s">
        <v>605</v>
      </c>
      <c r="H248" s="172"/>
      <c r="I248" s="173">
        <f>I249</f>
        <v>375.50000000000006</v>
      </c>
      <c r="J248" s="173">
        <f>J249</f>
        <v>247.4</v>
      </c>
    </row>
    <row r="249" spans="1:10" ht="47.25">
      <c r="A249" s="174" t="s">
        <v>134</v>
      </c>
      <c r="B249" s="171" t="s">
        <v>16</v>
      </c>
      <c r="C249" s="171" t="s">
        <v>12</v>
      </c>
      <c r="D249" s="171" t="s">
        <v>12</v>
      </c>
      <c r="E249" s="172">
        <v>3</v>
      </c>
      <c r="F249" s="171" t="s">
        <v>305</v>
      </c>
      <c r="G249" s="171" t="s">
        <v>605</v>
      </c>
      <c r="H249" s="172">
        <v>240</v>
      </c>
      <c r="I249" s="173">
        <f>'Приложение 6'!J243</f>
        <v>375.50000000000006</v>
      </c>
      <c r="J249" s="173">
        <f>'Приложение 6'!K243</f>
        <v>247.4</v>
      </c>
    </row>
    <row r="250" spans="1:10" ht="47.25" hidden="1">
      <c r="A250" s="174" t="s">
        <v>606</v>
      </c>
      <c r="B250" s="171" t="s">
        <v>16</v>
      </c>
      <c r="C250" s="171" t="s">
        <v>12</v>
      </c>
      <c r="D250" s="171" t="s">
        <v>12</v>
      </c>
      <c r="E250" s="172">
        <v>3</v>
      </c>
      <c r="F250" s="171" t="s">
        <v>305</v>
      </c>
      <c r="G250" s="171" t="s">
        <v>607</v>
      </c>
      <c r="H250" s="172"/>
      <c r="I250" s="173">
        <f>I251</f>
        <v>0</v>
      </c>
      <c r="J250" s="173">
        <f>J251</f>
        <v>0</v>
      </c>
    </row>
    <row r="251" spans="1:10" s="7" customFormat="1" ht="47.25" hidden="1">
      <c r="A251" s="174" t="s">
        <v>134</v>
      </c>
      <c r="B251" s="171" t="s">
        <v>16</v>
      </c>
      <c r="C251" s="171" t="s">
        <v>12</v>
      </c>
      <c r="D251" s="171" t="s">
        <v>12</v>
      </c>
      <c r="E251" s="172">
        <v>3</v>
      </c>
      <c r="F251" s="171" t="s">
        <v>305</v>
      </c>
      <c r="G251" s="171" t="s">
        <v>607</v>
      </c>
      <c r="H251" s="172">
        <v>240</v>
      </c>
      <c r="I251" s="173">
        <f>'Приложение 6'!J245</f>
        <v>0</v>
      </c>
      <c r="J251" s="173">
        <f>'Приложение 6'!K245</f>
        <v>0</v>
      </c>
    </row>
    <row r="252" spans="1:10" ht="78.75">
      <c r="A252" s="174" t="s">
        <v>608</v>
      </c>
      <c r="B252" s="171" t="s">
        <v>16</v>
      </c>
      <c r="C252" s="171" t="s">
        <v>12</v>
      </c>
      <c r="D252" s="171" t="s">
        <v>409</v>
      </c>
      <c r="E252" s="172">
        <v>0</v>
      </c>
      <c r="F252" s="171" t="s">
        <v>305</v>
      </c>
      <c r="G252" s="171" t="s">
        <v>398</v>
      </c>
      <c r="H252" s="172"/>
      <c r="I252" s="173">
        <f>I253</f>
        <v>1689.6</v>
      </c>
      <c r="J252" s="173">
        <f>J253</f>
        <v>1216</v>
      </c>
    </row>
    <row r="253" spans="1:10" ht="63">
      <c r="A253" s="174" t="s">
        <v>609</v>
      </c>
      <c r="B253" s="171" t="s">
        <v>16</v>
      </c>
      <c r="C253" s="171" t="s">
        <v>12</v>
      </c>
      <c r="D253" s="171" t="s">
        <v>409</v>
      </c>
      <c r="E253" s="172">
        <v>1</v>
      </c>
      <c r="F253" s="171" t="s">
        <v>305</v>
      </c>
      <c r="G253" s="171" t="s">
        <v>398</v>
      </c>
      <c r="H253" s="172"/>
      <c r="I253" s="173">
        <f>I254+I257+I260</f>
        <v>1689.6</v>
      </c>
      <c r="J253" s="173">
        <f>J254+J257+J260</f>
        <v>1216</v>
      </c>
    </row>
    <row r="254" spans="1:10" ht="31.5" hidden="1">
      <c r="A254" s="174" t="s">
        <v>610</v>
      </c>
      <c r="B254" s="171" t="s">
        <v>16</v>
      </c>
      <c r="C254" s="171" t="s">
        <v>12</v>
      </c>
      <c r="D254" s="171" t="s">
        <v>409</v>
      </c>
      <c r="E254" s="172">
        <v>1</v>
      </c>
      <c r="F254" s="171" t="s">
        <v>11</v>
      </c>
      <c r="G254" s="171" t="s">
        <v>398</v>
      </c>
      <c r="H254" s="172"/>
      <c r="I254" s="173">
        <f>I255</f>
        <v>0</v>
      </c>
      <c r="J254" s="173">
        <f>J255</f>
        <v>0</v>
      </c>
    </row>
    <row r="255" spans="1:10" ht="110.25" hidden="1">
      <c r="A255" s="174" t="s">
        <v>479</v>
      </c>
      <c r="B255" s="171" t="s">
        <v>16</v>
      </c>
      <c r="C255" s="171" t="s">
        <v>12</v>
      </c>
      <c r="D255" s="171" t="s">
        <v>409</v>
      </c>
      <c r="E255" s="172">
        <v>1</v>
      </c>
      <c r="F255" s="171" t="s">
        <v>11</v>
      </c>
      <c r="G255" s="171" t="s">
        <v>412</v>
      </c>
      <c r="H255" s="172"/>
      <c r="I255" s="173">
        <f>I256</f>
        <v>0</v>
      </c>
      <c r="J255" s="173">
        <f>J256</f>
        <v>0</v>
      </c>
    </row>
    <row r="256" spans="1:10" ht="47.25" hidden="1">
      <c r="A256" s="174" t="s">
        <v>134</v>
      </c>
      <c r="B256" s="171" t="s">
        <v>16</v>
      </c>
      <c r="C256" s="171" t="s">
        <v>12</v>
      </c>
      <c r="D256" s="171" t="s">
        <v>409</v>
      </c>
      <c r="E256" s="172">
        <v>1</v>
      </c>
      <c r="F256" s="171" t="s">
        <v>11</v>
      </c>
      <c r="G256" s="171" t="s">
        <v>412</v>
      </c>
      <c r="H256" s="172">
        <v>240</v>
      </c>
      <c r="I256" s="173">
        <f>'Приложение 6'!J250</f>
        <v>0</v>
      </c>
      <c r="J256" s="173">
        <f>'Приложение 6'!K250</f>
        <v>0</v>
      </c>
    </row>
    <row r="257" spans="1:10" ht="31.5" hidden="1">
      <c r="A257" s="174" t="s">
        <v>611</v>
      </c>
      <c r="B257" s="171" t="s">
        <v>16</v>
      </c>
      <c r="C257" s="171" t="s">
        <v>12</v>
      </c>
      <c r="D257" s="171" t="s">
        <v>409</v>
      </c>
      <c r="E257" s="172">
        <v>1</v>
      </c>
      <c r="F257" s="171" t="s">
        <v>13</v>
      </c>
      <c r="G257" s="171" t="s">
        <v>398</v>
      </c>
      <c r="H257" s="172"/>
      <c r="I257" s="173">
        <f>I258</f>
        <v>0</v>
      </c>
      <c r="J257" s="173">
        <f>J258</f>
        <v>0</v>
      </c>
    </row>
    <row r="258" spans="1:10" ht="110.25" hidden="1">
      <c r="A258" s="174" t="s">
        <v>479</v>
      </c>
      <c r="B258" s="171" t="s">
        <v>16</v>
      </c>
      <c r="C258" s="171" t="s">
        <v>12</v>
      </c>
      <c r="D258" s="171" t="s">
        <v>409</v>
      </c>
      <c r="E258" s="172">
        <v>1</v>
      </c>
      <c r="F258" s="171" t="s">
        <v>13</v>
      </c>
      <c r="G258" s="171" t="s">
        <v>412</v>
      </c>
      <c r="H258" s="172"/>
      <c r="I258" s="173">
        <f>I259</f>
        <v>0</v>
      </c>
      <c r="J258" s="173">
        <f>J259</f>
        <v>0</v>
      </c>
    </row>
    <row r="259" spans="1:10" ht="47.25" hidden="1">
      <c r="A259" s="174" t="s">
        <v>134</v>
      </c>
      <c r="B259" s="171" t="s">
        <v>16</v>
      </c>
      <c r="C259" s="171" t="s">
        <v>12</v>
      </c>
      <c r="D259" s="171" t="s">
        <v>409</v>
      </c>
      <c r="E259" s="172">
        <v>1</v>
      </c>
      <c r="F259" s="171" t="s">
        <v>13</v>
      </c>
      <c r="G259" s="171" t="s">
        <v>412</v>
      </c>
      <c r="H259" s="172">
        <v>240</v>
      </c>
      <c r="I259" s="173">
        <f>'Приложение 6'!J253</f>
        <v>0</v>
      </c>
      <c r="J259" s="173">
        <f>'Приложение 6'!K253</f>
        <v>0</v>
      </c>
    </row>
    <row r="260" spans="1:10" ht="126">
      <c r="A260" s="174" t="s">
        <v>480</v>
      </c>
      <c r="B260" s="171" t="s">
        <v>16</v>
      </c>
      <c r="C260" s="171" t="s">
        <v>12</v>
      </c>
      <c r="D260" s="171" t="s">
        <v>409</v>
      </c>
      <c r="E260" s="172">
        <v>1</v>
      </c>
      <c r="F260" s="171" t="s">
        <v>612</v>
      </c>
      <c r="G260" s="171" t="s">
        <v>398</v>
      </c>
      <c r="H260" s="172"/>
      <c r="I260" s="173">
        <f>I261</f>
        <v>1689.6</v>
      </c>
      <c r="J260" s="173">
        <f>J261</f>
        <v>1216</v>
      </c>
    </row>
    <row r="261" spans="1:10" ht="110.25">
      <c r="A261" s="174" t="s">
        <v>479</v>
      </c>
      <c r="B261" s="171" t="s">
        <v>16</v>
      </c>
      <c r="C261" s="171" t="s">
        <v>12</v>
      </c>
      <c r="D261" s="171" t="s">
        <v>409</v>
      </c>
      <c r="E261" s="172">
        <v>1</v>
      </c>
      <c r="F261" s="171" t="s">
        <v>612</v>
      </c>
      <c r="G261" s="171" t="s">
        <v>613</v>
      </c>
      <c r="H261" s="172"/>
      <c r="I261" s="173">
        <f>I262</f>
        <v>1689.6</v>
      </c>
      <c r="J261" s="173">
        <f>J262</f>
        <v>1216</v>
      </c>
    </row>
    <row r="262" spans="1:10" ht="31.5">
      <c r="A262" s="199" t="s">
        <v>38</v>
      </c>
      <c r="B262" s="171" t="s">
        <v>16</v>
      </c>
      <c r="C262" s="171" t="s">
        <v>12</v>
      </c>
      <c r="D262" s="171" t="s">
        <v>409</v>
      </c>
      <c r="E262" s="172">
        <v>1</v>
      </c>
      <c r="F262" s="171" t="s">
        <v>612</v>
      </c>
      <c r="G262" s="171" t="s">
        <v>613</v>
      </c>
      <c r="H262" s="172">
        <v>540</v>
      </c>
      <c r="I262" s="173">
        <f>'Приложение 6'!J256</f>
        <v>1689.6</v>
      </c>
      <c r="J262" s="173">
        <f>'Приложение 6'!K256</f>
        <v>1216</v>
      </c>
    </row>
    <row r="263" spans="1:10" s="7" customFormat="1" ht="31.5">
      <c r="A263" s="174" t="s">
        <v>358</v>
      </c>
      <c r="B263" s="171" t="s">
        <v>16</v>
      </c>
      <c r="C263" s="171" t="s">
        <v>16</v>
      </c>
      <c r="D263" s="171" t="s">
        <v>305</v>
      </c>
      <c r="E263" s="172">
        <v>0</v>
      </c>
      <c r="F263" s="171" t="s">
        <v>305</v>
      </c>
      <c r="G263" s="171" t="s">
        <v>398</v>
      </c>
      <c r="H263" s="172"/>
      <c r="I263" s="173">
        <f>I264+I270</f>
        <v>19249.3</v>
      </c>
      <c r="J263" s="173">
        <f>J264+J270</f>
        <v>15792.199999999999</v>
      </c>
    </row>
    <row r="264" spans="1:10" ht="63">
      <c r="A264" s="169" t="s">
        <v>595</v>
      </c>
      <c r="B264" s="171" t="s">
        <v>16</v>
      </c>
      <c r="C264" s="171" t="s">
        <v>16</v>
      </c>
      <c r="D264" s="171" t="s">
        <v>12</v>
      </c>
      <c r="E264" s="172">
        <v>0</v>
      </c>
      <c r="F264" s="171" t="s">
        <v>305</v>
      </c>
      <c r="G264" s="171" t="s">
        <v>398</v>
      </c>
      <c r="H264" s="172"/>
      <c r="I264" s="173">
        <f>I265</f>
        <v>18751.8</v>
      </c>
      <c r="J264" s="173">
        <f>J265</f>
        <v>15431.999999999998</v>
      </c>
    </row>
    <row r="265" spans="1:10" ht="15.75">
      <c r="A265" s="174" t="s">
        <v>74</v>
      </c>
      <c r="B265" s="171" t="s">
        <v>16</v>
      </c>
      <c r="C265" s="171" t="s">
        <v>16</v>
      </c>
      <c r="D265" s="171" t="s">
        <v>12</v>
      </c>
      <c r="E265" s="172">
        <v>4</v>
      </c>
      <c r="F265" s="171" t="s">
        <v>305</v>
      </c>
      <c r="G265" s="171" t="s">
        <v>398</v>
      </c>
      <c r="H265" s="172"/>
      <c r="I265" s="173">
        <f>I266</f>
        <v>18751.8</v>
      </c>
      <c r="J265" s="173">
        <f>J266</f>
        <v>15431.999999999998</v>
      </c>
    </row>
    <row r="266" spans="1:10" ht="31.5">
      <c r="A266" s="174" t="s">
        <v>75</v>
      </c>
      <c r="B266" s="171" t="s">
        <v>16</v>
      </c>
      <c r="C266" s="171" t="s">
        <v>16</v>
      </c>
      <c r="D266" s="171" t="s">
        <v>12</v>
      </c>
      <c r="E266" s="172">
        <v>4</v>
      </c>
      <c r="F266" s="171" t="s">
        <v>305</v>
      </c>
      <c r="G266" s="171" t="s">
        <v>359</v>
      </c>
      <c r="H266" s="172"/>
      <c r="I266" s="173">
        <f>SUM(I267:I269)</f>
        <v>18751.8</v>
      </c>
      <c r="J266" s="173">
        <f>SUM(J267:J269)</f>
        <v>15431.999999999998</v>
      </c>
    </row>
    <row r="267" spans="1:10" ht="31.5">
      <c r="A267" s="169" t="s">
        <v>112</v>
      </c>
      <c r="B267" s="171" t="s">
        <v>16</v>
      </c>
      <c r="C267" s="171" t="s">
        <v>16</v>
      </c>
      <c r="D267" s="171" t="s">
        <v>12</v>
      </c>
      <c r="E267" s="172">
        <v>4</v>
      </c>
      <c r="F267" s="171" t="s">
        <v>305</v>
      </c>
      <c r="G267" s="171" t="s">
        <v>359</v>
      </c>
      <c r="H267" s="172">
        <v>110</v>
      </c>
      <c r="I267" s="173">
        <f>'Приложение 6'!J261</f>
        <v>15807.099999999999</v>
      </c>
      <c r="J267" s="173">
        <f>'Приложение 6'!K261</f>
        <v>12871.8</v>
      </c>
    </row>
    <row r="268" spans="1:10" ht="47.25">
      <c r="A268" s="174" t="s">
        <v>134</v>
      </c>
      <c r="B268" s="171" t="s">
        <v>16</v>
      </c>
      <c r="C268" s="171" t="s">
        <v>16</v>
      </c>
      <c r="D268" s="171" t="s">
        <v>12</v>
      </c>
      <c r="E268" s="172">
        <v>4</v>
      </c>
      <c r="F268" s="171" t="s">
        <v>305</v>
      </c>
      <c r="G268" s="171" t="s">
        <v>359</v>
      </c>
      <c r="H268" s="172">
        <v>240</v>
      </c>
      <c r="I268" s="173">
        <f>'Приложение 6'!J262</f>
        <v>2897.7000000000003</v>
      </c>
      <c r="J268" s="173">
        <f>'Приложение 6'!K262</f>
        <v>2514.4</v>
      </c>
    </row>
    <row r="269" spans="1:10" ht="15.75">
      <c r="A269" s="169" t="s">
        <v>114</v>
      </c>
      <c r="B269" s="171" t="s">
        <v>16</v>
      </c>
      <c r="C269" s="171" t="s">
        <v>16</v>
      </c>
      <c r="D269" s="171" t="s">
        <v>12</v>
      </c>
      <c r="E269" s="172">
        <v>4</v>
      </c>
      <c r="F269" s="171" t="s">
        <v>305</v>
      </c>
      <c r="G269" s="171" t="s">
        <v>359</v>
      </c>
      <c r="H269" s="172">
        <v>850</v>
      </c>
      <c r="I269" s="173">
        <f>'Приложение 6'!J263</f>
        <v>47</v>
      </c>
      <c r="J269" s="173">
        <f>'Приложение 6'!K263</f>
        <v>45.8</v>
      </c>
    </row>
    <row r="270" spans="1:10" ht="63">
      <c r="A270" s="169" t="s">
        <v>129</v>
      </c>
      <c r="B270" s="171" t="s">
        <v>16</v>
      </c>
      <c r="C270" s="171" t="s">
        <v>16</v>
      </c>
      <c r="D270" s="171" t="s">
        <v>18</v>
      </c>
      <c r="E270" s="172">
        <v>0</v>
      </c>
      <c r="F270" s="171" t="s">
        <v>305</v>
      </c>
      <c r="G270" s="171" t="s">
        <v>398</v>
      </c>
      <c r="H270" s="172"/>
      <c r="I270" s="173">
        <f>I271</f>
        <v>497.5</v>
      </c>
      <c r="J270" s="173">
        <f>J271</f>
        <v>360.2</v>
      </c>
    </row>
    <row r="271" spans="1:10" ht="31.5">
      <c r="A271" s="169" t="s">
        <v>360</v>
      </c>
      <c r="B271" s="171" t="s">
        <v>16</v>
      </c>
      <c r="C271" s="171" t="s">
        <v>16</v>
      </c>
      <c r="D271" s="171" t="s">
        <v>18</v>
      </c>
      <c r="E271" s="172">
        <v>2</v>
      </c>
      <c r="F271" s="171" t="s">
        <v>305</v>
      </c>
      <c r="G271" s="171" t="s">
        <v>398</v>
      </c>
      <c r="H271" s="172"/>
      <c r="I271" s="173">
        <f>I272+I275+I278</f>
        <v>497.5</v>
      </c>
      <c r="J271" s="173">
        <f>J272+J275+J278</f>
        <v>360.2</v>
      </c>
    </row>
    <row r="272" spans="1:10" ht="15.75">
      <c r="A272" s="169" t="s">
        <v>321</v>
      </c>
      <c r="B272" s="171" t="s">
        <v>16</v>
      </c>
      <c r="C272" s="171" t="s">
        <v>16</v>
      </c>
      <c r="D272" s="171" t="s">
        <v>18</v>
      </c>
      <c r="E272" s="172">
        <v>2</v>
      </c>
      <c r="F272" s="171" t="s">
        <v>11</v>
      </c>
      <c r="G272" s="171" t="s">
        <v>398</v>
      </c>
      <c r="H272" s="172"/>
      <c r="I272" s="173">
        <f>I273</f>
        <v>221.5</v>
      </c>
      <c r="J272" s="173">
        <f>J273</f>
        <v>185</v>
      </c>
    </row>
    <row r="273" spans="1:10" ht="63">
      <c r="A273" s="174" t="s">
        <v>122</v>
      </c>
      <c r="B273" s="171" t="s">
        <v>16</v>
      </c>
      <c r="C273" s="171" t="s">
        <v>16</v>
      </c>
      <c r="D273" s="171" t="s">
        <v>18</v>
      </c>
      <c r="E273" s="171" t="s">
        <v>313</v>
      </c>
      <c r="F273" s="171" t="s">
        <v>11</v>
      </c>
      <c r="G273" s="171" t="s">
        <v>322</v>
      </c>
      <c r="H273" s="171"/>
      <c r="I273" s="173">
        <f>I274</f>
        <v>221.5</v>
      </c>
      <c r="J273" s="173">
        <f>J274</f>
        <v>185</v>
      </c>
    </row>
    <row r="274" spans="1:10" ht="47.25">
      <c r="A274" s="174" t="s">
        <v>134</v>
      </c>
      <c r="B274" s="171" t="s">
        <v>16</v>
      </c>
      <c r="C274" s="171" t="s">
        <v>16</v>
      </c>
      <c r="D274" s="171" t="s">
        <v>18</v>
      </c>
      <c r="E274" s="171" t="s">
        <v>313</v>
      </c>
      <c r="F274" s="171" t="s">
        <v>11</v>
      </c>
      <c r="G274" s="171" t="s">
        <v>322</v>
      </c>
      <c r="H274" s="171" t="s">
        <v>124</v>
      </c>
      <c r="I274" s="173">
        <f>'Приложение 6'!J268</f>
        <v>221.5</v>
      </c>
      <c r="J274" s="173">
        <f>'Приложение 6'!K268</f>
        <v>185</v>
      </c>
    </row>
    <row r="275" spans="1:10" ht="15.75">
      <c r="A275" s="169" t="s">
        <v>361</v>
      </c>
      <c r="B275" s="171" t="s">
        <v>16</v>
      </c>
      <c r="C275" s="171" t="s">
        <v>16</v>
      </c>
      <c r="D275" s="171" t="s">
        <v>18</v>
      </c>
      <c r="E275" s="172">
        <v>2</v>
      </c>
      <c r="F275" s="171" t="s">
        <v>13</v>
      </c>
      <c r="G275" s="171"/>
      <c r="H275" s="172"/>
      <c r="I275" s="173">
        <f>I276</f>
        <v>276</v>
      </c>
      <c r="J275" s="173">
        <f>J276</f>
        <v>175.2</v>
      </c>
    </row>
    <row r="276" spans="1:10" ht="63">
      <c r="A276" s="174" t="s">
        <v>122</v>
      </c>
      <c r="B276" s="171" t="s">
        <v>16</v>
      </c>
      <c r="C276" s="171" t="s">
        <v>16</v>
      </c>
      <c r="D276" s="171" t="s">
        <v>18</v>
      </c>
      <c r="E276" s="171" t="s">
        <v>313</v>
      </c>
      <c r="F276" s="171" t="s">
        <v>13</v>
      </c>
      <c r="G276" s="171" t="s">
        <v>322</v>
      </c>
      <c r="H276" s="171"/>
      <c r="I276" s="173">
        <f>I277</f>
        <v>276</v>
      </c>
      <c r="J276" s="173">
        <f>J277</f>
        <v>175.2</v>
      </c>
    </row>
    <row r="277" spans="1:10" ht="47.25">
      <c r="A277" s="174" t="s">
        <v>134</v>
      </c>
      <c r="B277" s="171" t="s">
        <v>16</v>
      </c>
      <c r="C277" s="171" t="s">
        <v>16</v>
      </c>
      <c r="D277" s="171" t="s">
        <v>18</v>
      </c>
      <c r="E277" s="171" t="s">
        <v>313</v>
      </c>
      <c r="F277" s="171" t="s">
        <v>13</v>
      </c>
      <c r="G277" s="171" t="s">
        <v>322</v>
      </c>
      <c r="H277" s="171" t="s">
        <v>124</v>
      </c>
      <c r="I277" s="173">
        <f>'Приложение 6'!J271</f>
        <v>276</v>
      </c>
      <c r="J277" s="173">
        <f>'Приложение 6'!K271</f>
        <v>175.2</v>
      </c>
    </row>
    <row r="278" spans="1:10" ht="31.5" hidden="1">
      <c r="A278" s="169" t="s">
        <v>325</v>
      </c>
      <c r="B278" s="171" t="s">
        <v>16</v>
      </c>
      <c r="C278" s="171" t="s">
        <v>16</v>
      </c>
      <c r="D278" s="171" t="s">
        <v>18</v>
      </c>
      <c r="E278" s="171" t="s">
        <v>313</v>
      </c>
      <c r="F278" s="171" t="s">
        <v>12</v>
      </c>
      <c r="G278" s="171" t="s">
        <v>398</v>
      </c>
      <c r="H278" s="171"/>
      <c r="I278" s="173">
        <f>I279</f>
        <v>0</v>
      </c>
      <c r="J278" s="173">
        <f>J279</f>
        <v>0</v>
      </c>
    </row>
    <row r="279" spans="1:10" ht="63" hidden="1">
      <c r="A279" s="174" t="s">
        <v>122</v>
      </c>
      <c r="B279" s="171" t="s">
        <v>16</v>
      </c>
      <c r="C279" s="171" t="s">
        <v>16</v>
      </c>
      <c r="D279" s="171" t="s">
        <v>18</v>
      </c>
      <c r="E279" s="171" t="s">
        <v>313</v>
      </c>
      <c r="F279" s="171" t="s">
        <v>12</v>
      </c>
      <c r="G279" s="171" t="s">
        <v>322</v>
      </c>
      <c r="H279" s="171"/>
      <c r="I279" s="173">
        <f>I280</f>
        <v>0</v>
      </c>
      <c r="J279" s="173">
        <f>J280</f>
        <v>0</v>
      </c>
    </row>
    <row r="280" spans="1:10" ht="47.25" hidden="1">
      <c r="A280" s="174" t="s">
        <v>134</v>
      </c>
      <c r="B280" s="171" t="s">
        <v>16</v>
      </c>
      <c r="C280" s="171" t="s">
        <v>16</v>
      </c>
      <c r="D280" s="171" t="s">
        <v>18</v>
      </c>
      <c r="E280" s="171" t="s">
        <v>313</v>
      </c>
      <c r="F280" s="171" t="s">
        <v>12</v>
      </c>
      <c r="G280" s="171" t="s">
        <v>322</v>
      </c>
      <c r="H280" s="171" t="s">
        <v>124</v>
      </c>
      <c r="I280" s="173">
        <f>'Приложение 6'!J274</f>
        <v>0</v>
      </c>
      <c r="J280" s="173">
        <f>'Приложение 6'!K274</f>
        <v>0</v>
      </c>
    </row>
    <row r="281" spans="1:10" ht="15.75">
      <c r="A281" s="174" t="s">
        <v>614</v>
      </c>
      <c r="B281" s="171" t="s">
        <v>65</v>
      </c>
      <c r="C281" s="171"/>
      <c r="D281" s="171"/>
      <c r="E281" s="171"/>
      <c r="F281" s="171"/>
      <c r="G281" s="171"/>
      <c r="H281" s="171"/>
      <c r="I281" s="173">
        <f t="shared" ref="I281:J285" si="13">I282</f>
        <v>195.2</v>
      </c>
      <c r="J281" s="173">
        <f t="shared" si="13"/>
        <v>80.599999999999994</v>
      </c>
    </row>
    <row r="282" spans="1:10" ht="31.5">
      <c r="A282" s="174" t="s">
        <v>615</v>
      </c>
      <c r="B282" s="171" t="s">
        <v>65</v>
      </c>
      <c r="C282" s="171" t="s">
        <v>16</v>
      </c>
      <c r="D282" s="171"/>
      <c r="E282" s="171"/>
      <c r="F282" s="171"/>
      <c r="G282" s="171"/>
      <c r="H282" s="171"/>
      <c r="I282" s="173">
        <f t="shared" si="13"/>
        <v>195.2</v>
      </c>
      <c r="J282" s="173">
        <f t="shared" si="13"/>
        <v>80.599999999999994</v>
      </c>
    </row>
    <row r="283" spans="1:10" ht="15.75">
      <c r="A283" s="174" t="s">
        <v>57</v>
      </c>
      <c r="B283" s="171" t="s">
        <v>65</v>
      </c>
      <c r="C283" s="171" t="s">
        <v>16</v>
      </c>
      <c r="D283" s="171" t="s">
        <v>45</v>
      </c>
      <c r="E283" s="172">
        <v>0</v>
      </c>
      <c r="F283" s="171" t="s">
        <v>125</v>
      </c>
      <c r="G283" s="171" t="s">
        <v>398</v>
      </c>
      <c r="H283" s="171"/>
      <c r="I283" s="173">
        <f t="shared" si="13"/>
        <v>195.2</v>
      </c>
      <c r="J283" s="173">
        <f t="shared" si="13"/>
        <v>80.599999999999994</v>
      </c>
    </row>
    <row r="284" spans="1:10" ht="15.75">
      <c r="A284" s="174" t="s">
        <v>58</v>
      </c>
      <c r="B284" s="171" t="s">
        <v>65</v>
      </c>
      <c r="C284" s="171" t="s">
        <v>16</v>
      </c>
      <c r="D284" s="171" t="s">
        <v>45</v>
      </c>
      <c r="E284" s="172">
        <v>9</v>
      </c>
      <c r="F284" s="171" t="s">
        <v>125</v>
      </c>
      <c r="G284" s="171" t="s">
        <v>398</v>
      </c>
      <c r="H284" s="171"/>
      <c r="I284" s="173">
        <f t="shared" si="13"/>
        <v>195.2</v>
      </c>
      <c r="J284" s="173">
        <f t="shared" si="13"/>
        <v>80.599999999999994</v>
      </c>
    </row>
    <row r="285" spans="1:10" ht="47.25">
      <c r="A285" s="174" t="s">
        <v>606</v>
      </c>
      <c r="B285" s="171" t="s">
        <v>65</v>
      </c>
      <c r="C285" s="171" t="s">
        <v>16</v>
      </c>
      <c r="D285" s="171" t="s">
        <v>45</v>
      </c>
      <c r="E285" s="171" t="s">
        <v>616</v>
      </c>
      <c r="F285" s="171" t="s">
        <v>125</v>
      </c>
      <c r="G285" s="171" t="s">
        <v>607</v>
      </c>
      <c r="H285" s="171"/>
      <c r="I285" s="173">
        <f t="shared" si="13"/>
        <v>195.2</v>
      </c>
      <c r="J285" s="173">
        <f t="shared" si="13"/>
        <v>80.599999999999994</v>
      </c>
    </row>
    <row r="286" spans="1:10" ht="47.25">
      <c r="A286" s="174" t="s">
        <v>134</v>
      </c>
      <c r="B286" s="171" t="s">
        <v>65</v>
      </c>
      <c r="C286" s="171" t="s">
        <v>16</v>
      </c>
      <c r="D286" s="171" t="s">
        <v>45</v>
      </c>
      <c r="E286" s="171" t="s">
        <v>616</v>
      </c>
      <c r="F286" s="171" t="s">
        <v>125</v>
      </c>
      <c r="G286" s="171" t="s">
        <v>607</v>
      </c>
      <c r="H286" s="171" t="s">
        <v>124</v>
      </c>
      <c r="I286" s="173">
        <f>'Приложение 6'!J280</f>
        <v>195.2</v>
      </c>
      <c r="J286" s="173">
        <f>'Приложение 6'!K280</f>
        <v>80.599999999999994</v>
      </c>
    </row>
    <row r="287" spans="1:10" ht="15.75">
      <c r="A287" s="198" t="s">
        <v>269</v>
      </c>
      <c r="B287" s="171" t="s">
        <v>18</v>
      </c>
      <c r="C287" s="171"/>
      <c r="D287" s="171"/>
      <c r="E287" s="172"/>
      <c r="F287" s="171"/>
      <c r="G287" s="171"/>
      <c r="H287" s="172"/>
      <c r="I287" s="179">
        <f>I288+I292</f>
        <v>186.2</v>
      </c>
      <c r="J287" s="179">
        <f>J288+J292</f>
        <v>181.39999999999998</v>
      </c>
    </row>
    <row r="288" spans="1:10" ht="31.5">
      <c r="A288" s="180" t="s">
        <v>30</v>
      </c>
      <c r="B288" s="171" t="s">
        <v>18</v>
      </c>
      <c r="C288" s="171" t="s">
        <v>16</v>
      </c>
      <c r="D288" s="171"/>
      <c r="E288" s="172"/>
      <c r="F288" s="171"/>
      <c r="G288" s="171"/>
      <c r="H288" s="172"/>
      <c r="I288" s="173">
        <f t="shared" ref="I288:J290" si="14">I289</f>
        <v>55</v>
      </c>
      <c r="J288" s="173">
        <f t="shared" si="14"/>
        <v>50.2</v>
      </c>
    </row>
    <row r="289" spans="1:10" ht="141.75">
      <c r="A289" s="169" t="s">
        <v>481</v>
      </c>
      <c r="B289" s="171" t="s">
        <v>18</v>
      </c>
      <c r="C289" s="171" t="s">
        <v>16</v>
      </c>
      <c r="D289" s="171" t="s">
        <v>25</v>
      </c>
      <c r="E289" s="172">
        <v>0</v>
      </c>
      <c r="F289" s="171" t="s">
        <v>305</v>
      </c>
      <c r="G289" s="171" t="s">
        <v>398</v>
      </c>
      <c r="H289" s="172"/>
      <c r="I289" s="173">
        <f t="shared" si="14"/>
        <v>55</v>
      </c>
      <c r="J289" s="173">
        <f t="shared" si="14"/>
        <v>50.2</v>
      </c>
    </row>
    <row r="290" spans="1:10" ht="31.5">
      <c r="A290" s="174" t="s">
        <v>482</v>
      </c>
      <c r="B290" s="171" t="s">
        <v>18</v>
      </c>
      <c r="C290" s="171" t="s">
        <v>16</v>
      </c>
      <c r="D290" s="171" t="s">
        <v>25</v>
      </c>
      <c r="E290" s="172">
        <v>0</v>
      </c>
      <c r="F290" s="171" t="s">
        <v>305</v>
      </c>
      <c r="G290" s="171" t="s">
        <v>483</v>
      </c>
      <c r="H290" s="172"/>
      <c r="I290" s="173">
        <f t="shared" si="14"/>
        <v>55</v>
      </c>
      <c r="J290" s="173">
        <f t="shared" si="14"/>
        <v>50.2</v>
      </c>
    </row>
    <row r="291" spans="1:10" ht="47.25">
      <c r="A291" s="174" t="s">
        <v>134</v>
      </c>
      <c r="B291" s="171" t="s">
        <v>18</v>
      </c>
      <c r="C291" s="171" t="s">
        <v>16</v>
      </c>
      <c r="D291" s="171" t="s">
        <v>25</v>
      </c>
      <c r="E291" s="172">
        <v>0</v>
      </c>
      <c r="F291" s="171" t="s">
        <v>305</v>
      </c>
      <c r="G291" s="171" t="s">
        <v>483</v>
      </c>
      <c r="H291" s="172">
        <v>240</v>
      </c>
      <c r="I291" s="173">
        <f>'Приложение 6'!J285</f>
        <v>55</v>
      </c>
      <c r="J291" s="173">
        <f>'Приложение 6'!K285</f>
        <v>50.2</v>
      </c>
    </row>
    <row r="292" spans="1:10" ht="15.75">
      <c r="A292" s="169" t="s">
        <v>78</v>
      </c>
      <c r="B292" s="171" t="s">
        <v>18</v>
      </c>
      <c r="C292" s="171" t="s">
        <v>18</v>
      </c>
      <c r="D292" s="171"/>
      <c r="E292" s="172"/>
      <c r="F292" s="171"/>
      <c r="G292" s="171"/>
      <c r="H292" s="172"/>
      <c r="I292" s="179">
        <f>I293</f>
        <v>131.19999999999999</v>
      </c>
      <c r="J292" s="179">
        <f>J293</f>
        <v>131.19999999999999</v>
      </c>
    </row>
    <row r="293" spans="1:10" ht="63">
      <c r="A293" s="174" t="s">
        <v>617</v>
      </c>
      <c r="B293" s="171" t="s">
        <v>18</v>
      </c>
      <c r="C293" s="171" t="s">
        <v>18</v>
      </c>
      <c r="D293" s="171" t="s">
        <v>65</v>
      </c>
      <c r="E293" s="172">
        <v>0</v>
      </c>
      <c r="F293" s="171" t="s">
        <v>305</v>
      </c>
      <c r="G293" s="171" t="s">
        <v>398</v>
      </c>
      <c r="H293" s="172"/>
      <c r="I293" s="179">
        <f>I294</f>
        <v>131.19999999999999</v>
      </c>
      <c r="J293" s="179">
        <f>J294</f>
        <v>131.19999999999999</v>
      </c>
    </row>
    <row r="294" spans="1:10" ht="15.75">
      <c r="A294" s="169" t="s">
        <v>78</v>
      </c>
      <c r="B294" s="171" t="s">
        <v>18</v>
      </c>
      <c r="C294" s="171" t="s">
        <v>18</v>
      </c>
      <c r="D294" s="171" t="s">
        <v>65</v>
      </c>
      <c r="E294" s="172">
        <v>1</v>
      </c>
      <c r="F294" s="171" t="s">
        <v>305</v>
      </c>
      <c r="G294" s="171" t="s">
        <v>398</v>
      </c>
      <c r="H294" s="172"/>
      <c r="I294" s="179">
        <f>I295+I297</f>
        <v>131.19999999999999</v>
      </c>
      <c r="J294" s="179">
        <f>J295+J297</f>
        <v>131.19999999999999</v>
      </c>
    </row>
    <row r="295" spans="1:10" ht="31.5">
      <c r="A295" s="169" t="s">
        <v>79</v>
      </c>
      <c r="B295" s="171" t="s">
        <v>18</v>
      </c>
      <c r="C295" s="171" t="s">
        <v>18</v>
      </c>
      <c r="D295" s="171" t="s">
        <v>65</v>
      </c>
      <c r="E295" s="172">
        <v>1</v>
      </c>
      <c r="F295" s="171" t="s">
        <v>305</v>
      </c>
      <c r="G295" s="171" t="s">
        <v>362</v>
      </c>
      <c r="H295" s="172"/>
      <c r="I295" s="179">
        <f>I296</f>
        <v>131.19999999999999</v>
      </c>
      <c r="J295" s="179">
        <f>J296</f>
        <v>131.19999999999999</v>
      </c>
    </row>
    <row r="296" spans="1:10" ht="31.5">
      <c r="A296" s="169" t="s">
        <v>112</v>
      </c>
      <c r="B296" s="171" t="s">
        <v>18</v>
      </c>
      <c r="C296" s="171" t="s">
        <v>18</v>
      </c>
      <c r="D296" s="171" t="s">
        <v>65</v>
      </c>
      <c r="E296" s="172">
        <v>1</v>
      </c>
      <c r="F296" s="171" t="s">
        <v>305</v>
      </c>
      <c r="G296" s="171" t="s">
        <v>362</v>
      </c>
      <c r="H296" s="172">
        <v>110</v>
      </c>
      <c r="I296" s="179">
        <f>'Приложение 6'!J290</f>
        <v>131.19999999999999</v>
      </c>
      <c r="J296" s="179">
        <f>'Приложение 6'!K290</f>
        <v>131.19999999999999</v>
      </c>
    </row>
    <row r="297" spans="1:10" ht="15.75" hidden="1">
      <c r="A297" s="169" t="s">
        <v>77</v>
      </c>
      <c r="B297" s="171" t="s">
        <v>18</v>
      </c>
      <c r="C297" s="171" t="s">
        <v>18</v>
      </c>
      <c r="D297" s="171" t="s">
        <v>65</v>
      </c>
      <c r="E297" s="172">
        <v>1</v>
      </c>
      <c r="F297" s="171" t="s">
        <v>305</v>
      </c>
      <c r="G297" s="171" t="s">
        <v>363</v>
      </c>
      <c r="H297" s="172"/>
      <c r="I297" s="179">
        <f>I298</f>
        <v>0</v>
      </c>
      <c r="J297" s="179">
        <f>J298</f>
        <v>0</v>
      </c>
    </row>
    <row r="298" spans="1:10" ht="47.25" hidden="1">
      <c r="A298" s="174" t="s">
        <v>134</v>
      </c>
      <c r="B298" s="171" t="s">
        <v>18</v>
      </c>
      <c r="C298" s="171" t="s">
        <v>18</v>
      </c>
      <c r="D298" s="171" t="s">
        <v>65</v>
      </c>
      <c r="E298" s="172">
        <v>1</v>
      </c>
      <c r="F298" s="171" t="s">
        <v>305</v>
      </c>
      <c r="G298" s="171" t="s">
        <v>363</v>
      </c>
      <c r="H298" s="172">
        <v>240</v>
      </c>
      <c r="I298" s="179">
        <f>'Приложение 6'!J292</f>
        <v>0</v>
      </c>
      <c r="J298" s="179">
        <f>'Приложение 6'!K292</f>
        <v>0</v>
      </c>
    </row>
    <row r="299" spans="1:10" ht="15.75">
      <c r="A299" s="198" t="s">
        <v>270</v>
      </c>
      <c r="B299" s="171" t="s">
        <v>19</v>
      </c>
      <c r="C299" s="171"/>
      <c r="D299" s="171"/>
      <c r="E299" s="172"/>
      <c r="F299" s="171"/>
      <c r="G299" s="171"/>
      <c r="H299" s="172"/>
      <c r="I299" s="179">
        <f>I300+I335</f>
        <v>16769.199999999997</v>
      </c>
      <c r="J299" s="179">
        <f>J300+J335</f>
        <v>16219.699999999999</v>
      </c>
    </row>
    <row r="300" spans="1:10" ht="15.75">
      <c r="A300" s="169" t="s">
        <v>20</v>
      </c>
      <c r="B300" s="171" t="s">
        <v>19</v>
      </c>
      <c r="C300" s="172" t="s">
        <v>11</v>
      </c>
      <c r="D300" s="171" t="s">
        <v>10</v>
      </c>
      <c r="E300" s="172"/>
      <c r="F300" s="171"/>
      <c r="G300" s="171"/>
      <c r="H300" s="172" t="s">
        <v>8</v>
      </c>
      <c r="I300" s="179">
        <f>I324+I301+I312+I320</f>
        <v>16011.099999999999</v>
      </c>
      <c r="J300" s="179">
        <f>J324+J301+J312+J320</f>
        <v>15462.4</v>
      </c>
    </row>
    <row r="301" spans="1:10" ht="63">
      <c r="A301" s="174" t="s">
        <v>617</v>
      </c>
      <c r="B301" s="171" t="s">
        <v>19</v>
      </c>
      <c r="C301" s="171" t="s">
        <v>11</v>
      </c>
      <c r="D301" s="171" t="s">
        <v>65</v>
      </c>
      <c r="E301" s="172">
        <v>0</v>
      </c>
      <c r="F301" s="171" t="s">
        <v>305</v>
      </c>
      <c r="G301" s="171" t="s">
        <v>398</v>
      </c>
      <c r="H301" s="172"/>
      <c r="I301" s="179">
        <f>I302+I307</f>
        <v>14200</v>
      </c>
      <c r="J301" s="179">
        <f>J302+J307</f>
        <v>13761.6</v>
      </c>
    </row>
    <row r="302" spans="1:10" ht="15.75">
      <c r="A302" s="174" t="s">
        <v>80</v>
      </c>
      <c r="B302" s="171" t="s">
        <v>19</v>
      </c>
      <c r="C302" s="171" t="s">
        <v>11</v>
      </c>
      <c r="D302" s="171" t="s">
        <v>65</v>
      </c>
      <c r="E302" s="172">
        <v>2</v>
      </c>
      <c r="F302" s="171" t="s">
        <v>305</v>
      </c>
      <c r="G302" s="171" t="s">
        <v>398</v>
      </c>
      <c r="H302" s="172"/>
      <c r="I302" s="179">
        <f>I303</f>
        <v>3237.8</v>
      </c>
      <c r="J302" s="179">
        <f>J303</f>
        <v>2921</v>
      </c>
    </row>
    <row r="303" spans="1:10" ht="31.5">
      <c r="A303" s="174" t="s">
        <v>75</v>
      </c>
      <c r="B303" s="171" t="s">
        <v>19</v>
      </c>
      <c r="C303" s="171" t="s">
        <v>11</v>
      </c>
      <c r="D303" s="171" t="s">
        <v>65</v>
      </c>
      <c r="E303" s="172">
        <v>2</v>
      </c>
      <c r="F303" s="171" t="s">
        <v>305</v>
      </c>
      <c r="G303" s="171" t="s">
        <v>359</v>
      </c>
      <c r="H303" s="172"/>
      <c r="I303" s="179">
        <f>SUM(I304:I306)</f>
        <v>3237.8</v>
      </c>
      <c r="J303" s="179">
        <f>SUM(J304:J306)</f>
        <v>2921</v>
      </c>
    </row>
    <row r="304" spans="1:10" ht="31.5">
      <c r="A304" s="169" t="s">
        <v>112</v>
      </c>
      <c r="B304" s="171" t="s">
        <v>19</v>
      </c>
      <c r="C304" s="171" t="s">
        <v>11</v>
      </c>
      <c r="D304" s="171" t="s">
        <v>65</v>
      </c>
      <c r="E304" s="172">
        <v>2</v>
      </c>
      <c r="F304" s="171" t="s">
        <v>305</v>
      </c>
      <c r="G304" s="171" t="s">
        <v>359</v>
      </c>
      <c r="H304" s="172">
        <v>110</v>
      </c>
      <c r="I304" s="179">
        <f>'Приложение 6'!J298</f>
        <v>1841.4</v>
      </c>
      <c r="J304" s="179">
        <f>'Приложение 6'!K298</f>
        <v>1736.9</v>
      </c>
    </row>
    <row r="305" spans="1:10" s="7" customFormat="1" ht="47.25">
      <c r="A305" s="174" t="s">
        <v>134</v>
      </c>
      <c r="B305" s="171" t="s">
        <v>19</v>
      </c>
      <c r="C305" s="171" t="s">
        <v>11</v>
      </c>
      <c r="D305" s="171" t="s">
        <v>65</v>
      </c>
      <c r="E305" s="172">
        <v>2</v>
      </c>
      <c r="F305" s="171" t="s">
        <v>305</v>
      </c>
      <c r="G305" s="171" t="s">
        <v>359</v>
      </c>
      <c r="H305" s="172">
        <v>240</v>
      </c>
      <c r="I305" s="179">
        <f>'Приложение 6'!J299</f>
        <v>1376.4</v>
      </c>
      <c r="J305" s="179">
        <f>'Приложение 6'!K299</f>
        <v>1184</v>
      </c>
    </row>
    <row r="306" spans="1:10" ht="15.75">
      <c r="A306" s="169" t="s">
        <v>114</v>
      </c>
      <c r="B306" s="171" t="s">
        <v>19</v>
      </c>
      <c r="C306" s="171" t="s">
        <v>11</v>
      </c>
      <c r="D306" s="171" t="s">
        <v>65</v>
      </c>
      <c r="E306" s="172">
        <v>2</v>
      </c>
      <c r="F306" s="171" t="s">
        <v>305</v>
      </c>
      <c r="G306" s="171" t="s">
        <v>359</v>
      </c>
      <c r="H306" s="172">
        <v>850</v>
      </c>
      <c r="I306" s="179">
        <f>'Приложение 6'!J300</f>
        <v>20</v>
      </c>
      <c r="J306" s="179">
        <f>'Приложение 6'!K300</f>
        <v>0.1</v>
      </c>
    </row>
    <row r="307" spans="1:10" ht="31.5">
      <c r="A307" s="174" t="s">
        <v>417</v>
      </c>
      <c r="B307" s="171" t="s">
        <v>19</v>
      </c>
      <c r="C307" s="171" t="s">
        <v>11</v>
      </c>
      <c r="D307" s="171" t="s">
        <v>65</v>
      </c>
      <c r="E307" s="172">
        <v>5</v>
      </c>
      <c r="F307" s="171" t="s">
        <v>305</v>
      </c>
      <c r="G307" s="171" t="s">
        <v>398</v>
      </c>
      <c r="H307" s="172"/>
      <c r="I307" s="179">
        <f>I308+I310</f>
        <v>10962.199999999999</v>
      </c>
      <c r="J307" s="179">
        <f>J308+J310</f>
        <v>10840.6</v>
      </c>
    </row>
    <row r="308" spans="1:10" ht="31.5">
      <c r="A308" s="174" t="s">
        <v>75</v>
      </c>
      <c r="B308" s="171" t="s">
        <v>19</v>
      </c>
      <c r="C308" s="171" t="s">
        <v>11</v>
      </c>
      <c r="D308" s="171" t="s">
        <v>65</v>
      </c>
      <c r="E308" s="172">
        <v>5</v>
      </c>
      <c r="F308" s="171" t="s">
        <v>305</v>
      </c>
      <c r="G308" s="171" t="s">
        <v>359</v>
      </c>
      <c r="H308" s="172"/>
      <c r="I308" s="179">
        <f>I309</f>
        <v>10962.199999999999</v>
      </c>
      <c r="J308" s="179">
        <f>J309</f>
        <v>10840.6</v>
      </c>
    </row>
    <row r="309" spans="1:10" ht="15.75">
      <c r="A309" s="169" t="s">
        <v>418</v>
      </c>
      <c r="B309" s="171" t="s">
        <v>19</v>
      </c>
      <c r="C309" s="171" t="s">
        <v>11</v>
      </c>
      <c r="D309" s="171" t="s">
        <v>65</v>
      </c>
      <c r="E309" s="172">
        <v>5</v>
      </c>
      <c r="F309" s="171" t="s">
        <v>305</v>
      </c>
      <c r="G309" s="171" t="s">
        <v>359</v>
      </c>
      <c r="H309" s="172">
        <v>620</v>
      </c>
      <c r="I309" s="179">
        <f>'Приложение 6'!J303</f>
        <v>10962.199999999999</v>
      </c>
      <c r="J309" s="179">
        <f>'Приложение 6'!K303</f>
        <v>10840.6</v>
      </c>
    </row>
    <row r="310" spans="1:10" ht="110.25" hidden="1">
      <c r="A310" s="169" t="s">
        <v>484</v>
      </c>
      <c r="B310" s="171" t="s">
        <v>19</v>
      </c>
      <c r="C310" s="171" t="s">
        <v>11</v>
      </c>
      <c r="D310" s="171" t="s">
        <v>65</v>
      </c>
      <c r="E310" s="172">
        <v>5</v>
      </c>
      <c r="F310" s="171" t="s">
        <v>305</v>
      </c>
      <c r="G310" s="171" t="s">
        <v>485</v>
      </c>
      <c r="H310" s="172"/>
      <c r="I310" s="179">
        <f>I311</f>
        <v>0</v>
      </c>
      <c r="J310" s="179">
        <f>J311</f>
        <v>0</v>
      </c>
    </row>
    <row r="311" spans="1:10" ht="31.5" hidden="1">
      <c r="A311" s="169" t="s">
        <v>38</v>
      </c>
      <c r="B311" s="171" t="s">
        <v>19</v>
      </c>
      <c r="C311" s="171" t="s">
        <v>11</v>
      </c>
      <c r="D311" s="171" t="s">
        <v>65</v>
      </c>
      <c r="E311" s="172">
        <v>5</v>
      </c>
      <c r="F311" s="171" t="s">
        <v>305</v>
      </c>
      <c r="G311" s="171" t="s">
        <v>485</v>
      </c>
      <c r="H311" s="172">
        <v>540</v>
      </c>
      <c r="I311" s="179">
        <f>'Приложение 6'!J305</f>
        <v>0</v>
      </c>
      <c r="J311" s="179">
        <f>'Приложение 6'!K305</f>
        <v>0</v>
      </c>
    </row>
    <row r="312" spans="1:10" ht="63" hidden="1">
      <c r="A312" s="169" t="s">
        <v>570</v>
      </c>
      <c r="B312" s="171" t="s">
        <v>19</v>
      </c>
      <c r="C312" s="171" t="s">
        <v>11</v>
      </c>
      <c r="D312" s="171" t="s">
        <v>18</v>
      </c>
      <c r="E312" s="172">
        <v>0</v>
      </c>
      <c r="F312" s="171" t="s">
        <v>305</v>
      </c>
      <c r="G312" s="171" t="s">
        <v>398</v>
      </c>
      <c r="H312" s="172"/>
      <c r="I312" s="173">
        <f>I313</f>
        <v>0</v>
      </c>
      <c r="J312" s="173">
        <f>J313</f>
        <v>0</v>
      </c>
    </row>
    <row r="313" spans="1:10" ht="31.5" hidden="1">
      <c r="A313" s="169" t="s">
        <v>128</v>
      </c>
      <c r="B313" s="171" t="s">
        <v>19</v>
      </c>
      <c r="C313" s="171" t="s">
        <v>11</v>
      </c>
      <c r="D313" s="171" t="s">
        <v>18</v>
      </c>
      <c r="E313" s="172">
        <v>3</v>
      </c>
      <c r="F313" s="171" t="s">
        <v>305</v>
      </c>
      <c r="G313" s="171" t="s">
        <v>398</v>
      </c>
      <c r="H313" s="172"/>
      <c r="I313" s="173">
        <f>I315+I317</f>
        <v>0</v>
      </c>
      <c r="J313" s="173">
        <f>J315+J317</f>
        <v>0</v>
      </c>
    </row>
    <row r="314" spans="1:10" ht="15.75" hidden="1">
      <c r="A314" s="169" t="s">
        <v>321</v>
      </c>
      <c r="B314" s="171" t="s">
        <v>19</v>
      </c>
      <c r="C314" s="171" t="s">
        <v>11</v>
      </c>
      <c r="D314" s="171" t="s">
        <v>18</v>
      </c>
      <c r="E314" s="172">
        <v>3</v>
      </c>
      <c r="F314" s="171" t="s">
        <v>11</v>
      </c>
      <c r="G314" s="171" t="s">
        <v>398</v>
      </c>
      <c r="H314" s="172"/>
      <c r="I314" s="173">
        <f>I315</f>
        <v>0</v>
      </c>
      <c r="J314" s="173">
        <f>J315</f>
        <v>0</v>
      </c>
    </row>
    <row r="315" spans="1:10" s="7" customFormat="1" ht="63" hidden="1">
      <c r="A315" s="174" t="s">
        <v>122</v>
      </c>
      <c r="B315" s="171" t="s">
        <v>19</v>
      </c>
      <c r="C315" s="171" t="s">
        <v>11</v>
      </c>
      <c r="D315" s="171" t="s">
        <v>18</v>
      </c>
      <c r="E315" s="171" t="s">
        <v>127</v>
      </c>
      <c r="F315" s="171" t="s">
        <v>11</v>
      </c>
      <c r="G315" s="171" t="s">
        <v>322</v>
      </c>
      <c r="H315" s="171"/>
      <c r="I315" s="173">
        <f>I316</f>
        <v>0</v>
      </c>
      <c r="J315" s="173">
        <f>J316</f>
        <v>0</v>
      </c>
    </row>
    <row r="316" spans="1:10" ht="47.25" hidden="1">
      <c r="A316" s="174" t="s">
        <v>134</v>
      </c>
      <c r="B316" s="171" t="s">
        <v>19</v>
      </c>
      <c r="C316" s="171" t="s">
        <v>11</v>
      </c>
      <c r="D316" s="171" t="s">
        <v>18</v>
      </c>
      <c r="E316" s="171" t="s">
        <v>127</v>
      </c>
      <c r="F316" s="171" t="s">
        <v>11</v>
      </c>
      <c r="G316" s="171" t="s">
        <v>322</v>
      </c>
      <c r="H316" s="171" t="s">
        <v>124</v>
      </c>
      <c r="I316" s="173">
        <f>'Приложение 6'!J310</f>
        <v>0</v>
      </c>
      <c r="J316" s="173">
        <f>'Приложение 6'!K310</f>
        <v>0</v>
      </c>
    </row>
    <row r="317" spans="1:10" ht="31.5" hidden="1">
      <c r="A317" s="169" t="s">
        <v>325</v>
      </c>
      <c r="B317" s="171" t="s">
        <v>19</v>
      </c>
      <c r="C317" s="171" t="s">
        <v>11</v>
      </c>
      <c r="D317" s="171" t="s">
        <v>18</v>
      </c>
      <c r="E317" s="172">
        <v>3</v>
      </c>
      <c r="F317" s="171" t="s">
        <v>13</v>
      </c>
      <c r="G317" s="171" t="s">
        <v>398</v>
      </c>
      <c r="H317" s="172"/>
      <c r="I317" s="173">
        <f>I318</f>
        <v>0</v>
      </c>
      <c r="J317" s="173">
        <f>J318</f>
        <v>0</v>
      </c>
    </row>
    <row r="318" spans="1:10" ht="63" hidden="1">
      <c r="A318" s="174" t="s">
        <v>122</v>
      </c>
      <c r="B318" s="171" t="s">
        <v>19</v>
      </c>
      <c r="C318" s="171" t="s">
        <v>11</v>
      </c>
      <c r="D318" s="171" t="s">
        <v>18</v>
      </c>
      <c r="E318" s="171" t="s">
        <v>127</v>
      </c>
      <c r="F318" s="171" t="s">
        <v>13</v>
      </c>
      <c r="G318" s="171" t="s">
        <v>322</v>
      </c>
      <c r="H318" s="171"/>
      <c r="I318" s="173">
        <f>I319</f>
        <v>0</v>
      </c>
      <c r="J318" s="173">
        <f>J319</f>
        <v>0</v>
      </c>
    </row>
    <row r="319" spans="1:10" ht="47.25" hidden="1">
      <c r="A319" s="174" t="s">
        <v>134</v>
      </c>
      <c r="B319" s="171" t="s">
        <v>19</v>
      </c>
      <c r="C319" s="171" t="s">
        <v>11</v>
      </c>
      <c r="D319" s="171" t="s">
        <v>18</v>
      </c>
      <c r="E319" s="171" t="s">
        <v>127</v>
      </c>
      <c r="F319" s="171" t="s">
        <v>13</v>
      </c>
      <c r="G319" s="171" t="s">
        <v>322</v>
      </c>
      <c r="H319" s="171" t="s">
        <v>124</v>
      </c>
      <c r="I319" s="173">
        <f>'Приложение 6'!J313</f>
        <v>0</v>
      </c>
      <c r="J319" s="173">
        <f>'Приложение 6'!K313</f>
        <v>0</v>
      </c>
    </row>
    <row r="320" spans="1:10" ht="78.75">
      <c r="A320" s="169" t="s">
        <v>572</v>
      </c>
      <c r="B320" s="171" t="s">
        <v>19</v>
      </c>
      <c r="C320" s="171" t="s">
        <v>11</v>
      </c>
      <c r="D320" s="171" t="s">
        <v>36</v>
      </c>
      <c r="E320" s="172">
        <v>0</v>
      </c>
      <c r="F320" s="171" t="s">
        <v>305</v>
      </c>
      <c r="G320" s="171" t="s">
        <v>398</v>
      </c>
      <c r="H320" s="172"/>
      <c r="I320" s="173">
        <f t="shared" ref="I320:J322" si="15">I321</f>
        <v>607.29999999999995</v>
      </c>
      <c r="J320" s="173">
        <f t="shared" si="15"/>
        <v>605.6</v>
      </c>
    </row>
    <row r="321" spans="1:10" ht="15.75">
      <c r="A321" s="174" t="s">
        <v>364</v>
      </c>
      <c r="B321" s="171" t="s">
        <v>19</v>
      </c>
      <c r="C321" s="171" t="s">
        <v>11</v>
      </c>
      <c r="D321" s="171" t="s">
        <v>36</v>
      </c>
      <c r="E321" s="171" t="s">
        <v>125</v>
      </c>
      <c r="F321" s="171" t="s">
        <v>11</v>
      </c>
      <c r="G321" s="171" t="s">
        <v>398</v>
      </c>
      <c r="H321" s="171"/>
      <c r="I321" s="173">
        <f t="shared" si="15"/>
        <v>607.29999999999995</v>
      </c>
      <c r="J321" s="173">
        <f t="shared" si="15"/>
        <v>605.6</v>
      </c>
    </row>
    <row r="322" spans="1:10" ht="31.5">
      <c r="A322" s="174" t="s">
        <v>365</v>
      </c>
      <c r="B322" s="171" t="s">
        <v>19</v>
      </c>
      <c r="C322" s="171" t="s">
        <v>11</v>
      </c>
      <c r="D322" s="171" t="s">
        <v>36</v>
      </c>
      <c r="E322" s="171" t="s">
        <v>125</v>
      </c>
      <c r="F322" s="171" t="s">
        <v>11</v>
      </c>
      <c r="G322" s="171" t="s">
        <v>366</v>
      </c>
      <c r="H322" s="171"/>
      <c r="I322" s="173">
        <f t="shared" si="15"/>
        <v>607.29999999999995</v>
      </c>
      <c r="J322" s="173">
        <f t="shared" si="15"/>
        <v>605.6</v>
      </c>
    </row>
    <row r="323" spans="1:10" ht="47.25">
      <c r="A323" s="174" t="s">
        <v>134</v>
      </c>
      <c r="B323" s="171" t="s">
        <v>19</v>
      </c>
      <c r="C323" s="171" t="s">
        <v>11</v>
      </c>
      <c r="D323" s="171" t="s">
        <v>36</v>
      </c>
      <c r="E323" s="171" t="s">
        <v>125</v>
      </c>
      <c r="F323" s="171" t="s">
        <v>11</v>
      </c>
      <c r="G323" s="171" t="s">
        <v>366</v>
      </c>
      <c r="H323" s="171" t="s">
        <v>124</v>
      </c>
      <c r="I323" s="173">
        <f>'Приложение 6'!J317</f>
        <v>607.29999999999995</v>
      </c>
      <c r="J323" s="173">
        <f>'Приложение 6'!K317</f>
        <v>605.6</v>
      </c>
    </row>
    <row r="324" spans="1:10" ht="15.75">
      <c r="A324" s="174" t="s">
        <v>57</v>
      </c>
      <c r="B324" s="171" t="s">
        <v>19</v>
      </c>
      <c r="C324" s="171" t="s">
        <v>11</v>
      </c>
      <c r="D324" s="171" t="s">
        <v>45</v>
      </c>
      <c r="E324" s="172">
        <v>0</v>
      </c>
      <c r="F324" s="171" t="s">
        <v>125</v>
      </c>
      <c r="G324" s="171" t="s">
        <v>398</v>
      </c>
      <c r="H324" s="172"/>
      <c r="I324" s="179">
        <f>I325</f>
        <v>1203.8</v>
      </c>
      <c r="J324" s="179">
        <f>J325</f>
        <v>1095.1999999999998</v>
      </c>
    </row>
    <row r="325" spans="1:10" s="7" customFormat="1" ht="15.75">
      <c r="A325" s="174" t="s">
        <v>58</v>
      </c>
      <c r="B325" s="171" t="s">
        <v>19</v>
      </c>
      <c r="C325" s="171" t="s">
        <v>11</v>
      </c>
      <c r="D325" s="171" t="s">
        <v>45</v>
      </c>
      <c r="E325" s="172">
        <v>9</v>
      </c>
      <c r="F325" s="171" t="s">
        <v>125</v>
      </c>
      <c r="G325" s="171" t="s">
        <v>398</v>
      </c>
      <c r="H325" s="172"/>
      <c r="I325" s="179">
        <f>I326+I328+I330+I332</f>
        <v>1203.8</v>
      </c>
      <c r="J325" s="179">
        <f>J326+J328+J330+J332</f>
        <v>1095.1999999999998</v>
      </c>
    </row>
    <row r="326" spans="1:10" ht="94.5">
      <c r="A326" s="174" t="s">
        <v>40</v>
      </c>
      <c r="B326" s="171" t="s">
        <v>19</v>
      </c>
      <c r="C326" s="171" t="s">
        <v>11</v>
      </c>
      <c r="D326" s="171" t="s">
        <v>45</v>
      </c>
      <c r="E326" s="172">
        <v>9</v>
      </c>
      <c r="F326" s="171" t="s">
        <v>305</v>
      </c>
      <c r="G326" s="171" t="s">
        <v>367</v>
      </c>
      <c r="H326" s="172"/>
      <c r="I326" s="179">
        <f>I327</f>
        <v>390.1</v>
      </c>
      <c r="J326" s="179">
        <f>J327</f>
        <v>353.5</v>
      </c>
    </row>
    <row r="327" spans="1:10" ht="31.5">
      <c r="A327" s="174" t="s">
        <v>368</v>
      </c>
      <c r="B327" s="171" t="s">
        <v>19</v>
      </c>
      <c r="C327" s="171" t="s">
        <v>11</v>
      </c>
      <c r="D327" s="171" t="s">
        <v>45</v>
      </c>
      <c r="E327" s="172">
        <v>9</v>
      </c>
      <c r="F327" s="171" t="s">
        <v>305</v>
      </c>
      <c r="G327" s="171" t="s">
        <v>367</v>
      </c>
      <c r="H327" s="172">
        <v>110</v>
      </c>
      <c r="I327" s="179">
        <f>'Приложение 6'!J321</f>
        <v>390.1</v>
      </c>
      <c r="J327" s="179">
        <f>'Приложение 6'!K321</f>
        <v>353.5</v>
      </c>
    </row>
    <row r="328" spans="1:10" ht="31.5">
      <c r="A328" s="174" t="s">
        <v>397</v>
      </c>
      <c r="B328" s="171" t="s">
        <v>19</v>
      </c>
      <c r="C328" s="171" t="s">
        <v>11</v>
      </c>
      <c r="D328" s="171" t="s">
        <v>45</v>
      </c>
      <c r="E328" s="172">
        <v>9</v>
      </c>
      <c r="F328" s="171" t="s">
        <v>305</v>
      </c>
      <c r="G328" s="171" t="s">
        <v>486</v>
      </c>
      <c r="H328" s="172"/>
      <c r="I328" s="179">
        <f>I329</f>
        <v>534.29999999999995</v>
      </c>
      <c r="J328" s="179">
        <f>J329</f>
        <v>462.3</v>
      </c>
    </row>
    <row r="329" spans="1:10" ht="31.5">
      <c r="A329" s="169" t="s">
        <v>418</v>
      </c>
      <c r="B329" s="171" t="s">
        <v>19</v>
      </c>
      <c r="C329" s="171" t="s">
        <v>11</v>
      </c>
      <c r="D329" s="171" t="s">
        <v>45</v>
      </c>
      <c r="E329" s="172">
        <v>9</v>
      </c>
      <c r="F329" s="171" t="s">
        <v>305</v>
      </c>
      <c r="G329" s="171" t="s">
        <v>486</v>
      </c>
      <c r="H329" s="172">
        <v>620</v>
      </c>
      <c r="I329" s="179">
        <f>'Приложение 6'!J323</f>
        <v>534.29999999999995</v>
      </c>
      <c r="J329" s="179">
        <f>'Приложение 6'!K323</f>
        <v>462.3</v>
      </c>
    </row>
    <row r="330" spans="1:10" ht="47.25">
      <c r="A330" s="198" t="s">
        <v>369</v>
      </c>
      <c r="B330" s="171" t="s">
        <v>19</v>
      </c>
      <c r="C330" s="171" t="s">
        <v>11</v>
      </c>
      <c r="D330" s="171" t="s">
        <v>45</v>
      </c>
      <c r="E330" s="172">
        <v>9</v>
      </c>
      <c r="F330" s="171" t="s">
        <v>305</v>
      </c>
      <c r="G330" s="171" t="s">
        <v>370</v>
      </c>
      <c r="H330" s="172"/>
      <c r="I330" s="179">
        <f>I331</f>
        <v>47.3</v>
      </c>
      <c r="J330" s="179">
        <f>J331</f>
        <v>47.3</v>
      </c>
    </row>
    <row r="331" spans="1:10" ht="31.5">
      <c r="A331" s="169" t="s">
        <v>112</v>
      </c>
      <c r="B331" s="171" t="s">
        <v>19</v>
      </c>
      <c r="C331" s="171" t="s">
        <v>11</v>
      </c>
      <c r="D331" s="171" t="s">
        <v>45</v>
      </c>
      <c r="E331" s="172">
        <v>9</v>
      </c>
      <c r="F331" s="171" t="s">
        <v>305</v>
      </c>
      <c r="G331" s="171" t="s">
        <v>370</v>
      </c>
      <c r="H331" s="172">
        <v>110</v>
      </c>
      <c r="I331" s="179">
        <f>'Приложение 6'!J325</f>
        <v>47.3</v>
      </c>
      <c r="J331" s="179">
        <f>'Приложение 6'!K325</f>
        <v>47.3</v>
      </c>
    </row>
    <row r="332" spans="1:10" ht="63">
      <c r="A332" s="174" t="s">
        <v>559</v>
      </c>
      <c r="B332" s="171" t="s">
        <v>19</v>
      </c>
      <c r="C332" s="171" t="s">
        <v>11</v>
      </c>
      <c r="D332" s="171" t="s">
        <v>45</v>
      </c>
      <c r="E332" s="172">
        <v>9</v>
      </c>
      <c r="F332" s="171" t="s">
        <v>305</v>
      </c>
      <c r="G332" s="171" t="s">
        <v>560</v>
      </c>
      <c r="H332" s="172"/>
      <c r="I332" s="179">
        <f>SUM(I333:I334)</f>
        <v>232.10000000000002</v>
      </c>
      <c r="J332" s="179">
        <f>SUM(J333:J334)</f>
        <v>232.10000000000002</v>
      </c>
    </row>
    <row r="333" spans="1:10" ht="31.5">
      <c r="A333" s="169" t="s">
        <v>112</v>
      </c>
      <c r="B333" s="171" t="s">
        <v>19</v>
      </c>
      <c r="C333" s="171" t="s">
        <v>11</v>
      </c>
      <c r="D333" s="171" t="s">
        <v>45</v>
      </c>
      <c r="E333" s="172">
        <v>9</v>
      </c>
      <c r="F333" s="171" t="s">
        <v>305</v>
      </c>
      <c r="G333" s="171" t="s">
        <v>560</v>
      </c>
      <c r="H333" s="172">
        <v>110</v>
      </c>
      <c r="I333" s="179">
        <f>'Приложение 6'!J327</f>
        <v>47.8</v>
      </c>
      <c r="J333" s="179">
        <f>'Приложение 6'!K327</f>
        <v>47.8</v>
      </c>
    </row>
    <row r="334" spans="1:10" ht="15.75">
      <c r="A334" s="169" t="s">
        <v>418</v>
      </c>
      <c r="B334" s="171" t="s">
        <v>19</v>
      </c>
      <c r="C334" s="171" t="s">
        <v>11</v>
      </c>
      <c r="D334" s="171" t="s">
        <v>45</v>
      </c>
      <c r="E334" s="172">
        <v>9</v>
      </c>
      <c r="F334" s="171" t="s">
        <v>305</v>
      </c>
      <c r="G334" s="171" t="s">
        <v>560</v>
      </c>
      <c r="H334" s="172">
        <v>620</v>
      </c>
      <c r="I334" s="179">
        <f>'Приложение 6'!J328</f>
        <v>184.3</v>
      </c>
      <c r="J334" s="179">
        <f>'Приложение 6'!K328</f>
        <v>184.3</v>
      </c>
    </row>
    <row r="335" spans="1:10" ht="31.5">
      <c r="A335" s="169" t="s">
        <v>33</v>
      </c>
      <c r="B335" s="171" t="s">
        <v>19</v>
      </c>
      <c r="C335" s="171" t="s">
        <v>15</v>
      </c>
      <c r="D335" s="171"/>
      <c r="E335" s="172"/>
      <c r="F335" s="171"/>
      <c r="G335" s="171"/>
      <c r="H335" s="172"/>
      <c r="I335" s="173">
        <f>I336</f>
        <v>758.09999999999991</v>
      </c>
      <c r="J335" s="173">
        <f>J336</f>
        <v>757.3</v>
      </c>
    </row>
    <row r="336" spans="1:10" ht="63">
      <c r="A336" s="174" t="s">
        <v>617</v>
      </c>
      <c r="B336" s="171" t="s">
        <v>19</v>
      </c>
      <c r="C336" s="171" t="s">
        <v>15</v>
      </c>
      <c r="D336" s="171" t="s">
        <v>65</v>
      </c>
      <c r="E336" s="172">
        <v>0</v>
      </c>
      <c r="F336" s="171" t="s">
        <v>305</v>
      </c>
      <c r="G336" s="171" t="s">
        <v>398</v>
      </c>
      <c r="H336" s="172"/>
      <c r="I336" s="173">
        <f>I337</f>
        <v>758.09999999999991</v>
      </c>
      <c r="J336" s="173">
        <f>J337</f>
        <v>757.3</v>
      </c>
    </row>
    <row r="337" spans="1:10" ht="15.75">
      <c r="A337" s="174" t="s">
        <v>81</v>
      </c>
      <c r="B337" s="171" t="s">
        <v>19</v>
      </c>
      <c r="C337" s="171" t="s">
        <v>15</v>
      </c>
      <c r="D337" s="171" t="s">
        <v>65</v>
      </c>
      <c r="E337" s="172">
        <v>3</v>
      </c>
      <c r="F337" s="171" t="s">
        <v>305</v>
      </c>
      <c r="G337" s="171" t="s">
        <v>398</v>
      </c>
      <c r="H337" s="172"/>
      <c r="I337" s="173">
        <f>I338+I340+I342</f>
        <v>758.09999999999991</v>
      </c>
      <c r="J337" s="173">
        <f>J338+J340+J342</f>
        <v>757.3</v>
      </c>
    </row>
    <row r="338" spans="1:10" ht="31.5">
      <c r="A338" s="174" t="s">
        <v>82</v>
      </c>
      <c r="B338" s="171" t="s">
        <v>19</v>
      </c>
      <c r="C338" s="171" t="s">
        <v>15</v>
      </c>
      <c r="D338" s="171" t="s">
        <v>65</v>
      </c>
      <c r="E338" s="172">
        <v>3</v>
      </c>
      <c r="F338" s="171" t="s">
        <v>305</v>
      </c>
      <c r="G338" s="171" t="s">
        <v>371</v>
      </c>
      <c r="H338" s="172"/>
      <c r="I338" s="173">
        <f>I339</f>
        <v>100</v>
      </c>
      <c r="J338" s="173">
        <f>J339</f>
        <v>100</v>
      </c>
    </row>
    <row r="339" spans="1:10" ht="15.75">
      <c r="A339" s="174" t="s">
        <v>487</v>
      </c>
      <c r="B339" s="171" t="s">
        <v>19</v>
      </c>
      <c r="C339" s="171" t="s">
        <v>15</v>
      </c>
      <c r="D339" s="171" t="s">
        <v>65</v>
      </c>
      <c r="E339" s="172">
        <v>3</v>
      </c>
      <c r="F339" s="171" t="s">
        <v>305</v>
      </c>
      <c r="G339" s="171" t="s">
        <v>371</v>
      </c>
      <c r="H339" s="172">
        <v>350</v>
      </c>
      <c r="I339" s="173">
        <f>'Приложение 6'!J333</f>
        <v>100</v>
      </c>
      <c r="J339" s="173">
        <f>'Приложение 6'!K333</f>
        <v>100</v>
      </c>
    </row>
    <row r="340" spans="1:10" ht="31.5">
      <c r="A340" s="174" t="s">
        <v>83</v>
      </c>
      <c r="B340" s="171" t="s">
        <v>19</v>
      </c>
      <c r="C340" s="171" t="s">
        <v>15</v>
      </c>
      <c r="D340" s="171" t="s">
        <v>65</v>
      </c>
      <c r="E340" s="172">
        <v>3</v>
      </c>
      <c r="F340" s="171" t="s">
        <v>305</v>
      </c>
      <c r="G340" s="171" t="s">
        <v>372</v>
      </c>
      <c r="H340" s="172"/>
      <c r="I340" s="173">
        <f>I341</f>
        <v>399.9</v>
      </c>
      <c r="J340" s="173">
        <f>J341</f>
        <v>399.8</v>
      </c>
    </row>
    <row r="341" spans="1:10" ht="47.25">
      <c r="A341" s="174" t="s">
        <v>134</v>
      </c>
      <c r="B341" s="171" t="s">
        <v>19</v>
      </c>
      <c r="C341" s="171" t="s">
        <v>15</v>
      </c>
      <c r="D341" s="171" t="s">
        <v>65</v>
      </c>
      <c r="E341" s="172">
        <v>3</v>
      </c>
      <c r="F341" s="171" t="s">
        <v>305</v>
      </c>
      <c r="G341" s="171" t="s">
        <v>372</v>
      </c>
      <c r="H341" s="172">
        <v>240</v>
      </c>
      <c r="I341" s="173">
        <f>'Приложение 6'!J335</f>
        <v>399.9</v>
      </c>
      <c r="J341" s="173">
        <f>'Приложение 6'!K335</f>
        <v>399.8</v>
      </c>
    </row>
    <row r="342" spans="1:10" ht="15.75">
      <c r="A342" s="174" t="s">
        <v>77</v>
      </c>
      <c r="B342" s="171" t="s">
        <v>19</v>
      </c>
      <c r="C342" s="171" t="s">
        <v>15</v>
      </c>
      <c r="D342" s="171" t="s">
        <v>65</v>
      </c>
      <c r="E342" s="172">
        <v>3</v>
      </c>
      <c r="F342" s="171" t="s">
        <v>305</v>
      </c>
      <c r="G342" s="171" t="s">
        <v>363</v>
      </c>
      <c r="H342" s="172"/>
      <c r="I342" s="173">
        <f>I343</f>
        <v>258.2</v>
      </c>
      <c r="J342" s="173">
        <f>J343</f>
        <v>257.5</v>
      </c>
    </row>
    <row r="343" spans="1:10" ht="47.25">
      <c r="A343" s="174" t="s">
        <v>134</v>
      </c>
      <c r="B343" s="171" t="s">
        <v>19</v>
      </c>
      <c r="C343" s="171" t="s">
        <v>15</v>
      </c>
      <c r="D343" s="171" t="s">
        <v>65</v>
      </c>
      <c r="E343" s="172">
        <v>3</v>
      </c>
      <c r="F343" s="171" t="s">
        <v>305</v>
      </c>
      <c r="G343" s="171" t="s">
        <v>363</v>
      </c>
      <c r="H343" s="172">
        <v>240</v>
      </c>
      <c r="I343" s="173">
        <f>'Приложение 6'!J337</f>
        <v>258.2</v>
      </c>
      <c r="J343" s="173">
        <f>'Приложение 6'!K337</f>
        <v>257.5</v>
      </c>
    </row>
    <row r="344" spans="1:10" ht="15.75">
      <c r="A344" s="198" t="s">
        <v>271</v>
      </c>
      <c r="B344" s="171">
        <v>10</v>
      </c>
      <c r="C344" s="171"/>
      <c r="D344" s="171"/>
      <c r="E344" s="172"/>
      <c r="F344" s="171"/>
      <c r="G344" s="171"/>
      <c r="H344" s="172"/>
      <c r="I344" s="173">
        <f>I345</f>
        <v>749.6</v>
      </c>
      <c r="J344" s="173">
        <f>J345</f>
        <v>749.5</v>
      </c>
    </row>
    <row r="345" spans="1:10" ht="15.75">
      <c r="A345" s="169" t="s">
        <v>39</v>
      </c>
      <c r="B345" s="171" t="s">
        <v>36</v>
      </c>
      <c r="C345" s="171" t="s">
        <v>12</v>
      </c>
      <c r="D345" s="171"/>
      <c r="E345" s="171"/>
      <c r="F345" s="171"/>
      <c r="G345" s="171"/>
      <c r="H345" s="172"/>
      <c r="I345" s="173">
        <f>I346+I350</f>
        <v>749.6</v>
      </c>
      <c r="J345" s="173">
        <f>J346+J350</f>
        <v>749.5</v>
      </c>
    </row>
    <row r="346" spans="1:10" ht="31.5">
      <c r="A346" s="174" t="s">
        <v>85</v>
      </c>
      <c r="B346" s="171" t="s">
        <v>36</v>
      </c>
      <c r="C346" s="171" t="s">
        <v>12</v>
      </c>
      <c r="D346" s="171" t="s">
        <v>84</v>
      </c>
      <c r="E346" s="172">
        <v>0</v>
      </c>
      <c r="F346" s="171" t="s">
        <v>305</v>
      </c>
      <c r="G346" s="171" t="s">
        <v>398</v>
      </c>
      <c r="H346" s="172"/>
      <c r="I346" s="173">
        <f t="shared" ref="I346:J348" si="16">I347</f>
        <v>559.6</v>
      </c>
      <c r="J346" s="173">
        <f t="shared" si="16"/>
        <v>559.5</v>
      </c>
    </row>
    <row r="347" spans="1:10" ht="31.5">
      <c r="A347" s="174" t="s">
        <v>86</v>
      </c>
      <c r="B347" s="171" t="s">
        <v>36</v>
      </c>
      <c r="C347" s="171" t="s">
        <v>12</v>
      </c>
      <c r="D347" s="171" t="s">
        <v>84</v>
      </c>
      <c r="E347" s="172">
        <v>3</v>
      </c>
      <c r="F347" s="171" t="s">
        <v>305</v>
      </c>
      <c r="G347" s="171" t="s">
        <v>398</v>
      </c>
      <c r="H347" s="172"/>
      <c r="I347" s="173">
        <f t="shared" si="16"/>
        <v>559.6</v>
      </c>
      <c r="J347" s="173">
        <f t="shared" si="16"/>
        <v>559.5</v>
      </c>
    </row>
    <row r="348" spans="1:10" ht="47.25">
      <c r="A348" s="174" t="s">
        <v>87</v>
      </c>
      <c r="B348" s="171" t="s">
        <v>36</v>
      </c>
      <c r="C348" s="171" t="s">
        <v>12</v>
      </c>
      <c r="D348" s="171" t="s">
        <v>84</v>
      </c>
      <c r="E348" s="172">
        <v>3</v>
      </c>
      <c r="F348" s="171" t="s">
        <v>305</v>
      </c>
      <c r="G348" s="171" t="s">
        <v>373</v>
      </c>
      <c r="H348" s="172"/>
      <c r="I348" s="173">
        <f t="shared" si="16"/>
        <v>559.6</v>
      </c>
      <c r="J348" s="173">
        <f t="shared" si="16"/>
        <v>559.5</v>
      </c>
    </row>
    <row r="349" spans="1:10" ht="63">
      <c r="A349" s="174" t="s">
        <v>472</v>
      </c>
      <c r="B349" s="171" t="s">
        <v>36</v>
      </c>
      <c r="C349" s="171" t="s">
        <v>12</v>
      </c>
      <c r="D349" s="171" t="s">
        <v>84</v>
      </c>
      <c r="E349" s="172">
        <v>3</v>
      </c>
      <c r="F349" s="171" t="s">
        <v>305</v>
      </c>
      <c r="G349" s="171" t="s">
        <v>373</v>
      </c>
      <c r="H349" s="172">
        <v>810</v>
      </c>
      <c r="I349" s="173">
        <f>'Приложение 6'!J343</f>
        <v>559.6</v>
      </c>
      <c r="J349" s="173">
        <f>'Приложение 6'!K343</f>
        <v>559.5</v>
      </c>
    </row>
    <row r="350" spans="1:10" ht="15.75">
      <c r="A350" s="174" t="s">
        <v>57</v>
      </c>
      <c r="B350" s="171" t="s">
        <v>36</v>
      </c>
      <c r="C350" s="171" t="s">
        <v>12</v>
      </c>
      <c r="D350" s="171" t="s">
        <v>45</v>
      </c>
      <c r="E350" s="172">
        <v>0</v>
      </c>
      <c r="F350" s="171" t="s">
        <v>305</v>
      </c>
      <c r="G350" s="171" t="s">
        <v>398</v>
      </c>
      <c r="H350" s="172"/>
      <c r="I350" s="173">
        <f t="shared" ref="I350:J352" si="17">I351</f>
        <v>190</v>
      </c>
      <c r="J350" s="173">
        <f t="shared" si="17"/>
        <v>190</v>
      </c>
    </row>
    <row r="351" spans="1:10" ht="15.75">
      <c r="A351" s="174" t="s">
        <v>58</v>
      </c>
      <c r="B351" s="171" t="s">
        <v>36</v>
      </c>
      <c r="C351" s="171" t="s">
        <v>12</v>
      </c>
      <c r="D351" s="171" t="s">
        <v>45</v>
      </c>
      <c r="E351" s="172">
        <v>9</v>
      </c>
      <c r="F351" s="171" t="s">
        <v>305</v>
      </c>
      <c r="G351" s="171" t="s">
        <v>398</v>
      </c>
      <c r="H351" s="172"/>
      <c r="I351" s="173">
        <f t="shared" si="17"/>
        <v>190</v>
      </c>
      <c r="J351" s="173">
        <f t="shared" si="17"/>
        <v>190</v>
      </c>
    </row>
    <row r="352" spans="1:10" ht="15.75">
      <c r="A352" s="174" t="s">
        <v>374</v>
      </c>
      <c r="B352" s="171" t="s">
        <v>36</v>
      </c>
      <c r="C352" s="171" t="s">
        <v>12</v>
      </c>
      <c r="D352" s="171" t="s">
        <v>45</v>
      </c>
      <c r="E352" s="172">
        <v>9</v>
      </c>
      <c r="F352" s="171" t="s">
        <v>305</v>
      </c>
      <c r="G352" s="171" t="s">
        <v>375</v>
      </c>
      <c r="H352" s="172"/>
      <c r="I352" s="179">
        <f t="shared" si="17"/>
        <v>190</v>
      </c>
      <c r="J352" s="179">
        <f t="shared" si="17"/>
        <v>190</v>
      </c>
    </row>
    <row r="353" spans="1:10" ht="31.5">
      <c r="A353" s="174" t="s">
        <v>117</v>
      </c>
      <c r="B353" s="171" t="s">
        <v>36</v>
      </c>
      <c r="C353" s="171" t="s">
        <v>12</v>
      </c>
      <c r="D353" s="171" t="s">
        <v>45</v>
      </c>
      <c r="E353" s="172">
        <v>9</v>
      </c>
      <c r="F353" s="171" t="s">
        <v>305</v>
      </c>
      <c r="G353" s="171" t="s">
        <v>375</v>
      </c>
      <c r="H353" s="172">
        <v>310</v>
      </c>
      <c r="I353" s="179">
        <f>'Приложение 6'!J347</f>
        <v>190</v>
      </c>
      <c r="J353" s="179">
        <f>'Приложение 6'!K347</f>
        <v>190</v>
      </c>
    </row>
    <row r="354" spans="1:10" ht="15.75">
      <c r="A354" s="198" t="s">
        <v>272</v>
      </c>
      <c r="B354" s="171">
        <v>11</v>
      </c>
      <c r="C354" s="171"/>
      <c r="D354" s="171"/>
      <c r="E354" s="172"/>
      <c r="F354" s="171"/>
      <c r="G354" s="171"/>
      <c r="H354" s="172"/>
      <c r="I354" s="173">
        <f t="shared" ref="I354:J356" si="18">I355</f>
        <v>3095</v>
      </c>
      <c r="J354" s="173">
        <f t="shared" si="18"/>
        <v>2706.9</v>
      </c>
    </row>
    <row r="355" spans="1:10" ht="31.5">
      <c r="A355" s="169" t="s">
        <v>34</v>
      </c>
      <c r="B355" s="171">
        <v>11</v>
      </c>
      <c r="C355" s="171" t="s">
        <v>16</v>
      </c>
      <c r="D355" s="171"/>
      <c r="E355" s="172"/>
      <c r="F355" s="171"/>
      <c r="G355" s="171"/>
      <c r="H355" s="172"/>
      <c r="I355" s="173">
        <f t="shared" si="18"/>
        <v>3095</v>
      </c>
      <c r="J355" s="173">
        <f t="shared" si="18"/>
        <v>2706.9</v>
      </c>
    </row>
    <row r="356" spans="1:10" ht="63">
      <c r="A356" s="174" t="s">
        <v>617</v>
      </c>
      <c r="B356" s="171" t="s">
        <v>37</v>
      </c>
      <c r="C356" s="171" t="s">
        <v>16</v>
      </c>
      <c r="D356" s="171" t="s">
        <v>65</v>
      </c>
      <c r="E356" s="172">
        <v>0</v>
      </c>
      <c r="F356" s="171" t="s">
        <v>305</v>
      </c>
      <c r="G356" s="171" t="s">
        <v>398</v>
      </c>
      <c r="H356" s="172"/>
      <c r="I356" s="173">
        <f t="shared" si="18"/>
        <v>3095</v>
      </c>
      <c r="J356" s="173">
        <f t="shared" si="18"/>
        <v>2706.9</v>
      </c>
    </row>
    <row r="357" spans="1:10" ht="63">
      <c r="A357" s="174" t="s">
        <v>88</v>
      </c>
      <c r="B357" s="171" t="s">
        <v>37</v>
      </c>
      <c r="C357" s="171" t="s">
        <v>16</v>
      </c>
      <c r="D357" s="171" t="s">
        <v>65</v>
      </c>
      <c r="E357" s="172">
        <v>4</v>
      </c>
      <c r="F357" s="171" t="s">
        <v>305</v>
      </c>
      <c r="G357" s="171" t="s">
        <v>398</v>
      </c>
      <c r="H357" s="172"/>
      <c r="I357" s="173">
        <f>I358+I360+I362</f>
        <v>3095</v>
      </c>
      <c r="J357" s="173">
        <f>J358+J360+J362</f>
        <v>2706.9</v>
      </c>
    </row>
    <row r="358" spans="1:10" ht="15.75">
      <c r="A358" s="174" t="s">
        <v>89</v>
      </c>
      <c r="B358" s="171" t="s">
        <v>37</v>
      </c>
      <c r="C358" s="171" t="s">
        <v>16</v>
      </c>
      <c r="D358" s="171" t="s">
        <v>65</v>
      </c>
      <c r="E358" s="172">
        <v>4</v>
      </c>
      <c r="F358" s="171" t="s">
        <v>305</v>
      </c>
      <c r="G358" s="171" t="s">
        <v>376</v>
      </c>
      <c r="H358" s="172"/>
      <c r="I358" s="173">
        <f>I359</f>
        <v>275</v>
      </c>
      <c r="J358" s="173">
        <f>J359</f>
        <v>275</v>
      </c>
    </row>
    <row r="359" spans="1:10" ht="47.25">
      <c r="A359" s="174" t="s">
        <v>134</v>
      </c>
      <c r="B359" s="171" t="s">
        <v>37</v>
      </c>
      <c r="C359" s="171" t="s">
        <v>16</v>
      </c>
      <c r="D359" s="171" t="s">
        <v>65</v>
      </c>
      <c r="E359" s="172">
        <v>4</v>
      </c>
      <c r="F359" s="171" t="s">
        <v>305</v>
      </c>
      <c r="G359" s="171" t="s">
        <v>376</v>
      </c>
      <c r="H359" s="172">
        <v>240</v>
      </c>
      <c r="I359" s="173">
        <f>'Приложение 6'!J353</f>
        <v>275</v>
      </c>
      <c r="J359" s="173">
        <f>'Приложение 6'!K353</f>
        <v>275</v>
      </c>
    </row>
    <row r="360" spans="1:10" ht="15.75">
      <c r="A360" s="174" t="s">
        <v>73</v>
      </c>
      <c r="B360" s="171" t="s">
        <v>37</v>
      </c>
      <c r="C360" s="171" t="s">
        <v>16</v>
      </c>
      <c r="D360" s="171" t="s">
        <v>65</v>
      </c>
      <c r="E360" s="172">
        <v>4</v>
      </c>
      <c r="F360" s="171" t="s">
        <v>305</v>
      </c>
      <c r="G360" s="171" t="s">
        <v>354</v>
      </c>
      <c r="H360" s="172"/>
      <c r="I360" s="173">
        <f>I361</f>
        <v>1320</v>
      </c>
      <c r="J360" s="173">
        <f>J361</f>
        <v>931.9</v>
      </c>
    </row>
    <row r="361" spans="1:10" ht="47.25">
      <c r="A361" s="174" t="s">
        <v>134</v>
      </c>
      <c r="B361" s="171" t="s">
        <v>37</v>
      </c>
      <c r="C361" s="171" t="s">
        <v>16</v>
      </c>
      <c r="D361" s="171" t="s">
        <v>65</v>
      </c>
      <c r="E361" s="172">
        <v>4</v>
      </c>
      <c r="F361" s="171" t="s">
        <v>305</v>
      </c>
      <c r="G361" s="171" t="s">
        <v>354</v>
      </c>
      <c r="H361" s="172">
        <v>240</v>
      </c>
      <c r="I361" s="173">
        <f>'Приложение 6'!J355</f>
        <v>1320</v>
      </c>
      <c r="J361" s="173">
        <f>'Приложение 6'!K355</f>
        <v>931.9</v>
      </c>
    </row>
    <row r="362" spans="1:10" ht="31.5">
      <c r="A362" s="174" t="s">
        <v>90</v>
      </c>
      <c r="B362" s="171" t="s">
        <v>37</v>
      </c>
      <c r="C362" s="171" t="s">
        <v>16</v>
      </c>
      <c r="D362" s="171" t="s">
        <v>65</v>
      </c>
      <c r="E362" s="172">
        <v>4</v>
      </c>
      <c r="F362" s="171" t="s">
        <v>305</v>
      </c>
      <c r="G362" s="171" t="s">
        <v>377</v>
      </c>
      <c r="H362" s="172"/>
      <c r="I362" s="173">
        <f>I363</f>
        <v>1500</v>
      </c>
      <c r="J362" s="173">
        <f>J363</f>
        <v>1500</v>
      </c>
    </row>
    <row r="363" spans="1:10" ht="47.25">
      <c r="A363" s="174" t="s">
        <v>134</v>
      </c>
      <c r="B363" s="171" t="s">
        <v>37</v>
      </c>
      <c r="C363" s="171" t="s">
        <v>16</v>
      </c>
      <c r="D363" s="171" t="s">
        <v>65</v>
      </c>
      <c r="E363" s="172">
        <v>4</v>
      </c>
      <c r="F363" s="171" t="s">
        <v>305</v>
      </c>
      <c r="G363" s="171" t="s">
        <v>377</v>
      </c>
      <c r="H363" s="172">
        <v>240</v>
      </c>
      <c r="I363" s="173">
        <f>'Приложение 6'!J357</f>
        <v>1500</v>
      </c>
      <c r="J363" s="173">
        <f>'Приложение 6'!K357</f>
        <v>1500</v>
      </c>
    </row>
    <row r="364" spans="1:10" ht="15.75">
      <c r="A364" s="198" t="s">
        <v>380</v>
      </c>
      <c r="B364" s="171" t="s">
        <v>43</v>
      </c>
      <c r="C364" s="171"/>
      <c r="D364" s="171"/>
      <c r="E364" s="172"/>
      <c r="F364" s="171"/>
      <c r="G364" s="171"/>
      <c r="H364" s="172"/>
      <c r="I364" s="173">
        <f t="shared" ref="I364:J368" si="19">I365</f>
        <v>350</v>
      </c>
      <c r="J364" s="173">
        <f t="shared" si="19"/>
        <v>336</v>
      </c>
    </row>
    <row r="365" spans="1:10" ht="15.75">
      <c r="A365" s="169" t="s">
        <v>378</v>
      </c>
      <c r="B365" s="171" t="s">
        <v>43</v>
      </c>
      <c r="C365" s="171" t="s">
        <v>13</v>
      </c>
      <c r="D365" s="171"/>
      <c r="E365" s="172"/>
      <c r="F365" s="171"/>
      <c r="G365" s="171"/>
      <c r="H365" s="172"/>
      <c r="I365" s="173">
        <f t="shared" si="19"/>
        <v>350</v>
      </c>
      <c r="J365" s="173">
        <f t="shared" si="19"/>
        <v>336</v>
      </c>
    </row>
    <row r="366" spans="1:10" ht="78.75">
      <c r="A366" s="174" t="s">
        <v>558</v>
      </c>
      <c r="B366" s="171" t="s">
        <v>43</v>
      </c>
      <c r="C366" s="171" t="s">
        <v>13</v>
      </c>
      <c r="D366" s="171" t="s">
        <v>37</v>
      </c>
      <c r="E366" s="172">
        <v>0</v>
      </c>
      <c r="F366" s="171" t="s">
        <v>305</v>
      </c>
      <c r="G366" s="171" t="s">
        <v>398</v>
      </c>
      <c r="H366" s="172"/>
      <c r="I366" s="173">
        <f t="shared" si="19"/>
        <v>350</v>
      </c>
      <c r="J366" s="173">
        <f t="shared" si="19"/>
        <v>336</v>
      </c>
    </row>
    <row r="367" spans="1:10" ht="31.5">
      <c r="A367" s="174" t="s">
        <v>303</v>
      </c>
      <c r="B367" s="171" t="s">
        <v>43</v>
      </c>
      <c r="C367" s="171" t="s">
        <v>13</v>
      </c>
      <c r="D367" s="171" t="s">
        <v>37</v>
      </c>
      <c r="E367" s="171" t="s">
        <v>125</v>
      </c>
      <c r="F367" s="171" t="s">
        <v>11</v>
      </c>
      <c r="G367" s="171" t="s">
        <v>398</v>
      </c>
      <c r="H367" s="171"/>
      <c r="I367" s="173">
        <f t="shared" si="19"/>
        <v>350</v>
      </c>
      <c r="J367" s="173">
        <f t="shared" si="19"/>
        <v>336</v>
      </c>
    </row>
    <row r="368" spans="1:10" ht="31.5">
      <c r="A368" s="174" t="s">
        <v>303</v>
      </c>
      <c r="B368" s="171" t="s">
        <v>43</v>
      </c>
      <c r="C368" s="171" t="s">
        <v>13</v>
      </c>
      <c r="D368" s="171" t="s">
        <v>37</v>
      </c>
      <c r="E368" s="171" t="s">
        <v>125</v>
      </c>
      <c r="F368" s="171" t="s">
        <v>11</v>
      </c>
      <c r="G368" s="171" t="s">
        <v>304</v>
      </c>
      <c r="H368" s="171"/>
      <c r="I368" s="173">
        <f t="shared" si="19"/>
        <v>350</v>
      </c>
      <c r="J368" s="173">
        <f t="shared" si="19"/>
        <v>336</v>
      </c>
    </row>
    <row r="369" spans="1:10" ht="47.25">
      <c r="A369" s="174" t="s">
        <v>134</v>
      </c>
      <c r="B369" s="171" t="s">
        <v>43</v>
      </c>
      <c r="C369" s="171" t="s">
        <v>13</v>
      </c>
      <c r="D369" s="171" t="s">
        <v>37</v>
      </c>
      <c r="E369" s="171" t="s">
        <v>125</v>
      </c>
      <c r="F369" s="171" t="s">
        <v>11</v>
      </c>
      <c r="G369" s="171" t="s">
        <v>304</v>
      </c>
      <c r="H369" s="171" t="s">
        <v>124</v>
      </c>
      <c r="I369" s="173">
        <f>'Приложение 6'!J363</f>
        <v>350</v>
      </c>
      <c r="J369" s="173">
        <f>'Приложение 6'!K363</f>
        <v>336</v>
      </c>
    </row>
    <row r="370" spans="1:10" ht="15.75">
      <c r="A370" s="185" t="s">
        <v>142</v>
      </c>
      <c r="B370" s="187"/>
      <c r="C370" s="186"/>
      <c r="D370" s="187"/>
      <c r="E370" s="186"/>
      <c r="F370" s="187"/>
      <c r="G370" s="188"/>
      <c r="H370" s="188"/>
      <c r="I370" s="189">
        <f>I12+I127+I133+I170+I197+I281+I287+I299+I344+I354+I364</f>
        <v>144686.30000000002</v>
      </c>
      <c r="J370" s="189">
        <f>J12+J127+J133+J170+J197+J281+J287+J299+J344+J354+J364</f>
        <v>117770.7</v>
      </c>
    </row>
    <row r="371" spans="1:10">
      <c r="I371" s="200">
        <f>I370-'Приложение 6'!J381</f>
        <v>0</v>
      </c>
      <c r="J371" s="200">
        <f>J370-'Приложение 6'!K381</f>
        <v>0</v>
      </c>
    </row>
  </sheetData>
  <mergeCells count="2">
    <mergeCell ref="D11:G11"/>
    <mergeCell ref="A9:J9"/>
  </mergeCells>
  <phoneticPr fontId="2" type="noConversion"/>
  <pageMargins left="0.78740157480314965" right="0.39370078740157483" top="0.39370078740157483" bottom="0.39370078740157483" header="0.27559055118110237" footer="0.31496062992125984"/>
  <pageSetup paperSize="9" scale="87" fitToHeight="30" orientation="portrait"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pageSetUpPr fitToPage="1"/>
  </sheetPr>
  <dimension ref="A1:AA381"/>
  <sheetViews>
    <sheetView view="pageBreakPreview" topLeftCell="A374" zoomScaleNormal="100" zoomScaleSheetLayoutView="100" workbookViewId="0">
      <selection activeCell="J383" sqref="J383"/>
    </sheetView>
  </sheetViews>
  <sheetFormatPr defaultRowHeight="15"/>
  <cols>
    <col min="1" max="1" width="30.7109375" style="10" customWidth="1"/>
    <col min="2" max="2" width="4.7109375" style="11" customWidth="1"/>
    <col min="3" max="3" width="4.5703125" style="11" customWidth="1"/>
    <col min="4" max="4" width="3.7109375" style="11" customWidth="1"/>
    <col min="5" max="5" width="3.7109375" style="12" customWidth="1"/>
    <col min="6" max="7" width="3.85546875" style="11" customWidth="1"/>
    <col min="8" max="8" width="6.7109375" style="12" bestFit="1" customWidth="1"/>
    <col min="9" max="9" width="5.28515625" style="11" customWidth="1"/>
    <col min="10" max="10" width="15.28515625" style="21" customWidth="1"/>
    <col min="11" max="11" width="11.85546875" style="10" customWidth="1"/>
    <col min="12" max="16384" width="9.140625" style="10"/>
  </cols>
  <sheetData>
    <row r="1" spans="1:11" ht="15.75">
      <c r="K1" s="152" t="s">
        <v>132</v>
      </c>
    </row>
    <row r="2" spans="1:11" ht="15.75">
      <c r="K2" s="152" t="s">
        <v>234</v>
      </c>
    </row>
    <row r="3" spans="1:11" ht="15.75">
      <c r="K3" s="152" t="s">
        <v>493</v>
      </c>
    </row>
    <row r="4" spans="1:11" ht="15.75">
      <c r="B4" s="39"/>
      <c r="K4" s="152" t="s">
        <v>495</v>
      </c>
    </row>
    <row r="5" spans="1:11" ht="15.75">
      <c r="K5" s="152" t="str">
        <f>'Приложение 1'!D5</f>
        <v>от "11" июня 2020 года №19-61</v>
      </c>
    </row>
    <row r="6" spans="1:11" ht="12.75" customHeight="1">
      <c r="J6" s="20"/>
    </row>
    <row r="7" spans="1:11" ht="86.25" customHeight="1">
      <c r="A7" s="245" t="s">
        <v>552</v>
      </c>
      <c r="B7" s="247"/>
      <c r="C7" s="247"/>
      <c r="D7" s="247"/>
      <c r="E7" s="247"/>
      <c r="F7" s="247"/>
      <c r="G7" s="247"/>
      <c r="H7" s="247"/>
      <c r="I7" s="247"/>
      <c r="J7" s="247"/>
      <c r="K7" s="247"/>
    </row>
    <row r="8" spans="1:11" ht="15.75">
      <c r="K8" s="52" t="s">
        <v>138</v>
      </c>
    </row>
    <row r="9" spans="1:11" ht="252">
      <c r="A9" s="13" t="s">
        <v>4</v>
      </c>
      <c r="B9" s="8" t="s">
        <v>22</v>
      </c>
      <c r="C9" s="8" t="s">
        <v>5</v>
      </c>
      <c r="D9" s="8" t="s">
        <v>23</v>
      </c>
      <c r="E9" s="246" t="s">
        <v>6</v>
      </c>
      <c r="F9" s="246"/>
      <c r="G9" s="246"/>
      <c r="H9" s="246"/>
      <c r="I9" s="8" t="s">
        <v>7</v>
      </c>
      <c r="J9" s="100" t="s">
        <v>549</v>
      </c>
      <c r="K9" s="100" t="s">
        <v>239</v>
      </c>
    </row>
    <row r="10" spans="1:11" ht="31.5">
      <c r="A10" s="157" t="s">
        <v>31</v>
      </c>
      <c r="B10" s="158">
        <v>871</v>
      </c>
      <c r="C10" s="159" t="s">
        <v>140</v>
      </c>
      <c r="D10" s="159" t="s">
        <v>140</v>
      </c>
      <c r="E10" s="160" t="s">
        <v>140</v>
      </c>
      <c r="F10" s="161" t="s">
        <v>140</v>
      </c>
      <c r="G10" s="162" t="s">
        <v>140</v>
      </c>
      <c r="H10" s="163" t="s">
        <v>140</v>
      </c>
      <c r="I10" s="161"/>
      <c r="J10" s="164">
        <f>J11+J121+J127+J164+J191+J275+J281+J293+J338+J348+J358</f>
        <v>143173.5</v>
      </c>
      <c r="K10" s="164">
        <f>K11+K121+K127+K164+K191+K275+K281+K293+K338+K348+K358</f>
        <v>116384.99999999999</v>
      </c>
    </row>
    <row r="11" spans="1:11" ht="31.5">
      <c r="A11" s="165" t="s">
        <v>263</v>
      </c>
      <c r="B11" s="166">
        <v>871</v>
      </c>
      <c r="C11" s="167">
        <v>1</v>
      </c>
      <c r="D11" s="159"/>
      <c r="E11" s="160"/>
      <c r="F11" s="161"/>
      <c r="G11" s="162"/>
      <c r="H11" s="163"/>
      <c r="I11" s="161"/>
      <c r="J11" s="168">
        <f>J12+J40+J45+J49+J54</f>
        <v>15912.499999999998</v>
      </c>
      <c r="K11" s="168">
        <f>K12+K40+K45+K49+K54</f>
        <v>14263.8</v>
      </c>
    </row>
    <row r="12" spans="1:11" ht="126">
      <c r="A12" s="169" t="s">
        <v>14</v>
      </c>
      <c r="B12" s="170">
        <v>871</v>
      </c>
      <c r="C12" s="171" t="s">
        <v>11</v>
      </c>
      <c r="D12" s="172" t="s">
        <v>15</v>
      </c>
      <c r="E12" s="171" t="s">
        <v>10</v>
      </c>
      <c r="F12" s="172"/>
      <c r="G12" s="171"/>
      <c r="H12" s="171"/>
      <c r="I12" s="172" t="s">
        <v>8</v>
      </c>
      <c r="J12" s="173">
        <f>J13+J17+J30</f>
        <v>9169</v>
      </c>
      <c r="K12" s="173">
        <f>K13+K17+K30</f>
        <v>8512</v>
      </c>
    </row>
    <row r="13" spans="1:11" ht="126">
      <c r="A13" s="169" t="s">
        <v>558</v>
      </c>
      <c r="B13" s="170">
        <v>871</v>
      </c>
      <c r="C13" s="171" t="s">
        <v>11</v>
      </c>
      <c r="D13" s="171" t="s">
        <v>15</v>
      </c>
      <c r="E13" s="171" t="s">
        <v>37</v>
      </c>
      <c r="F13" s="172">
        <v>0</v>
      </c>
      <c r="G13" s="171" t="s">
        <v>305</v>
      </c>
      <c r="H13" s="171" t="s">
        <v>398</v>
      </c>
      <c r="I13" s="172"/>
      <c r="J13" s="173">
        <f t="shared" ref="J13:K15" si="0">J14</f>
        <v>100</v>
      </c>
      <c r="K13" s="173">
        <f t="shared" si="0"/>
        <v>40</v>
      </c>
    </row>
    <row r="14" spans="1:11" ht="47.25">
      <c r="A14" s="174" t="s">
        <v>303</v>
      </c>
      <c r="B14" s="172">
        <v>871</v>
      </c>
      <c r="C14" s="171" t="s">
        <v>11</v>
      </c>
      <c r="D14" s="171" t="s">
        <v>15</v>
      </c>
      <c r="E14" s="171" t="s">
        <v>37</v>
      </c>
      <c r="F14" s="171" t="s">
        <v>125</v>
      </c>
      <c r="G14" s="171" t="s">
        <v>11</v>
      </c>
      <c r="H14" s="171" t="s">
        <v>398</v>
      </c>
      <c r="I14" s="171"/>
      <c r="J14" s="173">
        <f t="shared" si="0"/>
        <v>100</v>
      </c>
      <c r="K14" s="173">
        <f t="shared" si="0"/>
        <v>40</v>
      </c>
    </row>
    <row r="15" spans="1:11" ht="47.25">
      <c r="A15" s="174" t="s">
        <v>303</v>
      </c>
      <c r="B15" s="172">
        <v>871</v>
      </c>
      <c r="C15" s="171" t="s">
        <v>11</v>
      </c>
      <c r="D15" s="171" t="s">
        <v>15</v>
      </c>
      <c r="E15" s="171" t="s">
        <v>37</v>
      </c>
      <c r="F15" s="171" t="s">
        <v>125</v>
      </c>
      <c r="G15" s="171" t="s">
        <v>11</v>
      </c>
      <c r="H15" s="171" t="s">
        <v>304</v>
      </c>
      <c r="I15" s="171"/>
      <c r="J15" s="173">
        <f t="shared" si="0"/>
        <v>100</v>
      </c>
      <c r="K15" s="173">
        <f t="shared" si="0"/>
        <v>40</v>
      </c>
    </row>
    <row r="16" spans="1:11" ht="63">
      <c r="A16" s="174" t="s">
        <v>134</v>
      </c>
      <c r="B16" s="172">
        <v>871</v>
      </c>
      <c r="C16" s="171" t="s">
        <v>11</v>
      </c>
      <c r="D16" s="171" t="s">
        <v>15</v>
      </c>
      <c r="E16" s="171" t="s">
        <v>37</v>
      </c>
      <c r="F16" s="171" t="s">
        <v>125</v>
      </c>
      <c r="G16" s="171" t="s">
        <v>11</v>
      </c>
      <c r="H16" s="171" t="s">
        <v>304</v>
      </c>
      <c r="I16" s="171" t="s">
        <v>124</v>
      </c>
      <c r="J16" s="173">
        <f>110-10</f>
        <v>100</v>
      </c>
      <c r="K16" s="173">
        <v>40</v>
      </c>
    </row>
    <row r="17" spans="1:27" ht="47.25">
      <c r="A17" s="169" t="s">
        <v>106</v>
      </c>
      <c r="B17" s="172">
        <v>871</v>
      </c>
      <c r="C17" s="171" t="s">
        <v>11</v>
      </c>
      <c r="D17" s="172" t="s">
        <v>15</v>
      </c>
      <c r="E17" s="171">
        <v>92</v>
      </c>
      <c r="F17" s="172">
        <v>0</v>
      </c>
      <c r="G17" s="171" t="s">
        <v>305</v>
      </c>
      <c r="H17" s="171" t="s">
        <v>398</v>
      </c>
      <c r="I17" s="172"/>
      <c r="J17" s="173">
        <f>J18+J21</f>
        <v>8488.9</v>
      </c>
      <c r="K17" s="173">
        <f>K18+K21</f>
        <v>7895.5</v>
      </c>
    </row>
    <row r="18" spans="1:27" ht="31.5">
      <c r="A18" s="175" t="s">
        <v>27</v>
      </c>
      <c r="B18" s="172">
        <v>871</v>
      </c>
      <c r="C18" s="171" t="s">
        <v>11</v>
      </c>
      <c r="D18" s="172" t="s">
        <v>15</v>
      </c>
      <c r="E18" s="171">
        <v>92</v>
      </c>
      <c r="F18" s="172">
        <v>1</v>
      </c>
      <c r="G18" s="171" t="s">
        <v>305</v>
      </c>
      <c r="H18" s="171" t="s">
        <v>398</v>
      </c>
      <c r="I18" s="172"/>
      <c r="J18" s="173">
        <f>J19</f>
        <v>1033.0999999999999</v>
      </c>
      <c r="K18" s="173">
        <f>K19</f>
        <v>999.2</v>
      </c>
    </row>
    <row r="19" spans="1:27" ht="173.25">
      <c r="A19" s="175" t="s">
        <v>51</v>
      </c>
      <c r="B19" s="172">
        <v>871</v>
      </c>
      <c r="C19" s="171" t="s">
        <v>11</v>
      </c>
      <c r="D19" s="172" t="s">
        <v>15</v>
      </c>
      <c r="E19" s="171">
        <v>92</v>
      </c>
      <c r="F19" s="172">
        <v>1</v>
      </c>
      <c r="G19" s="171" t="s">
        <v>305</v>
      </c>
      <c r="H19" s="171" t="s">
        <v>306</v>
      </c>
      <c r="I19" s="172"/>
      <c r="J19" s="173">
        <f>J20</f>
        <v>1033.0999999999999</v>
      </c>
      <c r="K19" s="173">
        <f>K20</f>
        <v>999.2</v>
      </c>
    </row>
    <row r="20" spans="1:27" ht="47.25">
      <c r="A20" s="169" t="s">
        <v>113</v>
      </c>
      <c r="B20" s="172">
        <v>871</v>
      </c>
      <c r="C20" s="171" t="s">
        <v>11</v>
      </c>
      <c r="D20" s="172" t="s">
        <v>15</v>
      </c>
      <c r="E20" s="171">
        <v>92</v>
      </c>
      <c r="F20" s="172">
        <v>1</v>
      </c>
      <c r="G20" s="171" t="s">
        <v>305</v>
      </c>
      <c r="H20" s="171" t="s">
        <v>306</v>
      </c>
      <c r="I20" s="172">
        <v>120</v>
      </c>
      <c r="J20" s="173">
        <f>797.3+138.8+97</f>
        <v>1033.0999999999999</v>
      </c>
      <c r="K20" s="173">
        <v>999.2</v>
      </c>
    </row>
    <row r="21" spans="1:27" ht="15.75">
      <c r="A21" s="174" t="s">
        <v>105</v>
      </c>
      <c r="B21" s="172">
        <v>871</v>
      </c>
      <c r="C21" s="171" t="s">
        <v>11</v>
      </c>
      <c r="D21" s="172" t="s">
        <v>15</v>
      </c>
      <c r="E21" s="171">
        <v>92</v>
      </c>
      <c r="F21" s="172">
        <v>2</v>
      </c>
      <c r="G21" s="171" t="s">
        <v>305</v>
      </c>
      <c r="H21" s="171" t="s">
        <v>398</v>
      </c>
      <c r="I21" s="172"/>
      <c r="J21" s="173">
        <f>J22+J24+J28</f>
        <v>7455.7999999999993</v>
      </c>
      <c r="K21" s="173">
        <f>K22+K24+K28</f>
        <v>6896.3</v>
      </c>
    </row>
    <row r="22" spans="1:27" s="18" customFormat="1" ht="173.25">
      <c r="A22" s="174" t="s">
        <v>51</v>
      </c>
      <c r="B22" s="172">
        <v>871</v>
      </c>
      <c r="C22" s="171" t="s">
        <v>11</v>
      </c>
      <c r="D22" s="172" t="s">
        <v>15</v>
      </c>
      <c r="E22" s="171">
        <v>92</v>
      </c>
      <c r="F22" s="172">
        <v>2</v>
      </c>
      <c r="G22" s="171" t="s">
        <v>305</v>
      </c>
      <c r="H22" s="171" t="s">
        <v>306</v>
      </c>
      <c r="I22" s="172"/>
      <c r="J22" s="173">
        <f>J23</f>
        <v>6462.9999999999991</v>
      </c>
      <c r="K22" s="173">
        <f>K23</f>
        <v>6129.3</v>
      </c>
      <c r="L22" s="10"/>
      <c r="M22" s="10"/>
      <c r="N22" s="10"/>
      <c r="O22" s="10"/>
      <c r="P22" s="10"/>
      <c r="Q22" s="10"/>
      <c r="R22" s="10"/>
      <c r="S22" s="10"/>
      <c r="T22" s="10"/>
      <c r="U22" s="10"/>
      <c r="V22" s="10"/>
      <c r="W22" s="10"/>
      <c r="X22" s="10"/>
      <c r="Y22" s="10"/>
      <c r="Z22" s="10"/>
      <c r="AA22" s="10"/>
    </row>
    <row r="23" spans="1:27" ht="47.25">
      <c r="A23" s="169" t="s">
        <v>113</v>
      </c>
      <c r="B23" s="172">
        <v>871</v>
      </c>
      <c r="C23" s="171" t="s">
        <v>11</v>
      </c>
      <c r="D23" s="172" t="s">
        <v>15</v>
      </c>
      <c r="E23" s="171">
        <v>92</v>
      </c>
      <c r="F23" s="172">
        <v>2</v>
      </c>
      <c r="G23" s="171" t="s">
        <v>305</v>
      </c>
      <c r="H23" s="171" t="s">
        <v>306</v>
      </c>
      <c r="I23" s="172">
        <v>120</v>
      </c>
      <c r="J23" s="173">
        <f>6258.3+226.9-127.1+104.9</f>
        <v>6462.9999999999991</v>
      </c>
      <c r="K23" s="173">
        <v>6129.3</v>
      </c>
    </row>
    <row r="24" spans="1:27" s="18" customFormat="1" ht="157.5">
      <c r="A24" s="174" t="s">
        <v>52</v>
      </c>
      <c r="B24" s="172">
        <v>871</v>
      </c>
      <c r="C24" s="171" t="s">
        <v>11</v>
      </c>
      <c r="D24" s="172" t="s">
        <v>15</v>
      </c>
      <c r="E24" s="171">
        <v>92</v>
      </c>
      <c r="F24" s="172">
        <v>2</v>
      </c>
      <c r="G24" s="171" t="s">
        <v>305</v>
      </c>
      <c r="H24" s="171" t="s">
        <v>307</v>
      </c>
      <c r="I24" s="172"/>
      <c r="J24" s="173">
        <f>SUM(J25:J27)</f>
        <v>825.49999999999989</v>
      </c>
      <c r="K24" s="173">
        <f>SUM(K25:K27)</f>
        <v>599.69999999999993</v>
      </c>
      <c r="L24" s="10"/>
      <c r="M24" s="10"/>
      <c r="N24" s="10"/>
      <c r="O24" s="10"/>
      <c r="P24" s="10"/>
      <c r="Q24" s="10"/>
      <c r="R24" s="10"/>
      <c r="S24" s="10"/>
      <c r="T24" s="10"/>
      <c r="U24" s="10"/>
      <c r="V24" s="10"/>
      <c r="W24" s="10"/>
      <c r="X24" s="10"/>
      <c r="Y24" s="10"/>
      <c r="Z24" s="10"/>
      <c r="AA24" s="10"/>
    </row>
    <row r="25" spans="1:27" s="14" customFormat="1" ht="47.25">
      <c r="A25" s="169" t="s">
        <v>113</v>
      </c>
      <c r="B25" s="172">
        <v>871</v>
      </c>
      <c r="C25" s="171" t="s">
        <v>11</v>
      </c>
      <c r="D25" s="172" t="s">
        <v>15</v>
      </c>
      <c r="E25" s="171">
        <v>92</v>
      </c>
      <c r="F25" s="172">
        <v>2</v>
      </c>
      <c r="G25" s="171" t="s">
        <v>305</v>
      </c>
      <c r="H25" s="171" t="s">
        <v>307</v>
      </c>
      <c r="I25" s="172">
        <v>120</v>
      </c>
      <c r="J25" s="173">
        <f>14.4+24.5-8.4</f>
        <v>30.5</v>
      </c>
      <c r="K25" s="173">
        <v>29.3</v>
      </c>
    </row>
    <row r="26" spans="1:27" s="14" customFormat="1" ht="63">
      <c r="A26" s="174" t="s">
        <v>134</v>
      </c>
      <c r="B26" s="172">
        <v>871</v>
      </c>
      <c r="C26" s="171" t="s">
        <v>11</v>
      </c>
      <c r="D26" s="172" t="s">
        <v>15</v>
      </c>
      <c r="E26" s="171">
        <v>92</v>
      </c>
      <c r="F26" s="172">
        <v>2</v>
      </c>
      <c r="G26" s="171" t="s">
        <v>305</v>
      </c>
      <c r="H26" s="171" t="s">
        <v>307</v>
      </c>
      <c r="I26" s="172">
        <v>240</v>
      </c>
      <c r="J26" s="173">
        <f>792+54.8-8.7-14.5+127.1-193.5-40.2</f>
        <v>716.99999999999989</v>
      </c>
      <c r="K26" s="173">
        <v>537.9</v>
      </c>
    </row>
    <row r="27" spans="1:27" s="18" customFormat="1" ht="31.5">
      <c r="A27" s="174" t="s">
        <v>114</v>
      </c>
      <c r="B27" s="172">
        <v>871</v>
      </c>
      <c r="C27" s="171" t="s">
        <v>11</v>
      </c>
      <c r="D27" s="172" t="s">
        <v>15</v>
      </c>
      <c r="E27" s="171">
        <v>92</v>
      </c>
      <c r="F27" s="172">
        <v>2</v>
      </c>
      <c r="G27" s="171" t="s">
        <v>305</v>
      </c>
      <c r="H27" s="171" t="s">
        <v>307</v>
      </c>
      <c r="I27" s="172">
        <v>850</v>
      </c>
      <c r="J27" s="173">
        <v>78</v>
      </c>
      <c r="K27" s="173">
        <v>32.5</v>
      </c>
      <c r="L27" s="10"/>
      <c r="M27" s="10"/>
      <c r="N27" s="10"/>
      <c r="O27" s="10"/>
      <c r="P27" s="10"/>
      <c r="Q27" s="10"/>
      <c r="R27" s="10"/>
      <c r="S27" s="10"/>
      <c r="T27" s="10"/>
      <c r="U27" s="10"/>
      <c r="V27" s="10"/>
      <c r="W27" s="10"/>
      <c r="X27" s="10"/>
      <c r="Y27" s="10"/>
      <c r="Z27" s="10"/>
      <c r="AA27" s="10"/>
    </row>
    <row r="28" spans="1:27" ht="94.5">
      <c r="A28" s="174" t="s">
        <v>559</v>
      </c>
      <c r="B28" s="172">
        <v>871</v>
      </c>
      <c r="C28" s="171" t="s">
        <v>11</v>
      </c>
      <c r="D28" s="172" t="s">
        <v>15</v>
      </c>
      <c r="E28" s="171">
        <v>92</v>
      </c>
      <c r="F28" s="172">
        <v>2</v>
      </c>
      <c r="G28" s="171" t="s">
        <v>305</v>
      </c>
      <c r="H28" s="171" t="s">
        <v>560</v>
      </c>
      <c r="I28" s="172"/>
      <c r="J28" s="173">
        <f>J29</f>
        <v>167.3</v>
      </c>
      <c r="K28" s="173">
        <f>K29</f>
        <v>167.3</v>
      </c>
    </row>
    <row r="29" spans="1:27" ht="47.25">
      <c r="A29" s="169" t="s">
        <v>113</v>
      </c>
      <c r="B29" s="172">
        <v>871</v>
      </c>
      <c r="C29" s="171" t="s">
        <v>11</v>
      </c>
      <c r="D29" s="172" t="s">
        <v>15</v>
      </c>
      <c r="E29" s="171">
        <v>92</v>
      </c>
      <c r="F29" s="172">
        <v>2</v>
      </c>
      <c r="G29" s="171" t="s">
        <v>305</v>
      </c>
      <c r="H29" s="171" t="s">
        <v>560</v>
      </c>
      <c r="I29" s="172">
        <v>120</v>
      </c>
      <c r="J29" s="173">
        <v>167.3</v>
      </c>
      <c r="K29" s="173">
        <v>167.3</v>
      </c>
    </row>
    <row r="30" spans="1:27" s="18" customFormat="1" ht="15.75">
      <c r="A30" s="174" t="s">
        <v>91</v>
      </c>
      <c r="B30" s="172">
        <v>871</v>
      </c>
      <c r="C30" s="171" t="s">
        <v>11</v>
      </c>
      <c r="D30" s="172" t="s">
        <v>15</v>
      </c>
      <c r="E30" s="171">
        <v>97</v>
      </c>
      <c r="F30" s="172">
        <v>0</v>
      </c>
      <c r="G30" s="171" t="s">
        <v>305</v>
      </c>
      <c r="H30" s="171" t="s">
        <v>398</v>
      </c>
      <c r="I30" s="172"/>
      <c r="J30" s="173">
        <f>J31</f>
        <v>580.1</v>
      </c>
      <c r="K30" s="173">
        <f>K31</f>
        <v>576.5</v>
      </c>
      <c r="L30" s="10"/>
      <c r="M30" s="10"/>
      <c r="N30" s="10"/>
      <c r="O30" s="10"/>
      <c r="P30" s="10"/>
      <c r="Q30" s="10"/>
      <c r="R30" s="10"/>
      <c r="S30" s="10"/>
      <c r="T30" s="10"/>
      <c r="U30" s="10"/>
      <c r="V30" s="10"/>
      <c r="W30" s="10"/>
      <c r="X30" s="10"/>
      <c r="Y30" s="10"/>
      <c r="Z30" s="10"/>
      <c r="AA30" s="10"/>
    </row>
    <row r="31" spans="1:27" s="18" customFormat="1" ht="141.75">
      <c r="A31" s="174" t="s">
        <v>53</v>
      </c>
      <c r="B31" s="172">
        <v>871</v>
      </c>
      <c r="C31" s="171" t="s">
        <v>11</v>
      </c>
      <c r="D31" s="172" t="s">
        <v>15</v>
      </c>
      <c r="E31" s="171">
        <v>97</v>
      </c>
      <c r="F31" s="172">
        <v>2</v>
      </c>
      <c r="G31" s="171" t="s">
        <v>305</v>
      </c>
      <c r="H31" s="171" t="s">
        <v>398</v>
      </c>
      <c r="I31" s="172"/>
      <c r="J31" s="173">
        <f>J32+J34+J36+J38</f>
        <v>580.1</v>
      </c>
      <c r="K31" s="173">
        <f>K32+K34+K36+K38</f>
        <v>576.5</v>
      </c>
      <c r="L31" s="10"/>
      <c r="M31" s="10"/>
      <c r="N31" s="10"/>
      <c r="O31" s="10"/>
      <c r="P31" s="10"/>
      <c r="Q31" s="10"/>
      <c r="R31" s="10"/>
      <c r="S31" s="10"/>
      <c r="T31" s="10"/>
      <c r="U31" s="10"/>
      <c r="V31" s="10"/>
      <c r="W31" s="10"/>
      <c r="X31" s="10"/>
      <c r="Y31" s="10"/>
      <c r="Z31" s="10"/>
      <c r="AA31" s="10"/>
    </row>
    <row r="32" spans="1:27" s="18" customFormat="1" ht="409.5">
      <c r="A32" s="174" t="s">
        <v>561</v>
      </c>
      <c r="B32" s="171" t="s">
        <v>24</v>
      </c>
      <c r="C32" s="171" t="s">
        <v>11</v>
      </c>
      <c r="D32" s="171" t="s">
        <v>15</v>
      </c>
      <c r="E32" s="171" t="s">
        <v>60</v>
      </c>
      <c r="F32" s="172">
        <v>2</v>
      </c>
      <c r="G32" s="171" t="s">
        <v>305</v>
      </c>
      <c r="H32" s="171" t="s">
        <v>562</v>
      </c>
      <c r="I32" s="172"/>
      <c r="J32" s="173">
        <f>J33</f>
        <v>226.7</v>
      </c>
      <c r="K32" s="173">
        <f>K33</f>
        <v>223.1</v>
      </c>
      <c r="L32" s="10"/>
      <c r="M32" s="10"/>
      <c r="N32" s="10"/>
      <c r="O32" s="10"/>
      <c r="P32" s="10"/>
      <c r="Q32" s="10"/>
      <c r="R32" s="10"/>
      <c r="S32" s="10"/>
      <c r="T32" s="10"/>
      <c r="U32" s="10"/>
      <c r="V32" s="10"/>
      <c r="W32" s="10"/>
      <c r="X32" s="10"/>
      <c r="Y32" s="10"/>
      <c r="Z32" s="10"/>
      <c r="AA32" s="10"/>
    </row>
    <row r="33" spans="1:27" ht="15.75">
      <c r="A33" s="174" t="s">
        <v>38</v>
      </c>
      <c r="B33" s="171" t="s">
        <v>24</v>
      </c>
      <c r="C33" s="171" t="s">
        <v>11</v>
      </c>
      <c r="D33" s="171" t="s">
        <v>15</v>
      </c>
      <c r="E33" s="171" t="s">
        <v>60</v>
      </c>
      <c r="F33" s="172">
        <v>2</v>
      </c>
      <c r="G33" s="171" t="s">
        <v>305</v>
      </c>
      <c r="H33" s="171" t="s">
        <v>562</v>
      </c>
      <c r="I33" s="172">
        <v>540</v>
      </c>
      <c r="J33" s="173">
        <v>226.7</v>
      </c>
      <c r="K33" s="173">
        <v>223.1</v>
      </c>
    </row>
    <row r="34" spans="1:27" ht="110.25">
      <c r="A34" s="174" t="s">
        <v>563</v>
      </c>
      <c r="B34" s="172">
        <v>871</v>
      </c>
      <c r="C34" s="171" t="s">
        <v>11</v>
      </c>
      <c r="D34" s="172" t="s">
        <v>15</v>
      </c>
      <c r="E34" s="171">
        <v>97</v>
      </c>
      <c r="F34" s="172">
        <v>2</v>
      </c>
      <c r="G34" s="171" t="s">
        <v>305</v>
      </c>
      <c r="H34" s="171" t="s">
        <v>308</v>
      </c>
      <c r="I34" s="172"/>
      <c r="J34" s="173">
        <f>J35</f>
        <v>123.3</v>
      </c>
      <c r="K34" s="173">
        <f>K35</f>
        <v>123.3</v>
      </c>
    </row>
    <row r="35" spans="1:27" ht="15.75">
      <c r="A35" s="174" t="s">
        <v>38</v>
      </c>
      <c r="B35" s="172">
        <v>871</v>
      </c>
      <c r="C35" s="171" t="s">
        <v>11</v>
      </c>
      <c r="D35" s="172" t="s">
        <v>15</v>
      </c>
      <c r="E35" s="171">
        <v>97</v>
      </c>
      <c r="F35" s="172">
        <v>2</v>
      </c>
      <c r="G35" s="171" t="s">
        <v>305</v>
      </c>
      <c r="H35" s="171" t="s">
        <v>308</v>
      </c>
      <c r="I35" s="172">
        <v>540</v>
      </c>
      <c r="J35" s="173">
        <v>123.3</v>
      </c>
      <c r="K35" s="173">
        <v>123.3</v>
      </c>
    </row>
    <row r="36" spans="1:27" ht="110.25">
      <c r="A36" s="174" t="s">
        <v>564</v>
      </c>
      <c r="B36" s="172">
        <v>871</v>
      </c>
      <c r="C36" s="171" t="s">
        <v>11</v>
      </c>
      <c r="D36" s="172" t="s">
        <v>15</v>
      </c>
      <c r="E36" s="171">
        <v>97</v>
      </c>
      <c r="F36" s="172">
        <v>2</v>
      </c>
      <c r="G36" s="171" t="s">
        <v>305</v>
      </c>
      <c r="H36" s="171" t="s">
        <v>309</v>
      </c>
      <c r="I36" s="172"/>
      <c r="J36" s="173">
        <f>J37</f>
        <v>92.3</v>
      </c>
      <c r="K36" s="173">
        <f>K37</f>
        <v>92.3</v>
      </c>
    </row>
    <row r="37" spans="1:27" ht="15.75">
      <c r="A37" s="174" t="s">
        <v>38</v>
      </c>
      <c r="B37" s="172">
        <v>871</v>
      </c>
      <c r="C37" s="171" t="s">
        <v>11</v>
      </c>
      <c r="D37" s="172" t="s">
        <v>15</v>
      </c>
      <c r="E37" s="171">
        <v>97</v>
      </c>
      <c r="F37" s="172">
        <v>2</v>
      </c>
      <c r="G37" s="171" t="s">
        <v>305</v>
      </c>
      <c r="H37" s="171" t="s">
        <v>309</v>
      </c>
      <c r="I37" s="172">
        <v>540</v>
      </c>
      <c r="J37" s="173">
        <v>92.3</v>
      </c>
      <c r="K37" s="173">
        <v>92.3</v>
      </c>
    </row>
    <row r="38" spans="1:27" ht="141.75">
      <c r="A38" s="174" t="s">
        <v>310</v>
      </c>
      <c r="B38" s="172">
        <v>871</v>
      </c>
      <c r="C38" s="171" t="s">
        <v>11</v>
      </c>
      <c r="D38" s="172" t="s">
        <v>15</v>
      </c>
      <c r="E38" s="171">
        <v>97</v>
      </c>
      <c r="F38" s="172">
        <v>2</v>
      </c>
      <c r="G38" s="171" t="s">
        <v>305</v>
      </c>
      <c r="H38" s="171" t="s">
        <v>311</v>
      </c>
      <c r="I38" s="172"/>
      <c r="J38" s="173">
        <f>J39</f>
        <v>137.80000000000001</v>
      </c>
      <c r="K38" s="173">
        <f>K39</f>
        <v>137.80000000000001</v>
      </c>
    </row>
    <row r="39" spans="1:27" ht="15.75">
      <c r="A39" s="174" t="s">
        <v>38</v>
      </c>
      <c r="B39" s="172">
        <v>871</v>
      </c>
      <c r="C39" s="171" t="s">
        <v>11</v>
      </c>
      <c r="D39" s="172" t="s">
        <v>15</v>
      </c>
      <c r="E39" s="171">
        <v>97</v>
      </c>
      <c r="F39" s="172">
        <v>2</v>
      </c>
      <c r="G39" s="171" t="s">
        <v>305</v>
      </c>
      <c r="H39" s="171" t="s">
        <v>311</v>
      </c>
      <c r="I39" s="172">
        <v>540</v>
      </c>
      <c r="J39" s="173">
        <v>137.80000000000001</v>
      </c>
      <c r="K39" s="173">
        <v>137.80000000000001</v>
      </c>
    </row>
    <row r="40" spans="1:27" s="18" customFormat="1" ht="94.5">
      <c r="A40" s="174" t="s">
        <v>312</v>
      </c>
      <c r="B40" s="171">
        <v>871</v>
      </c>
      <c r="C40" s="171" t="s">
        <v>11</v>
      </c>
      <c r="D40" s="171" t="s">
        <v>65</v>
      </c>
      <c r="E40" s="171"/>
      <c r="F40" s="171"/>
      <c r="G40" s="171"/>
      <c r="H40" s="171"/>
      <c r="I40" s="171"/>
      <c r="J40" s="173">
        <f t="shared" ref="J40:K43" si="1">J41</f>
        <v>165.3</v>
      </c>
      <c r="K40" s="173">
        <f t="shared" si="1"/>
        <v>165.3</v>
      </c>
      <c r="L40" s="10"/>
      <c r="M40" s="10"/>
      <c r="N40" s="10"/>
      <c r="O40" s="10"/>
      <c r="P40" s="10"/>
      <c r="Q40" s="10"/>
      <c r="R40" s="10"/>
      <c r="S40" s="10"/>
      <c r="T40" s="10"/>
      <c r="U40" s="10"/>
      <c r="V40" s="10"/>
      <c r="W40" s="10"/>
      <c r="X40" s="10"/>
      <c r="Y40" s="10"/>
      <c r="Z40" s="10"/>
      <c r="AA40" s="10"/>
    </row>
    <row r="41" spans="1:27" ht="15.75">
      <c r="A41" s="174" t="s">
        <v>38</v>
      </c>
      <c r="B41" s="171" t="s">
        <v>24</v>
      </c>
      <c r="C41" s="171" t="s">
        <v>11</v>
      </c>
      <c r="D41" s="171" t="s">
        <v>65</v>
      </c>
      <c r="E41" s="171" t="s">
        <v>60</v>
      </c>
      <c r="F41" s="171" t="s">
        <v>125</v>
      </c>
      <c r="G41" s="171" t="s">
        <v>305</v>
      </c>
      <c r="H41" s="171" t="s">
        <v>398</v>
      </c>
      <c r="I41" s="171"/>
      <c r="J41" s="173">
        <f t="shared" si="1"/>
        <v>165.3</v>
      </c>
      <c r="K41" s="173">
        <f t="shared" si="1"/>
        <v>165.3</v>
      </c>
    </row>
    <row r="42" spans="1:27" s="18" customFormat="1" ht="141.75">
      <c r="A42" s="174" t="s">
        <v>53</v>
      </c>
      <c r="B42" s="171" t="s">
        <v>24</v>
      </c>
      <c r="C42" s="171" t="s">
        <v>11</v>
      </c>
      <c r="D42" s="171" t="s">
        <v>65</v>
      </c>
      <c r="E42" s="171" t="s">
        <v>60</v>
      </c>
      <c r="F42" s="171" t="s">
        <v>313</v>
      </c>
      <c r="G42" s="171" t="s">
        <v>305</v>
      </c>
      <c r="H42" s="171" t="s">
        <v>398</v>
      </c>
      <c r="I42" s="171"/>
      <c r="J42" s="173">
        <f t="shared" si="1"/>
        <v>165.3</v>
      </c>
      <c r="K42" s="173">
        <f t="shared" si="1"/>
        <v>165.3</v>
      </c>
      <c r="L42" s="10"/>
      <c r="M42" s="10"/>
      <c r="N42" s="10"/>
      <c r="O42" s="10"/>
      <c r="P42" s="10"/>
      <c r="Q42" s="10"/>
      <c r="R42" s="10"/>
      <c r="S42" s="10"/>
      <c r="T42" s="10"/>
      <c r="U42" s="10"/>
      <c r="V42" s="10"/>
      <c r="W42" s="10"/>
      <c r="X42" s="10"/>
      <c r="Y42" s="10"/>
      <c r="Z42" s="10"/>
      <c r="AA42" s="10"/>
    </row>
    <row r="43" spans="1:27" ht="78.75">
      <c r="A43" s="174" t="s">
        <v>314</v>
      </c>
      <c r="B43" s="172">
        <v>871</v>
      </c>
      <c r="C43" s="171" t="s">
        <v>11</v>
      </c>
      <c r="D43" s="171" t="s">
        <v>65</v>
      </c>
      <c r="E43" s="171">
        <v>97</v>
      </c>
      <c r="F43" s="172">
        <v>2</v>
      </c>
      <c r="G43" s="171" t="s">
        <v>305</v>
      </c>
      <c r="H43" s="171" t="s">
        <v>315</v>
      </c>
      <c r="I43" s="172"/>
      <c r="J43" s="173">
        <f t="shared" si="1"/>
        <v>165.3</v>
      </c>
      <c r="K43" s="173">
        <f t="shared" si="1"/>
        <v>165.3</v>
      </c>
    </row>
    <row r="44" spans="1:27" s="18" customFormat="1" ht="15.75">
      <c r="A44" s="174" t="s">
        <v>38</v>
      </c>
      <c r="B44" s="172">
        <v>871</v>
      </c>
      <c r="C44" s="171" t="s">
        <v>11</v>
      </c>
      <c r="D44" s="171" t="s">
        <v>65</v>
      </c>
      <c r="E44" s="171">
        <v>97</v>
      </c>
      <c r="F44" s="172">
        <v>2</v>
      </c>
      <c r="G44" s="171" t="s">
        <v>305</v>
      </c>
      <c r="H44" s="171" t="s">
        <v>315</v>
      </c>
      <c r="I44" s="172">
        <v>540</v>
      </c>
      <c r="J44" s="173">
        <v>165.3</v>
      </c>
      <c r="K44" s="173">
        <v>165.3</v>
      </c>
      <c r="L44" s="10"/>
      <c r="M44" s="10"/>
      <c r="N44" s="10"/>
      <c r="O44" s="10"/>
      <c r="P44" s="10"/>
      <c r="Q44" s="10"/>
      <c r="R44" s="10"/>
      <c r="S44" s="10"/>
      <c r="T44" s="10"/>
      <c r="U44" s="10"/>
      <c r="V44" s="10"/>
      <c r="W44" s="10"/>
      <c r="X44" s="10"/>
      <c r="Y44" s="10"/>
      <c r="Z44" s="10"/>
      <c r="AA44" s="10"/>
    </row>
    <row r="45" spans="1:27" ht="31.5">
      <c r="A45" s="174" t="s">
        <v>565</v>
      </c>
      <c r="B45" s="172">
        <v>871</v>
      </c>
      <c r="C45" s="171" t="s">
        <v>11</v>
      </c>
      <c r="D45" s="171" t="s">
        <v>18</v>
      </c>
      <c r="E45" s="171"/>
      <c r="F45" s="172"/>
      <c r="G45" s="171"/>
      <c r="H45" s="171"/>
      <c r="I45" s="172"/>
      <c r="J45" s="173">
        <f t="shared" ref="J45:K47" si="2">J46</f>
        <v>492.79999999999995</v>
      </c>
      <c r="K45" s="173">
        <f t="shared" si="2"/>
        <v>492.8</v>
      </c>
    </row>
    <row r="46" spans="1:27" s="18" customFormat="1" ht="78.75">
      <c r="A46" s="176" t="s">
        <v>566</v>
      </c>
      <c r="B46" s="172">
        <v>871</v>
      </c>
      <c r="C46" s="177" t="s">
        <v>11</v>
      </c>
      <c r="D46" s="177" t="s">
        <v>18</v>
      </c>
      <c r="E46" s="178">
        <v>93</v>
      </c>
      <c r="F46" s="177" t="s">
        <v>123</v>
      </c>
      <c r="G46" s="177" t="s">
        <v>305</v>
      </c>
      <c r="H46" s="171" t="s">
        <v>398</v>
      </c>
      <c r="I46" s="172"/>
      <c r="J46" s="173">
        <f t="shared" si="2"/>
        <v>492.79999999999995</v>
      </c>
      <c r="K46" s="173">
        <f t="shared" si="2"/>
        <v>492.8</v>
      </c>
      <c r="L46" s="10"/>
      <c r="M46" s="10"/>
      <c r="N46" s="10"/>
      <c r="O46" s="10"/>
      <c r="P46" s="10"/>
      <c r="Q46" s="10"/>
      <c r="R46" s="10"/>
      <c r="S46" s="10"/>
      <c r="T46" s="10"/>
      <c r="U46" s="10"/>
      <c r="V46" s="10"/>
      <c r="W46" s="10"/>
      <c r="X46" s="10"/>
      <c r="Y46" s="10"/>
      <c r="Z46" s="10"/>
      <c r="AA46" s="10"/>
    </row>
    <row r="47" spans="1:27" ht="157.5">
      <c r="A47" s="176" t="s">
        <v>567</v>
      </c>
      <c r="B47" s="172">
        <v>871</v>
      </c>
      <c r="C47" s="177" t="s">
        <v>11</v>
      </c>
      <c r="D47" s="177" t="s">
        <v>18</v>
      </c>
      <c r="E47" s="178">
        <v>93</v>
      </c>
      <c r="F47" s="177" t="s">
        <v>123</v>
      </c>
      <c r="G47" s="177" t="s">
        <v>305</v>
      </c>
      <c r="H47" s="171" t="s">
        <v>568</v>
      </c>
      <c r="I47" s="172"/>
      <c r="J47" s="173">
        <f t="shared" si="2"/>
        <v>492.79999999999995</v>
      </c>
      <c r="K47" s="173">
        <f t="shared" si="2"/>
        <v>492.8</v>
      </c>
    </row>
    <row r="48" spans="1:27" ht="15.75">
      <c r="A48" s="174" t="s">
        <v>569</v>
      </c>
      <c r="B48" s="172">
        <v>871</v>
      </c>
      <c r="C48" s="171" t="s">
        <v>11</v>
      </c>
      <c r="D48" s="171" t="s">
        <v>18</v>
      </c>
      <c r="E48" s="172">
        <v>93</v>
      </c>
      <c r="F48" s="171" t="s">
        <v>123</v>
      </c>
      <c r="G48" s="171" t="s">
        <v>305</v>
      </c>
      <c r="H48" s="171" t="s">
        <v>568</v>
      </c>
      <c r="I48" s="172">
        <v>880</v>
      </c>
      <c r="J48" s="173">
        <f>572.8-80</f>
        <v>492.79999999999995</v>
      </c>
      <c r="K48" s="173">
        <v>492.8</v>
      </c>
    </row>
    <row r="49" spans="1:27" ht="15.75">
      <c r="A49" s="169" t="s">
        <v>0</v>
      </c>
      <c r="B49" s="172">
        <v>871</v>
      </c>
      <c r="C49" s="171" t="s">
        <v>11</v>
      </c>
      <c r="D49" s="172">
        <v>11</v>
      </c>
      <c r="E49" s="171"/>
      <c r="F49" s="172"/>
      <c r="G49" s="171"/>
      <c r="H49" s="171"/>
      <c r="I49" s="172" t="s">
        <v>8</v>
      </c>
      <c r="J49" s="179">
        <f t="shared" ref="J49:K52" si="3">J50</f>
        <v>300</v>
      </c>
      <c r="K49" s="179">
        <f t="shared" si="3"/>
        <v>0</v>
      </c>
    </row>
    <row r="50" spans="1:27" ht="15.75">
      <c r="A50" s="169" t="s">
        <v>0</v>
      </c>
      <c r="B50" s="172">
        <v>871</v>
      </c>
      <c r="C50" s="171" t="s">
        <v>11</v>
      </c>
      <c r="D50" s="172">
        <v>11</v>
      </c>
      <c r="E50" s="171">
        <v>94</v>
      </c>
      <c r="F50" s="172">
        <v>0</v>
      </c>
      <c r="G50" s="171" t="s">
        <v>305</v>
      </c>
      <c r="H50" s="171" t="s">
        <v>398</v>
      </c>
      <c r="I50" s="172"/>
      <c r="J50" s="179">
        <f t="shared" si="3"/>
        <v>300</v>
      </c>
      <c r="K50" s="179">
        <f t="shared" si="3"/>
        <v>0</v>
      </c>
    </row>
    <row r="51" spans="1:27" ht="31.5">
      <c r="A51" s="169" t="s">
        <v>1</v>
      </c>
      <c r="B51" s="172">
        <v>871</v>
      </c>
      <c r="C51" s="171" t="s">
        <v>11</v>
      </c>
      <c r="D51" s="172">
        <v>11</v>
      </c>
      <c r="E51" s="171">
        <v>94</v>
      </c>
      <c r="F51" s="172">
        <v>1</v>
      </c>
      <c r="G51" s="171" t="s">
        <v>305</v>
      </c>
      <c r="H51" s="171" t="s">
        <v>398</v>
      </c>
      <c r="I51" s="172" t="s">
        <v>8</v>
      </c>
      <c r="J51" s="179">
        <f t="shared" si="3"/>
        <v>300</v>
      </c>
      <c r="K51" s="179">
        <f t="shared" si="3"/>
        <v>0</v>
      </c>
    </row>
    <row r="52" spans="1:27" s="18" customFormat="1" ht="31.5">
      <c r="A52" s="169" t="s">
        <v>1</v>
      </c>
      <c r="B52" s="172">
        <v>871</v>
      </c>
      <c r="C52" s="171" t="s">
        <v>11</v>
      </c>
      <c r="D52" s="172">
        <v>11</v>
      </c>
      <c r="E52" s="171">
        <v>94</v>
      </c>
      <c r="F52" s="172">
        <v>1</v>
      </c>
      <c r="G52" s="171" t="s">
        <v>305</v>
      </c>
      <c r="H52" s="171" t="s">
        <v>316</v>
      </c>
      <c r="I52" s="172"/>
      <c r="J52" s="179">
        <f t="shared" si="3"/>
        <v>300</v>
      </c>
      <c r="K52" s="179">
        <f t="shared" si="3"/>
        <v>0</v>
      </c>
      <c r="L52" s="10"/>
      <c r="M52" s="10"/>
      <c r="N52" s="10"/>
      <c r="O52" s="10"/>
      <c r="P52" s="10"/>
      <c r="Q52" s="10"/>
      <c r="R52" s="10"/>
      <c r="S52" s="10"/>
      <c r="T52" s="10"/>
      <c r="U52" s="10"/>
      <c r="V52" s="10"/>
      <c r="W52" s="10"/>
      <c r="X52" s="10"/>
      <c r="Y52" s="10"/>
      <c r="Z52" s="10"/>
      <c r="AA52" s="10"/>
    </row>
    <row r="53" spans="1:27" ht="15.75">
      <c r="A53" s="169" t="s">
        <v>116</v>
      </c>
      <c r="B53" s="172">
        <v>871</v>
      </c>
      <c r="C53" s="171" t="s">
        <v>11</v>
      </c>
      <c r="D53" s="172">
        <v>11</v>
      </c>
      <c r="E53" s="171">
        <v>94</v>
      </c>
      <c r="F53" s="172">
        <v>1</v>
      </c>
      <c r="G53" s="171" t="s">
        <v>305</v>
      </c>
      <c r="H53" s="171" t="s">
        <v>316</v>
      </c>
      <c r="I53" s="171" t="s">
        <v>115</v>
      </c>
      <c r="J53" s="179">
        <v>300</v>
      </c>
      <c r="K53" s="179">
        <v>0</v>
      </c>
    </row>
    <row r="54" spans="1:27" s="18" customFormat="1" ht="31.5">
      <c r="A54" s="169" t="s">
        <v>21</v>
      </c>
      <c r="B54" s="172">
        <v>871</v>
      </c>
      <c r="C54" s="171" t="s">
        <v>11</v>
      </c>
      <c r="D54" s="172">
        <v>13</v>
      </c>
      <c r="E54" s="171"/>
      <c r="F54" s="172"/>
      <c r="G54" s="171"/>
      <c r="H54" s="171"/>
      <c r="I54" s="172"/>
      <c r="J54" s="173">
        <f>J55+J66+J86+J91+J95+J99+J115</f>
        <v>5785.4</v>
      </c>
      <c r="K54" s="173">
        <f>K55+K66+K86+K91+K95+K99+K115</f>
        <v>5093.7000000000007</v>
      </c>
      <c r="L54" s="10"/>
      <c r="M54" s="10"/>
      <c r="N54" s="10"/>
      <c r="O54" s="10"/>
      <c r="P54" s="10"/>
      <c r="Q54" s="10"/>
      <c r="R54" s="10"/>
      <c r="S54" s="10"/>
      <c r="T54" s="10"/>
      <c r="U54" s="10"/>
      <c r="V54" s="10"/>
      <c r="W54" s="10"/>
      <c r="X54" s="10"/>
      <c r="Y54" s="10"/>
      <c r="Z54" s="10"/>
      <c r="AA54" s="10"/>
    </row>
    <row r="55" spans="1:27" ht="110.25">
      <c r="A55" s="169" t="s">
        <v>56</v>
      </c>
      <c r="B55" s="172">
        <v>871</v>
      </c>
      <c r="C55" s="171" t="s">
        <v>11</v>
      </c>
      <c r="D55" s="172">
        <v>13</v>
      </c>
      <c r="E55" s="171" t="s">
        <v>11</v>
      </c>
      <c r="F55" s="172">
        <v>0</v>
      </c>
      <c r="G55" s="171" t="s">
        <v>305</v>
      </c>
      <c r="H55" s="171" t="s">
        <v>398</v>
      </c>
      <c r="I55" s="172"/>
      <c r="J55" s="173">
        <f>J56+J63</f>
        <v>4419.9000000000005</v>
      </c>
      <c r="K55" s="173">
        <f>K56+K63</f>
        <v>3935.9</v>
      </c>
    </row>
    <row r="56" spans="1:27" s="18" customFormat="1" ht="31.5">
      <c r="A56" s="169" t="s">
        <v>94</v>
      </c>
      <c r="B56" s="172">
        <v>871</v>
      </c>
      <c r="C56" s="171" t="s">
        <v>11</v>
      </c>
      <c r="D56" s="172">
        <v>13</v>
      </c>
      <c r="E56" s="171" t="s">
        <v>11</v>
      </c>
      <c r="F56" s="172">
        <v>1</v>
      </c>
      <c r="G56" s="171" t="s">
        <v>305</v>
      </c>
      <c r="H56" s="171" t="s">
        <v>398</v>
      </c>
      <c r="I56" s="172"/>
      <c r="J56" s="173">
        <f>J57+J59+J61</f>
        <v>4177.4000000000005</v>
      </c>
      <c r="K56" s="173">
        <f>K57+K59+K61</f>
        <v>3749.5</v>
      </c>
      <c r="L56" s="10"/>
      <c r="M56" s="10"/>
      <c r="N56" s="10"/>
      <c r="O56" s="10"/>
      <c r="P56" s="10"/>
      <c r="Q56" s="10"/>
      <c r="R56" s="10"/>
      <c r="S56" s="10"/>
      <c r="T56" s="10"/>
      <c r="U56" s="10"/>
      <c r="V56" s="10"/>
      <c r="W56" s="10"/>
      <c r="X56" s="10"/>
      <c r="Y56" s="10"/>
      <c r="Z56" s="10"/>
      <c r="AA56" s="10"/>
    </row>
    <row r="57" spans="1:27" ht="31.5">
      <c r="A57" s="174" t="s">
        <v>55</v>
      </c>
      <c r="B57" s="172">
        <v>871</v>
      </c>
      <c r="C57" s="171" t="s">
        <v>11</v>
      </c>
      <c r="D57" s="172">
        <v>13</v>
      </c>
      <c r="E57" s="171" t="s">
        <v>11</v>
      </c>
      <c r="F57" s="172">
        <v>1</v>
      </c>
      <c r="G57" s="171" t="s">
        <v>305</v>
      </c>
      <c r="H57" s="171" t="s">
        <v>317</v>
      </c>
      <c r="I57" s="172"/>
      <c r="J57" s="173">
        <f>J58</f>
        <v>3678</v>
      </c>
      <c r="K57" s="173">
        <f>K58</f>
        <v>3530.2</v>
      </c>
    </row>
    <row r="58" spans="1:27" s="9" customFormat="1" ht="63">
      <c r="A58" s="174" t="s">
        <v>134</v>
      </c>
      <c r="B58" s="172">
        <v>871</v>
      </c>
      <c r="C58" s="171" t="s">
        <v>11</v>
      </c>
      <c r="D58" s="172">
        <v>13</v>
      </c>
      <c r="E58" s="171" t="s">
        <v>11</v>
      </c>
      <c r="F58" s="172">
        <v>1</v>
      </c>
      <c r="G58" s="171" t="s">
        <v>305</v>
      </c>
      <c r="H58" s="171" t="s">
        <v>317</v>
      </c>
      <c r="I58" s="172">
        <v>240</v>
      </c>
      <c r="J58" s="173">
        <f>1566+712+200+1200</f>
        <v>3678</v>
      </c>
      <c r="K58" s="173">
        <v>3530.2</v>
      </c>
    </row>
    <row r="59" spans="1:27" ht="47.25">
      <c r="A59" s="174" t="s">
        <v>318</v>
      </c>
      <c r="B59" s="172">
        <v>871</v>
      </c>
      <c r="C59" s="171" t="s">
        <v>11</v>
      </c>
      <c r="D59" s="172">
        <v>13</v>
      </c>
      <c r="E59" s="171" t="s">
        <v>11</v>
      </c>
      <c r="F59" s="172">
        <v>1</v>
      </c>
      <c r="G59" s="171" t="s">
        <v>305</v>
      </c>
      <c r="H59" s="171" t="s">
        <v>319</v>
      </c>
      <c r="I59" s="172"/>
      <c r="J59" s="173">
        <f>J60</f>
        <v>472.3</v>
      </c>
      <c r="K59" s="173">
        <f>K60</f>
        <v>202.8</v>
      </c>
    </row>
    <row r="60" spans="1:27" s="18" customFormat="1" ht="63">
      <c r="A60" s="174" t="s">
        <v>134</v>
      </c>
      <c r="B60" s="172">
        <v>871</v>
      </c>
      <c r="C60" s="171" t="s">
        <v>11</v>
      </c>
      <c r="D60" s="172">
        <v>13</v>
      </c>
      <c r="E60" s="171" t="s">
        <v>11</v>
      </c>
      <c r="F60" s="172">
        <v>1</v>
      </c>
      <c r="G60" s="171" t="s">
        <v>305</v>
      </c>
      <c r="H60" s="171" t="s">
        <v>319</v>
      </c>
      <c r="I60" s="172">
        <v>240</v>
      </c>
      <c r="J60" s="173">
        <f>372.3-100+200</f>
        <v>472.3</v>
      </c>
      <c r="K60" s="173">
        <v>202.8</v>
      </c>
      <c r="L60" s="10"/>
      <c r="M60" s="10"/>
      <c r="N60" s="10"/>
      <c r="O60" s="10"/>
      <c r="P60" s="10"/>
      <c r="Q60" s="10"/>
      <c r="R60" s="10"/>
      <c r="S60" s="10"/>
      <c r="T60" s="10"/>
      <c r="U60" s="10"/>
      <c r="V60" s="10"/>
      <c r="W60" s="10"/>
      <c r="X60" s="10"/>
      <c r="Y60" s="10"/>
      <c r="Z60" s="10"/>
      <c r="AA60" s="10"/>
    </row>
    <row r="61" spans="1:27" s="18" customFormat="1" ht="31.5">
      <c r="A61" s="174" t="s">
        <v>399</v>
      </c>
      <c r="B61" s="172">
        <v>871</v>
      </c>
      <c r="C61" s="171" t="s">
        <v>11</v>
      </c>
      <c r="D61" s="172">
        <v>13</v>
      </c>
      <c r="E61" s="171" t="s">
        <v>11</v>
      </c>
      <c r="F61" s="172">
        <v>1</v>
      </c>
      <c r="G61" s="171" t="s">
        <v>305</v>
      </c>
      <c r="H61" s="171" t="s">
        <v>400</v>
      </c>
      <c r="I61" s="172"/>
      <c r="J61" s="173">
        <f>J62</f>
        <v>27.099999999999966</v>
      </c>
      <c r="K61" s="173">
        <f>K62</f>
        <v>16.5</v>
      </c>
      <c r="L61" s="10"/>
      <c r="M61" s="10"/>
      <c r="N61" s="10"/>
      <c r="O61" s="10"/>
      <c r="P61" s="10"/>
      <c r="Q61" s="10"/>
      <c r="R61" s="10"/>
      <c r="S61" s="10"/>
      <c r="T61" s="10"/>
      <c r="U61" s="10"/>
      <c r="V61" s="10"/>
      <c r="W61" s="10"/>
      <c r="X61" s="10"/>
      <c r="Y61" s="10"/>
      <c r="Z61" s="10"/>
      <c r="AA61" s="10"/>
    </row>
    <row r="62" spans="1:27" s="9" customFormat="1" ht="63">
      <c r="A62" s="174" t="s">
        <v>134</v>
      </c>
      <c r="B62" s="172">
        <v>871</v>
      </c>
      <c r="C62" s="171" t="s">
        <v>11</v>
      </c>
      <c r="D62" s="172">
        <v>13</v>
      </c>
      <c r="E62" s="171" t="s">
        <v>11</v>
      </c>
      <c r="F62" s="172">
        <v>1</v>
      </c>
      <c r="G62" s="171" t="s">
        <v>305</v>
      </c>
      <c r="H62" s="171" t="s">
        <v>400</v>
      </c>
      <c r="I62" s="172">
        <v>240</v>
      </c>
      <c r="J62" s="173">
        <f>328.9-201.8-100</f>
        <v>27.099999999999966</v>
      </c>
      <c r="K62" s="173">
        <v>16.5</v>
      </c>
    </row>
    <row r="63" spans="1:27" ht="78.75">
      <c r="A63" s="174" t="s">
        <v>107</v>
      </c>
      <c r="B63" s="172">
        <v>871</v>
      </c>
      <c r="C63" s="171" t="s">
        <v>11</v>
      </c>
      <c r="D63" s="172">
        <v>13</v>
      </c>
      <c r="E63" s="171" t="s">
        <v>11</v>
      </c>
      <c r="F63" s="172">
        <v>2</v>
      </c>
      <c r="G63" s="171" t="s">
        <v>305</v>
      </c>
      <c r="H63" s="171" t="s">
        <v>398</v>
      </c>
      <c r="I63" s="172"/>
      <c r="J63" s="173">
        <f>J64</f>
        <v>242.50000000000006</v>
      </c>
      <c r="K63" s="173">
        <f>K64</f>
        <v>186.4</v>
      </c>
    </row>
    <row r="64" spans="1:27" s="18" customFormat="1" ht="63">
      <c r="A64" s="174" t="s">
        <v>108</v>
      </c>
      <c r="B64" s="172">
        <v>871</v>
      </c>
      <c r="C64" s="171" t="s">
        <v>11</v>
      </c>
      <c r="D64" s="172">
        <v>13</v>
      </c>
      <c r="E64" s="171" t="s">
        <v>11</v>
      </c>
      <c r="F64" s="172">
        <v>2</v>
      </c>
      <c r="G64" s="171" t="s">
        <v>305</v>
      </c>
      <c r="H64" s="171" t="s">
        <v>320</v>
      </c>
      <c r="I64" s="172"/>
      <c r="J64" s="173">
        <f>J65</f>
        <v>242.50000000000006</v>
      </c>
      <c r="K64" s="173">
        <f>K65</f>
        <v>186.4</v>
      </c>
      <c r="L64" s="10"/>
      <c r="M64" s="10"/>
      <c r="N64" s="10"/>
      <c r="O64" s="10"/>
      <c r="P64" s="10"/>
      <c r="Q64" s="10"/>
      <c r="R64" s="10"/>
      <c r="S64" s="10"/>
      <c r="T64" s="10"/>
      <c r="U64" s="10"/>
      <c r="V64" s="10"/>
      <c r="W64" s="10"/>
      <c r="X64" s="10"/>
      <c r="Y64" s="10"/>
      <c r="Z64" s="10"/>
      <c r="AA64" s="10"/>
    </row>
    <row r="65" spans="1:27" s="18" customFormat="1" ht="63">
      <c r="A65" s="174" t="s">
        <v>134</v>
      </c>
      <c r="B65" s="172">
        <v>871</v>
      </c>
      <c r="C65" s="171" t="s">
        <v>11</v>
      </c>
      <c r="D65" s="172">
        <v>13</v>
      </c>
      <c r="E65" s="171" t="s">
        <v>11</v>
      </c>
      <c r="F65" s="172">
        <v>2</v>
      </c>
      <c r="G65" s="171" t="s">
        <v>305</v>
      </c>
      <c r="H65" s="171" t="s">
        <v>320</v>
      </c>
      <c r="I65" s="172">
        <v>240</v>
      </c>
      <c r="J65" s="173">
        <f>578.2-69.7-250-20+4</f>
        <v>242.50000000000006</v>
      </c>
      <c r="K65" s="173">
        <v>186.4</v>
      </c>
      <c r="L65" s="10"/>
      <c r="M65" s="10"/>
      <c r="N65" s="10"/>
      <c r="O65" s="10"/>
      <c r="P65" s="10"/>
      <c r="Q65" s="10"/>
      <c r="R65" s="10"/>
      <c r="S65" s="10"/>
      <c r="T65" s="10"/>
      <c r="U65" s="10"/>
      <c r="V65" s="10"/>
      <c r="W65" s="10"/>
      <c r="X65" s="10"/>
      <c r="Y65" s="10"/>
      <c r="Z65" s="10"/>
      <c r="AA65" s="10"/>
    </row>
    <row r="66" spans="1:27" s="9" customFormat="1" ht="110.25">
      <c r="A66" s="169" t="s">
        <v>129</v>
      </c>
      <c r="B66" s="172">
        <v>871</v>
      </c>
      <c r="C66" s="171" t="s">
        <v>11</v>
      </c>
      <c r="D66" s="172">
        <v>13</v>
      </c>
      <c r="E66" s="171" t="s">
        <v>18</v>
      </c>
      <c r="F66" s="172">
        <v>0</v>
      </c>
      <c r="G66" s="171" t="s">
        <v>305</v>
      </c>
      <c r="H66" s="171" t="s">
        <v>398</v>
      </c>
      <c r="I66" s="172"/>
      <c r="J66" s="173">
        <f>J67</f>
        <v>1140.5999999999999</v>
      </c>
      <c r="K66" s="173">
        <f>K67</f>
        <v>1020.1000000000001</v>
      </c>
    </row>
    <row r="67" spans="1:27" s="18" customFormat="1" ht="78.75">
      <c r="A67" s="169" t="s">
        <v>121</v>
      </c>
      <c r="B67" s="172">
        <v>871</v>
      </c>
      <c r="C67" s="171" t="s">
        <v>11</v>
      </c>
      <c r="D67" s="172">
        <v>13</v>
      </c>
      <c r="E67" s="171" t="s">
        <v>18</v>
      </c>
      <c r="F67" s="172">
        <v>1</v>
      </c>
      <c r="G67" s="171" t="s">
        <v>305</v>
      </c>
      <c r="H67" s="171" t="s">
        <v>398</v>
      </c>
      <c r="I67" s="172"/>
      <c r="J67" s="173">
        <f>J68+J71+J74+J77+J80+J83</f>
        <v>1140.5999999999999</v>
      </c>
      <c r="K67" s="173">
        <f>K68+K71+K74+K77+K80+K83</f>
        <v>1020.1000000000001</v>
      </c>
      <c r="L67" s="10"/>
      <c r="M67" s="10"/>
      <c r="N67" s="10"/>
      <c r="O67" s="10"/>
      <c r="P67" s="10"/>
      <c r="Q67" s="10"/>
      <c r="R67" s="10"/>
      <c r="S67" s="10"/>
      <c r="T67" s="10"/>
      <c r="U67" s="10"/>
      <c r="V67" s="10"/>
      <c r="W67" s="10"/>
      <c r="X67" s="10"/>
      <c r="Y67" s="10"/>
      <c r="Z67" s="10"/>
      <c r="AA67" s="10"/>
    </row>
    <row r="68" spans="1:27" s="18" customFormat="1" ht="31.5">
      <c r="A68" s="169" t="s">
        <v>321</v>
      </c>
      <c r="B68" s="172">
        <v>871</v>
      </c>
      <c r="C68" s="171" t="s">
        <v>11</v>
      </c>
      <c r="D68" s="172">
        <v>13</v>
      </c>
      <c r="E68" s="171" t="s">
        <v>18</v>
      </c>
      <c r="F68" s="172">
        <v>1</v>
      </c>
      <c r="G68" s="171" t="s">
        <v>11</v>
      </c>
      <c r="H68" s="171" t="s">
        <v>398</v>
      </c>
      <c r="I68" s="172"/>
      <c r="J68" s="173">
        <f>J69</f>
        <v>455</v>
      </c>
      <c r="K68" s="173">
        <f>K69</f>
        <v>389.6</v>
      </c>
      <c r="L68" s="10"/>
      <c r="M68" s="10"/>
      <c r="N68" s="10"/>
      <c r="O68" s="10"/>
      <c r="P68" s="10"/>
      <c r="Q68" s="10"/>
      <c r="R68" s="10"/>
      <c r="S68" s="10"/>
      <c r="T68" s="10"/>
      <c r="U68" s="10"/>
      <c r="V68" s="10"/>
      <c r="W68" s="10"/>
      <c r="X68" s="10"/>
      <c r="Y68" s="10"/>
      <c r="Z68" s="10"/>
      <c r="AA68" s="10"/>
    </row>
    <row r="69" spans="1:27" ht="78.75">
      <c r="A69" s="174" t="s">
        <v>122</v>
      </c>
      <c r="B69" s="172">
        <v>871</v>
      </c>
      <c r="C69" s="171" t="s">
        <v>11</v>
      </c>
      <c r="D69" s="171" t="s">
        <v>120</v>
      </c>
      <c r="E69" s="171" t="s">
        <v>18</v>
      </c>
      <c r="F69" s="171" t="s">
        <v>123</v>
      </c>
      <c r="G69" s="171" t="s">
        <v>11</v>
      </c>
      <c r="H69" s="171" t="s">
        <v>322</v>
      </c>
      <c r="I69" s="171"/>
      <c r="J69" s="173">
        <f>J70</f>
        <v>455</v>
      </c>
      <c r="K69" s="173">
        <f>K70</f>
        <v>389.6</v>
      </c>
    </row>
    <row r="70" spans="1:27" ht="63">
      <c r="A70" s="174" t="s">
        <v>134</v>
      </c>
      <c r="B70" s="172">
        <v>871</v>
      </c>
      <c r="C70" s="171" t="s">
        <v>11</v>
      </c>
      <c r="D70" s="171" t="s">
        <v>120</v>
      </c>
      <c r="E70" s="171" t="s">
        <v>18</v>
      </c>
      <c r="F70" s="171" t="s">
        <v>123</v>
      </c>
      <c r="G70" s="171" t="s">
        <v>11</v>
      </c>
      <c r="H70" s="171" t="s">
        <v>322</v>
      </c>
      <c r="I70" s="171" t="s">
        <v>124</v>
      </c>
      <c r="J70" s="173">
        <f>100+130+225</f>
        <v>455</v>
      </c>
      <c r="K70" s="173">
        <v>389.6</v>
      </c>
    </row>
    <row r="71" spans="1:27" ht="63">
      <c r="A71" s="169" t="s">
        <v>323</v>
      </c>
      <c r="B71" s="172">
        <v>871</v>
      </c>
      <c r="C71" s="171" t="s">
        <v>11</v>
      </c>
      <c r="D71" s="172">
        <v>13</v>
      </c>
      <c r="E71" s="171" t="s">
        <v>18</v>
      </c>
      <c r="F71" s="172">
        <v>1</v>
      </c>
      <c r="G71" s="171" t="s">
        <v>13</v>
      </c>
      <c r="H71" s="171" t="s">
        <v>398</v>
      </c>
      <c r="I71" s="172"/>
      <c r="J71" s="173">
        <f>J72</f>
        <v>35</v>
      </c>
      <c r="K71" s="173">
        <f>K72</f>
        <v>35</v>
      </c>
    </row>
    <row r="72" spans="1:27" ht="78.75">
      <c r="A72" s="174" t="s">
        <v>122</v>
      </c>
      <c r="B72" s="172">
        <v>871</v>
      </c>
      <c r="C72" s="171" t="s">
        <v>11</v>
      </c>
      <c r="D72" s="171" t="s">
        <v>120</v>
      </c>
      <c r="E72" s="171" t="s">
        <v>18</v>
      </c>
      <c r="F72" s="171" t="s">
        <v>123</v>
      </c>
      <c r="G72" s="171" t="s">
        <v>13</v>
      </c>
      <c r="H72" s="171" t="s">
        <v>322</v>
      </c>
      <c r="I72" s="171"/>
      <c r="J72" s="173">
        <f>J73</f>
        <v>35</v>
      </c>
      <c r="K72" s="173">
        <f>K73</f>
        <v>35</v>
      </c>
    </row>
    <row r="73" spans="1:27" ht="63">
      <c r="A73" s="174" t="s">
        <v>134</v>
      </c>
      <c r="B73" s="172">
        <v>871</v>
      </c>
      <c r="C73" s="171" t="s">
        <v>11</v>
      </c>
      <c r="D73" s="171" t="s">
        <v>120</v>
      </c>
      <c r="E73" s="171" t="s">
        <v>18</v>
      </c>
      <c r="F73" s="171" t="s">
        <v>123</v>
      </c>
      <c r="G73" s="171" t="s">
        <v>13</v>
      </c>
      <c r="H73" s="171" t="s">
        <v>322</v>
      </c>
      <c r="I73" s="171" t="s">
        <v>124</v>
      </c>
      <c r="J73" s="173">
        <f>70-35</f>
        <v>35</v>
      </c>
      <c r="K73" s="173">
        <v>35</v>
      </c>
    </row>
    <row r="74" spans="1:27" s="18" customFormat="1" ht="47.25">
      <c r="A74" s="169" t="s">
        <v>324</v>
      </c>
      <c r="B74" s="172">
        <v>871</v>
      </c>
      <c r="C74" s="171" t="s">
        <v>11</v>
      </c>
      <c r="D74" s="172">
        <v>13</v>
      </c>
      <c r="E74" s="171" t="s">
        <v>18</v>
      </c>
      <c r="F74" s="172">
        <v>1</v>
      </c>
      <c r="G74" s="171" t="s">
        <v>12</v>
      </c>
      <c r="H74" s="171" t="s">
        <v>398</v>
      </c>
      <c r="I74" s="172"/>
      <c r="J74" s="173">
        <f>J75</f>
        <v>556.20000000000005</v>
      </c>
      <c r="K74" s="173">
        <f>K75</f>
        <v>504.8</v>
      </c>
      <c r="L74" s="10"/>
      <c r="M74" s="10"/>
      <c r="N74" s="10"/>
      <c r="O74" s="10"/>
      <c r="P74" s="10"/>
      <c r="Q74" s="10"/>
      <c r="R74" s="10"/>
      <c r="S74" s="10"/>
      <c r="T74" s="10"/>
      <c r="U74" s="10"/>
      <c r="V74" s="10"/>
      <c r="W74" s="10"/>
      <c r="X74" s="10"/>
      <c r="Y74" s="10"/>
      <c r="Z74" s="10"/>
      <c r="AA74" s="10"/>
    </row>
    <row r="75" spans="1:27" ht="78.75">
      <c r="A75" s="174" t="s">
        <v>122</v>
      </c>
      <c r="B75" s="172">
        <v>871</v>
      </c>
      <c r="C75" s="171" t="s">
        <v>11</v>
      </c>
      <c r="D75" s="171" t="s">
        <v>120</v>
      </c>
      <c r="E75" s="171" t="s">
        <v>18</v>
      </c>
      <c r="F75" s="171" t="s">
        <v>123</v>
      </c>
      <c r="G75" s="171" t="s">
        <v>12</v>
      </c>
      <c r="H75" s="171" t="s">
        <v>322</v>
      </c>
      <c r="I75" s="171"/>
      <c r="J75" s="173">
        <f>J76</f>
        <v>556.20000000000005</v>
      </c>
      <c r="K75" s="173">
        <f>K76</f>
        <v>504.8</v>
      </c>
    </row>
    <row r="76" spans="1:27" ht="63">
      <c r="A76" s="174" t="s">
        <v>134</v>
      </c>
      <c r="B76" s="172">
        <v>871</v>
      </c>
      <c r="C76" s="171" t="s">
        <v>11</v>
      </c>
      <c r="D76" s="171" t="s">
        <v>120</v>
      </c>
      <c r="E76" s="171" t="s">
        <v>18</v>
      </c>
      <c r="F76" s="171" t="s">
        <v>123</v>
      </c>
      <c r="G76" s="171" t="s">
        <v>12</v>
      </c>
      <c r="H76" s="171" t="s">
        <v>322</v>
      </c>
      <c r="I76" s="171" t="s">
        <v>124</v>
      </c>
      <c r="J76" s="173">
        <f>556.2</f>
        <v>556.20000000000005</v>
      </c>
      <c r="K76" s="173">
        <v>504.8</v>
      </c>
    </row>
    <row r="77" spans="1:27" ht="31.5">
      <c r="A77" s="169" t="s">
        <v>401</v>
      </c>
      <c r="B77" s="172">
        <v>871</v>
      </c>
      <c r="C77" s="171" t="s">
        <v>11</v>
      </c>
      <c r="D77" s="172">
        <v>13</v>
      </c>
      <c r="E77" s="171" t="s">
        <v>18</v>
      </c>
      <c r="F77" s="172">
        <v>1</v>
      </c>
      <c r="G77" s="171" t="s">
        <v>15</v>
      </c>
      <c r="H77" s="171" t="s">
        <v>398</v>
      </c>
      <c r="I77" s="172"/>
      <c r="J77" s="173">
        <f>J78</f>
        <v>46.8</v>
      </c>
      <c r="K77" s="173">
        <f>K78</f>
        <v>43.1</v>
      </c>
    </row>
    <row r="78" spans="1:27" ht="78.75">
      <c r="A78" s="174" t="s">
        <v>122</v>
      </c>
      <c r="B78" s="172">
        <v>871</v>
      </c>
      <c r="C78" s="171" t="s">
        <v>11</v>
      </c>
      <c r="D78" s="171" t="s">
        <v>120</v>
      </c>
      <c r="E78" s="171" t="s">
        <v>18</v>
      </c>
      <c r="F78" s="171" t="s">
        <v>123</v>
      </c>
      <c r="G78" s="171" t="s">
        <v>15</v>
      </c>
      <c r="H78" s="171" t="s">
        <v>322</v>
      </c>
      <c r="I78" s="171"/>
      <c r="J78" s="173">
        <f>J79</f>
        <v>46.8</v>
      </c>
      <c r="K78" s="173">
        <f>K79</f>
        <v>43.1</v>
      </c>
    </row>
    <row r="79" spans="1:27" ht="63">
      <c r="A79" s="174" t="s">
        <v>134</v>
      </c>
      <c r="B79" s="172">
        <v>871</v>
      </c>
      <c r="C79" s="171" t="s">
        <v>11</v>
      </c>
      <c r="D79" s="171" t="s">
        <v>120</v>
      </c>
      <c r="E79" s="171" t="s">
        <v>18</v>
      </c>
      <c r="F79" s="171" t="s">
        <v>123</v>
      </c>
      <c r="G79" s="171" t="s">
        <v>15</v>
      </c>
      <c r="H79" s="171" t="s">
        <v>322</v>
      </c>
      <c r="I79" s="171" t="s">
        <v>124</v>
      </c>
      <c r="J79" s="173">
        <f>50-3.2</f>
        <v>46.8</v>
      </c>
      <c r="K79" s="173">
        <v>43.1</v>
      </c>
    </row>
    <row r="80" spans="1:27" s="18" customFormat="1" ht="110.25" hidden="1">
      <c r="A80" s="169" t="s">
        <v>402</v>
      </c>
      <c r="B80" s="172">
        <v>871</v>
      </c>
      <c r="C80" s="171" t="s">
        <v>11</v>
      </c>
      <c r="D80" s="172">
        <v>13</v>
      </c>
      <c r="E80" s="171" t="s">
        <v>18</v>
      </c>
      <c r="F80" s="172">
        <v>1</v>
      </c>
      <c r="G80" s="171" t="s">
        <v>16</v>
      </c>
      <c r="H80" s="171" t="s">
        <v>398</v>
      </c>
      <c r="I80" s="172"/>
      <c r="J80" s="173">
        <f>J81</f>
        <v>0</v>
      </c>
      <c r="K80" s="173">
        <f>K81</f>
        <v>0</v>
      </c>
      <c r="L80" s="10"/>
      <c r="M80" s="10"/>
      <c r="N80" s="10"/>
      <c r="O80" s="10"/>
      <c r="P80" s="10"/>
      <c r="Q80" s="10"/>
      <c r="R80" s="10"/>
      <c r="S80" s="10"/>
      <c r="T80" s="10"/>
      <c r="U80" s="10"/>
      <c r="V80" s="10"/>
      <c r="W80" s="10"/>
      <c r="X80" s="10"/>
      <c r="Y80" s="10"/>
      <c r="Z80" s="10"/>
      <c r="AA80" s="10"/>
    </row>
    <row r="81" spans="1:27" s="18" customFormat="1" ht="78.75" hidden="1">
      <c r="A81" s="174" t="s">
        <v>122</v>
      </c>
      <c r="B81" s="172">
        <v>871</v>
      </c>
      <c r="C81" s="171" t="s">
        <v>11</v>
      </c>
      <c r="D81" s="171" t="s">
        <v>120</v>
      </c>
      <c r="E81" s="171" t="s">
        <v>18</v>
      </c>
      <c r="F81" s="171" t="s">
        <v>123</v>
      </c>
      <c r="G81" s="171" t="s">
        <v>16</v>
      </c>
      <c r="H81" s="171" t="s">
        <v>322</v>
      </c>
      <c r="I81" s="171"/>
      <c r="J81" s="173">
        <f>J82</f>
        <v>0</v>
      </c>
      <c r="K81" s="173">
        <f>K82</f>
        <v>0</v>
      </c>
      <c r="L81" s="10"/>
      <c r="M81" s="10"/>
      <c r="N81" s="10"/>
      <c r="O81" s="10"/>
      <c r="P81" s="10"/>
      <c r="Q81" s="10"/>
      <c r="R81" s="10"/>
      <c r="S81" s="10"/>
      <c r="T81" s="10"/>
      <c r="U81" s="10"/>
      <c r="V81" s="10"/>
      <c r="W81" s="10"/>
      <c r="X81" s="10"/>
      <c r="Y81" s="10"/>
      <c r="Z81" s="10"/>
      <c r="AA81" s="10"/>
    </row>
    <row r="82" spans="1:27" s="18" customFormat="1" ht="63" hidden="1">
      <c r="A82" s="174" t="s">
        <v>134</v>
      </c>
      <c r="B82" s="172">
        <v>871</v>
      </c>
      <c r="C82" s="171" t="s">
        <v>11</v>
      </c>
      <c r="D82" s="171" t="s">
        <v>120</v>
      </c>
      <c r="E82" s="171" t="s">
        <v>18</v>
      </c>
      <c r="F82" s="171" t="s">
        <v>123</v>
      </c>
      <c r="G82" s="171" t="s">
        <v>16</v>
      </c>
      <c r="H82" s="171" t="s">
        <v>322</v>
      </c>
      <c r="I82" s="171" t="s">
        <v>124</v>
      </c>
      <c r="J82" s="173">
        <f>130-130</f>
        <v>0</v>
      </c>
      <c r="K82" s="173">
        <f>130-130</f>
        <v>0</v>
      </c>
      <c r="L82" s="10"/>
      <c r="M82" s="10"/>
      <c r="N82" s="10"/>
      <c r="O82" s="10"/>
      <c r="P82" s="10"/>
      <c r="Q82" s="10"/>
      <c r="R82" s="10"/>
      <c r="S82" s="10"/>
      <c r="T82" s="10"/>
      <c r="U82" s="10"/>
      <c r="V82" s="10"/>
      <c r="W82" s="10"/>
      <c r="X82" s="10"/>
      <c r="Y82" s="10"/>
      <c r="Z82" s="10"/>
      <c r="AA82" s="10"/>
    </row>
    <row r="83" spans="1:27" ht="47.25">
      <c r="A83" s="169" t="s">
        <v>325</v>
      </c>
      <c r="B83" s="172">
        <v>871</v>
      </c>
      <c r="C83" s="171" t="s">
        <v>11</v>
      </c>
      <c r="D83" s="172">
        <v>13</v>
      </c>
      <c r="E83" s="171" t="s">
        <v>18</v>
      </c>
      <c r="F83" s="172">
        <v>1</v>
      </c>
      <c r="G83" s="171" t="s">
        <v>65</v>
      </c>
      <c r="H83" s="171" t="s">
        <v>398</v>
      </c>
      <c r="I83" s="172"/>
      <c r="J83" s="173">
        <f>J84</f>
        <v>47.6</v>
      </c>
      <c r="K83" s="173">
        <f>K84</f>
        <v>47.6</v>
      </c>
    </row>
    <row r="84" spans="1:27" ht="78.75">
      <c r="A84" s="174" t="s">
        <v>122</v>
      </c>
      <c r="B84" s="172">
        <v>871</v>
      </c>
      <c r="C84" s="171" t="s">
        <v>11</v>
      </c>
      <c r="D84" s="171" t="s">
        <v>120</v>
      </c>
      <c r="E84" s="171" t="s">
        <v>18</v>
      </c>
      <c r="F84" s="171" t="s">
        <v>123</v>
      </c>
      <c r="G84" s="171" t="s">
        <v>65</v>
      </c>
      <c r="H84" s="171" t="s">
        <v>322</v>
      </c>
      <c r="I84" s="171"/>
      <c r="J84" s="173">
        <f>J85</f>
        <v>47.6</v>
      </c>
      <c r="K84" s="173">
        <f>K85</f>
        <v>47.6</v>
      </c>
    </row>
    <row r="85" spans="1:27" s="9" customFormat="1" ht="63">
      <c r="A85" s="174" t="s">
        <v>134</v>
      </c>
      <c r="B85" s="172">
        <v>871</v>
      </c>
      <c r="C85" s="171" t="s">
        <v>11</v>
      </c>
      <c r="D85" s="171" t="s">
        <v>120</v>
      </c>
      <c r="E85" s="171" t="s">
        <v>18</v>
      </c>
      <c r="F85" s="171" t="s">
        <v>123</v>
      </c>
      <c r="G85" s="171" t="s">
        <v>65</v>
      </c>
      <c r="H85" s="171" t="s">
        <v>322</v>
      </c>
      <c r="I85" s="171" t="s">
        <v>124</v>
      </c>
      <c r="J85" s="173">
        <f>80-25-7.4</f>
        <v>47.6</v>
      </c>
      <c r="K85" s="173">
        <v>47.6</v>
      </c>
    </row>
    <row r="86" spans="1:27" ht="110.25">
      <c r="A86" s="169" t="s">
        <v>570</v>
      </c>
      <c r="B86" s="172">
        <v>871</v>
      </c>
      <c r="C86" s="171" t="s">
        <v>11</v>
      </c>
      <c r="D86" s="172">
        <v>13</v>
      </c>
      <c r="E86" s="171" t="s">
        <v>19</v>
      </c>
      <c r="F86" s="172">
        <v>0</v>
      </c>
      <c r="G86" s="171" t="s">
        <v>305</v>
      </c>
      <c r="H86" s="171" t="s">
        <v>398</v>
      </c>
      <c r="I86" s="172"/>
      <c r="J86" s="173">
        <f>J87</f>
        <v>63.600000000000009</v>
      </c>
      <c r="K86" s="173">
        <f>K87</f>
        <v>59.599999999999994</v>
      </c>
    </row>
    <row r="87" spans="1:27" ht="94.5">
      <c r="A87" s="169" t="s">
        <v>130</v>
      </c>
      <c r="B87" s="172">
        <v>871</v>
      </c>
      <c r="C87" s="171" t="s">
        <v>11</v>
      </c>
      <c r="D87" s="172">
        <v>13</v>
      </c>
      <c r="E87" s="171" t="s">
        <v>19</v>
      </c>
      <c r="F87" s="172">
        <v>0</v>
      </c>
      <c r="G87" s="171" t="s">
        <v>305</v>
      </c>
      <c r="H87" s="171" t="s">
        <v>398</v>
      </c>
      <c r="I87" s="172"/>
      <c r="J87" s="173">
        <f>J88</f>
        <v>63.600000000000009</v>
      </c>
      <c r="K87" s="173">
        <f>K88</f>
        <v>59.599999999999994</v>
      </c>
    </row>
    <row r="88" spans="1:27" s="18" customFormat="1" ht="94.5">
      <c r="A88" s="174" t="s">
        <v>126</v>
      </c>
      <c r="B88" s="172">
        <v>871</v>
      </c>
      <c r="C88" s="171" t="s">
        <v>11</v>
      </c>
      <c r="D88" s="171" t="s">
        <v>120</v>
      </c>
      <c r="E88" s="171" t="s">
        <v>19</v>
      </c>
      <c r="F88" s="171" t="s">
        <v>125</v>
      </c>
      <c r="G88" s="171" t="s">
        <v>305</v>
      </c>
      <c r="H88" s="171" t="s">
        <v>326</v>
      </c>
      <c r="I88" s="171"/>
      <c r="J88" s="173">
        <f>SUM(J89:J90)</f>
        <v>63.600000000000009</v>
      </c>
      <c r="K88" s="173">
        <f>SUM(K89:K90)</f>
        <v>59.599999999999994</v>
      </c>
      <c r="L88" s="10"/>
      <c r="M88" s="10"/>
      <c r="N88" s="10"/>
      <c r="O88" s="10"/>
      <c r="P88" s="10"/>
      <c r="Q88" s="10"/>
      <c r="R88" s="10"/>
      <c r="S88" s="10"/>
      <c r="T88" s="10"/>
      <c r="U88" s="10"/>
      <c r="V88" s="10"/>
      <c r="W88" s="10"/>
      <c r="X88" s="10"/>
      <c r="Y88" s="10"/>
      <c r="Z88" s="10"/>
      <c r="AA88" s="10"/>
    </row>
    <row r="89" spans="1:27" ht="63">
      <c r="A89" s="174" t="s">
        <v>134</v>
      </c>
      <c r="B89" s="172">
        <v>871</v>
      </c>
      <c r="C89" s="171" t="s">
        <v>11</v>
      </c>
      <c r="D89" s="171" t="s">
        <v>120</v>
      </c>
      <c r="E89" s="171" t="s">
        <v>19</v>
      </c>
      <c r="F89" s="171" t="s">
        <v>125</v>
      </c>
      <c r="G89" s="171" t="s">
        <v>305</v>
      </c>
      <c r="H89" s="171" t="s">
        <v>326</v>
      </c>
      <c r="I89" s="171" t="s">
        <v>124</v>
      </c>
      <c r="J89" s="173">
        <f>119.4-61</f>
        <v>58.400000000000006</v>
      </c>
      <c r="K89" s="173">
        <v>58.3</v>
      </c>
    </row>
    <row r="90" spans="1:27" ht="15.75">
      <c r="A90" s="174" t="s">
        <v>487</v>
      </c>
      <c r="B90" s="172">
        <v>871</v>
      </c>
      <c r="C90" s="171" t="s">
        <v>11</v>
      </c>
      <c r="D90" s="171" t="s">
        <v>120</v>
      </c>
      <c r="E90" s="171" t="s">
        <v>19</v>
      </c>
      <c r="F90" s="171" t="s">
        <v>125</v>
      </c>
      <c r="G90" s="171" t="s">
        <v>305</v>
      </c>
      <c r="H90" s="171" t="s">
        <v>326</v>
      </c>
      <c r="I90" s="171" t="s">
        <v>571</v>
      </c>
      <c r="J90" s="173">
        <v>5.2</v>
      </c>
      <c r="K90" s="173">
        <v>1.3</v>
      </c>
    </row>
    <row r="91" spans="1:27" ht="126">
      <c r="A91" s="169" t="s">
        <v>572</v>
      </c>
      <c r="B91" s="171" t="s">
        <v>24</v>
      </c>
      <c r="C91" s="171" t="s">
        <v>11</v>
      </c>
      <c r="D91" s="171" t="s">
        <v>120</v>
      </c>
      <c r="E91" s="171" t="s">
        <v>36</v>
      </c>
      <c r="F91" s="172">
        <v>0</v>
      </c>
      <c r="G91" s="171" t="s">
        <v>305</v>
      </c>
      <c r="H91" s="171" t="s">
        <v>398</v>
      </c>
      <c r="I91" s="172"/>
      <c r="J91" s="173">
        <f t="shared" ref="J91:K93" si="4">J92</f>
        <v>82.4</v>
      </c>
      <c r="K91" s="173">
        <f t="shared" si="4"/>
        <v>0</v>
      </c>
    </row>
    <row r="92" spans="1:27" s="9" customFormat="1" ht="47.25">
      <c r="A92" s="174" t="s">
        <v>364</v>
      </c>
      <c r="B92" s="171" t="s">
        <v>24</v>
      </c>
      <c r="C92" s="171" t="s">
        <v>11</v>
      </c>
      <c r="D92" s="171" t="s">
        <v>120</v>
      </c>
      <c r="E92" s="171" t="s">
        <v>36</v>
      </c>
      <c r="F92" s="171" t="s">
        <v>125</v>
      </c>
      <c r="G92" s="171" t="s">
        <v>11</v>
      </c>
      <c r="H92" s="171" t="s">
        <v>398</v>
      </c>
      <c r="I92" s="171"/>
      <c r="J92" s="173">
        <f t="shared" si="4"/>
        <v>82.4</v>
      </c>
      <c r="K92" s="173">
        <f t="shared" si="4"/>
        <v>0</v>
      </c>
    </row>
    <row r="93" spans="1:27" ht="47.25">
      <c r="A93" s="174" t="s">
        <v>365</v>
      </c>
      <c r="B93" s="171" t="s">
        <v>24</v>
      </c>
      <c r="C93" s="171" t="s">
        <v>11</v>
      </c>
      <c r="D93" s="171" t="s">
        <v>120</v>
      </c>
      <c r="E93" s="171" t="s">
        <v>36</v>
      </c>
      <c r="F93" s="171" t="s">
        <v>125</v>
      </c>
      <c r="G93" s="171" t="s">
        <v>11</v>
      </c>
      <c r="H93" s="171" t="s">
        <v>366</v>
      </c>
      <c r="I93" s="171"/>
      <c r="J93" s="173">
        <f t="shared" si="4"/>
        <v>82.4</v>
      </c>
      <c r="K93" s="173">
        <f t="shared" si="4"/>
        <v>0</v>
      </c>
    </row>
    <row r="94" spans="1:27" ht="63">
      <c r="A94" s="174" t="s">
        <v>134</v>
      </c>
      <c r="B94" s="171" t="s">
        <v>24</v>
      </c>
      <c r="C94" s="171" t="s">
        <v>11</v>
      </c>
      <c r="D94" s="171" t="s">
        <v>120</v>
      </c>
      <c r="E94" s="171" t="s">
        <v>36</v>
      </c>
      <c r="F94" s="171" t="s">
        <v>125</v>
      </c>
      <c r="G94" s="171" t="s">
        <v>11</v>
      </c>
      <c r="H94" s="171" t="s">
        <v>366</v>
      </c>
      <c r="I94" s="171" t="s">
        <v>124</v>
      </c>
      <c r="J94" s="173">
        <f>100-17.6</f>
        <v>82.4</v>
      </c>
      <c r="K94" s="173">
        <v>0</v>
      </c>
    </row>
    <row r="95" spans="1:27" s="18" customFormat="1" ht="126">
      <c r="A95" s="169" t="s">
        <v>558</v>
      </c>
      <c r="B95" s="172">
        <v>871</v>
      </c>
      <c r="C95" s="171" t="s">
        <v>11</v>
      </c>
      <c r="D95" s="172">
        <v>13</v>
      </c>
      <c r="E95" s="171" t="s">
        <v>37</v>
      </c>
      <c r="F95" s="172">
        <v>0</v>
      </c>
      <c r="G95" s="171" t="s">
        <v>305</v>
      </c>
      <c r="H95" s="171" t="s">
        <v>398</v>
      </c>
      <c r="I95" s="172"/>
      <c r="J95" s="173">
        <f t="shared" ref="J95:K97" si="5">J96</f>
        <v>74</v>
      </c>
      <c r="K95" s="173">
        <f t="shared" si="5"/>
        <v>73.3</v>
      </c>
      <c r="L95" s="10"/>
      <c r="M95" s="10"/>
      <c r="N95" s="10"/>
      <c r="O95" s="10"/>
      <c r="P95" s="10"/>
      <c r="Q95" s="10"/>
      <c r="R95" s="10"/>
      <c r="S95" s="10"/>
      <c r="T95" s="10"/>
      <c r="U95" s="10"/>
      <c r="V95" s="10"/>
      <c r="W95" s="10"/>
      <c r="X95" s="10"/>
      <c r="Y95" s="10"/>
      <c r="Z95" s="10"/>
      <c r="AA95" s="10"/>
    </row>
    <row r="96" spans="1:27" ht="47.25">
      <c r="A96" s="174" t="s">
        <v>303</v>
      </c>
      <c r="B96" s="172">
        <v>871</v>
      </c>
      <c r="C96" s="171" t="s">
        <v>11</v>
      </c>
      <c r="D96" s="171" t="s">
        <v>120</v>
      </c>
      <c r="E96" s="171" t="s">
        <v>37</v>
      </c>
      <c r="F96" s="171" t="s">
        <v>125</v>
      </c>
      <c r="G96" s="171" t="s">
        <v>11</v>
      </c>
      <c r="H96" s="171" t="s">
        <v>398</v>
      </c>
      <c r="I96" s="171"/>
      <c r="J96" s="173">
        <f t="shared" si="5"/>
        <v>74</v>
      </c>
      <c r="K96" s="173">
        <f t="shared" si="5"/>
        <v>73.3</v>
      </c>
    </row>
    <row r="97" spans="1:11" ht="47.25">
      <c r="A97" s="174" t="s">
        <v>303</v>
      </c>
      <c r="B97" s="172">
        <v>871</v>
      </c>
      <c r="C97" s="171" t="s">
        <v>11</v>
      </c>
      <c r="D97" s="171" t="s">
        <v>120</v>
      </c>
      <c r="E97" s="171" t="s">
        <v>37</v>
      </c>
      <c r="F97" s="171" t="s">
        <v>125</v>
      </c>
      <c r="G97" s="171" t="s">
        <v>11</v>
      </c>
      <c r="H97" s="171" t="s">
        <v>304</v>
      </c>
      <c r="I97" s="171"/>
      <c r="J97" s="173">
        <f t="shared" si="5"/>
        <v>74</v>
      </c>
      <c r="K97" s="173">
        <f t="shared" si="5"/>
        <v>73.3</v>
      </c>
    </row>
    <row r="98" spans="1:11" s="9" customFormat="1" ht="63">
      <c r="A98" s="174" t="s">
        <v>134</v>
      </c>
      <c r="B98" s="172">
        <v>871</v>
      </c>
      <c r="C98" s="171" t="s">
        <v>11</v>
      </c>
      <c r="D98" s="171" t="s">
        <v>120</v>
      </c>
      <c r="E98" s="171" t="s">
        <v>37</v>
      </c>
      <c r="F98" s="171" t="s">
        <v>125</v>
      </c>
      <c r="G98" s="171" t="s">
        <v>11</v>
      </c>
      <c r="H98" s="171" t="s">
        <v>304</v>
      </c>
      <c r="I98" s="171" t="s">
        <v>124</v>
      </c>
      <c r="J98" s="173">
        <f>70+4</f>
        <v>74</v>
      </c>
      <c r="K98" s="173">
        <v>73.3</v>
      </c>
    </row>
    <row r="99" spans="1:11" ht="126">
      <c r="A99" s="169" t="s">
        <v>573</v>
      </c>
      <c r="B99" s="172">
        <v>871</v>
      </c>
      <c r="C99" s="171" t="s">
        <v>11</v>
      </c>
      <c r="D99" s="172">
        <v>13</v>
      </c>
      <c r="E99" s="171" t="s">
        <v>120</v>
      </c>
      <c r="F99" s="172">
        <v>0</v>
      </c>
      <c r="G99" s="171" t="s">
        <v>305</v>
      </c>
      <c r="H99" s="171" t="s">
        <v>398</v>
      </c>
      <c r="I99" s="172"/>
      <c r="J99" s="173">
        <f>J101+J104+J107+J109+J112</f>
        <v>4.8999999999999986</v>
      </c>
      <c r="K99" s="173">
        <f>K101+K104+K107+K109+K112</f>
        <v>4.8</v>
      </c>
    </row>
    <row r="100" spans="1:11" ht="94.5" hidden="1">
      <c r="A100" s="169" t="s">
        <v>574</v>
      </c>
      <c r="B100" s="172">
        <v>871</v>
      </c>
      <c r="C100" s="171" t="s">
        <v>11</v>
      </c>
      <c r="D100" s="171" t="s">
        <v>120</v>
      </c>
      <c r="E100" s="171" t="s">
        <v>120</v>
      </c>
      <c r="F100" s="171" t="s">
        <v>125</v>
      </c>
      <c r="G100" s="171" t="s">
        <v>11</v>
      </c>
      <c r="H100" s="171" t="s">
        <v>398</v>
      </c>
      <c r="I100" s="172"/>
      <c r="J100" s="173">
        <f>J101</f>
        <v>0</v>
      </c>
      <c r="K100" s="173">
        <f>K101</f>
        <v>0</v>
      </c>
    </row>
    <row r="101" spans="1:11" ht="47.25" hidden="1">
      <c r="A101" s="174" t="s">
        <v>575</v>
      </c>
      <c r="B101" s="172">
        <v>871</v>
      </c>
      <c r="C101" s="171" t="s">
        <v>11</v>
      </c>
      <c r="D101" s="171" t="s">
        <v>120</v>
      </c>
      <c r="E101" s="171" t="s">
        <v>120</v>
      </c>
      <c r="F101" s="171" t="s">
        <v>125</v>
      </c>
      <c r="G101" s="171" t="s">
        <v>11</v>
      </c>
      <c r="H101" s="171" t="s">
        <v>576</v>
      </c>
      <c r="I101" s="171"/>
      <c r="J101" s="173">
        <f>J102</f>
        <v>0</v>
      </c>
      <c r="K101" s="173">
        <f>K102</f>
        <v>0</v>
      </c>
    </row>
    <row r="102" spans="1:11" ht="63" hidden="1">
      <c r="A102" s="174" t="s">
        <v>134</v>
      </c>
      <c r="B102" s="171" t="s">
        <v>24</v>
      </c>
      <c r="C102" s="171" t="s">
        <v>11</v>
      </c>
      <c r="D102" s="171" t="s">
        <v>120</v>
      </c>
      <c r="E102" s="171" t="s">
        <v>120</v>
      </c>
      <c r="F102" s="171" t="s">
        <v>125</v>
      </c>
      <c r="G102" s="171" t="s">
        <v>11</v>
      </c>
      <c r="H102" s="171" t="s">
        <v>576</v>
      </c>
      <c r="I102" s="171" t="s">
        <v>124</v>
      </c>
      <c r="J102" s="173"/>
      <c r="K102" s="173"/>
    </row>
    <row r="103" spans="1:11" s="9" customFormat="1" ht="94.5" hidden="1">
      <c r="A103" s="174" t="s">
        <v>577</v>
      </c>
      <c r="B103" s="171" t="s">
        <v>24</v>
      </c>
      <c r="C103" s="171" t="s">
        <v>11</v>
      </c>
      <c r="D103" s="171" t="s">
        <v>120</v>
      </c>
      <c r="E103" s="171" t="s">
        <v>120</v>
      </c>
      <c r="F103" s="171" t="s">
        <v>125</v>
      </c>
      <c r="G103" s="171" t="s">
        <v>13</v>
      </c>
      <c r="H103" s="171" t="s">
        <v>398</v>
      </c>
      <c r="I103" s="171"/>
      <c r="J103" s="173">
        <f>J104</f>
        <v>0</v>
      </c>
      <c r="K103" s="173">
        <f>K104</f>
        <v>0</v>
      </c>
    </row>
    <row r="104" spans="1:11" ht="47.25" hidden="1">
      <c r="A104" s="174" t="s">
        <v>578</v>
      </c>
      <c r="B104" s="171" t="s">
        <v>24</v>
      </c>
      <c r="C104" s="171" t="s">
        <v>11</v>
      </c>
      <c r="D104" s="171" t="s">
        <v>120</v>
      </c>
      <c r="E104" s="171" t="s">
        <v>120</v>
      </c>
      <c r="F104" s="171" t="s">
        <v>125</v>
      </c>
      <c r="G104" s="171" t="s">
        <v>13</v>
      </c>
      <c r="H104" s="171" t="s">
        <v>579</v>
      </c>
      <c r="I104" s="171"/>
      <c r="J104" s="173">
        <f>J105</f>
        <v>0</v>
      </c>
      <c r="K104" s="173">
        <f>K105</f>
        <v>0</v>
      </c>
    </row>
    <row r="105" spans="1:11" ht="63" hidden="1">
      <c r="A105" s="174" t="s">
        <v>134</v>
      </c>
      <c r="B105" s="172">
        <v>871</v>
      </c>
      <c r="C105" s="171" t="s">
        <v>11</v>
      </c>
      <c r="D105" s="171" t="s">
        <v>120</v>
      </c>
      <c r="E105" s="171" t="s">
        <v>120</v>
      </c>
      <c r="F105" s="171" t="s">
        <v>125</v>
      </c>
      <c r="G105" s="171" t="s">
        <v>13</v>
      </c>
      <c r="H105" s="171" t="s">
        <v>579</v>
      </c>
      <c r="I105" s="171" t="s">
        <v>124</v>
      </c>
      <c r="J105" s="173"/>
      <c r="K105" s="173"/>
    </row>
    <row r="106" spans="1:11" ht="126">
      <c r="A106" s="174" t="s">
        <v>580</v>
      </c>
      <c r="B106" s="172">
        <v>871</v>
      </c>
      <c r="C106" s="171" t="s">
        <v>11</v>
      </c>
      <c r="D106" s="171" t="s">
        <v>120</v>
      </c>
      <c r="E106" s="171" t="s">
        <v>120</v>
      </c>
      <c r="F106" s="171" t="s">
        <v>125</v>
      </c>
      <c r="G106" s="171" t="s">
        <v>12</v>
      </c>
      <c r="H106" s="171"/>
      <c r="I106" s="171"/>
      <c r="J106" s="173">
        <f>J107</f>
        <v>4.8999999999999986</v>
      </c>
      <c r="K106" s="173">
        <f>K107</f>
        <v>4.8</v>
      </c>
    </row>
    <row r="107" spans="1:11" ht="63">
      <c r="A107" s="174" t="s">
        <v>581</v>
      </c>
      <c r="B107" s="172">
        <v>871</v>
      </c>
      <c r="C107" s="171" t="s">
        <v>11</v>
      </c>
      <c r="D107" s="171" t="s">
        <v>120</v>
      </c>
      <c r="E107" s="171" t="s">
        <v>120</v>
      </c>
      <c r="F107" s="171" t="s">
        <v>125</v>
      </c>
      <c r="G107" s="171" t="s">
        <v>12</v>
      </c>
      <c r="H107" s="171" t="s">
        <v>582</v>
      </c>
      <c r="I107" s="171"/>
      <c r="J107" s="173">
        <f>J108</f>
        <v>4.8999999999999986</v>
      </c>
      <c r="K107" s="173">
        <f>K108</f>
        <v>4.8</v>
      </c>
    </row>
    <row r="108" spans="1:11" ht="63">
      <c r="A108" s="174" t="s">
        <v>134</v>
      </c>
      <c r="B108" s="172">
        <v>871</v>
      </c>
      <c r="C108" s="171" t="s">
        <v>11</v>
      </c>
      <c r="D108" s="171" t="s">
        <v>120</v>
      </c>
      <c r="E108" s="171" t="s">
        <v>120</v>
      </c>
      <c r="F108" s="171" t="s">
        <v>125</v>
      </c>
      <c r="G108" s="171" t="s">
        <v>12</v>
      </c>
      <c r="H108" s="171" t="s">
        <v>582</v>
      </c>
      <c r="I108" s="171" t="s">
        <v>124</v>
      </c>
      <c r="J108" s="173">
        <f>50-45.1</f>
        <v>4.8999999999999986</v>
      </c>
      <c r="K108" s="173">
        <v>4.8</v>
      </c>
    </row>
    <row r="109" spans="1:11" ht="141.75" hidden="1">
      <c r="A109" s="174" t="s">
        <v>459</v>
      </c>
      <c r="B109" s="172">
        <v>871</v>
      </c>
      <c r="C109" s="171" t="s">
        <v>11</v>
      </c>
      <c r="D109" s="171" t="s">
        <v>120</v>
      </c>
      <c r="E109" s="171" t="s">
        <v>120</v>
      </c>
      <c r="F109" s="171" t="s">
        <v>125</v>
      </c>
      <c r="G109" s="171" t="s">
        <v>15</v>
      </c>
      <c r="H109" s="171"/>
      <c r="I109" s="171"/>
      <c r="J109" s="173">
        <f>J110</f>
        <v>0</v>
      </c>
      <c r="K109" s="173">
        <f>K110</f>
        <v>0</v>
      </c>
    </row>
    <row r="110" spans="1:11" ht="63" hidden="1">
      <c r="A110" s="174" t="s">
        <v>460</v>
      </c>
      <c r="B110" s="172">
        <v>871</v>
      </c>
      <c r="C110" s="171" t="s">
        <v>11</v>
      </c>
      <c r="D110" s="171" t="s">
        <v>120</v>
      </c>
      <c r="E110" s="171" t="s">
        <v>120</v>
      </c>
      <c r="F110" s="171" t="s">
        <v>125</v>
      </c>
      <c r="G110" s="171" t="s">
        <v>15</v>
      </c>
      <c r="H110" s="171" t="s">
        <v>461</v>
      </c>
      <c r="I110" s="171"/>
      <c r="J110" s="173">
        <f>J111</f>
        <v>0</v>
      </c>
      <c r="K110" s="173">
        <f>K111</f>
        <v>0</v>
      </c>
    </row>
    <row r="111" spans="1:11" ht="63" hidden="1">
      <c r="A111" s="174" t="s">
        <v>134</v>
      </c>
      <c r="B111" s="172">
        <v>871</v>
      </c>
      <c r="C111" s="171" t="s">
        <v>11</v>
      </c>
      <c r="D111" s="171" t="s">
        <v>120</v>
      </c>
      <c r="E111" s="171" t="s">
        <v>120</v>
      </c>
      <c r="F111" s="171" t="s">
        <v>125</v>
      </c>
      <c r="G111" s="171" t="s">
        <v>15</v>
      </c>
      <c r="H111" s="171" t="s">
        <v>461</v>
      </c>
      <c r="I111" s="171" t="s">
        <v>124</v>
      </c>
      <c r="J111" s="173">
        <v>0</v>
      </c>
      <c r="K111" s="173">
        <v>0</v>
      </c>
    </row>
    <row r="112" spans="1:11" ht="126" hidden="1">
      <c r="A112" s="174" t="s">
        <v>462</v>
      </c>
      <c r="B112" s="172">
        <v>871</v>
      </c>
      <c r="C112" s="171" t="s">
        <v>11</v>
      </c>
      <c r="D112" s="171" t="s">
        <v>120</v>
      </c>
      <c r="E112" s="171" t="s">
        <v>120</v>
      </c>
      <c r="F112" s="171" t="s">
        <v>125</v>
      </c>
      <c r="G112" s="171" t="s">
        <v>16</v>
      </c>
      <c r="H112" s="171"/>
      <c r="I112" s="171"/>
      <c r="J112" s="173">
        <f>J113</f>
        <v>0</v>
      </c>
      <c r="K112" s="173">
        <f>K113</f>
        <v>0</v>
      </c>
    </row>
    <row r="113" spans="1:11" ht="63" hidden="1">
      <c r="A113" s="174" t="s">
        <v>463</v>
      </c>
      <c r="B113" s="172">
        <v>871</v>
      </c>
      <c r="C113" s="171" t="s">
        <v>11</v>
      </c>
      <c r="D113" s="171" t="s">
        <v>120</v>
      </c>
      <c r="E113" s="171" t="s">
        <v>120</v>
      </c>
      <c r="F113" s="171" t="s">
        <v>125</v>
      </c>
      <c r="G113" s="171" t="s">
        <v>16</v>
      </c>
      <c r="H113" s="171" t="s">
        <v>464</v>
      </c>
      <c r="I113" s="171"/>
      <c r="J113" s="173">
        <f>J114</f>
        <v>0</v>
      </c>
      <c r="K113" s="173">
        <f>K114</f>
        <v>0</v>
      </c>
    </row>
    <row r="114" spans="1:11" ht="63" hidden="1">
      <c r="A114" s="174" t="s">
        <v>134</v>
      </c>
      <c r="B114" s="172">
        <v>871</v>
      </c>
      <c r="C114" s="171" t="s">
        <v>11</v>
      </c>
      <c r="D114" s="171" t="s">
        <v>120</v>
      </c>
      <c r="E114" s="171" t="s">
        <v>120</v>
      </c>
      <c r="F114" s="171" t="s">
        <v>125</v>
      </c>
      <c r="G114" s="171" t="s">
        <v>16</v>
      </c>
      <c r="H114" s="171" t="s">
        <v>464</v>
      </c>
      <c r="I114" s="171" t="s">
        <v>124</v>
      </c>
      <c r="J114" s="173"/>
      <c r="K114" s="173"/>
    </row>
    <row r="115" spans="1:11" ht="47.25" hidden="1">
      <c r="A115" s="174" t="s">
        <v>106</v>
      </c>
      <c r="B115" s="171" t="s">
        <v>24</v>
      </c>
      <c r="C115" s="171" t="s">
        <v>11</v>
      </c>
      <c r="D115" s="171" t="s">
        <v>120</v>
      </c>
      <c r="E115" s="172">
        <v>92</v>
      </c>
      <c r="F115" s="171"/>
      <c r="G115" s="171"/>
      <c r="H115" s="172"/>
      <c r="I115" s="171"/>
      <c r="J115" s="173">
        <f>J116</f>
        <v>0</v>
      </c>
      <c r="K115" s="173">
        <f>K116</f>
        <v>0</v>
      </c>
    </row>
    <row r="116" spans="1:11" ht="31.5" hidden="1">
      <c r="A116" s="174" t="s">
        <v>137</v>
      </c>
      <c r="B116" s="171" t="s">
        <v>24</v>
      </c>
      <c r="C116" s="171" t="s">
        <v>11</v>
      </c>
      <c r="D116" s="171" t="s">
        <v>120</v>
      </c>
      <c r="E116" s="172">
        <v>92</v>
      </c>
      <c r="F116" s="171" t="s">
        <v>313</v>
      </c>
      <c r="G116" s="171"/>
      <c r="H116" s="172"/>
      <c r="I116" s="171"/>
      <c r="J116" s="173">
        <f>J117</f>
        <v>0</v>
      </c>
      <c r="K116" s="173">
        <f>K117</f>
        <v>0</v>
      </c>
    </row>
    <row r="117" spans="1:11" ht="126" hidden="1">
      <c r="A117" s="174" t="s">
        <v>327</v>
      </c>
      <c r="B117" s="171" t="s">
        <v>24</v>
      </c>
      <c r="C117" s="171" t="s">
        <v>11</v>
      </c>
      <c r="D117" s="171" t="s">
        <v>120</v>
      </c>
      <c r="E117" s="172">
        <v>92</v>
      </c>
      <c r="F117" s="171" t="s">
        <v>313</v>
      </c>
      <c r="G117" s="171" t="s">
        <v>305</v>
      </c>
      <c r="H117" s="172"/>
      <c r="I117" s="171"/>
      <c r="J117" s="173">
        <f>SUM(J118:J120)</f>
        <v>0</v>
      </c>
      <c r="K117" s="173">
        <f>SUM(K118:K120)</f>
        <v>0</v>
      </c>
    </row>
    <row r="118" spans="1:11" ht="63" hidden="1">
      <c r="A118" s="174" t="s">
        <v>134</v>
      </c>
      <c r="B118" s="171" t="s">
        <v>24</v>
      </c>
      <c r="C118" s="171" t="s">
        <v>11</v>
      </c>
      <c r="D118" s="171" t="s">
        <v>120</v>
      </c>
      <c r="E118" s="172">
        <v>92</v>
      </c>
      <c r="F118" s="171" t="s">
        <v>313</v>
      </c>
      <c r="G118" s="171" t="s">
        <v>305</v>
      </c>
      <c r="H118" s="172">
        <v>26390</v>
      </c>
      <c r="I118" s="171" t="s">
        <v>124</v>
      </c>
      <c r="J118" s="173"/>
      <c r="K118" s="173"/>
    </row>
    <row r="119" spans="1:11" s="9" customFormat="1" ht="15.75" hidden="1">
      <c r="A119" s="174" t="s">
        <v>465</v>
      </c>
      <c r="B119" s="171" t="s">
        <v>24</v>
      </c>
      <c r="C119" s="171" t="s">
        <v>11</v>
      </c>
      <c r="D119" s="171" t="s">
        <v>120</v>
      </c>
      <c r="E119" s="172">
        <v>92</v>
      </c>
      <c r="F119" s="171" t="s">
        <v>313</v>
      </c>
      <c r="G119" s="171" t="s">
        <v>305</v>
      </c>
      <c r="H119" s="172">
        <v>26390</v>
      </c>
      <c r="I119" s="171" t="s">
        <v>466</v>
      </c>
      <c r="J119" s="173"/>
      <c r="K119" s="173"/>
    </row>
    <row r="120" spans="1:11" ht="31.5" hidden="1">
      <c r="A120" s="174" t="s">
        <v>114</v>
      </c>
      <c r="B120" s="171" t="s">
        <v>24</v>
      </c>
      <c r="C120" s="171" t="s">
        <v>11</v>
      </c>
      <c r="D120" s="171" t="s">
        <v>120</v>
      </c>
      <c r="E120" s="172">
        <v>92</v>
      </c>
      <c r="F120" s="171" t="s">
        <v>313</v>
      </c>
      <c r="G120" s="171" t="s">
        <v>305</v>
      </c>
      <c r="H120" s="172">
        <v>26390</v>
      </c>
      <c r="I120" s="171" t="s">
        <v>403</v>
      </c>
      <c r="J120" s="173"/>
      <c r="K120" s="173"/>
    </row>
    <row r="121" spans="1:11" ht="15.75">
      <c r="A121" s="169" t="s">
        <v>264</v>
      </c>
      <c r="B121" s="172">
        <v>871</v>
      </c>
      <c r="C121" s="171" t="s">
        <v>13</v>
      </c>
      <c r="D121" s="172" t="s">
        <v>9</v>
      </c>
      <c r="E121" s="171" t="s">
        <v>10</v>
      </c>
      <c r="F121" s="172"/>
      <c r="G121" s="171"/>
      <c r="H121" s="171"/>
      <c r="I121" s="172" t="s">
        <v>8</v>
      </c>
      <c r="J121" s="179">
        <f t="shared" ref="J121:K125" si="6">J122</f>
        <v>436.7</v>
      </c>
      <c r="K121" s="179">
        <f t="shared" si="6"/>
        <v>436.7</v>
      </c>
    </row>
    <row r="122" spans="1:11" ht="31.5">
      <c r="A122" s="180" t="s">
        <v>2</v>
      </c>
      <c r="B122" s="172">
        <v>871</v>
      </c>
      <c r="C122" s="171" t="s">
        <v>13</v>
      </c>
      <c r="D122" s="171" t="s">
        <v>12</v>
      </c>
      <c r="E122" s="171" t="s">
        <v>10</v>
      </c>
      <c r="F122" s="172"/>
      <c r="G122" s="171"/>
      <c r="H122" s="171"/>
      <c r="I122" s="172" t="s">
        <v>8</v>
      </c>
      <c r="J122" s="173">
        <f t="shared" si="6"/>
        <v>436.7</v>
      </c>
      <c r="K122" s="173">
        <f t="shared" si="6"/>
        <v>436.7</v>
      </c>
    </row>
    <row r="123" spans="1:11" ht="15.75">
      <c r="A123" s="174" t="s">
        <v>57</v>
      </c>
      <c r="B123" s="172">
        <v>871</v>
      </c>
      <c r="C123" s="171" t="s">
        <v>13</v>
      </c>
      <c r="D123" s="171" t="s">
        <v>12</v>
      </c>
      <c r="E123" s="171" t="s">
        <v>45</v>
      </c>
      <c r="F123" s="172">
        <v>0</v>
      </c>
      <c r="G123" s="171" t="s">
        <v>305</v>
      </c>
      <c r="H123" s="171" t="s">
        <v>398</v>
      </c>
      <c r="I123" s="172"/>
      <c r="J123" s="173">
        <f t="shared" si="6"/>
        <v>436.7</v>
      </c>
      <c r="K123" s="173">
        <f t="shared" si="6"/>
        <v>436.7</v>
      </c>
    </row>
    <row r="124" spans="1:11" ht="31.5">
      <c r="A124" s="174" t="s">
        <v>58</v>
      </c>
      <c r="B124" s="172">
        <v>871</v>
      </c>
      <c r="C124" s="171" t="s">
        <v>13</v>
      </c>
      <c r="D124" s="171" t="s">
        <v>12</v>
      </c>
      <c r="E124" s="171" t="s">
        <v>45</v>
      </c>
      <c r="F124" s="172">
        <v>9</v>
      </c>
      <c r="G124" s="171" t="s">
        <v>305</v>
      </c>
      <c r="H124" s="171" t="s">
        <v>398</v>
      </c>
      <c r="I124" s="172"/>
      <c r="J124" s="173">
        <f t="shared" si="6"/>
        <v>436.7</v>
      </c>
      <c r="K124" s="173">
        <f t="shared" si="6"/>
        <v>436.7</v>
      </c>
    </row>
    <row r="125" spans="1:11" ht="110.25">
      <c r="A125" s="169" t="s">
        <v>59</v>
      </c>
      <c r="B125" s="172">
        <v>871</v>
      </c>
      <c r="C125" s="171" t="s">
        <v>13</v>
      </c>
      <c r="D125" s="171" t="s">
        <v>12</v>
      </c>
      <c r="E125" s="171" t="s">
        <v>45</v>
      </c>
      <c r="F125" s="172">
        <v>9</v>
      </c>
      <c r="G125" s="171" t="s">
        <v>305</v>
      </c>
      <c r="H125" s="171" t="s">
        <v>329</v>
      </c>
      <c r="I125" s="172"/>
      <c r="J125" s="173">
        <f t="shared" si="6"/>
        <v>436.7</v>
      </c>
      <c r="K125" s="173">
        <f t="shared" si="6"/>
        <v>436.7</v>
      </c>
    </row>
    <row r="126" spans="1:11" ht="47.25">
      <c r="A126" s="169" t="s">
        <v>113</v>
      </c>
      <c r="B126" s="172">
        <v>871</v>
      </c>
      <c r="C126" s="171" t="s">
        <v>13</v>
      </c>
      <c r="D126" s="171" t="s">
        <v>12</v>
      </c>
      <c r="E126" s="171" t="s">
        <v>45</v>
      </c>
      <c r="F126" s="172">
        <v>9</v>
      </c>
      <c r="G126" s="171" t="s">
        <v>305</v>
      </c>
      <c r="H126" s="171" t="s">
        <v>329</v>
      </c>
      <c r="I126" s="172">
        <v>120</v>
      </c>
      <c r="J126" s="173">
        <v>436.7</v>
      </c>
      <c r="K126" s="173">
        <v>436.7</v>
      </c>
    </row>
    <row r="127" spans="1:11" ht="47.25">
      <c r="A127" s="169" t="s">
        <v>265</v>
      </c>
      <c r="B127" s="172">
        <v>871</v>
      </c>
      <c r="C127" s="171" t="s">
        <v>12</v>
      </c>
      <c r="D127" s="171"/>
      <c r="E127" s="171"/>
      <c r="F127" s="172"/>
      <c r="G127" s="171"/>
      <c r="H127" s="171"/>
      <c r="I127" s="172"/>
      <c r="J127" s="173">
        <f>J128+J153+J160</f>
        <v>659.90000000000009</v>
      </c>
      <c r="K127" s="173">
        <f>K128+K153+K160</f>
        <v>633.5</v>
      </c>
    </row>
    <row r="128" spans="1:11" ht="78.75">
      <c r="A128" s="169" t="s">
        <v>32</v>
      </c>
      <c r="B128" s="172">
        <v>871</v>
      </c>
      <c r="C128" s="171" t="s">
        <v>12</v>
      </c>
      <c r="D128" s="171" t="s">
        <v>25</v>
      </c>
      <c r="E128" s="171"/>
      <c r="F128" s="172"/>
      <c r="G128" s="171"/>
      <c r="H128" s="171"/>
      <c r="I128" s="172"/>
      <c r="J128" s="173">
        <f>J129+J149</f>
        <v>383.5</v>
      </c>
      <c r="K128" s="173">
        <f>K129+K149</f>
        <v>383.3</v>
      </c>
    </row>
    <row r="129" spans="1:11" ht="236.25">
      <c r="A129" s="169" t="s">
        <v>404</v>
      </c>
      <c r="B129" s="172">
        <v>871</v>
      </c>
      <c r="C129" s="171" t="s">
        <v>12</v>
      </c>
      <c r="D129" s="171" t="s">
        <v>25</v>
      </c>
      <c r="E129" s="171" t="s">
        <v>13</v>
      </c>
      <c r="F129" s="172">
        <v>0</v>
      </c>
      <c r="G129" s="171" t="s">
        <v>305</v>
      </c>
      <c r="H129" s="171" t="s">
        <v>398</v>
      </c>
      <c r="I129" s="172"/>
      <c r="J129" s="173">
        <f>J130+J141+J144</f>
        <v>348.5</v>
      </c>
      <c r="K129" s="173">
        <f>K130+K141+K144</f>
        <v>348.3</v>
      </c>
    </row>
    <row r="130" spans="1:11" ht="63">
      <c r="A130" s="174" t="s">
        <v>330</v>
      </c>
      <c r="B130" s="172">
        <v>871</v>
      </c>
      <c r="C130" s="171" t="s">
        <v>12</v>
      </c>
      <c r="D130" s="171" t="s">
        <v>25</v>
      </c>
      <c r="E130" s="171" t="s">
        <v>13</v>
      </c>
      <c r="F130" s="172">
        <v>1</v>
      </c>
      <c r="G130" s="171" t="s">
        <v>305</v>
      </c>
      <c r="H130" s="171" t="s">
        <v>398</v>
      </c>
      <c r="I130" s="172"/>
      <c r="J130" s="173">
        <f>J131+J133+J137+J139+J135</f>
        <v>7.6</v>
      </c>
      <c r="K130" s="173">
        <f>K131+K133+K137+K139+K135</f>
        <v>7.5</v>
      </c>
    </row>
    <row r="131" spans="1:11" ht="47.25" hidden="1">
      <c r="A131" s="174" t="s">
        <v>583</v>
      </c>
      <c r="B131" s="172">
        <v>871</v>
      </c>
      <c r="C131" s="171" t="s">
        <v>12</v>
      </c>
      <c r="D131" s="171" t="s">
        <v>25</v>
      </c>
      <c r="E131" s="171" t="s">
        <v>13</v>
      </c>
      <c r="F131" s="172">
        <v>1</v>
      </c>
      <c r="G131" s="171" t="s">
        <v>305</v>
      </c>
      <c r="H131" s="171" t="s">
        <v>584</v>
      </c>
      <c r="I131" s="172"/>
      <c r="J131" s="173">
        <f>J132</f>
        <v>0</v>
      </c>
      <c r="K131" s="173">
        <f>K132</f>
        <v>0</v>
      </c>
    </row>
    <row r="132" spans="1:11" ht="63" hidden="1">
      <c r="A132" s="174" t="s">
        <v>134</v>
      </c>
      <c r="B132" s="172">
        <v>871</v>
      </c>
      <c r="C132" s="171" t="s">
        <v>12</v>
      </c>
      <c r="D132" s="171" t="s">
        <v>25</v>
      </c>
      <c r="E132" s="171" t="s">
        <v>13</v>
      </c>
      <c r="F132" s="172">
        <v>1</v>
      </c>
      <c r="G132" s="171" t="s">
        <v>305</v>
      </c>
      <c r="H132" s="171" t="s">
        <v>584</v>
      </c>
      <c r="I132" s="172">
        <v>240</v>
      </c>
      <c r="J132" s="173"/>
      <c r="K132" s="173"/>
    </row>
    <row r="133" spans="1:11" ht="47.25" hidden="1">
      <c r="A133" s="174" t="s">
        <v>585</v>
      </c>
      <c r="B133" s="172">
        <v>871</v>
      </c>
      <c r="C133" s="171" t="s">
        <v>12</v>
      </c>
      <c r="D133" s="171" t="s">
        <v>25</v>
      </c>
      <c r="E133" s="171" t="s">
        <v>13</v>
      </c>
      <c r="F133" s="172">
        <v>1</v>
      </c>
      <c r="G133" s="171" t="s">
        <v>305</v>
      </c>
      <c r="H133" s="171" t="s">
        <v>586</v>
      </c>
      <c r="I133" s="172"/>
      <c r="J133" s="173">
        <f>J134</f>
        <v>0</v>
      </c>
      <c r="K133" s="173">
        <f>K134</f>
        <v>0</v>
      </c>
    </row>
    <row r="134" spans="1:11" ht="63" hidden="1">
      <c r="A134" s="174" t="s">
        <v>134</v>
      </c>
      <c r="B134" s="172">
        <v>871</v>
      </c>
      <c r="C134" s="171" t="s">
        <v>12</v>
      </c>
      <c r="D134" s="171" t="s">
        <v>25</v>
      </c>
      <c r="E134" s="171" t="s">
        <v>13</v>
      </c>
      <c r="F134" s="172">
        <v>1</v>
      </c>
      <c r="G134" s="171" t="s">
        <v>305</v>
      </c>
      <c r="H134" s="171" t="s">
        <v>586</v>
      </c>
      <c r="I134" s="172">
        <v>240</v>
      </c>
      <c r="J134" s="173"/>
      <c r="K134" s="173"/>
    </row>
    <row r="135" spans="1:11" ht="47.25" hidden="1">
      <c r="A135" s="174" t="s">
        <v>587</v>
      </c>
      <c r="B135" s="172">
        <v>871</v>
      </c>
      <c r="C135" s="171" t="s">
        <v>12</v>
      </c>
      <c r="D135" s="171" t="s">
        <v>25</v>
      </c>
      <c r="E135" s="171" t="s">
        <v>13</v>
      </c>
      <c r="F135" s="172">
        <v>1</v>
      </c>
      <c r="G135" s="171" t="s">
        <v>305</v>
      </c>
      <c r="H135" s="171" t="s">
        <v>588</v>
      </c>
      <c r="I135" s="172"/>
      <c r="J135" s="173">
        <f>J136</f>
        <v>0</v>
      </c>
      <c r="K135" s="173">
        <f>K136</f>
        <v>0</v>
      </c>
    </row>
    <row r="136" spans="1:11" ht="63" hidden="1">
      <c r="A136" s="174" t="s">
        <v>134</v>
      </c>
      <c r="B136" s="172">
        <v>871</v>
      </c>
      <c r="C136" s="171" t="s">
        <v>12</v>
      </c>
      <c r="D136" s="171" t="s">
        <v>25</v>
      </c>
      <c r="E136" s="171" t="s">
        <v>13</v>
      </c>
      <c r="F136" s="172">
        <v>1</v>
      </c>
      <c r="G136" s="171" t="s">
        <v>305</v>
      </c>
      <c r="H136" s="171" t="s">
        <v>588</v>
      </c>
      <c r="I136" s="172">
        <v>240</v>
      </c>
      <c r="J136" s="173"/>
      <c r="K136" s="173"/>
    </row>
    <row r="137" spans="1:11" ht="78.75" hidden="1">
      <c r="A137" s="174" t="s">
        <v>331</v>
      </c>
      <c r="B137" s="172">
        <v>871</v>
      </c>
      <c r="C137" s="171" t="s">
        <v>12</v>
      </c>
      <c r="D137" s="171" t="s">
        <v>25</v>
      </c>
      <c r="E137" s="171" t="s">
        <v>13</v>
      </c>
      <c r="F137" s="172">
        <v>1</v>
      </c>
      <c r="G137" s="171" t="s">
        <v>305</v>
      </c>
      <c r="H137" s="171" t="s">
        <v>332</v>
      </c>
      <c r="I137" s="172"/>
      <c r="J137" s="173">
        <f>J138</f>
        <v>0</v>
      </c>
      <c r="K137" s="173">
        <f>K138</f>
        <v>0</v>
      </c>
    </row>
    <row r="138" spans="1:11" ht="63" hidden="1">
      <c r="A138" s="174" t="s">
        <v>134</v>
      </c>
      <c r="B138" s="172">
        <v>871</v>
      </c>
      <c r="C138" s="171" t="s">
        <v>12</v>
      </c>
      <c r="D138" s="171" t="s">
        <v>25</v>
      </c>
      <c r="E138" s="171" t="s">
        <v>13</v>
      </c>
      <c r="F138" s="172">
        <v>1</v>
      </c>
      <c r="G138" s="171" t="s">
        <v>305</v>
      </c>
      <c r="H138" s="171" t="s">
        <v>332</v>
      </c>
      <c r="I138" s="172">
        <v>240</v>
      </c>
      <c r="J138" s="173"/>
      <c r="K138" s="173"/>
    </row>
    <row r="139" spans="1:11" ht="31.5">
      <c r="A139" s="174" t="s">
        <v>467</v>
      </c>
      <c r="B139" s="172">
        <v>871</v>
      </c>
      <c r="C139" s="171" t="s">
        <v>12</v>
      </c>
      <c r="D139" s="171" t="s">
        <v>25</v>
      </c>
      <c r="E139" s="171" t="s">
        <v>13</v>
      </c>
      <c r="F139" s="172">
        <v>1</v>
      </c>
      <c r="G139" s="171" t="s">
        <v>305</v>
      </c>
      <c r="H139" s="171" t="s">
        <v>468</v>
      </c>
      <c r="I139" s="172"/>
      <c r="J139" s="173">
        <f>J140</f>
        <v>7.6</v>
      </c>
      <c r="K139" s="173">
        <f>K140</f>
        <v>7.5</v>
      </c>
    </row>
    <row r="140" spans="1:11" ht="63">
      <c r="A140" s="174" t="s">
        <v>134</v>
      </c>
      <c r="B140" s="172">
        <v>871</v>
      </c>
      <c r="C140" s="171" t="s">
        <v>12</v>
      </c>
      <c r="D140" s="171" t="s">
        <v>25</v>
      </c>
      <c r="E140" s="171" t="s">
        <v>13</v>
      </c>
      <c r="F140" s="172">
        <v>1</v>
      </c>
      <c r="G140" s="171" t="s">
        <v>305</v>
      </c>
      <c r="H140" s="171" t="s">
        <v>468</v>
      </c>
      <c r="I140" s="172">
        <v>240</v>
      </c>
      <c r="J140" s="173">
        <f>10-2.4</f>
        <v>7.6</v>
      </c>
      <c r="K140" s="173">
        <v>7.5</v>
      </c>
    </row>
    <row r="141" spans="1:11" ht="110.25" hidden="1">
      <c r="A141" s="181" t="s">
        <v>589</v>
      </c>
      <c r="B141" s="172">
        <v>871</v>
      </c>
      <c r="C141" s="171" t="s">
        <v>12</v>
      </c>
      <c r="D141" s="171" t="s">
        <v>25</v>
      </c>
      <c r="E141" s="171" t="s">
        <v>13</v>
      </c>
      <c r="F141" s="172">
        <v>2</v>
      </c>
      <c r="G141" s="171" t="s">
        <v>305</v>
      </c>
      <c r="H141" s="171" t="s">
        <v>398</v>
      </c>
      <c r="I141" s="172"/>
      <c r="J141" s="173">
        <f>J142</f>
        <v>0</v>
      </c>
      <c r="K141" s="173">
        <f>K142</f>
        <v>0</v>
      </c>
    </row>
    <row r="142" spans="1:11" ht="63" hidden="1">
      <c r="A142" s="181" t="s">
        <v>590</v>
      </c>
      <c r="B142" s="172">
        <v>871</v>
      </c>
      <c r="C142" s="171" t="s">
        <v>12</v>
      </c>
      <c r="D142" s="171" t="s">
        <v>25</v>
      </c>
      <c r="E142" s="171" t="s">
        <v>13</v>
      </c>
      <c r="F142" s="172">
        <v>2</v>
      </c>
      <c r="G142" s="171" t="s">
        <v>305</v>
      </c>
      <c r="H142" s="171" t="s">
        <v>591</v>
      </c>
      <c r="I142" s="172"/>
      <c r="J142" s="173">
        <f>J143</f>
        <v>0</v>
      </c>
      <c r="K142" s="173">
        <f>K143</f>
        <v>0</v>
      </c>
    </row>
    <row r="143" spans="1:11" ht="63" hidden="1">
      <c r="A143" s="174" t="s">
        <v>134</v>
      </c>
      <c r="B143" s="172">
        <v>871</v>
      </c>
      <c r="C143" s="171" t="s">
        <v>12</v>
      </c>
      <c r="D143" s="171" t="s">
        <v>25</v>
      </c>
      <c r="E143" s="171" t="s">
        <v>13</v>
      </c>
      <c r="F143" s="172">
        <v>2</v>
      </c>
      <c r="G143" s="171" t="s">
        <v>305</v>
      </c>
      <c r="H143" s="171" t="s">
        <v>591</v>
      </c>
      <c r="I143" s="172">
        <v>240</v>
      </c>
      <c r="J143" s="173"/>
      <c r="K143" s="173"/>
    </row>
    <row r="144" spans="1:11" s="9" customFormat="1" ht="141.75">
      <c r="A144" s="174" t="s">
        <v>333</v>
      </c>
      <c r="B144" s="172">
        <v>871</v>
      </c>
      <c r="C144" s="171" t="s">
        <v>12</v>
      </c>
      <c r="D144" s="171" t="s">
        <v>25</v>
      </c>
      <c r="E144" s="171" t="s">
        <v>13</v>
      </c>
      <c r="F144" s="172">
        <v>3</v>
      </c>
      <c r="G144" s="171" t="s">
        <v>305</v>
      </c>
      <c r="H144" s="171" t="s">
        <v>398</v>
      </c>
      <c r="I144" s="172"/>
      <c r="J144" s="173">
        <f>J145+J147</f>
        <v>340.9</v>
      </c>
      <c r="K144" s="173">
        <f>K145+K147</f>
        <v>340.8</v>
      </c>
    </row>
    <row r="145" spans="1:11" ht="94.5">
      <c r="A145" s="174" t="s">
        <v>405</v>
      </c>
      <c r="B145" s="172">
        <v>871</v>
      </c>
      <c r="C145" s="171" t="s">
        <v>12</v>
      </c>
      <c r="D145" s="171" t="s">
        <v>25</v>
      </c>
      <c r="E145" s="171" t="s">
        <v>13</v>
      </c>
      <c r="F145" s="172">
        <v>3</v>
      </c>
      <c r="G145" s="171" t="s">
        <v>305</v>
      </c>
      <c r="H145" s="171" t="s">
        <v>406</v>
      </c>
      <c r="I145" s="172"/>
      <c r="J145" s="173">
        <f>J146</f>
        <v>340.9</v>
      </c>
      <c r="K145" s="173">
        <f>K146</f>
        <v>340.8</v>
      </c>
    </row>
    <row r="146" spans="1:11" ht="63">
      <c r="A146" s="174" t="s">
        <v>134</v>
      </c>
      <c r="B146" s="172">
        <v>871</v>
      </c>
      <c r="C146" s="171" t="s">
        <v>12</v>
      </c>
      <c r="D146" s="171" t="s">
        <v>25</v>
      </c>
      <c r="E146" s="171" t="s">
        <v>13</v>
      </c>
      <c r="F146" s="172">
        <v>3</v>
      </c>
      <c r="G146" s="171" t="s">
        <v>305</v>
      </c>
      <c r="H146" s="171" t="s">
        <v>406</v>
      </c>
      <c r="I146" s="172">
        <v>240</v>
      </c>
      <c r="J146" s="173">
        <v>340.9</v>
      </c>
      <c r="K146" s="173">
        <v>340.8</v>
      </c>
    </row>
    <row r="147" spans="1:11" ht="78.75" hidden="1">
      <c r="A147" s="174" t="s">
        <v>334</v>
      </c>
      <c r="B147" s="172">
        <v>871</v>
      </c>
      <c r="C147" s="171" t="s">
        <v>12</v>
      </c>
      <c r="D147" s="171" t="s">
        <v>25</v>
      </c>
      <c r="E147" s="171" t="s">
        <v>13</v>
      </c>
      <c r="F147" s="172">
        <v>3</v>
      </c>
      <c r="G147" s="171" t="s">
        <v>305</v>
      </c>
      <c r="H147" s="171" t="s">
        <v>335</v>
      </c>
      <c r="I147" s="172"/>
      <c r="J147" s="173">
        <f>J148</f>
        <v>0</v>
      </c>
      <c r="K147" s="173">
        <f>K148</f>
        <v>0</v>
      </c>
    </row>
    <row r="148" spans="1:11" ht="63" hidden="1">
      <c r="A148" s="174" t="s">
        <v>134</v>
      </c>
      <c r="B148" s="172">
        <v>871</v>
      </c>
      <c r="C148" s="171" t="s">
        <v>12</v>
      </c>
      <c r="D148" s="171" t="s">
        <v>25</v>
      </c>
      <c r="E148" s="171" t="s">
        <v>13</v>
      </c>
      <c r="F148" s="172">
        <v>3</v>
      </c>
      <c r="G148" s="171" t="s">
        <v>305</v>
      </c>
      <c r="H148" s="171" t="s">
        <v>335</v>
      </c>
      <c r="I148" s="172">
        <v>240</v>
      </c>
      <c r="J148" s="173"/>
      <c r="K148" s="173"/>
    </row>
    <row r="149" spans="1:11" s="9" customFormat="1" ht="63">
      <c r="A149" s="174" t="s">
        <v>54</v>
      </c>
      <c r="B149" s="172">
        <v>871</v>
      </c>
      <c r="C149" s="171" t="s">
        <v>12</v>
      </c>
      <c r="D149" s="171" t="s">
        <v>25</v>
      </c>
      <c r="E149" s="171">
        <v>97</v>
      </c>
      <c r="F149" s="172">
        <v>0</v>
      </c>
      <c r="G149" s="171" t="s">
        <v>305</v>
      </c>
      <c r="H149" s="171" t="s">
        <v>398</v>
      </c>
      <c r="I149" s="172"/>
      <c r="J149" s="173">
        <f t="shared" ref="J149:K151" si="7">J150</f>
        <v>35</v>
      </c>
      <c r="K149" s="173">
        <f t="shared" si="7"/>
        <v>35</v>
      </c>
    </row>
    <row r="150" spans="1:11" s="9" customFormat="1" ht="141.75">
      <c r="A150" s="174" t="s">
        <v>53</v>
      </c>
      <c r="B150" s="172">
        <v>871</v>
      </c>
      <c r="C150" s="171" t="s">
        <v>12</v>
      </c>
      <c r="D150" s="171" t="s">
        <v>25</v>
      </c>
      <c r="E150" s="171">
        <v>97</v>
      </c>
      <c r="F150" s="172">
        <v>2</v>
      </c>
      <c r="G150" s="171" t="s">
        <v>305</v>
      </c>
      <c r="H150" s="171" t="s">
        <v>398</v>
      </c>
      <c r="I150" s="172"/>
      <c r="J150" s="173">
        <f t="shared" si="7"/>
        <v>35</v>
      </c>
      <c r="K150" s="173">
        <f t="shared" si="7"/>
        <v>35</v>
      </c>
    </row>
    <row r="151" spans="1:11" s="9" customFormat="1" ht="141.75">
      <c r="A151" s="174" t="s">
        <v>338</v>
      </c>
      <c r="B151" s="172">
        <v>871</v>
      </c>
      <c r="C151" s="171" t="s">
        <v>12</v>
      </c>
      <c r="D151" s="171" t="s">
        <v>25</v>
      </c>
      <c r="E151" s="171" t="s">
        <v>60</v>
      </c>
      <c r="F151" s="172">
        <v>2</v>
      </c>
      <c r="G151" s="171" t="s">
        <v>305</v>
      </c>
      <c r="H151" s="171" t="s">
        <v>339</v>
      </c>
      <c r="I151" s="172"/>
      <c r="J151" s="173">
        <f t="shared" si="7"/>
        <v>35</v>
      </c>
      <c r="K151" s="173">
        <f t="shared" si="7"/>
        <v>35</v>
      </c>
    </row>
    <row r="152" spans="1:11" s="9" customFormat="1" ht="15.75">
      <c r="A152" s="174" t="s">
        <v>38</v>
      </c>
      <c r="B152" s="172">
        <v>871</v>
      </c>
      <c r="C152" s="171" t="s">
        <v>12</v>
      </c>
      <c r="D152" s="171" t="s">
        <v>25</v>
      </c>
      <c r="E152" s="171" t="s">
        <v>60</v>
      </c>
      <c r="F152" s="172">
        <v>2</v>
      </c>
      <c r="G152" s="171" t="s">
        <v>305</v>
      </c>
      <c r="H152" s="171" t="s">
        <v>339</v>
      </c>
      <c r="I152" s="172">
        <v>540</v>
      </c>
      <c r="J152" s="173">
        <v>35</v>
      </c>
      <c r="K152" s="173">
        <v>35</v>
      </c>
    </row>
    <row r="153" spans="1:11" s="9" customFormat="1" ht="31.5">
      <c r="A153" s="174" t="s">
        <v>407</v>
      </c>
      <c r="B153" s="172">
        <v>871</v>
      </c>
      <c r="C153" s="171" t="s">
        <v>12</v>
      </c>
      <c r="D153" s="171" t="s">
        <v>36</v>
      </c>
      <c r="E153" s="171"/>
      <c r="F153" s="172"/>
      <c r="G153" s="171"/>
      <c r="H153" s="171"/>
      <c r="I153" s="172"/>
      <c r="J153" s="173">
        <f>J154</f>
        <v>276.40000000000003</v>
      </c>
      <c r="K153" s="173">
        <f>K154</f>
        <v>250.2</v>
      </c>
    </row>
    <row r="154" spans="1:11" s="9" customFormat="1" ht="236.25">
      <c r="A154" s="174" t="s">
        <v>404</v>
      </c>
      <c r="B154" s="172">
        <v>871</v>
      </c>
      <c r="C154" s="171" t="s">
        <v>12</v>
      </c>
      <c r="D154" s="171" t="s">
        <v>36</v>
      </c>
      <c r="E154" s="171" t="s">
        <v>13</v>
      </c>
      <c r="F154" s="172">
        <v>0</v>
      </c>
      <c r="G154" s="171" t="s">
        <v>305</v>
      </c>
      <c r="H154" s="171" t="s">
        <v>398</v>
      </c>
      <c r="I154" s="172"/>
      <c r="J154" s="173">
        <f>J155</f>
        <v>276.40000000000003</v>
      </c>
      <c r="K154" s="173">
        <f>K155</f>
        <v>250.2</v>
      </c>
    </row>
    <row r="155" spans="1:11" s="9" customFormat="1" ht="31.5">
      <c r="A155" s="174" t="s">
        <v>336</v>
      </c>
      <c r="B155" s="172">
        <v>871</v>
      </c>
      <c r="C155" s="171" t="s">
        <v>12</v>
      </c>
      <c r="D155" s="171" t="s">
        <v>36</v>
      </c>
      <c r="E155" s="171" t="s">
        <v>13</v>
      </c>
      <c r="F155" s="172">
        <v>4</v>
      </c>
      <c r="G155" s="171" t="s">
        <v>305</v>
      </c>
      <c r="H155" s="171" t="s">
        <v>398</v>
      </c>
      <c r="I155" s="172"/>
      <c r="J155" s="173">
        <f>J156+J159</f>
        <v>276.40000000000003</v>
      </c>
      <c r="K155" s="173">
        <f>K156+K159</f>
        <v>250.2</v>
      </c>
    </row>
    <row r="156" spans="1:11" s="9" customFormat="1" ht="31.5">
      <c r="A156" s="174" t="s">
        <v>336</v>
      </c>
      <c r="B156" s="172">
        <v>871</v>
      </c>
      <c r="C156" s="171" t="s">
        <v>12</v>
      </c>
      <c r="D156" s="171" t="s">
        <v>36</v>
      </c>
      <c r="E156" s="171" t="s">
        <v>13</v>
      </c>
      <c r="F156" s="172">
        <v>4</v>
      </c>
      <c r="G156" s="171" t="s">
        <v>305</v>
      </c>
      <c r="H156" s="171" t="s">
        <v>337</v>
      </c>
      <c r="I156" s="172"/>
      <c r="J156" s="173">
        <f>J157</f>
        <v>271.3</v>
      </c>
      <c r="K156" s="173">
        <f>K157</f>
        <v>245.7</v>
      </c>
    </row>
    <row r="157" spans="1:11" s="9" customFormat="1" ht="63">
      <c r="A157" s="174" t="s">
        <v>134</v>
      </c>
      <c r="B157" s="172">
        <v>871</v>
      </c>
      <c r="C157" s="171" t="s">
        <v>12</v>
      </c>
      <c r="D157" s="171" t="s">
        <v>36</v>
      </c>
      <c r="E157" s="171" t="s">
        <v>13</v>
      </c>
      <c r="F157" s="172">
        <v>4</v>
      </c>
      <c r="G157" s="171" t="s">
        <v>305</v>
      </c>
      <c r="H157" s="171" t="s">
        <v>337</v>
      </c>
      <c r="I157" s="172">
        <v>240</v>
      </c>
      <c r="J157" s="173">
        <f>120-48.7+200</f>
        <v>271.3</v>
      </c>
      <c r="K157" s="173">
        <v>245.7</v>
      </c>
    </row>
    <row r="158" spans="1:11" s="9" customFormat="1" ht="63">
      <c r="A158" s="174" t="s">
        <v>592</v>
      </c>
      <c r="B158" s="172">
        <v>871</v>
      </c>
      <c r="C158" s="171" t="s">
        <v>12</v>
      </c>
      <c r="D158" s="171" t="s">
        <v>36</v>
      </c>
      <c r="E158" s="171" t="s">
        <v>13</v>
      </c>
      <c r="F158" s="172">
        <v>4</v>
      </c>
      <c r="G158" s="171" t="s">
        <v>305</v>
      </c>
      <c r="H158" s="171" t="s">
        <v>593</v>
      </c>
      <c r="I158" s="172"/>
      <c r="J158" s="173">
        <f>J159</f>
        <v>5.0999999999999996</v>
      </c>
      <c r="K158" s="173">
        <f>K159</f>
        <v>4.5</v>
      </c>
    </row>
    <row r="159" spans="1:11" s="9" customFormat="1" ht="63">
      <c r="A159" s="174" t="s">
        <v>134</v>
      </c>
      <c r="B159" s="172">
        <v>871</v>
      </c>
      <c r="C159" s="171" t="s">
        <v>12</v>
      </c>
      <c r="D159" s="171" t="s">
        <v>36</v>
      </c>
      <c r="E159" s="171" t="s">
        <v>13</v>
      </c>
      <c r="F159" s="172">
        <v>4</v>
      </c>
      <c r="G159" s="171" t="s">
        <v>305</v>
      </c>
      <c r="H159" s="171" t="s">
        <v>593</v>
      </c>
      <c r="I159" s="172">
        <v>240</v>
      </c>
      <c r="J159" s="173">
        <v>5.0999999999999996</v>
      </c>
      <c r="K159" s="173">
        <v>4.5</v>
      </c>
    </row>
    <row r="160" spans="1:11" s="9" customFormat="1" ht="63" hidden="1">
      <c r="A160" s="174" t="s">
        <v>408</v>
      </c>
      <c r="B160" s="171" t="s">
        <v>24</v>
      </c>
      <c r="C160" s="171" t="s">
        <v>12</v>
      </c>
      <c r="D160" s="171" t="s">
        <v>409</v>
      </c>
      <c r="E160" s="171"/>
      <c r="F160" s="172"/>
      <c r="G160" s="171"/>
      <c r="H160" s="171"/>
      <c r="I160" s="172"/>
      <c r="J160" s="173">
        <f t="shared" ref="J160:K162" si="8">J161</f>
        <v>0</v>
      </c>
      <c r="K160" s="173">
        <f t="shared" si="8"/>
        <v>0</v>
      </c>
    </row>
    <row r="161" spans="1:11" s="9" customFormat="1" ht="126" hidden="1">
      <c r="A161" s="174" t="s">
        <v>594</v>
      </c>
      <c r="B161" s="171" t="s">
        <v>24</v>
      </c>
      <c r="C161" s="171" t="s">
        <v>12</v>
      </c>
      <c r="D161" s="171" t="s">
        <v>409</v>
      </c>
      <c r="E161" s="171" t="s">
        <v>43</v>
      </c>
      <c r="F161" s="172">
        <v>0</v>
      </c>
      <c r="G161" s="171" t="s">
        <v>305</v>
      </c>
      <c r="H161" s="171" t="s">
        <v>398</v>
      </c>
      <c r="I161" s="172"/>
      <c r="J161" s="173">
        <f t="shared" si="8"/>
        <v>0</v>
      </c>
      <c r="K161" s="173">
        <f t="shared" si="8"/>
        <v>0</v>
      </c>
    </row>
    <row r="162" spans="1:11" s="9" customFormat="1" ht="47.25" hidden="1">
      <c r="A162" s="174" t="s">
        <v>410</v>
      </c>
      <c r="B162" s="171" t="s">
        <v>24</v>
      </c>
      <c r="C162" s="171" t="s">
        <v>12</v>
      </c>
      <c r="D162" s="171" t="s">
        <v>409</v>
      </c>
      <c r="E162" s="171" t="s">
        <v>43</v>
      </c>
      <c r="F162" s="172">
        <v>0</v>
      </c>
      <c r="G162" s="171" t="s">
        <v>305</v>
      </c>
      <c r="H162" s="171" t="s">
        <v>411</v>
      </c>
      <c r="I162" s="172"/>
      <c r="J162" s="173">
        <f t="shared" si="8"/>
        <v>0</v>
      </c>
      <c r="K162" s="173">
        <f t="shared" si="8"/>
        <v>0</v>
      </c>
    </row>
    <row r="163" spans="1:11" s="9" customFormat="1" ht="63" hidden="1">
      <c r="A163" s="174" t="s">
        <v>134</v>
      </c>
      <c r="B163" s="172">
        <v>871</v>
      </c>
      <c r="C163" s="171" t="s">
        <v>12</v>
      </c>
      <c r="D163" s="171" t="s">
        <v>409</v>
      </c>
      <c r="E163" s="171" t="s">
        <v>43</v>
      </c>
      <c r="F163" s="172">
        <v>0</v>
      </c>
      <c r="G163" s="171" t="s">
        <v>305</v>
      </c>
      <c r="H163" s="171" t="s">
        <v>411</v>
      </c>
      <c r="I163" s="172">
        <v>240</v>
      </c>
      <c r="J163" s="173"/>
      <c r="K163" s="173"/>
    </row>
    <row r="164" spans="1:11" s="9" customFormat="1" ht="15.75">
      <c r="A164" s="169" t="s">
        <v>266</v>
      </c>
      <c r="B164" s="172">
        <v>871</v>
      </c>
      <c r="C164" s="171" t="s">
        <v>15</v>
      </c>
      <c r="D164" s="172" t="s">
        <v>9</v>
      </c>
      <c r="E164" s="171"/>
      <c r="F164" s="172"/>
      <c r="G164" s="171"/>
      <c r="H164" s="171"/>
      <c r="I164" s="172"/>
      <c r="J164" s="173">
        <f>J165+J180+J185</f>
        <v>28053.7</v>
      </c>
      <c r="K164" s="173">
        <f>K165+K180+K185</f>
        <v>24034.400000000001</v>
      </c>
    </row>
    <row r="165" spans="1:11" ht="31.5">
      <c r="A165" s="169" t="s">
        <v>41</v>
      </c>
      <c r="B165" s="171" t="s">
        <v>24</v>
      </c>
      <c r="C165" s="171" t="s">
        <v>15</v>
      </c>
      <c r="D165" s="171" t="s">
        <v>25</v>
      </c>
      <c r="E165" s="171"/>
      <c r="F165" s="172"/>
      <c r="G165" s="171"/>
      <c r="H165" s="171"/>
      <c r="I165" s="172"/>
      <c r="J165" s="173">
        <f>J166</f>
        <v>27947.100000000002</v>
      </c>
      <c r="K165" s="173">
        <f>K166</f>
        <v>23927.800000000003</v>
      </c>
    </row>
    <row r="166" spans="1:11" ht="110.25">
      <c r="A166" s="169" t="s">
        <v>595</v>
      </c>
      <c r="B166" s="171" t="s">
        <v>24</v>
      </c>
      <c r="C166" s="171" t="s">
        <v>15</v>
      </c>
      <c r="D166" s="171" t="s">
        <v>25</v>
      </c>
      <c r="E166" s="171" t="s">
        <v>12</v>
      </c>
      <c r="F166" s="172">
        <v>0</v>
      </c>
      <c r="G166" s="171" t="s">
        <v>305</v>
      </c>
      <c r="H166" s="171" t="s">
        <v>398</v>
      </c>
      <c r="I166" s="172"/>
      <c r="J166" s="173">
        <f>J167</f>
        <v>27947.100000000002</v>
      </c>
      <c r="K166" s="173">
        <f>K167</f>
        <v>23927.800000000003</v>
      </c>
    </row>
    <row r="167" spans="1:11" ht="126">
      <c r="A167" s="174" t="s">
        <v>419</v>
      </c>
      <c r="B167" s="171" t="s">
        <v>24</v>
      </c>
      <c r="C167" s="171" t="s">
        <v>15</v>
      </c>
      <c r="D167" s="171" t="s">
        <v>25</v>
      </c>
      <c r="E167" s="171" t="s">
        <v>12</v>
      </c>
      <c r="F167" s="172">
        <v>1</v>
      </c>
      <c r="G167" s="171" t="s">
        <v>305</v>
      </c>
      <c r="H167" s="171" t="s">
        <v>398</v>
      </c>
      <c r="I167" s="172"/>
      <c r="J167" s="173">
        <f>J168+J170+J172+J174+J178+J176</f>
        <v>27947.100000000002</v>
      </c>
      <c r="K167" s="173">
        <f>K168+K170+K172+K174+K178+K176</f>
        <v>23927.800000000003</v>
      </c>
    </row>
    <row r="168" spans="1:11" ht="15.75">
      <c r="A168" s="174" t="s">
        <v>61</v>
      </c>
      <c r="B168" s="171" t="s">
        <v>24</v>
      </c>
      <c r="C168" s="171" t="s">
        <v>15</v>
      </c>
      <c r="D168" s="171" t="s">
        <v>25</v>
      </c>
      <c r="E168" s="171" t="s">
        <v>12</v>
      </c>
      <c r="F168" s="172">
        <v>1</v>
      </c>
      <c r="G168" s="171" t="s">
        <v>305</v>
      </c>
      <c r="H168" s="171" t="s">
        <v>340</v>
      </c>
      <c r="I168" s="172"/>
      <c r="J168" s="173">
        <f>J169</f>
        <v>11535.300000000001</v>
      </c>
      <c r="K168" s="173">
        <f>K169</f>
        <v>10454</v>
      </c>
    </row>
    <row r="169" spans="1:11" ht="63">
      <c r="A169" s="174" t="s">
        <v>134</v>
      </c>
      <c r="B169" s="171" t="s">
        <v>24</v>
      </c>
      <c r="C169" s="171" t="s">
        <v>15</v>
      </c>
      <c r="D169" s="171" t="s">
        <v>25</v>
      </c>
      <c r="E169" s="171" t="s">
        <v>12</v>
      </c>
      <c r="F169" s="172">
        <v>1</v>
      </c>
      <c r="G169" s="171" t="s">
        <v>305</v>
      </c>
      <c r="H169" s="171" t="s">
        <v>340</v>
      </c>
      <c r="I169" s="172">
        <v>240</v>
      </c>
      <c r="J169" s="173">
        <f>5352.5+2354.5+459.1-683.2+3698+354.4</f>
        <v>11535.300000000001</v>
      </c>
      <c r="K169" s="173">
        <v>10454</v>
      </c>
    </row>
    <row r="170" spans="1:11" ht="31.5">
      <c r="A170" s="174" t="s">
        <v>62</v>
      </c>
      <c r="B170" s="171" t="s">
        <v>24</v>
      </c>
      <c r="C170" s="171" t="s">
        <v>15</v>
      </c>
      <c r="D170" s="171" t="s">
        <v>25</v>
      </c>
      <c r="E170" s="171" t="s">
        <v>12</v>
      </c>
      <c r="F170" s="172">
        <v>1</v>
      </c>
      <c r="G170" s="171" t="s">
        <v>305</v>
      </c>
      <c r="H170" s="171" t="s">
        <v>341</v>
      </c>
      <c r="I170" s="172"/>
      <c r="J170" s="173">
        <f>J171</f>
        <v>78.2</v>
      </c>
      <c r="K170" s="173">
        <f>K171</f>
        <v>78.2</v>
      </c>
    </row>
    <row r="171" spans="1:11" ht="63">
      <c r="A171" s="174" t="s">
        <v>134</v>
      </c>
      <c r="B171" s="171" t="s">
        <v>24</v>
      </c>
      <c r="C171" s="171" t="s">
        <v>15</v>
      </c>
      <c r="D171" s="171" t="s">
        <v>25</v>
      </c>
      <c r="E171" s="171" t="s">
        <v>12</v>
      </c>
      <c r="F171" s="172">
        <v>1</v>
      </c>
      <c r="G171" s="171" t="s">
        <v>305</v>
      </c>
      <c r="H171" s="171" t="s">
        <v>341</v>
      </c>
      <c r="I171" s="172">
        <v>240</v>
      </c>
      <c r="J171" s="173">
        <f>78.2</f>
        <v>78.2</v>
      </c>
      <c r="K171" s="173">
        <f>78.2</f>
        <v>78.2</v>
      </c>
    </row>
    <row r="172" spans="1:11" ht="15.75">
      <c r="A172" s="174" t="s">
        <v>63</v>
      </c>
      <c r="B172" s="172">
        <v>871</v>
      </c>
      <c r="C172" s="171" t="s">
        <v>15</v>
      </c>
      <c r="D172" s="171" t="s">
        <v>25</v>
      </c>
      <c r="E172" s="171" t="s">
        <v>12</v>
      </c>
      <c r="F172" s="172">
        <v>1</v>
      </c>
      <c r="G172" s="171" t="s">
        <v>305</v>
      </c>
      <c r="H172" s="171" t="s">
        <v>342</v>
      </c>
      <c r="I172" s="172"/>
      <c r="J172" s="173">
        <f>J173</f>
        <v>7817.3</v>
      </c>
      <c r="K172" s="173">
        <f>K173</f>
        <v>7433.6</v>
      </c>
    </row>
    <row r="173" spans="1:11" ht="63">
      <c r="A173" s="174" t="s">
        <v>134</v>
      </c>
      <c r="B173" s="172">
        <v>871</v>
      </c>
      <c r="C173" s="171" t="s">
        <v>15</v>
      </c>
      <c r="D173" s="171" t="s">
        <v>25</v>
      </c>
      <c r="E173" s="171" t="s">
        <v>12</v>
      </c>
      <c r="F173" s="172">
        <v>1</v>
      </c>
      <c r="G173" s="171" t="s">
        <v>305</v>
      </c>
      <c r="H173" s="171" t="s">
        <v>342</v>
      </c>
      <c r="I173" s="172">
        <v>240</v>
      </c>
      <c r="J173" s="173">
        <f>1200+2403.5+605+2249.5+1700-340.7</f>
        <v>7817.3</v>
      </c>
      <c r="K173" s="173">
        <v>7433.6</v>
      </c>
    </row>
    <row r="174" spans="1:11" ht="63" hidden="1">
      <c r="A174" s="174" t="s">
        <v>102</v>
      </c>
      <c r="B174" s="172">
        <v>871</v>
      </c>
      <c r="C174" s="171" t="s">
        <v>15</v>
      </c>
      <c r="D174" s="171" t="s">
        <v>25</v>
      </c>
      <c r="E174" s="171" t="s">
        <v>12</v>
      </c>
      <c r="F174" s="172">
        <v>1</v>
      </c>
      <c r="G174" s="171" t="s">
        <v>305</v>
      </c>
      <c r="H174" s="171" t="s">
        <v>343</v>
      </c>
      <c r="I174" s="172"/>
      <c r="J174" s="173">
        <f>J175</f>
        <v>0</v>
      </c>
      <c r="K174" s="173">
        <f>K175</f>
        <v>0</v>
      </c>
    </row>
    <row r="175" spans="1:11" ht="63" hidden="1">
      <c r="A175" s="174" t="s">
        <v>134</v>
      </c>
      <c r="B175" s="172">
        <v>871</v>
      </c>
      <c r="C175" s="171" t="s">
        <v>15</v>
      </c>
      <c r="D175" s="171" t="s">
        <v>25</v>
      </c>
      <c r="E175" s="171" t="s">
        <v>12</v>
      </c>
      <c r="F175" s="172">
        <v>1</v>
      </c>
      <c r="G175" s="171" t="s">
        <v>305</v>
      </c>
      <c r="H175" s="171" t="s">
        <v>343</v>
      </c>
      <c r="I175" s="172">
        <v>240</v>
      </c>
      <c r="J175" s="173"/>
      <c r="K175" s="173"/>
    </row>
    <row r="176" spans="1:11" ht="31.5">
      <c r="A176" s="174" t="s">
        <v>133</v>
      </c>
      <c r="B176" s="172">
        <v>871</v>
      </c>
      <c r="C176" s="171" t="s">
        <v>15</v>
      </c>
      <c r="D176" s="171" t="s">
        <v>25</v>
      </c>
      <c r="E176" s="171" t="s">
        <v>12</v>
      </c>
      <c r="F176" s="172">
        <v>1</v>
      </c>
      <c r="G176" s="171" t="s">
        <v>305</v>
      </c>
      <c r="H176" s="171" t="s">
        <v>344</v>
      </c>
      <c r="I176" s="172"/>
      <c r="J176" s="173">
        <f>J177</f>
        <v>6623.8</v>
      </c>
      <c r="K176" s="173">
        <f>K177</f>
        <v>4266.7</v>
      </c>
    </row>
    <row r="177" spans="1:11" ht="63">
      <c r="A177" s="174" t="s">
        <v>134</v>
      </c>
      <c r="B177" s="172">
        <v>871</v>
      </c>
      <c r="C177" s="171" t="s">
        <v>15</v>
      </c>
      <c r="D177" s="171" t="s">
        <v>25</v>
      </c>
      <c r="E177" s="171" t="s">
        <v>12</v>
      </c>
      <c r="F177" s="172">
        <v>1</v>
      </c>
      <c r="G177" s="171" t="s">
        <v>305</v>
      </c>
      <c r="H177" s="171" t="s">
        <v>344</v>
      </c>
      <c r="I177" s="172">
        <v>240</v>
      </c>
      <c r="J177" s="173">
        <f>6600+10.6+13.2</f>
        <v>6623.8</v>
      </c>
      <c r="K177" s="173">
        <v>4266.7</v>
      </c>
    </row>
    <row r="178" spans="1:11" ht="47.25">
      <c r="A178" s="174" t="s">
        <v>92</v>
      </c>
      <c r="B178" s="172">
        <v>871</v>
      </c>
      <c r="C178" s="171" t="s">
        <v>15</v>
      </c>
      <c r="D178" s="171" t="s">
        <v>25</v>
      </c>
      <c r="E178" s="171" t="s">
        <v>12</v>
      </c>
      <c r="F178" s="172">
        <v>1</v>
      </c>
      <c r="G178" s="171" t="s">
        <v>305</v>
      </c>
      <c r="H178" s="171" t="s">
        <v>345</v>
      </c>
      <c r="I178" s="172"/>
      <c r="J178" s="173">
        <f>J179</f>
        <v>1892.5000000000002</v>
      </c>
      <c r="K178" s="173">
        <f>K179</f>
        <v>1695.3</v>
      </c>
    </row>
    <row r="179" spans="1:11" ht="63">
      <c r="A179" s="174" t="s">
        <v>134</v>
      </c>
      <c r="B179" s="172">
        <v>871</v>
      </c>
      <c r="C179" s="171" t="s">
        <v>15</v>
      </c>
      <c r="D179" s="171" t="s">
        <v>25</v>
      </c>
      <c r="E179" s="171" t="s">
        <v>12</v>
      </c>
      <c r="F179" s="172">
        <v>1</v>
      </c>
      <c r="G179" s="171" t="s">
        <v>305</v>
      </c>
      <c r="H179" s="171" t="s">
        <v>345</v>
      </c>
      <c r="I179" s="172">
        <v>240</v>
      </c>
      <c r="J179" s="173">
        <f>2400+800-1029.2-270+5.4-13.7</f>
        <v>1892.5000000000002</v>
      </c>
      <c r="K179" s="173">
        <v>1695.3</v>
      </c>
    </row>
    <row r="180" spans="1:11" ht="15.75">
      <c r="A180" s="174" t="s">
        <v>469</v>
      </c>
      <c r="B180" s="172">
        <v>871</v>
      </c>
      <c r="C180" s="171" t="s">
        <v>15</v>
      </c>
      <c r="D180" s="171" t="s">
        <v>36</v>
      </c>
      <c r="E180" s="171"/>
      <c r="F180" s="171"/>
      <c r="G180" s="171"/>
      <c r="H180" s="171"/>
      <c r="I180" s="172" t="s">
        <v>8</v>
      </c>
      <c r="J180" s="173">
        <f t="shared" ref="J180:K183" si="9">J181</f>
        <v>76.600000000000009</v>
      </c>
      <c r="K180" s="173">
        <f t="shared" si="9"/>
        <v>76.600000000000009</v>
      </c>
    </row>
    <row r="181" spans="1:11" ht="15.75">
      <c r="A181" s="174" t="s">
        <v>57</v>
      </c>
      <c r="B181" s="172">
        <v>871</v>
      </c>
      <c r="C181" s="171" t="s">
        <v>15</v>
      </c>
      <c r="D181" s="171" t="s">
        <v>36</v>
      </c>
      <c r="E181" s="171" t="s">
        <v>45</v>
      </c>
      <c r="F181" s="172">
        <v>0</v>
      </c>
      <c r="G181" s="171" t="s">
        <v>305</v>
      </c>
      <c r="H181" s="171" t="s">
        <v>398</v>
      </c>
      <c r="I181" s="172"/>
      <c r="J181" s="173">
        <f t="shared" si="9"/>
        <v>76.600000000000009</v>
      </c>
      <c r="K181" s="173">
        <f t="shared" si="9"/>
        <v>76.600000000000009</v>
      </c>
    </row>
    <row r="182" spans="1:11" ht="31.5">
      <c r="A182" s="174" t="s">
        <v>58</v>
      </c>
      <c r="B182" s="171" t="s">
        <v>24</v>
      </c>
      <c r="C182" s="171" t="s">
        <v>15</v>
      </c>
      <c r="D182" s="171" t="s">
        <v>36</v>
      </c>
      <c r="E182" s="171" t="s">
        <v>45</v>
      </c>
      <c r="F182" s="172">
        <v>9</v>
      </c>
      <c r="G182" s="171" t="s">
        <v>305</v>
      </c>
      <c r="H182" s="171" t="s">
        <v>398</v>
      </c>
      <c r="I182" s="172"/>
      <c r="J182" s="173">
        <f t="shared" si="9"/>
        <v>76.600000000000009</v>
      </c>
      <c r="K182" s="173">
        <f t="shared" si="9"/>
        <v>76.600000000000009</v>
      </c>
    </row>
    <row r="183" spans="1:11" ht="78.75">
      <c r="A183" s="174" t="s">
        <v>470</v>
      </c>
      <c r="B183" s="171" t="s">
        <v>24</v>
      </c>
      <c r="C183" s="171" t="s">
        <v>15</v>
      </c>
      <c r="D183" s="171" t="s">
        <v>36</v>
      </c>
      <c r="E183" s="171" t="s">
        <v>45</v>
      </c>
      <c r="F183" s="172">
        <v>9</v>
      </c>
      <c r="G183" s="171" t="s">
        <v>305</v>
      </c>
      <c r="H183" s="171" t="s">
        <v>471</v>
      </c>
      <c r="I183" s="172"/>
      <c r="J183" s="173">
        <f t="shared" si="9"/>
        <v>76.600000000000009</v>
      </c>
      <c r="K183" s="173">
        <f t="shared" si="9"/>
        <v>76.600000000000009</v>
      </c>
    </row>
    <row r="184" spans="1:11" ht="63">
      <c r="A184" s="174" t="s">
        <v>134</v>
      </c>
      <c r="B184" s="171" t="s">
        <v>24</v>
      </c>
      <c r="C184" s="171" t="s">
        <v>15</v>
      </c>
      <c r="D184" s="171" t="s">
        <v>36</v>
      </c>
      <c r="E184" s="171" t="s">
        <v>45</v>
      </c>
      <c r="F184" s="172">
        <v>9</v>
      </c>
      <c r="G184" s="171" t="s">
        <v>305</v>
      </c>
      <c r="H184" s="171" t="s">
        <v>471</v>
      </c>
      <c r="I184" s="172">
        <v>240</v>
      </c>
      <c r="J184" s="173">
        <f>70.7+5.9</f>
        <v>76.600000000000009</v>
      </c>
      <c r="K184" s="173">
        <f>70.7+5.9</f>
        <v>76.600000000000009</v>
      </c>
    </row>
    <row r="185" spans="1:11" ht="31.5">
      <c r="A185" s="169" t="s">
        <v>42</v>
      </c>
      <c r="B185" s="172">
        <v>871</v>
      </c>
      <c r="C185" s="171" t="s">
        <v>15</v>
      </c>
      <c r="D185" s="171" t="s">
        <v>43</v>
      </c>
      <c r="E185" s="171"/>
      <c r="F185" s="171"/>
      <c r="G185" s="171"/>
      <c r="H185" s="171"/>
      <c r="I185" s="172" t="s">
        <v>8</v>
      </c>
      <c r="J185" s="179">
        <f>J186</f>
        <v>30</v>
      </c>
      <c r="K185" s="179">
        <f>K186</f>
        <v>30</v>
      </c>
    </row>
    <row r="186" spans="1:11" ht="126">
      <c r="A186" s="174" t="s">
        <v>596</v>
      </c>
      <c r="B186" s="172">
        <v>871</v>
      </c>
      <c r="C186" s="171" t="s">
        <v>15</v>
      </c>
      <c r="D186" s="171" t="s">
        <v>43</v>
      </c>
      <c r="E186" s="171" t="s">
        <v>15</v>
      </c>
      <c r="F186" s="172">
        <v>0</v>
      </c>
      <c r="G186" s="171" t="s">
        <v>305</v>
      </c>
      <c r="H186" s="171" t="s">
        <v>398</v>
      </c>
      <c r="I186" s="172"/>
      <c r="J186" s="173">
        <f>J187+J189</f>
        <v>30</v>
      </c>
      <c r="K186" s="173">
        <f>K187+K189</f>
        <v>30</v>
      </c>
    </row>
    <row r="187" spans="1:11" ht="220.5" hidden="1">
      <c r="A187" s="174" t="s">
        <v>597</v>
      </c>
      <c r="B187" s="171" t="s">
        <v>24</v>
      </c>
      <c r="C187" s="171" t="s">
        <v>15</v>
      </c>
      <c r="D187" s="171" t="s">
        <v>43</v>
      </c>
      <c r="E187" s="171" t="s">
        <v>15</v>
      </c>
      <c r="F187" s="172">
        <v>0</v>
      </c>
      <c r="G187" s="171" t="s">
        <v>305</v>
      </c>
      <c r="H187" s="171" t="s">
        <v>598</v>
      </c>
      <c r="I187" s="172"/>
      <c r="J187" s="173">
        <f>J188</f>
        <v>0</v>
      </c>
      <c r="K187" s="173">
        <f>K188</f>
        <v>0</v>
      </c>
    </row>
    <row r="188" spans="1:11" ht="110.25" hidden="1">
      <c r="A188" s="174" t="s">
        <v>472</v>
      </c>
      <c r="B188" s="171" t="s">
        <v>24</v>
      </c>
      <c r="C188" s="171" t="s">
        <v>15</v>
      </c>
      <c r="D188" s="171" t="s">
        <v>43</v>
      </c>
      <c r="E188" s="171" t="s">
        <v>15</v>
      </c>
      <c r="F188" s="172">
        <v>0</v>
      </c>
      <c r="G188" s="171" t="s">
        <v>305</v>
      </c>
      <c r="H188" s="171" t="s">
        <v>598</v>
      </c>
      <c r="I188" s="172">
        <v>810</v>
      </c>
      <c r="J188" s="173"/>
      <c r="K188" s="173"/>
    </row>
    <row r="189" spans="1:11" ht="15.75">
      <c r="A189" s="174" t="s">
        <v>111</v>
      </c>
      <c r="B189" s="171" t="s">
        <v>24</v>
      </c>
      <c r="C189" s="171" t="s">
        <v>15</v>
      </c>
      <c r="D189" s="171" t="s">
        <v>43</v>
      </c>
      <c r="E189" s="171" t="s">
        <v>15</v>
      </c>
      <c r="F189" s="172">
        <v>0</v>
      </c>
      <c r="G189" s="171" t="s">
        <v>305</v>
      </c>
      <c r="H189" s="171" t="s">
        <v>346</v>
      </c>
      <c r="I189" s="172"/>
      <c r="J189" s="173">
        <f>J190</f>
        <v>30</v>
      </c>
      <c r="K189" s="173">
        <f>K190</f>
        <v>30</v>
      </c>
    </row>
    <row r="190" spans="1:11" ht="110.25">
      <c r="A190" s="174" t="s">
        <v>472</v>
      </c>
      <c r="B190" s="171" t="s">
        <v>24</v>
      </c>
      <c r="C190" s="171" t="s">
        <v>15</v>
      </c>
      <c r="D190" s="171" t="s">
        <v>43</v>
      </c>
      <c r="E190" s="171" t="s">
        <v>15</v>
      </c>
      <c r="F190" s="172">
        <v>0</v>
      </c>
      <c r="G190" s="171" t="s">
        <v>305</v>
      </c>
      <c r="H190" s="171" t="s">
        <v>346</v>
      </c>
      <c r="I190" s="172">
        <v>810</v>
      </c>
      <c r="J190" s="173">
        <v>30</v>
      </c>
      <c r="K190" s="173">
        <v>30</v>
      </c>
    </row>
    <row r="191" spans="1:11" ht="31.5">
      <c r="A191" s="169" t="s">
        <v>473</v>
      </c>
      <c r="B191" s="171" t="s">
        <v>24</v>
      </c>
      <c r="C191" s="171" t="s">
        <v>16</v>
      </c>
      <c r="D191" s="172" t="s">
        <v>9</v>
      </c>
      <c r="E191" s="171"/>
      <c r="F191" s="172"/>
      <c r="G191" s="171"/>
      <c r="H191" s="171"/>
      <c r="I191" s="172"/>
      <c r="J191" s="173">
        <f>J192+J204+J209+J257</f>
        <v>76765.5</v>
      </c>
      <c r="K191" s="173">
        <f>K192+K204+K209+K257</f>
        <v>56742.5</v>
      </c>
    </row>
    <row r="192" spans="1:11" ht="15.75">
      <c r="A192" s="169" t="s">
        <v>17</v>
      </c>
      <c r="B192" s="171" t="s">
        <v>24</v>
      </c>
      <c r="C192" s="171" t="s">
        <v>16</v>
      </c>
      <c r="D192" s="172" t="s">
        <v>11</v>
      </c>
      <c r="E192" s="171" t="s">
        <v>305</v>
      </c>
      <c r="F192" s="172">
        <v>0</v>
      </c>
      <c r="G192" s="171" t="s">
        <v>305</v>
      </c>
      <c r="H192" s="171" t="s">
        <v>398</v>
      </c>
      <c r="I192" s="172"/>
      <c r="J192" s="173">
        <f>J193+J200</f>
        <v>15508.9</v>
      </c>
      <c r="K192" s="173">
        <f>K193+K200</f>
        <v>9081.4000000000015</v>
      </c>
    </row>
    <row r="193" spans="1:11" ht="110.25">
      <c r="A193" s="174" t="s">
        <v>413</v>
      </c>
      <c r="B193" s="171" t="s">
        <v>24</v>
      </c>
      <c r="C193" s="171" t="s">
        <v>16</v>
      </c>
      <c r="D193" s="171" t="s">
        <v>11</v>
      </c>
      <c r="E193" s="171" t="s">
        <v>16</v>
      </c>
      <c r="F193" s="172">
        <v>0</v>
      </c>
      <c r="G193" s="171" t="s">
        <v>305</v>
      </c>
      <c r="H193" s="171" t="s">
        <v>398</v>
      </c>
      <c r="I193" s="172"/>
      <c r="J193" s="173">
        <f>J194+J197</f>
        <v>14373.5</v>
      </c>
      <c r="K193" s="173">
        <f>K194+K197</f>
        <v>7962.9000000000005</v>
      </c>
    </row>
    <row r="194" spans="1:11" ht="47.25">
      <c r="A194" s="174" t="s">
        <v>64</v>
      </c>
      <c r="B194" s="171" t="s">
        <v>24</v>
      </c>
      <c r="C194" s="171" t="s">
        <v>16</v>
      </c>
      <c r="D194" s="171" t="s">
        <v>11</v>
      </c>
      <c r="E194" s="171" t="s">
        <v>16</v>
      </c>
      <c r="F194" s="172">
        <v>1</v>
      </c>
      <c r="G194" s="171" t="s">
        <v>305</v>
      </c>
      <c r="H194" s="171" t="s">
        <v>398</v>
      </c>
      <c r="I194" s="172"/>
      <c r="J194" s="173">
        <f>J195</f>
        <v>132.19999999999999</v>
      </c>
      <c r="K194" s="173">
        <f>K195</f>
        <v>132.1</v>
      </c>
    </row>
    <row r="195" spans="1:11" ht="15.75">
      <c r="A195" s="174" t="s">
        <v>136</v>
      </c>
      <c r="B195" s="171" t="s">
        <v>24</v>
      </c>
      <c r="C195" s="171" t="s">
        <v>16</v>
      </c>
      <c r="D195" s="171" t="s">
        <v>11</v>
      </c>
      <c r="E195" s="171" t="s">
        <v>16</v>
      </c>
      <c r="F195" s="172">
        <v>1</v>
      </c>
      <c r="G195" s="171" t="s">
        <v>305</v>
      </c>
      <c r="H195" s="171" t="s">
        <v>347</v>
      </c>
      <c r="I195" s="172"/>
      <c r="J195" s="173">
        <f>J196</f>
        <v>132.19999999999999</v>
      </c>
      <c r="K195" s="173">
        <f>K196</f>
        <v>132.1</v>
      </c>
    </row>
    <row r="196" spans="1:11" ht="63">
      <c r="A196" s="174" t="s">
        <v>134</v>
      </c>
      <c r="B196" s="171" t="s">
        <v>24</v>
      </c>
      <c r="C196" s="171" t="s">
        <v>16</v>
      </c>
      <c r="D196" s="171" t="s">
        <v>11</v>
      </c>
      <c r="E196" s="171" t="s">
        <v>16</v>
      </c>
      <c r="F196" s="172">
        <v>1</v>
      </c>
      <c r="G196" s="171" t="s">
        <v>305</v>
      </c>
      <c r="H196" s="171" t="s">
        <v>347</v>
      </c>
      <c r="I196" s="172">
        <v>240</v>
      </c>
      <c r="J196" s="173">
        <f>100+32.2</f>
        <v>132.19999999999999</v>
      </c>
      <c r="K196" s="173">
        <v>132.1</v>
      </c>
    </row>
    <row r="197" spans="1:11" ht="94.5">
      <c r="A197" s="174" t="s">
        <v>348</v>
      </c>
      <c r="B197" s="171" t="s">
        <v>24</v>
      </c>
      <c r="C197" s="171" t="s">
        <v>16</v>
      </c>
      <c r="D197" s="171" t="s">
        <v>11</v>
      </c>
      <c r="E197" s="171" t="s">
        <v>16</v>
      </c>
      <c r="F197" s="172">
        <v>6</v>
      </c>
      <c r="G197" s="171" t="s">
        <v>305</v>
      </c>
      <c r="H197" s="171" t="s">
        <v>398</v>
      </c>
      <c r="I197" s="172"/>
      <c r="J197" s="173">
        <f>J198</f>
        <v>14241.3</v>
      </c>
      <c r="K197" s="173">
        <f>K198</f>
        <v>7830.8</v>
      </c>
    </row>
    <row r="198" spans="1:11" ht="31.5">
      <c r="A198" s="174" t="s">
        <v>131</v>
      </c>
      <c r="B198" s="171" t="s">
        <v>24</v>
      </c>
      <c r="C198" s="171" t="s">
        <v>16</v>
      </c>
      <c r="D198" s="171" t="s">
        <v>11</v>
      </c>
      <c r="E198" s="171" t="s">
        <v>16</v>
      </c>
      <c r="F198" s="172">
        <v>6</v>
      </c>
      <c r="G198" s="171" t="s">
        <v>305</v>
      </c>
      <c r="H198" s="171" t="s">
        <v>349</v>
      </c>
      <c r="I198" s="172"/>
      <c r="J198" s="173">
        <f>J199</f>
        <v>14241.3</v>
      </c>
      <c r="K198" s="173">
        <f>K199</f>
        <v>7830.8</v>
      </c>
    </row>
    <row r="199" spans="1:11" ht="15.75">
      <c r="A199" s="174" t="s">
        <v>414</v>
      </c>
      <c r="B199" s="171" t="s">
        <v>24</v>
      </c>
      <c r="C199" s="171" t="s">
        <v>16</v>
      </c>
      <c r="D199" s="171" t="s">
        <v>11</v>
      </c>
      <c r="E199" s="171" t="s">
        <v>16</v>
      </c>
      <c r="F199" s="172">
        <v>6</v>
      </c>
      <c r="G199" s="171" t="s">
        <v>305</v>
      </c>
      <c r="H199" s="171" t="s">
        <v>349</v>
      </c>
      <c r="I199" s="172">
        <v>410</v>
      </c>
      <c r="J199" s="173">
        <f>12919.9+1321.4</f>
        <v>14241.3</v>
      </c>
      <c r="K199" s="173">
        <v>7830.8</v>
      </c>
    </row>
    <row r="200" spans="1:11" ht="15.75">
      <c r="A200" s="174" t="s">
        <v>57</v>
      </c>
      <c r="B200" s="171" t="s">
        <v>24</v>
      </c>
      <c r="C200" s="171" t="s">
        <v>16</v>
      </c>
      <c r="D200" s="172" t="s">
        <v>11</v>
      </c>
      <c r="E200" s="171" t="s">
        <v>45</v>
      </c>
      <c r="F200" s="172">
        <v>0</v>
      </c>
      <c r="G200" s="171" t="s">
        <v>305</v>
      </c>
      <c r="H200" s="171" t="s">
        <v>398</v>
      </c>
      <c r="I200" s="172"/>
      <c r="J200" s="173">
        <f t="shared" ref="J200:K202" si="10">J201</f>
        <v>1135.4000000000001</v>
      </c>
      <c r="K200" s="173">
        <f t="shared" si="10"/>
        <v>1118.5</v>
      </c>
    </row>
    <row r="201" spans="1:11" ht="31.5">
      <c r="A201" s="174" t="s">
        <v>58</v>
      </c>
      <c r="B201" s="171" t="s">
        <v>24</v>
      </c>
      <c r="C201" s="171" t="s">
        <v>16</v>
      </c>
      <c r="D201" s="172" t="s">
        <v>11</v>
      </c>
      <c r="E201" s="171" t="s">
        <v>45</v>
      </c>
      <c r="F201" s="172">
        <v>9</v>
      </c>
      <c r="G201" s="171" t="s">
        <v>305</v>
      </c>
      <c r="H201" s="171" t="s">
        <v>398</v>
      </c>
      <c r="I201" s="172"/>
      <c r="J201" s="173">
        <f t="shared" si="10"/>
        <v>1135.4000000000001</v>
      </c>
      <c r="K201" s="173">
        <f t="shared" si="10"/>
        <v>1118.5</v>
      </c>
    </row>
    <row r="202" spans="1:11" ht="78.75">
      <c r="A202" s="174" t="s">
        <v>109</v>
      </c>
      <c r="B202" s="171" t="s">
        <v>24</v>
      </c>
      <c r="C202" s="171" t="s">
        <v>16</v>
      </c>
      <c r="D202" s="172" t="s">
        <v>11</v>
      </c>
      <c r="E202" s="171" t="s">
        <v>45</v>
      </c>
      <c r="F202" s="172">
        <v>9</v>
      </c>
      <c r="G202" s="171" t="s">
        <v>305</v>
      </c>
      <c r="H202" s="171" t="s">
        <v>350</v>
      </c>
      <c r="I202" s="172"/>
      <c r="J202" s="173">
        <f t="shared" si="10"/>
        <v>1135.4000000000001</v>
      </c>
      <c r="K202" s="173">
        <f t="shared" si="10"/>
        <v>1118.5</v>
      </c>
    </row>
    <row r="203" spans="1:11" ht="63">
      <c r="A203" s="174" t="s">
        <v>134</v>
      </c>
      <c r="B203" s="171" t="s">
        <v>24</v>
      </c>
      <c r="C203" s="171" t="s">
        <v>16</v>
      </c>
      <c r="D203" s="172" t="s">
        <v>11</v>
      </c>
      <c r="E203" s="171" t="s">
        <v>45</v>
      </c>
      <c r="F203" s="172">
        <v>9</v>
      </c>
      <c r="G203" s="171" t="s">
        <v>305</v>
      </c>
      <c r="H203" s="171" t="s">
        <v>350</v>
      </c>
      <c r="I203" s="172">
        <v>240</v>
      </c>
      <c r="J203" s="173">
        <v>1135.4000000000001</v>
      </c>
      <c r="K203" s="173">
        <v>1118.5</v>
      </c>
    </row>
    <row r="204" spans="1:11" ht="15.75" hidden="1">
      <c r="A204" s="169" t="s">
        <v>35</v>
      </c>
      <c r="B204" s="171" t="s">
        <v>24</v>
      </c>
      <c r="C204" s="171" t="s">
        <v>16</v>
      </c>
      <c r="D204" s="171" t="s">
        <v>13</v>
      </c>
      <c r="E204" s="171"/>
      <c r="F204" s="172"/>
      <c r="G204" s="171"/>
      <c r="H204" s="171"/>
      <c r="I204" s="182"/>
      <c r="J204" s="173">
        <f t="shared" ref="J204:K207" si="11">J205</f>
        <v>0</v>
      </c>
      <c r="K204" s="173">
        <f t="shared" si="11"/>
        <v>0</v>
      </c>
    </row>
    <row r="205" spans="1:11" ht="15.75" hidden="1">
      <c r="A205" s="174" t="s">
        <v>0</v>
      </c>
      <c r="B205" s="171" t="s">
        <v>24</v>
      </c>
      <c r="C205" s="171" t="s">
        <v>16</v>
      </c>
      <c r="D205" s="171" t="s">
        <v>13</v>
      </c>
      <c r="E205" s="171" t="s">
        <v>475</v>
      </c>
      <c r="F205" s="172">
        <v>0</v>
      </c>
      <c r="G205" s="171" t="s">
        <v>305</v>
      </c>
      <c r="H205" s="171" t="s">
        <v>398</v>
      </c>
      <c r="I205" s="182"/>
      <c r="J205" s="173">
        <f t="shared" si="11"/>
        <v>0</v>
      </c>
      <c r="K205" s="173">
        <f t="shared" si="11"/>
        <v>0</v>
      </c>
    </row>
    <row r="206" spans="1:11" ht="31.5" hidden="1">
      <c r="A206" s="169" t="s">
        <v>1</v>
      </c>
      <c r="B206" s="171" t="s">
        <v>24</v>
      </c>
      <c r="C206" s="171" t="s">
        <v>16</v>
      </c>
      <c r="D206" s="171" t="s">
        <v>13</v>
      </c>
      <c r="E206" s="171" t="s">
        <v>475</v>
      </c>
      <c r="F206" s="172">
        <v>1</v>
      </c>
      <c r="G206" s="171" t="s">
        <v>305</v>
      </c>
      <c r="H206" s="171" t="s">
        <v>398</v>
      </c>
      <c r="I206" s="182"/>
      <c r="J206" s="173">
        <f t="shared" si="11"/>
        <v>0</v>
      </c>
      <c r="K206" s="173">
        <f t="shared" si="11"/>
        <v>0</v>
      </c>
    </row>
    <row r="207" spans="1:11" ht="31.5" hidden="1">
      <c r="A207" s="169" t="s">
        <v>1</v>
      </c>
      <c r="B207" s="171" t="s">
        <v>24</v>
      </c>
      <c r="C207" s="171" t="s">
        <v>16</v>
      </c>
      <c r="D207" s="171" t="s">
        <v>13</v>
      </c>
      <c r="E207" s="171" t="s">
        <v>475</v>
      </c>
      <c r="F207" s="172">
        <v>1</v>
      </c>
      <c r="G207" s="171" t="s">
        <v>305</v>
      </c>
      <c r="H207" s="183">
        <v>28810</v>
      </c>
      <c r="I207" s="182"/>
      <c r="J207" s="173">
        <f t="shared" si="11"/>
        <v>0</v>
      </c>
      <c r="K207" s="173">
        <f t="shared" si="11"/>
        <v>0</v>
      </c>
    </row>
    <row r="208" spans="1:11" ht="63" hidden="1">
      <c r="A208" s="174" t="s">
        <v>134</v>
      </c>
      <c r="B208" s="171" t="s">
        <v>24</v>
      </c>
      <c r="C208" s="171" t="s">
        <v>16</v>
      </c>
      <c r="D208" s="171" t="s">
        <v>13</v>
      </c>
      <c r="E208" s="171" t="s">
        <v>475</v>
      </c>
      <c r="F208" s="172">
        <v>1</v>
      </c>
      <c r="G208" s="171" t="s">
        <v>305</v>
      </c>
      <c r="H208" s="183">
        <v>28810</v>
      </c>
      <c r="I208" s="183">
        <v>240</v>
      </c>
      <c r="J208" s="173"/>
      <c r="K208" s="173"/>
    </row>
    <row r="209" spans="1:11" ht="15.75">
      <c r="A209" s="169" t="s">
        <v>3</v>
      </c>
      <c r="B209" s="171" t="s">
        <v>24</v>
      </c>
      <c r="C209" s="171" t="s">
        <v>16</v>
      </c>
      <c r="D209" s="172" t="s">
        <v>12</v>
      </c>
      <c r="E209" s="171" t="s">
        <v>10</v>
      </c>
      <c r="F209" s="172"/>
      <c r="G209" s="171"/>
      <c r="H209" s="171"/>
      <c r="I209" s="172"/>
      <c r="J209" s="179">
        <f>J210+J246</f>
        <v>42007.3</v>
      </c>
      <c r="K209" s="179">
        <f>K210+K246</f>
        <v>31868.9</v>
      </c>
    </row>
    <row r="210" spans="1:11" ht="110.25">
      <c r="A210" s="169" t="s">
        <v>595</v>
      </c>
      <c r="B210" s="171" t="s">
        <v>24</v>
      </c>
      <c r="C210" s="171" t="s">
        <v>16</v>
      </c>
      <c r="D210" s="171" t="s">
        <v>12</v>
      </c>
      <c r="E210" s="171" t="s">
        <v>12</v>
      </c>
      <c r="F210" s="172">
        <v>0</v>
      </c>
      <c r="G210" s="171" t="s">
        <v>305</v>
      </c>
      <c r="H210" s="171" t="s">
        <v>398</v>
      </c>
      <c r="I210" s="172"/>
      <c r="J210" s="173">
        <f>J211+J218</f>
        <v>40317.700000000004</v>
      </c>
      <c r="K210" s="173">
        <f>K211+K218</f>
        <v>30652.9</v>
      </c>
    </row>
    <row r="211" spans="1:11" ht="63">
      <c r="A211" s="174" t="s">
        <v>66</v>
      </c>
      <c r="B211" s="171" t="s">
        <v>24</v>
      </c>
      <c r="C211" s="171" t="s">
        <v>16</v>
      </c>
      <c r="D211" s="171" t="s">
        <v>12</v>
      </c>
      <c r="E211" s="171" t="s">
        <v>12</v>
      </c>
      <c r="F211" s="172">
        <v>2</v>
      </c>
      <c r="G211" s="171" t="s">
        <v>305</v>
      </c>
      <c r="H211" s="171" t="s">
        <v>398</v>
      </c>
      <c r="I211" s="172"/>
      <c r="J211" s="173">
        <f>J212+J214+J216</f>
        <v>13847.5</v>
      </c>
      <c r="K211" s="173">
        <f>K212+K214+K216</f>
        <v>11847.5</v>
      </c>
    </row>
    <row r="212" spans="1:11" ht="31.5">
      <c r="A212" s="174" t="s">
        <v>599</v>
      </c>
      <c r="B212" s="171" t="s">
        <v>24</v>
      </c>
      <c r="C212" s="171" t="s">
        <v>16</v>
      </c>
      <c r="D212" s="171" t="s">
        <v>12</v>
      </c>
      <c r="E212" s="171" t="s">
        <v>12</v>
      </c>
      <c r="F212" s="172">
        <v>2</v>
      </c>
      <c r="G212" s="171" t="s">
        <v>305</v>
      </c>
      <c r="H212" s="171" t="s">
        <v>600</v>
      </c>
      <c r="I212" s="172"/>
      <c r="J212" s="173">
        <f>J213</f>
        <v>4190.7</v>
      </c>
      <c r="K212" s="173">
        <f>K213</f>
        <v>3777.7</v>
      </c>
    </row>
    <row r="213" spans="1:11" ht="15.75">
      <c r="A213" s="174" t="s">
        <v>414</v>
      </c>
      <c r="B213" s="171" t="s">
        <v>24</v>
      </c>
      <c r="C213" s="171" t="s">
        <v>16</v>
      </c>
      <c r="D213" s="171" t="s">
        <v>12</v>
      </c>
      <c r="E213" s="171" t="s">
        <v>12</v>
      </c>
      <c r="F213" s="172">
        <v>2</v>
      </c>
      <c r="G213" s="171" t="s">
        <v>305</v>
      </c>
      <c r="H213" s="171" t="s">
        <v>600</v>
      </c>
      <c r="I213" s="172">
        <v>410</v>
      </c>
      <c r="J213" s="173">
        <f>3100-9.3+1100</f>
        <v>4190.7</v>
      </c>
      <c r="K213" s="173">
        <v>3777.7</v>
      </c>
    </row>
    <row r="214" spans="1:11" ht="47.25">
      <c r="A214" s="174" t="s">
        <v>67</v>
      </c>
      <c r="B214" s="171" t="s">
        <v>24</v>
      </c>
      <c r="C214" s="171" t="s">
        <v>16</v>
      </c>
      <c r="D214" s="171" t="s">
        <v>12</v>
      </c>
      <c r="E214" s="171" t="s">
        <v>12</v>
      </c>
      <c r="F214" s="172">
        <v>2</v>
      </c>
      <c r="G214" s="171" t="s">
        <v>305</v>
      </c>
      <c r="H214" s="171" t="s">
        <v>351</v>
      </c>
      <c r="I214" s="172"/>
      <c r="J214" s="173">
        <f>J215</f>
        <v>6999.3</v>
      </c>
      <c r="K214" s="173">
        <f>K215</f>
        <v>5412.3</v>
      </c>
    </row>
    <row r="215" spans="1:11" ht="63">
      <c r="A215" s="174" t="s">
        <v>134</v>
      </c>
      <c r="B215" s="171" t="s">
        <v>24</v>
      </c>
      <c r="C215" s="171" t="s">
        <v>16</v>
      </c>
      <c r="D215" s="171" t="s">
        <v>12</v>
      </c>
      <c r="E215" s="171" t="s">
        <v>12</v>
      </c>
      <c r="F215" s="172">
        <v>2</v>
      </c>
      <c r="G215" s="171" t="s">
        <v>305</v>
      </c>
      <c r="H215" s="171" t="s">
        <v>351</v>
      </c>
      <c r="I215" s="172">
        <v>240</v>
      </c>
      <c r="J215" s="173">
        <v>6999.3</v>
      </c>
      <c r="K215" s="173">
        <v>5412.3</v>
      </c>
    </row>
    <row r="216" spans="1:11" ht="31.5">
      <c r="A216" s="174" t="s">
        <v>70</v>
      </c>
      <c r="B216" s="171" t="s">
        <v>24</v>
      </c>
      <c r="C216" s="171" t="s">
        <v>16</v>
      </c>
      <c r="D216" s="171" t="s">
        <v>12</v>
      </c>
      <c r="E216" s="171" t="s">
        <v>12</v>
      </c>
      <c r="F216" s="172">
        <v>2</v>
      </c>
      <c r="G216" s="171" t="s">
        <v>305</v>
      </c>
      <c r="H216" s="171" t="s">
        <v>352</v>
      </c>
      <c r="I216" s="172"/>
      <c r="J216" s="173">
        <f>J217</f>
        <v>2657.5</v>
      </c>
      <c r="K216" s="173">
        <f>K217</f>
        <v>2657.5</v>
      </c>
    </row>
    <row r="217" spans="1:11" ht="63">
      <c r="A217" s="174" t="s">
        <v>134</v>
      </c>
      <c r="B217" s="171" t="s">
        <v>24</v>
      </c>
      <c r="C217" s="171" t="s">
        <v>16</v>
      </c>
      <c r="D217" s="171" t="s">
        <v>12</v>
      </c>
      <c r="E217" s="171" t="s">
        <v>12</v>
      </c>
      <c r="F217" s="172">
        <v>2</v>
      </c>
      <c r="G217" s="171" t="s">
        <v>305</v>
      </c>
      <c r="H217" s="171" t="s">
        <v>352</v>
      </c>
      <c r="I217" s="172">
        <v>240</v>
      </c>
      <c r="J217" s="173">
        <f>500+1200+500+763-305.5</f>
        <v>2657.5</v>
      </c>
      <c r="K217" s="173">
        <v>2657.5</v>
      </c>
    </row>
    <row r="218" spans="1:11" ht="78.75">
      <c r="A218" s="174" t="s">
        <v>68</v>
      </c>
      <c r="B218" s="171" t="s">
        <v>24</v>
      </c>
      <c r="C218" s="171" t="s">
        <v>16</v>
      </c>
      <c r="D218" s="171" t="s">
        <v>12</v>
      </c>
      <c r="E218" s="171" t="s">
        <v>12</v>
      </c>
      <c r="F218" s="172">
        <v>3</v>
      </c>
      <c r="G218" s="171" t="s">
        <v>305</v>
      </c>
      <c r="H218" s="171" t="s">
        <v>398</v>
      </c>
      <c r="I218" s="172"/>
      <c r="J218" s="173">
        <f>J219+J222+J224+J226+J228+J230+J232+J234+J236+J238+J240+J242+J244</f>
        <v>26470.200000000004</v>
      </c>
      <c r="K218" s="173">
        <f>K219+K222+K224+K226+K228+K230+K232+K234+K236+K238+K240+K242+K244</f>
        <v>18805.400000000001</v>
      </c>
    </row>
    <row r="219" spans="1:11" ht="31.5">
      <c r="A219" s="174" t="s">
        <v>476</v>
      </c>
      <c r="B219" s="171" t="s">
        <v>24</v>
      </c>
      <c r="C219" s="171" t="s">
        <v>16</v>
      </c>
      <c r="D219" s="171" t="s">
        <v>12</v>
      </c>
      <c r="E219" s="171" t="s">
        <v>12</v>
      </c>
      <c r="F219" s="172">
        <v>3</v>
      </c>
      <c r="G219" s="171" t="s">
        <v>305</v>
      </c>
      <c r="H219" s="171" t="s">
        <v>477</v>
      </c>
      <c r="I219" s="172"/>
      <c r="J219" s="173">
        <f>SUM(J220:J221)</f>
        <v>523</v>
      </c>
      <c r="K219" s="173">
        <f>SUM(K220:K221)</f>
        <v>321</v>
      </c>
    </row>
    <row r="220" spans="1:11" ht="63">
      <c r="A220" s="174" t="s">
        <v>134</v>
      </c>
      <c r="B220" s="171" t="s">
        <v>24</v>
      </c>
      <c r="C220" s="171" t="s">
        <v>16</v>
      </c>
      <c r="D220" s="171" t="s">
        <v>12</v>
      </c>
      <c r="E220" s="171" t="s">
        <v>12</v>
      </c>
      <c r="F220" s="172">
        <v>3</v>
      </c>
      <c r="G220" s="171" t="s">
        <v>305</v>
      </c>
      <c r="H220" s="171" t="s">
        <v>477</v>
      </c>
      <c r="I220" s="172">
        <v>240</v>
      </c>
      <c r="J220" s="173">
        <f>300+200-304+297</f>
        <v>493</v>
      </c>
      <c r="K220" s="173">
        <v>291</v>
      </c>
    </row>
    <row r="221" spans="1:11" ht="15.75">
      <c r="A221" s="174" t="s">
        <v>487</v>
      </c>
      <c r="B221" s="171" t="s">
        <v>24</v>
      </c>
      <c r="C221" s="171" t="s">
        <v>16</v>
      </c>
      <c r="D221" s="171" t="s">
        <v>12</v>
      </c>
      <c r="E221" s="171" t="s">
        <v>12</v>
      </c>
      <c r="F221" s="172">
        <v>3</v>
      </c>
      <c r="G221" s="171" t="s">
        <v>305</v>
      </c>
      <c r="H221" s="171" t="s">
        <v>477</v>
      </c>
      <c r="I221" s="172">
        <v>350</v>
      </c>
      <c r="J221" s="173">
        <f>70-40</f>
        <v>30</v>
      </c>
      <c r="K221" s="173">
        <v>30</v>
      </c>
    </row>
    <row r="222" spans="1:11" ht="15.75">
      <c r="A222" s="174" t="s">
        <v>69</v>
      </c>
      <c r="B222" s="171" t="s">
        <v>24</v>
      </c>
      <c r="C222" s="171" t="s">
        <v>16</v>
      </c>
      <c r="D222" s="171" t="s">
        <v>12</v>
      </c>
      <c r="E222" s="171" t="s">
        <v>12</v>
      </c>
      <c r="F222" s="172">
        <v>3</v>
      </c>
      <c r="G222" s="171" t="s">
        <v>305</v>
      </c>
      <c r="H222" s="171" t="s">
        <v>353</v>
      </c>
      <c r="I222" s="172"/>
      <c r="J222" s="173">
        <f>J223</f>
        <v>2944.6</v>
      </c>
      <c r="K222" s="173">
        <f>K223</f>
        <v>1933</v>
      </c>
    </row>
    <row r="223" spans="1:11" ht="63">
      <c r="A223" s="174" t="s">
        <v>134</v>
      </c>
      <c r="B223" s="171" t="s">
        <v>24</v>
      </c>
      <c r="C223" s="171" t="s">
        <v>16</v>
      </c>
      <c r="D223" s="171" t="s">
        <v>12</v>
      </c>
      <c r="E223" s="171" t="s">
        <v>12</v>
      </c>
      <c r="F223" s="172">
        <v>3</v>
      </c>
      <c r="G223" s="171" t="s">
        <v>305</v>
      </c>
      <c r="H223" s="171" t="s">
        <v>353</v>
      </c>
      <c r="I223" s="172">
        <v>240</v>
      </c>
      <c r="J223" s="173">
        <f>400+1932.1+312.5+300</f>
        <v>2944.6</v>
      </c>
      <c r="K223" s="173">
        <v>1933</v>
      </c>
    </row>
    <row r="224" spans="1:11" ht="31.5">
      <c r="A224" s="174" t="s">
        <v>71</v>
      </c>
      <c r="B224" s="171" t="s">
        <v>24</v>
      </c>
      <c r="C224" s="171" t="s">
        <v>16</v>
      </c>
      <c r="D224" s="171" t="s">
        <v>12</v>
      </c>
      <c r="E224" s="171" t="s">
        <v>12</v>
      </c>
      <c r="F224" s="172">
        <v>3</v>
      </c>
      <c r="G224" s="171" t="s">
        <v>305</v>
      </c>
      <c r="H224" s="172">
        <v>29220</v>
      </c>
      <c r="I224" s="172"/>
      <c r="J224" s="173">
        <f>J225</f>
        <v>500</v>
      </c>
      <c r="K224" s="173">
        <f>K225</f>
        <v>408</v>
      </c>
    </row>
    <row r="225" spans="1:11" ht="63">
      <c r="A225" s="174" t="s">
        <v>134</v>
      </c>
      <c r="B225" s="171" t="s">
        <v>24</v>
      </c>
      <c r="C225" s="171" t="s">
        <v>16</v>
      </c>
      <c r="D225" s="171" t="s">
        <v>12</v>
      </c>
      <c r="E225" s="171" t="s">
        <v>12</v>
      </c>
      <c r="F225" s="172">
        <v>3</v>
      </c>
      <c r="G225" s="171" t="s">
        <v>305</v>
      </c>
      <c r="H225" s="172">
        <v>29220</v>
      </c>
      <c r="I225" s="172">
        <v>240</v>
      </c>
      <c r="J225" s="173">
        <f>600-200-200+300</f>
        <v>500</v>
      </c>
      <c r="K225" s="173">
        <v>408</v>
      </c>
    </row>
    <row r="226" spans="1:11" ht="31.5">
      <c r="A226" s="174" t="s">
        <v>73</v>
      </c>
      <c r="B226" s="172">
        <v>871</v>
      </c>
      <c r="C226" s="171" t="s">
        <v>16</v>
      </c>
      <c r="D226" s="171" t="s">
        <v>12</v>
      </c>
      <c r="E226" s="171" t="s">
        <v>12</v>
      </c>
      <c r="F226" s="172">
        <v>3</v>
      </c>
      <c r="G226" s="171" t="s">
        <v>305</v>
      </c>
      <c r="H226" s="171" t="s">
        <v>354</v>
      </c>
      <c r="I226" s="172"/>
      <c r="J226" s="173">
        <f>J227</f>
        <v>10581.4</v>
      </c>
      <c r="K226" s="173">
        <f>K227</f>
        <v>7344.5</v>
      </c>
    </row>
    <row r="227" spans="1:11" ht="63">
      <c r="A227" s="174" t="s">
        <v>134</v>
      </c>
      <c r="B227" s="172">
        <v>871</v>
      </c>
      <c r="C227" s="171" t="s">
        <v>16</v>
      </c>
      <c r="D227" s="171" t="s">
        <v>12</v>
      </c>
      <c r="E227" s="171" t="s">
        <v>12</v>
      </c>
      <c r="F227" s="172">
        <v>3</v>
      </c>
      <c r="G227" s="171" t="s">
        <v>305</v>
      </c>
      <c r="H227" s="171" t="s">
        <v>354</v>
      </c>
      <c r="I227" s="172">
        <v>240</v>
      </c>
      <c r="J227" s="173">
        <f>4448.7+1200+4040-2247.2+1500-600-5.4+2094.7+224.7-74.1</f>
        <v>10581.4</v>
      </c>
      <c r="K227" s="173">
        <v>7344.5</v>
      </c>
    </row>
    <row r="228" spans="1:11" ht="31.5">
      <c r="A228" s="174" t="s">
        <v>601</v>
      </c>
      <c r="B228" s="172">
        <v>871</v>
      </c>
      <c r="C228" s="171" t="s">
        <v>16</v>
      </c>
      <c r="D228" s="171" t="s">
        <v>12</v>
      </c>
      <c r="E228" s="171" t="s">
        <v>12</v>
      </c>
      <c r="F228" s="172">
        <v>3</v>
      </c>
      <c r="G228" s="171" t="s">
        <v>305</v>
      </c>
      <c r="H228" s="172">
        <v>29470</v>
      </c>
      <c r="I228" s="172"/>
      <c r="J228" s="173">
        <f>J229</f>
        <v>717.2</v>
      </c>
      <c r="K228" s="173">
        <f>K229</f>
        <v>689.5</v>
      </c>
    </row>
    <row r="229" spans="1:11" ht="63">
      <c r="A229" s="174" t="s">
        <v>134</v>
      </c>
      <c r="B229" s="172">
        <v>871</v>
      </c>
      <c r="C229" s="171" t="s">
        <v>16</v>
      </c>
      <c r="D229" s="171" t="s">
        <v>12</v>
      </c>
      <c r="E229" s="171" t="s">
        <v>12</v>
      </c>
      <c r="F229" s="172">
        <v>3</v>
      </c>
      <c r="G229" s="171" t="s">
        <v>305</v>
      </c>
      <c r="H229" s="172">
        <v>29470</v>
      </c>
      <c r="I229" s="172">
        <v>240</v>
      </c>
      <c r="J229" s="173">
        <f>826.9+7.5-211.5+315.8-254.5+33</f>
        <v>717.2</v>
      </c>
      <c r="K229" s="173">
        <v>689.5</v>
      </c>
    </row>
    <row r="230" spans="1:11" ht="31.5">
      <c r="A230" s="174" t="s">
        <v>72</v>
      </c>
      <c r="B230" s="172">
        <v>871</v>
      </c>
      <c r="C230" s="171" t="s">
        <v>16</v>
      </c>
      <c r="D230" s="171" t="s">
        <v>12</v>
      </c>
      <c r="E230" s="171" t="s">
        <v>12</v>
      </c>
      <c r="F230" s="172">
        <v>3</v>
      </c>
      <c r="G230" s="171" t="s">
        <v>305</v>
      </c>
      <c r="H230" s="172">
        <v>29490</v>
      </c>
      <c r="I230" s="172"/>
      <c r="J230" s="173">
        <f>J231</f>
        <v>408.00000000000006</v>
      </c>
      <c r="K230" s="173">
        <f>K231</f>
        <v>371</v>
      </c>
    </row>
    <row r="231" spans="1:11" ht="63">
      <c r="A231" s="174" t="s">
        <v>134</v>
      </c>
      <c r="B231" s="172">
        <v>871</v>
      </c>
      <c r="C231" s="171" t="s">
        <v>16</v>
      </c>
      <c r="D231" s="171" t="s">
        <v>12</v>
      </c>
      <c r="E231" s="171" t="s">
        <v>12</v>
      </c>
      <c r="F231" s="172">
        <v>3</v>
      </c>
      <c r="G231" s="171" t="s">
        <v>305</v>
      </c>
      <c r="H231" s="172">
        <v>29490</v>
      </c>
      <c r="I231" s="172">
        <v>240</v>
      </c>
      <c r="J231" s="173">
        <f>100+312.8+84.9-89.7</f>
        <v>408.00000000000006</v>
      </c>
      <c r="K231" s="173">
        <v>371</v>
      </c>
    </row>
    <row r="232" spans="1:11" ht="31.5" hidden="1">
      <c r="A232" s="169" t="s">
        <v>478</v>
      </c>
      <c r="B232" s="171" t="s">
        <v>24</v>
      </c>
      <c r="C232" s="171" t="s">
        <v>16</v>
      </c>
      <c r="D232" s="171" t="s">
        <v>12</v>
      </c>
      <c r="E232" s="171" t="s">
        <v>12</v>
      </c>
      <c r="F232" s="172">
        <v>3</v>
      </c>
      <c r="G232" s="171" t="s">
        <v>305</v>
      </c>
      <c r="H232" s="171" t="s">
        <v>474</v>
      </c>
      <c r="I232" s="172"/>
      <c r="J232" s="173">
        <f>J233</f>
        <v>0</v>
      </c>
      <c r="K232" s="173">
        <f>K233</f>
        <v>0</v>
      </c>
    </row>
    <row r="233" spans="1:11" ht="63" hidden="1">
      <c r="A233" s="174" t="s">
        <v>134</v>
      </c>
      <c r="B233" s="171" t="s">
        <v>24</v>
      </c>
      <c r="C233" s="171" t="s">
        <v>16</v>
      </c>
      <c r="D233" s="171" t="s">
        <v>12</v>
      </c>
      <c r="E233" s="171" t="s">
        <v>12</v>
      </c>
      <c r="F233" s="172">
        <v>3</v>
      </c>
      <c r="G233" s="171" t="s">
        <v>305</v>
      </c>
      <c r="H233" s="171" t="s">
        <v>474</v>
      </c>
      <c r="I233" s="172">
        <v>240</v>
      </c>
      <c r="J233" s="173"/>
      <c r="K233" s="173"/>
    </row>
    <row r="234" spans="1:11" ht="31.5">
      <c r="A234" s="174" t="s">
        <v>355</v>
      </c>
      <c r="B234" s="172">
        <v>871</v>
      </c>
      <c r="C234" s="171" t="s">
        <v>16</v>
      </c>
      <c r="D234" s="171" t="s">
        <v>12</v>
      </c>
      <c r="E234" s="171" t="s">
        <v>12</v>
      </c>
      <c r="F234" s="172">
        <v>3</v>
      </c>
      <c r="G234" s="171" t="s">
        <v>305</v>
      </c>
      <c r="H234" s="171" t="s">
        <v>356</v>
      </c>
      <c r="I234" s="172"/>
      <c r="J234" s="173">
        <f>J235</f>
        <v>2320.4</v>
      </c>
      <c r="K234" s="173">
        <f>K235</f>
        <v>2309.5</v>
      </c>
    </row>
    <row r="235" spans="1:11" ht="63">
      <c r="A235" s="174" t="s">
        <v>134</v>
      </c>
      <c r="B235" s="172">
        <v>871</v>
      </c>
      <c r="C235" s="171" t="s">
        <v>16</v>
      </c>
      <c r="D235" s="171" t="s">
        <v>12</v>
      </c>
      <c r="E235" s="171" t="s">
        <v>12</v>
      </c>
      <c r="F235" s="172">
        <v>3</v>
      </c>
      <c r="G235" s="171" t="s">
        <v>305</v>
      </c>
      <c r="H235" s="171" t="s">
        <v>356</v>
      </c>
      <c r="I235" s="172">
        <v>240</v>
      </c>
      <c r="J235" s="173">
        <f>2500-130-49.6</f>
        <v>2320.4</v>
      </c>
      <c r="K235" s="173">
        <v>2309.5</v>
      </c>
    </row>
    <row r="236" spans="1:11" ht="47.25" hidden="1">
      <c r="A236" s="174" t="s">
        <v>93</v>
      </c>
      <c r="B236" s="172">
        <v>871</v>
      </c>
      <c r="C236" s="171" t="s">
        <v>16</v>
      </c>
      <c r="D236" s="171" t="s">
        <v>12</v>
      </c>
      <c r="E236" s="171" t="s">
        <v>12</v>
      </c>
      <c r="F236" s="172">
        <v>3</v>
      </c>
      <c r="G236" s="171" t="s">
        <v>305</v>
      </c>
      <c r="H236" s="171" t="s">
        <v>357</v>
      </c>
      <c r="I236" s="172"/>
      <c r="J236" s="173">
        <f>J237</f>
        <v>0</v>
      </c>
      <c r="K236" s="173">
        <f>K237</f>
        <v>0</v>
      </c>
    </row>
    <row r="237" spans="1:11" ht="63" hidden="1">
      <c r="A237" s="174" t="s">
        <v>134</v>
      </c>
      <c r="B237" s="172">
        <v>871</v>
      </c>
      <c r="C237" s="171" t="s">
        <v>16</v>
      </c>
      <c r="D237" s="171" t="s">
        <v>12</v>
      </c>
      <c r="E237" s="171" t="s">
        <v>12</v>
      </c>
      <c r="F237" s="172">
        <v>3</v>
      </c>
      <c r="G237" s="171" t="s">
        <v>305</v>
      </c>
      <c r="H237" s="171" t="s">
        <v>357</v>
      </c>
      <c r="I237" s="172">
        <v>240</v>
      </c>
      <c r="J237" s="173"/>
      <c r="K237" s="173"/>
    </row>
    <row r="238" spans="1:11" ht="47.25">
      <c r="A238" s="174" t="s">
        <v>415</v>
      </c>
      <c r="B238" s="172">
        <v>871</v>
      </c>
      <c r="C238" s="171" t="s">
        <v>16</v>
      </c>
      <c r="D238" s="171" t="s">
        <v>12</v>
      </c>
      <c r="E238" s="171" t="s">
        <v>12</v>
      </c>
      <c r="F238" s="172">
        <v>3</v>
      </c>
      <c r="G238" s="171" t="s">
        <v>305</v>
      </c>
      <c r="H238" s="171" t="s">
        <v>416</v>
      </c>
      <c r="I238" s="172"/>
      <c r="J238" s="173">
        <f>J239</f>
        <v>8100.1</v>
      </c>
      <c r="K238" s="173">
        <f>K239</f>
        <v>5181.5</v>
      </c>
    </row>
    <row r="239" spans="1:11" ht="63">
      <c r="A239" s="174" t="s">
        <v>134</v>
      </c>
      <c r="B239" s="172">
        <v>871</v>
      </c>
      <c r="C239" s="171" t="s">
        <v>16</v>
      </c>
      <c r="D239" s="171" t="s">
        <v>12</v>
      </c>
      <c r="E239" s="171" t="s">
        <v>12</v>
      </c>
      <c r="F239" s="172">
        <v>3</v>
      </c>
      <c r="G239" s="171" t="s">
        <v>305</v>
      </c>
      <c r="H239" s="171" t="s">
        <v>416</v>
      </c>
      <c r="I239" s="172">
        <v>240</v>
      </c>
      <c r="J239" s="173">
        <f>5000+1600.1+1500</f>
        <v>8100.1</v>
      </c>
      <c r="K239" s="173">
        <v>5181.5</v>
      </c>
    </row>
    <row r="240" spans="1:11" ht="15.75" hidden="1">
      <c r="A240" s="174" t="s">
        <v>602</v>
      </c>
      <c r="B240" s="172">
        <v>871</v>
      </c>
      <c r="C240" s="171" t="s">
        <v>16</v>
      </c>
      <c r="D240" s="171" t="s">
        <v>12</v>
      </c>
      <c r="E240" s="171" t="s">
        <v>12</v>
      </c>
      <c r="F240" s="172">
        <v>3</v>
      </c>
      <c r="G240" s="171" t="s">
        <v>305</v>
      </c>
      <c r="H240" s="171" t="s">
        <v>603</v>
      </c>
      <c r="I240" s="172"/>
      <c r="J240" s="173">
        <f>J241</f>
        <v>0</v>
      </c>
      <c r="K240" s="173">
        <f>K241</f>
        <v>0</v>
      </c>
    </row>
    <row r="241" spans="1:11" ht="63" hidden="1">
      <c r="A241" s="174" t="s">
        <v>134</v>
      </c>
      <c r="B241" s="172">
        <v>871</v>
      </c>
      <c r="C241" s="171" t="s">
        <v>16</v>
      </c>
      <c r="D241" s="171" t="s">
        <v>12</v>
      </c>
      <c r="E241" s="171" t="s">
        <v>12</v>
      </c>
      <c r="F241" s="172">
        <v>3</v>
      </c>
      <c r="G241" s="171" t="s">
        <v>305</v>
      </c>
      <c r="H241" s="171" t="s">
        <v>603</v>
      </c>
      <c r="I241" s="172">
        <v>240</v>
      </c>
      <c r="J241" s="173"/>
      <c r="K241" s="173"/>
    </row>
    <row r="242" spans="1:11" ht="31.5">
      <c r="A242" s="174" t="s">
        <v>604</v>
      </c>
      <c r="B242" s="172">
        <v>871</v>
      </c>
      <c r="C242" s="171" t="s">
        <v>16</v>
      </c>
      <c r="D242" s="171" t="s">
        <v>12</v>
      </c>
      <c r="E242" s="171" t="s">
        <v>12</v>
      </c>
      <c r="F242" s="172">
        <v>3</v>
      </c>
      <c r="G242" s="171" t="s">
        <v>305</v>
      </c>
      <c r="H242" s="171" t="s">
        <v>605</v>
      </c>
      <c r="I242" s="172"/>
      <c r="J242" s="173">
        <f>J243</f>
        <v>375.50000000000006</v>
      </c>
      <c r="K242" s="173">
        <f>K243</f>
        <v>247.4</v>
      </c>
    </row>
    <row r="243" spans="1:11" ht="63">
      <c r="A243" s="174" t="s">
        <v>134</v>
      </c>
      <c r="B243" s="172">
        <v>871</v>
      </c>
      <c r="C243" s="171" t="s">
        <v>16</v>
      </c>
      <c r="D243" s="171" t="s">
        <v>12</v>
      </c>
      <c r="E243" s="171" t="s">
        <v>12</v>
      </c>
      <c r="F243" s="172">
        <v>3</v>
      </c>
      <c r="G243" s="171" t="s">
        <v>305</v>
      </c>
      <c r="H243" s="171" t="s">
        <v>605</v>
      </c>
      <c r="I243" s="172">
        <v>240</v>
      </c>
      <c r="J243" s="173">
        <f>1188.9-1100+440.3-100-27-26.7</f>
        <v>375.50000000000006</v>
      </c>
      <c r="K243" s="173">
        <v>247.4</v>
      </c>
    </row>
    <row r="244" spans="1:11" ht="94.5" hidden="1">
      <c r="A244" s="174" t="s">
        <v>606</v>
      </c>
      <c r="B244" s="172">
        <v>871</v>
      </c>
      <c r="C244" s="171" t="s">
        <v>16</v>
      </c>
      <c r="D244" s="171" t="s">
        <v>12</v>
      </c>
      <c r="E244" s="171" t="s">
        <v>12</v>
      </c>
      <c r="F244" s="172">
        <v>3</v>
      </c>
      <c r="G244" s="171" t="s">
        <v>305</v>
      </c>
      <c r="H244" s="171" t="s">
        <v>607</v>
      </c>
      <c r="I244" s="172"/>
      <c r="J244" s="173">
        <f>J245</f>
        <v>0</v>
      </c>
      <c r="K244" s="173">
        <f>K245</f>
        <v>0</v>
      </c>
    </row>
    <row r="245" spans="1:11" ht="63" hidden="1">
      <c r="A245" s="174" t="s">
        <v>134</v>
      </c>
      <c r="B245" s="172">
        <v>871</v>
      </c>
      <c r="C245" s="171" t="s">
        <v>16</v>
      </c>
      <c r="D245" s="171" t="s">
        <v>12</v>
      </c>
      <c r="E245" s="171" t="s">
        <v>12</v>
      </c>
      <c r="F245" s="172">
        <v>3</v>
      </c>
      <c r="G245" s="171" t="s">
        <v>305</v>
      </c>
      <c r="H245" s="171" t="s">
        <v>607</v>
      </c>
      <c r="I245" s="172">
        <v>240</v>
      </c>
      <c r="J245" s="173"/>
      <c r="K245" s="173"/>
    </row>
    <row r="246" spans="1:11" ht="126">
      <c r="A246" s="174" t="s">
        <v>608</v>
      </c>
      <c r="B246" s="172">
        <v>871</v>
      </c>
      <c r="C246" s="171" t="s">
        <v>16</v>
      </c>
      <c r="D246" s="171" t="s">
        <v>12</v>
      </c>
      <c r="E246" s="171" t="s">
        <v>409</v>
      </c>
      <c r="F246" s="172">
        <v>0</v>
      </c>
      <c r="G246" s="171" t="s">
        <v>305</v>
      </c>
      <c r="H246" s="171" t="s">
        <v>398</v>
      </c>
      <c r="I246" s="172"/>
      <c r="J246" s="173">
        <f>J247</f>
        <v>1689.6</v>
      </c>
      <c r="K246" s="173">
        <f>K247</f>
        <v>1216</v>
      </c>
    </row>
    <row r="247" spans="1:11" ht="94.5">
      <c r="A247" s="174" t="s">
        <v>609</v>
      </c>
      <c r="B247" s="172">
        <v>871</v>
      </c>
      <c r="C247" s="171" t="s">
        <v>16</v>
      </c>
      <c r="D247" s="171" t="s">
        <v>12</v>
      </c>
      <c r="E247" s="171" t="s">
        <v>409</v>
      </c>
      <c r="F247" s="172">
        <v>1</v>
      </c>
      <c r="G247" s="171" t="s">
        <v>305</v>
      </c>
      <c r="H247" s="171" t="s">
        <v>398</v>
      </c>
      <c r="I247" s="172"/>
      <c r="J247" s="173">
        <f>J248+J251+J254</f>
        <v>1689.6</v>
      </c>
      <c r="K247" s="173">
        <f>K248+K251+K254</f>
        <v>1216</v>
      </c>
    </row>
    <row r="248" spans="1:11" ht="47.25" hidden="1">
      <c r="A248" s="174" t="s">
        <v>610</v>
      </c>
      <c r="B248" s="172">
        <v>871</v>
      </c>
      <c r="C248" s="171" t="s">
        <v>16</v>
      </c>
      <c r="D248" s="171" t="s">
        <v>12</v>
      </c>
      <c r="E248" s="171" t="s">
        <v>409</v>
      </c>
      <c r="F248" s="172">
        <v>1</v>
      </c>
      <c r="G248" s="171" t="s">
        <v>11</v>
      </c>
      <c r="H248" s="171" t="s">
        <v>398</v>
      </c>
      <c r="I248" s="172"/>
      <c r="J248" s="173">
        <f>J249</f>
        <v>0</v>
      </c>
      <c r="K248" s="173">
        <f>K249</f>
        <v>0</v>
      </c>
    </row>
    <row r="249" spans="1:11" ht="220.5" hidden="1">
      <c r="A249" s="174" t="s">
        <v>479</v>
      </c>
      <c r="B249" s="172">
        <v>871</v>
      </c>
      <c r="C249" s="171" t="s">
        <v>16</v>
      </c>
      <c r="D249" s="171" t="s">
        <v>12</v>
      </c>
      <c r="E249" s="171" t="s">
        <v>409</v>
      </c>
      <c r="F249" s="172">
        <v>1</v>
      </c>
      <c r="G249" s="171" t="s">
        <v>11</v>
      </c>
      <c r="H249" s="171" t="s">
        <v>412</v>
      </c>
      <c r="I249" s="172"/>
      <c r="J249" s="173">
        <f>J250</f>
        <v>0</v>
      </c>
      <c r="K249" s="173">
        <f>K250</f>
        <v>0</v>
      </c>
    </row>
    <row r="250" spans="1:11" ht="63" hidden="1">
      <c r="A250" s="174" t="s">
        <v>134</v>
      </c>
      <c r="B250" s="172">
        <v>871</v>
      </c>
      <c r="C250" s="171" t="s">
        <v>16</v>
      </c>
      <c r="D250" s="171" t="s">
        <v>12</v>
      </c>
      <c r="E250" s="171" t="s">
        <v>409</v>
      </c>
      <c r="F250" s="172">
        <v>1</v>
      </c>
      <c r="G250" s="171" t="s">
        <v>11</v>
      </c>
      <c r="H250" s="171" t="s">
        <v>412</v>
      </c>
      <c r="I250" s="172">
        <v>240</v>
      </c>
      <c r="J250" s="173"/>
      <c r="K250" s="173"/>
    </row>
    <row r="251" spans="1:11" ht="63" hidden="1">
      <c r="A251" s="174" t="s">
        <v>611</v>
      </c>
      <c r="B251" s="172">
        <v>871</v>
      </c>
      <c r="C251" s="171" t="s">
        <v>16</v>
      </c>
      <c r="D251" s="171" t="s">
        <v>12</v>
      </c>
      <c r="E251" s="171" t="s">
        <v>409</v>
      </c>
      <c r="F251" s="172">
        <v>1</v>
      </c>
      <c r="G251" s="171" t="s">
        <v>13</v>
      </c>
      <c r="H251" s="171" t="s">
        <v>398</v>
      </c>
      <c r="I251" s="172"/>
      <c r="J251" s="173">
        <f>J252</f>
        <v>0</v>
      </c>
      <c r="K251" s="173">
        <f>K252</f>
        <v>0</v>
      </c>
    </row>
    <row r="252" spans="1:11" ht="220.5" hidden="1">
      <c r="A252" s="174" t="s">
        <v>479</v>
      </c>
      <c r="B252" s="172">
        <v>871</v>
      </c>
      <c r="C252" s="171" t="s">
        <v>16</v>
      </c>
      <c r="D252" s="171" t="s">
        <v>12</v>
      </c>
      <c r="E252" s="171" t="s">
        <v>409</v>
      </c>
      <c r="F252" s="172">
        <v>1</v>
      </c>
      <c r="G252" s="171" t="s">
        <v>13</v>
      </c>
      <c r="H252" s="171" t="s">
        <v>412</v>
      </c>
      <c r="I252" s="172"/>
      <c r="J252" s="173">
        <f>J253</f>
        <v>0</v>
      </c>
      <c r="K252" s="173">
        <f>K253</f>
        <v>0</v>
      </c>
    </row>
    <row r="253" spans="1:11" ht="63" hidden="1">
      <c r="A253" s="174" t="s">
        <v>134</v>
      </c>
      <c r="B253" s="172">
        <v>871</v>
      </c>
      <c r="C253" s="171" t="s">
        <v>16</v>
      </c>
      <c r="D253" s="171" t="s">
        <v>12</v>
      </c>
      <c r="E253" s="171" t="s">
        <v>409</v>
      </c>
      <c r="F253" s="172">
        <v>1</v>
      </c>
      <c r="G253" s="171" t="s">
        <v>13</v>
      </c>
      <c r="H253" s="171" t="s">
        <v>412</v>
      </c>
      <c r="I253" s="172">
        <v>240</v>
      </c>
      <c r="J253" s="173"/>
      <c r="K253" s="173"/>
    </row>
    <row r="254" spans="1:11" ht="236.25">
      <c r="A254" s="174" t="s">
        <v>480</v>
      </c>
      <c r="B254" s="172">
        <v>871</v>
      </c>
      <c r="C254" s="171" t="s">
        <v>16</v>
      </c>
      <c r="D254" s="171" t="s">
        <v>12</v>
      </c>
      <c r="E254" s="171" t="s">
        <v>409</v>
      </c>
      <c r="F254" s="172">
        <v>1</v>
      </c>
      <c r="G254" s="171" t="s">
        <v>612</v>
      </c>
      <c r="H254" s="171" t="s">
        <v>398</v>
      </c>
      <c r="I254" s="172"/>
      <c r="J254" s="173">
        <f>J255</f>
        <v>1689.6</v>
      </c>
      <c r="K254" s="173">
        <f>K255</f>
        <v>1216</v>
      </c>
    </row>
    <row r="255" spans="1:11" ht="220.5">
      <c r="A255" s="174" t="s">
        <v>479</v>
      </c>
      <c r="B255" s="172">
        <v>871</v>
      </c>
      <c r="C255" s="171" t="s">
        <v>16</v>
      </c>
      <c r="D255" s="171" t="s">
        <v>12</v>
      </c>
      <c r="E255" s="171" t="s">
        <v>409</v>
      </c>
      <c r="F255" s="172">
        <v>1</v>
      </c>
      <c r="G255" s="171" t="s">
        <v>612</v>
      </c>
      <c r="H255" s="171" t="s">
        <v>613</v>
      </c>
      <c r="I255" s="172"/>
      <c r="J255" s="173">
        <f>J256</f>
        <v>1689.6</v>
      </c>
      <c r="K255" s="173">
        <f>K256</f>
        <v>1216</v>
      </c>
    </row>
    <row r="256" spans="1:11" ht="15.75">
      <c r="A256" s="174" t="s">
        <v>38</v>
      </c>
      <c r="B256" s="172">
        <v>871</v>
      </c>
      <c r="C256" s="171" t="s">
        <v>16</v>
      </c>
      <c r="D256" s="171" t="s">
        <v>12</v>
      </c>
      <c r="E256" s="171" t="s">
        <v>409</v>
      </c>
      <c r="F256" s="172">
        <v>1</v>
      </c>
      <c r="G256" s="171" t="s">
        <v>612</v>
      </c>
      <c r="H256" s="171" t="s">
        <v>613</v>
      </c>
      <c r="I256" s="172">
        <v>540</v>
      </c>
      <c r="J256" s="173">
        <f>1280+400+2200-2200+9.6</f>
        <v>1689.6</v>
      </c>
      <c r="K256" s="173">
        <v>1216</v>
      </c>
    </row>
    <row r="257" spans="1:11" ht="47.25">
      <c r="A257" s="174" t="s">
        <v>358</v>
      </c>
      <c r="B257" s="172">
        <v>871</v>
      </c>
      <c r="C257" s="171" t="s">
        <v>16</v>
      </c>
      <c r="D257" s="171" t="s">
        <v>16</v>
      </c>
      <c r="E257" s="171" t="s">
        <v>305</v>
      </c>
      <c r="F257" s="172">
        <v>0</v>
      </c>
      <c r="G257" s="171" t="s">
        <v>305</v>
      </c>
      <c r="H257" s="171" t="s">
        <v>398</v>
      </c>
      <c r="I257" s="172"/>
      <c r="J257" s="173">
        <f>J258+J264</f>
        <v>19249.3</v>
      </c>
      <c r="K257" s="173">
        <f>K258+K264</f>
        <v>15792.199999999999</v>
      </c>
    </row>
    <row r="258" spans="1:11" ht="110.25">
      <c r="A258" s="169" t="s">
        <v>595</v>
      </c>
      <c r="B258" s="172">
        <v>871</v>
      </c>
      <c r="C258" s="171" t="s">
        <v>16</v>
      </c>
      <c r="D258" s="171" t="s">
        <v>16</v>
      </c>
      <c r="E258" s="171" t="s">
        <v>12</v>
      </c>
      <c r="F258" s="172">
        <v>0</v>
      </c>
      <c r="G258" s="171" t="s">
        <v>305</v>
      </c>
      <c r="H258" s="171" t="s">
        <v>398</v>
      </c>
      <c r="I258" s="172"/>
      <c r="J258" s="173">
        <f>J259</f>
        <v>18751.8</v>
      </c>
      <c r="K258" s="173">
        <f>K259</f>
        <v>15431.999999999998</v>
      </c>
    </row>
    <row r="259" spans="1:11" ht="31.5">
      <c r="A259" s="174" t="s">
        <v>74</v>
      </c>
      <c r="B259" s="172">
        <v>871</v>
      </c>
      <c r="C259" s="171" t="s">
        <v>16</v>
      </c>
      <c r="D259" s="171" t="s">
        <v>16</v>
      </c>
      <c r="E259" s="171" t="s">
        <v>12</v>
      </c>
      <c r="F259" s="172">
        <v>4</v>
      </c>
      <c r="G259" s="171" t="s">
        <v>305</v>
      </c>
      <c r="H259" s="171" t="s">
        <v>398</v>
      </c>
      <c r="I259" s="172"/>
      <c r="J259" s="173">
        <f>J260</f>
        <v>18751.8</v>
      </c>
      <c r="K259" s="173">
        <f>K260</f>
        <v>15431.999999999998</v>
      </c>
    </row>
    <row r="260" spans="1:11" ht="63">
      <c r="A260" s="174" t="s">
        <v>75</v>
      </c>
      <c r="B260" s="172">
        <v>871</v>
      </c>
      <c r="C260" s="171" t="s">
        <v>16</v>
      </c>
      <c r="D260" s="171" t="s">
        <v>16</v>
      </c>
      <c r="E260" s="171" t="s">
        <v>12</v>
      </c>
      <c r="F260" s="172">
        <v>4</v>
      </c>
      <c r="G260" s="171" t="s">
        <v>305</v>
      </c>
      <c r="H260" s="171" t="s">
        <v>359</v>
      </c>
      <c r="I260" s="172"/>
      <c r="J260" s="173">
        <f>SUM(J261:J263)</f>
        <v>18751.8</v>
      </c>
      <c r="K260" s="173">
        <f>SUM(K261:K263)</f>
        <v>15431.999999999998</v>
      </c>
    </row>
    <row r="261" spans="1:11" ht="47.25">
      <c r="A261" s="169" t="s">
        <v>112</v>
      </c>
      <c r="B261" s="172">
        <v>871</v>
      </c>
      <c r="C261" s="171" t="s">
        <v>16</v>
      </c>
      <c r="D261" s="171" t="s">
        <v>16</v>
      </c>
      <c r="E261" s="171" t="s">
        <v>12</v>
      </c>
      <c r="F261" s="172">
        <v>4</v>
      </c>
      <c r="G261" s="171" t="s">
        <v>305</v>
      </c>
      <c r="H261" s="171" t="s">
        <v>359</v>
      </c>
      <c r="I261" s="172">
        <v>110</v>
      </c>
      <c r="J261" s="173">
        <f>17245.6-1438.5</f>
        <v>15807.099999999999</v>
      </c>
      <c r="K261" s="173">
        <v>12871.8</v>
      </c>
    </row>
    <row r="262" spans="1:11" ht="63">
      <c r="A262" s="174" t="s">
        <v>134</v>
      </c>
      <c r="B262" s="172">
        <v>871</v>
      </c>
      <c r="C262" s="171" t="s">
        <v>16</v>
      </c>
      <c r="D262" s="171" t="s">
        <v>16</v>
      </c>
      <c r="E262" s="171" t="s">
        <v>12</v>
      </c>
      <c r="F262" s="172">
        <v>4</v>
      </c>
      <c r="G262" s="171" t="s">
        <v>305</v>
      </c>
      <c r="H262" s="171" t="s">
        <v>359</v>
      </c>
      <c r="I262" s="172">
        <v>240</v>
      </c>
      <c r="J262" s="173">
        <f>3151.8+450+200-404.1-500</f>
        <v>2897.7000000000003</v>
      </c>
      <c r="K262" s="173">
        <v>2514.4</v>
      </c>
    </row>
    <row r="263" spans="1:11" ht="31.5">
      <c r="A263" s="169" t="s">
        <v>114</v>
      </c>
      <c r="B263" s="172">
        <v>871</v>
      </c>
      <c r="C263" s="171" t="s">
        <v>16</v>
      </c>
      <c r="D263" s="171" t="s">
        <v>16</v>
      </c>
      <c r="E263" s="171" t="s">
        <v>12</v>
      </c>
      <c r="F263" s="172">
        <v>4</v>
      </c>
      <c r="G263" s="171" t="s">
        <v>305</v>
      </c>
      <c r="H263" s="171" t="s">
        <v>359</v>
      </c>
      <c r="I263" s="172">
        <v>850</v>
      </c>
      <c r="J263" s="173">
        <v>47</v>
      </c>
      <c r="K263" s="173">
        <v>45.8</v>
      </c>
    </row>
    <row r="264" spans="1:11" ht="110.25">
      <c r="A264" s="169" t="s">
        <v>129</v>
      </c>
      <c r="B264" s="172">
        <v>871</v>
      </c>
      <c r="C264" s="171" t="s">
        <v>16</v>
      </c>
      <c r="D264" s="171" t="s">
        <v>16</v>
      </c>
      <c r="E264" s="171" t="s">
        <v>18</v>
      </c>
      <c r="F264" s="172">
        <v>0</v>
      </c>
      <c r="G264" s="171" t="s">
        <v>305</v>
      </c>
      <c r="H264" s="171" t="s">
        <v>398</v>
      </c>
      <c r="I264" s="172"/>
      <c r="J264" s="173">
        <f>J265</f>
        <v>497.5</v>
      </c>
      <c r="K264" s="173">
        <f>K265</f>
        <v>360.2</v>
      </c>
    </row>
    <row r="265" spans="1:11" ht="47.25">
      <c r="A265" s="169" t="s">
        <v>360</v>
      </c>
      <c r="B265" s="171" t="s">
        <v>24</v>
      </c>
      <c r="C265" s="171" t="s">
        <v>16</v>
      </c>
      <c r="D265" s="171" t="s">
        <v>16</v>
      </c>
      <c r="E265" s="171" t="s">
        <v>18</v>
      </c>
      <c r="F265" s="172">
        <v>2</v>
      </c>
      <c r="G265" s="171" t="s">
        <v>305</v>
      </c>
      <c r="H265" s="171" t="s">
        <v>398</v>
      </c>
      <c r="I265" s="172"/>
      <c r="J265" s="173">
        <f>J266+J269+J272</f>
        <v>497.5</v>
      </c>
      <c r="K265" s="173">
        <f>K266+K269+K272</f>
        <v>360.2</v>
      </c>
    </row>
    <row r="266" spans="1:11" ht="31.5">
      <c r="A266" s="169" t="s">
        <v>321</v>
      </c>
      <c r="B266" s="171" t="s">
        <v>24</v>
      </c>
      <c r="C266" s="171" t="s">
        <v>16</v>
      </c>
      <c r="D266" s="171" t="s">
        <v>16</v>
      </c>
      <c r="E266" s="171" t="s">
        <v>18</v>
      </c>
      <c r="F266" s="172">
        <v>2</v>
      </c>
      <c r="G266" s="171" t="s">
        <v>11</v>
      </c>
      <c r="H266" s="171" t="s">
        <v>398</v>
      </c>
      <c r="I266" s="172"/>
      <c r="J266" s="173">
        <f>J267</f>
        <v>221.5</v>
      </c>
      <c r="K266" s="173">
        <f>K267</f>
        <v>185</v>
      </c>
    </row>
    <row r="267" spans="1:11" ht="78.75">
      <c r="A267" s="174" t="s">
        <v>122</v>
      </c>
      <c r="B267" s="171" t="s">
        <v>24</v>
      </c>
      <c r="C267" s="171" t="s">
        <v>16</v>
      </c>
      <c r="D267" s="171" t="s">
        <v>16</v>
      </c>
      <c r="E267" s="171" t="s">
        <v>18</v>
      </c>
      <c r="F267" s="171" t="s">
        <v>313</v>
      </c>
      <c r="G267" s="171" t="s">
        <v>11</v>
      </c>
      <c r="H267" s="171" t="s">
        <v>322</v>
      </c>
      <c r="I267" s="171"/>
      <c r="J267" s="173">
        <f>J268</f>
        <v>221.5</v>
      </c>
      <c r="K267" s="173">
        <f>K268</f>
        <v>185</v>
      </c>
    </row>
    <row r="268" spans="1:11" ht="63">
      <c r="A268" s="174" t="s">
        <v>134</v>
      </c>
      <c r="B268" s="171" t="s">
        <v>24</v>
      </c>
      <c r="C268" s="171" t="s">
        <v>16</v>
      </c>
      <c r="D268" s="171" t="s">
        <v>16</v>
      </c>
      <c r="E268" s="171" t="s">
        <v>18</v>
      </c>
      <c r="F268" s="171" t="s">
        <v>313</v>
      </c>
      <c r="G268" s="171" t="s">
        <v>11</v>
      </c>
      <c r="H268" s="171" t="s">
        <v>322</v>
      </c>
      <c r="I268" s="171" t="s">
        <v>124</v>
      </c>
      <c r="J268" s="173">
        <f>50+51.5+120</f>
        <v>221.5</v>
      </c>
      <c r="K268" s="173">
        <v>185</v>
      </c>
    </row>
    <row r="269" spans="1:11" ht="15.75">
      <c r="A269" s="169" t="s">
        <v>361</v>
      </c>
      <c r="B269" s="171" t="s">
        <v>24</v>
      </c>
      <c r="C269" s="171" t="s">
        <v>16</v>
      </c>
      <c r="D269" s="171" t="s">
        <v>16</v>
      </c>
      <c r="E269" s="171" t="s">
        <v>18</v>
      </c>
      <c r="F269" s="172">
        <v>2</v>
      </c>
      <c r="G269" s="171" t="s">
        <v>13</v>
      </c>
      <c r="H269" s="171"/>
      <c r="I269" s="172"/>
      <c r="J269" s="173">
        <f>J270</f>
        <v>276</v>
      </c>
      <c r="K269" s="173">
        <f>K270</f>
        <v>175.2</v>
      </c>
    </row>
    <row r="270" spans="1:11" ht="78.75">
      <c r="A270" s="174" t="s">
        <v>122</v>
      </c>
      <c r="B270" s="171" t="s">
        <v>24</v>
      </c>
      <c r="C270" s="171" t="s">
        <v>16</v>
      </c>
      <c r="D270" s="171" t="s">
        <v>16</v>
      </c>
      <c r="E270" s="171" t="s">
        <v>18</v>
      </c>
      <c r="F270" s="171" t="s">
        <v>313</v>
      </c>
      <c r="G270" s="171" t="s">
        <v>13</v>
      </c>
      <c r="H270" s="171" t="s">
        <v>322</v>
      </c>
      <c r="I270" s="171"/>
      <c r="J270" s="173">
        <f>J271</f>
        <v>276</v>
      </c>
      <c r="K270" s="173">
        <f>K271</f>
        <v>175.2</v>
      </c>
    </row>
    <row r="271" spans="1:11" ht="63">
      <c r="A271" s="174" t="s">
        <v>134</v>
      </c>
      <c r="B271" s="171" t="s">
        <v>24</v>
      </c>
      <c r="C271" s="171" t="s">
        <v>16</v>
      </c>
      <c r="D271" s="171" t="s">
        <v>16</v>
      </c>
      <c r="E271" s="171" t="s">
        <v>18</v>
      </c>
      <c r="F271" s="171" t="s">
        <v>313</v>
      </c>
      <c r="G271" s="171" t="s">
        <v>13</v>
      </c>
      <c r="H271" s="171" t="s">
        <v>322</v>
      </c>
      <c r="I271" s="171" t="s">
        <v>124</v>
      </c>
      <c r="J271" s="173">
        <f>466-100-90</f>
        <v>276</v>
      </c>
      <c r="K271" s="173">
        <v>175.2</v>
      </c>
    </row>
    <row r="272" spans="1:11" ht="47.25" hidden="1">
      <c r="A272" s="169" t="s">
        <v>325</v>
      </c>
      <c r="B272" s="171" t="s">
        <v>24</v>
      </c>
      <c r="C272" s="171" t="s">
        <v>16</v>
      </c>
      <c r="D272" s="171" t="s">
        <v>16</v>
      </c>
      <c r="E272" s="171" t="s">
        <v>18</v>
      </c>
      <c r="F272" s="171" t="s">
        <v>313</v>
      </c>
      <c r="G272" s="171" t="s">
        <v>12</v>
      </c>
      <c r="H272" s="171" t="s">
        <v>398</v>
      </c>
      <c r="I272" s="171"/>
      <c r="J272" s="173">
        <f>J273</f>
        <v>0</v>
      </c>
      <c r="K272" s="173">
        <f>K273</f>
        <v>0</v>
      </c>
    </row>
    <row r="273" spans="1:11" ht="78.75" hidden="1">
      <c r="A273" s="174" t="s">
        <v>122</v>
      </c>
      <c r="B273" s="171" t="s">
        <v>24</v>
      </c>
      <c r="C273" s="171" t="s">
        <v>16</v>
      </c>
      <c r="D273" s="171" t="s">
        <v>16</v>
      </c>
      <c r="E273" s="171" t="s">
        <v>18</v>
      </c>
      <c r="F273" s="171" t="s">
        <v>313</v>
      </c>
      <c r="G273" s="171" t="s">
        <v>12</v>
      </c>
      <c r="H273" s="171" t="s">
        <v>322</v>
      </c>
      <c r="I273" s="171"/>
      <c r="J273" s="173">
        <f>J274</f>
        <v>0</v>
      </c>
      <c r="K273" s="173">
        <f>K274</f>
        <v>0</v>
      </c>
    </row>
    <row r="274" spans="1:11" ht="63" hidden="1">
      <c r="A274" s="174" t="s">
        <v>134</v>
      </c>
      <c r="B274" s="171" t="s">
        <v>24</v>
      </c>
      <c r="C274" s="171" t="s">
        <v>16</v>
      </c>
      <c r="D274" s="171" t="s">
        <v>16</v>
      </c>
      <c r="E274" s="171" t="s">
        <v>18</v>
      </c>
      <c r="F274" s="171" t="s">
        <v>313</v>
      </c>
      <c r="G274" s="171" t="s">
        <v>12</v>
      </c>
      <c r="H274" s="171" t="s">
        <v>322</v>
      </c>
      <c r="I274" s="171" t="s">
        <v>124</v>
      </c>
      <c r="J274" s="173"/>
      <c r="K274" s="173"/>
    </row>
    <row r="275" spans="1:11" ht="15.75">
      <c r="A275" s="174" t="s">
        <v>614</v>
      </c>
      <c r="B275" s="171" t="s">
        <v>24</v>
      </c>
      <c r="C275" s="171" t="s">
        <v>65</v>
      </c>
      <c r="D275" s="171"/>
      <c r="E275" s="171"/>
      <c r="F275" s="171"/>
      <c r="G275" s="171"/>
      <c r="H275" s="171"/>
      <c r="I275" s="171"/>
      <c r="J275" s="173">
        <f t="shared" ref="J275:K279" si="12">J276</f>
        <v>195.2</v>
      </c>
      <c r="K275" s="173">
        <f t="shared" si="12"/>
        <v>80.599999999999994</v>
      </c>
    </row>
    <row r="276" spans="1:11" ht="31.5">
      <c r="A276" s="174" t="s">
        <v>615</v>
      </c>
      <c r="B276" s="171" t="s">
        <v>24</v>
      </c>
      <c r="C276" s="171" t="s">
        <v>65</v>
      </c>
      <c r="D276" s="171" t="s">
        <v>16</v>
      </c>
      <c r="E276" s="171"/>
      <c r="F276" s="171"/>
      <c r="G276" s="171"/>
      <c r="H276" s="171"/>
      <c r="I276" s="171"/>
      <c r="J276" s="173">
        <f t="shared" si="12"/>
        <v>195.2</v>
      </c>
      <c r="K276" s="173">
        <f t="shared" si="12"/>
        <v>80.599999999999994</v>
      </c>
    </row>
    <row r="277" spans="1:11" ht="15.75">
      <c r="A277" s="174" t="s">
        <v>57</v>
      </c>
      <c r="B277" s="171" t="s">
        <v>24</v>
      </c>
      <c r="C277" s="171" t="s">
        <v>65</v>
      </c>
      <c r="D277" s="171" t="s">
        <v>16</v>
      </c>
      <c r="E277" s="171" t="s">
        <v>45</v>
      </c>
      <c r="F277" s="172">
        <v>0</v>
      </c>
      <c r="G277" s="171" t="s">
        <v>125</v>
      </c>
      <c r="H277" s="171" t="s">
        <v>398</v>
      </c>
      <c r="I277" s="171"/>
      <c r="J277" s="173">
        <f t="shared" si="12"/>
        <v>195.2</v>
      </c>
      <c r="K277" s="173">
        <f t="shared" si="12"/>
        <v>80.599999999999994</v>
      </c>
    </row>
    <row r="278" spans="1:11" ht="31.5">
      <c r="A278" s="174" t="s">
        <v>58</v>
      </c>
      <c r="B278" s="171" t="s">
        <v>24</v>
      </c>
      <c r="C278" s="171" t="s">
        <v>65</v>
      </c>
      <c r="D278" s="171" t="s">
        <v>16</v>
      </c>
      <c r="E278" s="171" t="s">
        <v>45</v>
      </c>
      <c r="F278" s="172">
        <v>9</v>
      </c>
      <c r="G278" s="171" t="s">
        <v>125</v>
      </c>
      <c r="H278" s="171" t="s">
        <v>398</v>
      </c>
      <c r="I278" s="171"/>
      <c r="J278" s="173">
        <f t="shared" si="12"/>
        <v>195.2</v>
      </c>
      <c r="K278" s="173">
        <f t="shared" si="12"/>
        <v>80.599999999999994</v>
      </c>
    </row>
    <row r="279" spans="1:11" ht="94.5">
      <c r="A279" s="174" t="s">
        <v>606</v>
      </c>
      <c r="B279" s="171" t="s">
        <v>24</v>
      </c>
      <c r="C279" s="171" t="s">
        <v>65</v>
      </c>
      <c r="D279" s="171" t="s">
        <v>16</v>
      </c>
      <c r="E279" s="171" t="s">
        <v>45</v>
      </c>
      <c r="F279" s="171" t="s">
        <v>616</v>
      </c>
      <c r="G279" s="171" t="s">
        <v>125</v>
      </c>
      <c r="H279" s="171" t="s">
        <v>607</v>
      </c>
      <c r="I279" s="171"/>
      <c r="J279" s="173">
        <f t="shared" si="12"/>
        <v>195.2</v>
      </c>
      <c r="K279" s="173">
        <f t="shared" si="12"/>
        <v>80.599999999999994</v>
      </c>
    </row>
    <row r="280" spans="1:11" ht="63">
      <c r="A280" s="174" t="s">
        <v>134</v>
      </c>
      <c r="B280" s="171" t="s">
        <v>24</v>
      </c>
      <c r="C280" s="171" t="s">
        <v>65</v>
      </c>
      <c r="D280" s="171" t="s">
        <v>16</v>
      </c>
      <c r="E280" s="171" t="s">
        <v>45</v>
      </c>
      <c r="F280" s="171" t="s">
        <v>616</v>
      </c>
      <c r="G280" s="171" t="s">
        <v>125</v>
      </c>
      <c r="H280" s="171" t="s">
        <v>607</v>
      </c>
      <c r="I280" s="171" t="s">
        <v>124</v>
      </c>
      <c r="J280" s="173">
        <f>80.7+114.5</f>
        <v>195.2</v>
      </c>
      <c r="K280" s="173">
        <v>80.599999999999994</v>
      </c>
    </row>
    <row r="281" spans="1:11" ht="15.75">
      <c r="A281" s="169" t="s">
        <v>269</v>
      </c>
      <c r="B281" s="171" t="s">
        <v>24</v>
      </c>
      <c r="C281" s="171" t="s">
        <v>18</v>
      </c>
      <c r="D281" s="171"/>
      <c r="E281" s="171"/>
      <c r="F281" s="172"/>
      <c r="G281" s="171"/>
      <c r="H281" s="171"/>
      <c r="I281" s="172"/>
      <c r="J281" s="179">
        <f>J282+J286</f>
        <v>186.2</v>
      </c>
      <c r="K281" s="179">
        <f>K282+K286</f>
        <v>181.39999999999998</v>
      </c>
    </row>
    <row r="282" spans="1:11" ht="47.25">
      <c r="A282" s="180" t="s">
        <v>30</v>
      </c>
      <c r="B282" s="171" t="s">
        <v>24</v>
      </c>
      <c r="C282" s="171" t="s">
        <v>18</v>
      </c>
      <c r="D282" s="171" t="s">
        <v>16</v>
      </c>
      <c r="E282" s="171"/>
      <c r="F282" s="172"/>
      <c r="G282" s="171"/>
      <c r="H282" s="171"/>
      <c r="I282" s="172"/>
      <c r="J282" s="173">
        <f t="shared" ref="J282:K284" si="13">J283</f>
        <v>55</v>
      </c>
      <c r="K282" s="173">
        <f t="shared" si="13"/>
        <v>50.2</v>
      </c>
    </row>
    <row r="283" spans="1:11" ht="204.75">
      <c r="A283" s="169" t="s">
        <v>481</v>
      </c>
      <c r="B283" s="171" t="s">
        <v>24</v>
      </c>
      <c r="C283" s="171" t="s">
        <v>18</v>
      </c>
      <c r="D283" s="171" t="s">
        <v>16</v>
      </c>
      <c r="E283" s="171" t="s">
        <v>25</v>
      </c>
      <c r="F283" s="172">
        <v>0</v>
      </c>
      <c r="G283" s="171" t="s">
        <v>305</v>
      </c>
      <c r="H283" s="171" t="s">
        <v>398</v>
      </c>
      <c r="I283" s="172"/>
      <c r="J283" s="173">
        <f t="shared" si="13"/>
        <v>55</v>
      </c>
      <c r="K283" s="173">
        <f t="shared" si="13"/>
        <v>50.2</v>
      </c>
    </row>
    <row r="284" spans="1:11" ht="47.25">
      <c r="A284" s="174" t="s">
        <v>482</v>
      </c>
      <c r="B284" s="171" t="s">
        <v>24</v>
      </c>
      <c r="C284" s="171" t="s">
        <v>18</v>
      </c>
      <c r="D284" s="171" t="s">
        <v>16</v>
      </c>
      <c r="E284" s="171" t="s">
        <v>25</v>
      </c>
      <c r="F284" s="172">
        <v>0</v>
      </c>
      <c r="G284" s="171" t="s">
        <v>305</v>
      </c>
      <c r="H284" s="171" t="s">
        <v>483</v>
      </c>
      <c r="I284" s="172"/>
      <c r="J284" s="173">
        <f t="shared" si="13"/>
        <v>55</v>
      </c>
      <c r="K284" s="173">
        <f t="shared" si="13"/>
        <v>50.2</v>
      </c>
    </row>
    <row r="285" spans="1:11" ht="63">
      <c r="A285" s="174" t="s">
        <v>134</v>
      </c>
      <c r="B285" s="171" t="s">
        <v>24</v>
      </c>
      <c r="C285" s="171" t="s">
        <v>18</v>
      </c>
      <c r="D285" s="171" t="s">
        <v>16</v>
      </c>
      <c r="E285" s="171" t="s">
        <v>25</v>
      </c>
      <c r="F285" s="172">
        <v>0</v>
      </c>
      <c r="G285" s="171" t="s">
        <v>305</v>
      </c>
      <c r="H285" s="171" t="s">
        <v>483</v>
      </c>
      <c r="I285" s="172">
        <v>240</v>
      </c>
      <c r="J285" s="173">
        <f>30+25</f>
        <v>55</v>
      </c>
      <c r="K285" s="173">
        <v>50.2</v>
      </c>
    </row>
    <row r="286" spans="1:11" ht="15.75">
      <c r="A286" s="169" t="s">
        <v>78</v>
      </c>
      <c r="B286" s="171" t="s">
        <v>24</v>
      </c>
      <c r="C286" s="171" t="s">
        <v>18</v>
      </c>
      <c r="D286" s="171" t="s">
        <v>18</v>
      </c>
      <c r="E286" s="171"/>
      <c r="F286" s="172"/>
      <c r="G286" s="171"/>
      <c r="H286" s="171"/>
      <c r="I286" s="172"/>
      <c r="J286" s="179">
        <f>J287</f>
        <v>131.19999999999999</v>
      </c>
      <c r="K286" s="179">
        <f>K287</f>
        <v>131.19999999999999</v>
      </c>
    </row>
    <row r="287" spans="1:11" ht="126">
      <c r="A287" s="174" t="s">
        <v>617</v>
      </c>
      <c r="B287" s="171" t="s">
        <v>24</v>
      </c>
      <c r="C287" s="171" t="s">
        <v>18</v>
      </c>
      <c r="D287" s="171" t="s">
        <v>18</v>
      </c>
      <c r="E287" s="171" t="s">
        <v>65</v>
      </c>
      <c r="F287" s="172">
        <v>0</v>
      </c>
      <c r="G287" s="171" t="s">
        <v>305</v>
      </c>
      <c r="H287" s="171" t="s">
        <v>398</v>
      </c>
      <c r="I287" s="172"/>
      <c r="J287" s="179">
        <f>J288</f>
        <v>131.19999999999999</v>
      </c>
      <c r="K287" s="179">
        <f>K288</f>
        <v>131.19999999999999</v>
      </c>
    </row>
    <row r="288" spans="1:11" ht="15.75">
      <c r="A288" s="169" t="s">
        <v>78</v>
      </c>
      <c r="B288" s="171" t="s">
        <v>24</v>
      </c>
      <c r="C288" s="171" t="s">
        <v>18</v>
      </c>
      <c r="D288" s="171" t="s">
        <v>18</v>
      </c>
      <c r="E288" s="171" t="s">
        <v>65</v>
      </c>
      <c r="F288" s="172">
        <v>1</v>
      </c>
      <c r="G288" s="171" t="s">
        <v>305</v>
      </c>
      <c r="H288" s="171" t="s">
        <v>398</v>
      </c>
      <c r="I288" s="172"/>
      <c r="J288" s="179">
        <f>J289+J291</f>
        <v>131.19999999999999</v>
      </c>
      <c r="K288" s="179">
        <f>K289+K291</f>
        <v>131.19999999999999</v>
      </c>
    </row>
    <row r="289" spans="1:11" ht="63">
      <c r="A289" s="169" t="s">
        <v>79</v>
      </c>
      <c r="B289" s="171" t="s">
        <v>24</v>
      </c>
      <c r="C289" s="171" t="s">
        <v>18</v>
      </c>
      <c r="D289" s="171" t="s">
        <v>18</v>
      </c>
      <c r="E289" s="171" t="s">
        <v>65</v>
      </c>
      <c r="F289" s="172">
        <v>1</v>
      </c>
      <c r="G289" s="171" t="s">
        <v>305</v>
      </c>
      <c r="H289" s="171" t="s">
        <v>362</v>
      </c>
      <c r="I289" s="172"/>
      <c r="J289" s="179">
        <f>J290</f>
        <v>131.19999999999999</v>
      </c>
      <c r="K289" s="179">
        <f>K290</f>
        <v>131.19999999999999</v>
      </c>
    </row>
    <row r="290" spans="1:11" ht="47.25">
      <c r="A290" s="169" t="s">
        <v>112</v>
      </c>
      <c r="B290" s="171" t="s">
        <v>24</v>
      </c>
      <c r="C290" s="171" t="s">
        <v>18</v>
      </c>
      <c r="D290" s="171" t="s">
        <v>18</v>
      </c>
      <c r="E290" s="171" t="s">
        <v>65</v>
      </c>
      <c r="F290" s="172">
        <v>1</v>
      </c>
      <c r="G290" s="171" t="s">
        <v>305</v>
      </c>
      <c r="H290" s="171" t="s">
        <v>362</v>
      </c>
      <c r="I290" s="172">
        <v>110</v>
      </c>
      <c r="J290" s="179">
        <f>100+20+10.5+0.7</f>
        <v>131.19999999999999</v>
      </c>
      <c r="K290" s="179">
        <v>131.19999999999999</v>
      </c>
    </row>
    <row r="291" spans="1:11" ht="31.5" hidden="1">
      <c r="A291" s="169" t="s">
        <v>77</v>
      </c>
      <c r="B291" s="171" t="s">
        <v>24</v>
      </c>
      <c r="C291" s="171" t="s">
        <v>18</v>
      </c>
      <c r="D291" s="171" t="s">
        <v>18</v>
      </c>
      <c r="E291" s="171" t="s">
        <v>65</v>
      </c>
      <c r="F291" s="172">
        <v>1</v>
      </c>
      <c r="G291" s="171" t="s">
        <v>305</v>
      </c>
      <c r="H291" s="171" t="s">
        <v>363</v>
      </c>
      <c r="I291" s="172"/>
      <c r="J291" s="179">
        <f>J292</f>
        <v>0</v>
      </c>
      <c r="K291" s="179">
        <f>K292</f>
        <v>0</v>
      </c>
    </row>
    <row r="292" spans="1:11" ht="63" hidden="1">
      <c r="A292" s="174" t="s">
        <v>134</v>
      </c>
      <c r="B292" s="171" t="s">
        <v>24</v>
      </c>
      <c r="C292" s="171" t="s">
        <v>18</v>
      </c>
      <c r="D292" s="171" t="s">
        <v>18</v>
      </c>
      <c r="E292" s="171" t="s">
        <v>65</v>
      </c>
      <c r="F292" s="172">
        <v>1</v>
      </c>
      <c r="G292" s="171" t="s">
        <v>305</v>
      </c>
      <c r="H292" s="171" t="s">
        <v>363</v>
      </c>
      <c r="I292" s="172">
        <v>240</v>
      </c>
      <c r="J292" s="179"/>
      <c r="K292" s="179"/>
    </row>
    <row r="293" spans="1:11" ht="15.75">
      <c r="A293" s="169" t="s">
        <v>270</v>
      </c>
      <c r="B293" s="171" t="s">
        <v>24</v>
      </c>
      <c r="C293" s="171" t="s">
        <v>19</v>
      </c>
      <c r="D293" s="171"/>
      <c r="E293" s="171"/>
      <c r="F293" s="172"/>
      <c r="G293" s="171"/>
      <c r="H293" s="171"/>
      <c r="I293" s="172"/>
      <c r="J293" s="179">
        <f>J294+J329</f>
        <v>16769.199999999997</v>
      </c>
      <c r="K293" s="179">
        <f>K294+K329</f>
        <v>16219.699999999999</v>
      </c>
    </row>
    <row r="294" spans="1:11" ht="15.75">
      <c r="A294" s="169" t="s">
        <v>20</v>
      </c>
      <c r="B294" s="171" t="s">
        <v>24</v>
      </c>
      <c r="C294" s="171" t="s">
        <v>19</v>
      </c>
      <c r="D294" s="172" t="s">
        <v>11</v>
      </c>
      <c r="E294" s="171" t="s">
        <v>10</v>
      </c>
      <c r="F294" s="172"/>
      <c r="G294" s="171"/>
      <c r="H294" s="171"/>
      <c r="I294" s="172" t="s">
        <v>8</v>
      </c>
      <c r="J294" s="179">
        <f>J318+J295+J306+J314</f>
        <v>16011.099999999999</v>
      </c>
      <c r="K294" s="179">
        <f>K318+K295+K306+K314</f>
        <v>15462.4</v>
      </c>
    </row>
    <row r="295" spans="1:11" ht="126">
      <c r="A295" s="174" t="s">
        <v>617</v>
      </c>
      <c r="B295" s="171" t="s">
        <v>24</v>
      </c>
      <c r="C295" s="171" t="s">
        <v>19</v>
      </c>
      <c r="D295" s="171" t="s">
        <v>11</v>
      </c>
      <c r="E295" s="171" t="s">
        <v>65</v>
      </c>
      <c r="F295" s="172">
        <v>0</v>
      </c>
      <c r="G295" s="171" t="s">
        <v>305</v>
      </c>
      <c r="H295" s="171" t="s">
        <v>398</v>
      </c>
      <c r="I295" s="172"/>
      <c r="J295" s="179">
        <f>J296+J301</f>
        <v>14200</v>
      </c>
      <c r="K295" s="179">
        <f>K296+K301</f>
        <v>13761.6</v>
      </c>
    </row>
    <row r="296" spans="1:11" ht="31.5">
      <c r="A296" s="174" t="s">
        <v>80</v>
      </c>
      <c r="B296" s="171" t="s">
        <v>24</v>
      </c>
      <c r="C296" s="171" t="s">
        <v>19</v>
      </c>
      <c r="D296" s="171" t="s">
        <v>11</v>
      </c>
      <c r="E296" s="171" t="s">
        <v>65</v>
      </c>
      <c r="F296" s="172">
        <v>2</v>
      </c>
      <c r="G296" s="171" t="s">
        <v>305</v>
      </c>
      <c r="H296" s="171" t="s">
        <v>398</v>
      </c>
      <c r="I296" s="172"/>
      <c r="J296" s="179">
        <f>J297</f>
        <v>3237.8</v>
      </c>
      <c r="K296" s="179">
        <f>K297</f>
        <v>2921</v>
      </c>
    </row>
    <row r="297" spans="1:11" ht="63">
      <c r="A297" s="174" t="s">
        <v>75</v>
      </c>
      <c r="B297" s="171" t="s">
        <v>24</v>
      </c>
      <c r="C297" s="171" t="s">
        <v>19</v>
      </c>
      <c r="D297" s="171" t="s">
        <v>11</v>
      </c>
      <c r="E297" s="171" t="s">
        <v>65</v>
      </c>
      <c r="F297" s="172">
        <v>2</v>
      </c>
      <c r="G297" s="171" t="s">
        <v>305</v>
      </c>
      <c r="H297" s="171" t="s">
        <v>359</v>
      </c>
      <c r="I297" s="172"/>
      <c r="J297" s="179">
        <f>SUM(J298:J300)</f>
        <v>3237.8</v>
      </c>
      <c r="K297" s="179">
        <f>SUM(K298:K300)</f>
        <v>2921</v>
      </c>
    </row>
    <row r="298" spans="1:11" ht="47.25">
      <c r="A298" s="169" t="s">
        <v>112</v>
      </c>
      <c r="B298" s="171" t="s">
        <v>24</v>
      </c>
      <c r="C298" s="171" t="s">
        <v>19</v>
      </c>
      <c r="D298" s="171" t="s">
        <v>11</v>
      </c>
      <c r="E298" s="171" t="s">
        <v>65</v>
      </c>
      <c r="F298" s="172">
        <v>2</v>
      </c>
      <c r="G298" s="171" t="s">
        <v>305</v>
      </c>
      <c r="H298" s="171" t="s">
        <v>359</v>
      </c>
      <c r="I298" s="172">
        <v>110</v>
      </c>
      <c r="J298" s="179">
        <v>1841.4</v>
      </c>
      <c r="K298" s="179">
        <v>1736.9</v>
      </c>
    </row>
    <row r="299" spans="1:11" ht="63">
      <c r="A299" s="174" t="s">
        <v>134</v>
      </c>
      <c r="B299" s="171" t="s">
        <v>24</v>
      </c>
      <c r="C299" s="171" t="s">
        <v>19</v>
      </c>
      <c r="D299" s="171" t="s">
        <v>11</v>
      </c>
      <c r="E299" s="171" t="s">
        <v>65</v>
      </c>
      <c r="F299" s="172">
        <v>2</v>
      </c>
      <c r="G299" s="171" t="s">
        <v>305</v>
      </c>
      <c r="H299" s="171" t="s">
        <v>359</v>
      </c>
      <c r="I299" s="172">
        <v>240</v>
      </c>
      <c r="J299" s="179">
        <f>2276.4-900</f>
        <v>1376.4</v>
      </c>
      <c r="K299" s="179">
        <v>1184</v>
      </c>
    </row>
    <row r="300" spans="1:11" ht="31.5">
      <c r="A300" s="169" t="s">
        <v>114</v>
      </c>
      <c r="B300" s="171" t="s">
        <v>24</v>
      </c>
      <c r="C300" s="171" t="s">
        <v>19</v>
      </c>
      <c r="D300" s="171" t="s">
        <v>11</v>
      </c>
      <c r="E300" s="171" t="s">
        <v>65</v>
      </c>
      <c r="F300" s="172">
        <v>2</v>
      </c>
      <c r="G300" s="171" t="s">
        <v>305</v>
      </c>
      <c r="H300" s="171" t="s">
        <v>359</v>
      </c>
      <c r="I300" s="172">
        <v>850</v>
      </c>
      <c r="J300" s="179">
        <v>20</v>
      </c>
      <c r="K300" s="179">
        <v>0.1</v>
      </c>
    </row>
    <row r="301" spans="1:11" ht="31.5">
      <c r="A301" s="174" t="s">
        <v>417</v>
      </c>
      <c r="B301" s="171" t="s">
        <v>24</v>
      </c>
      <c r="C301" s="171" t="s">
        <v>19</v>
      </c>
      <c r="D301" s="171" t="s">
        <v>11</v>
      </c>
      <c r="E301" s="171" t="s">
        <v>65</v>
      </c>
      <c r="F301" s="172">
        <v>5</v>
      </c>
      <c r="G301" s="171" t="s">
        <v>305</v>
      </c>
      <c r="H301" s="171" t="s">
        <v>398</v>
      </c>
      <c r="I301" s="172"/>
      <c r="J301" s="179">
        <f>J302+J304</f>
        <v>10962.199999999999</v>
      </c>
      <c r="K301" s="179">
        <f>K302+K304</f>
        <v>10840.6</v>
      </c>
    </row>
    <row r="302" spans="1:11" ht="63">
      <c r="A302" s="174" t="s">
        <v>75</v>
      </c>
      <c r="B302" s="171" t="s">
        <v>24</v>
      </c>
      <c r="C302" s="171" t="s">
        <v>19</v>
      </c>
      <c r="D302" s="171" t="s">
        <v>11</v>
      </c>
      <c r="E302" s="171" t="s">
        <v>65</v>
      </c>
      <c r="F302" s="172">
        <v>5</v>
      </c>
      <c r="G302" s="171" t="s">
        <v>305</v>
      </c>
      <c r="H302" s="171" t="s">
        <v>359</v>
      </c>
      <c r="I302" s="172"/>
      <c r="J302" s="179">
        <f>J303</f>
        <v>10962.199999999999</v>
      </c>
      <c r="K302" s="179">
        <f>K303</f>
        <v>10840.6</v>
      </c>
    </row>
    <row r="303" spans="1:11" ht="31.5">
      <c r="A303" s="169" t="s">
        <v>418</v>
      </c>
      <c r="B303" s="171" t="s">
        <v>24</v>
      </c>
      <c r="C303" s="171" t="s">
        <v>19</v>
      </c>
      <c r="D303" s="171" t="s">
        <v>11</v>
      </c>
      <c r="E303" s="171" t="s">
        <v>65</v>
      </c>
      <c r="F303" s="172">
        <v>5</v>
      </c>
      <c r="G303" s="171" t="s">
        <v>305</v>
      </c>
      <c r="H303" s="171" t="s">
        <v>359</v>
      </c>
      <c r="I303" s="172">
        <v>620</v>
      </c>
      <c r="J303" s="179">
        <f>10489.3+402.9+1100-2100+550+520</f>
        <v>10962.199999999999</v>
      </c>
      <c r="K303" s="179">
        <v>10840.6</v>
      </c>
    </row>
    <row r="304" spans="1:11" ht="173.25" hidden="1">
      <c r="A304" s="169" t="s">
        <v>484</v>
      </c>
      <c r="B304" s="171" t="s">
        <v>24</v>
      </c>
      <c r="C304" s="171" t="s">
        <v>19</v>
      </c>
      <c r="D304" s="171" t="s">
        <v>11</v>
      </c>
      <c r="E304" s="171" t="s">
        <v>65</v>
      </c>
      <c r="F304" s="172">
        <v>5</v>
      </c>
      <c r="G304" s="171" t="s">
        <v>305</v>
      </c>
      <c r="H304" s="171" t="s">
        <v>485</v>
      </c>
      <c r="I304" s="172"/>
      <c r="J304" s="179">
        <f>J305</f>
        <v>0</v>
      </c>
      <c r="K304" s="179">
        <f>K305</f>
        <v>0</v>
      </c>
    </row>
    <row r="305" spans="1:11" ht="31.5" hidden="1">
      <c r="A305" s="169" t="s">
        <v>38</v>
      </c>
      <c r="B305" s="171" t="s">
        <v>24</v>
      </c>
      <c r="C305" s="171" t="s">
        <v>19</v>
      </c>
      <c r="D305" s="171" t="s">
        <v>11</v>
      </c>
      <c r="E305" s="171" t="s">
        <v>65</v>
      </c>
      <c r="F305" s="172">
        <v>5</v>
      </c>
      <c r="G305" s="171" t="s">
        <v>305</v>
      </c>
      <c r="H305" s="171" t="s">
        <v>485</v>
      </c>
      <c r="I305" s="172">
        <v>540</v>
      </c>
      <c r="J305" s="179"/>
      <c r="K305" s="179"/>
    </row>
    <row r="306" spans="1:11" ht="110.25" hidden="1">
      <c r="A306" s="169" t="s">
        <v>129</v>
      </c>
      <c r="B306" s="171" t="s">
        <v>24</v>
      </c>
      <c r="C306" s="171" t="s">
        <v>19</v>
      </c>
      <c r="D306" s="171" t="s">
        <v>11</v>
      </c>
      <c r="E306" s="171" t="s">
        <v>18</v>
      </c>
      <c r="F306" s="172">
        <v>0</v>
      </c>
      <c r="G306" s="171" t="s">
        <v>305</v>
      </c>
      <c r="H306" s="171" t="s">
        <v>398</v>
      </c>
      <c r="I306" s="172"/>
      <c r="J306" s="173">
        <f>J307</f>
        <v>0</v>
      </c>
      <c r="K306" s="173">
        <f>K307</f>
        <v>0</v>
      </c>
    </row>
    <row r="307" spans="1:11" ht="47.25" hidden="1">
      <c r="A307" s="169" t="s">
        <v>128</v>
      </c>
      <c r="B307" s="171" t="s">
        <v>24</v>
      </c>
      <c r="C307" s="171" t="s">
        <v>19</v>
      </c>
      <c r="D307" s="171" t="s">
        <v>11</v>
      </c>
      <c r="E307" s="171" t="s">
        <v>18</v>
      </c>
      <c r="F307" s="172">
        <v>3</v>
      </c>
      <c r="G307" s="171" t="s">
        <v>305</v>
      </c>
      <c r="H307" s="171" t="s">
        <v>398</v>
      </c>
      <c r="I307" s="172"/>
      <c r="J307" s="173">
        <f>J309+J311</f>
        <v>0</v>
      </c>
      <c r="K307" s="173">
        <f>K309+K311</f>
        <v>0</v>
      </c>
    </row>
    <row r="308" spans="1:11" ht="31.5" hidden="1">
      <c r="A308" s="169" t="s">
        <v>321</v>
      </c>
      <c r="B308" s="171" t="s">
        <v>24</v>
      </c>
      <c r="C308" s="171" t="s">
        <v>19</v>
      </c>
      <c r="D308" s="171" t="s">
        <v>11</v>
      </c>
      <c r="E308" s="171" t="s">
        <v>18</v>
      </c>
      <c r="F308" s="172">
        <v>3</v>
      </c>
      <c r="G308" s="171" t="s">
        <v>11</v>
      </c>
      <c r="H308" s="171" t="s">
        <v>398</v>
      </c>
      <c r="I308" s="172"/>
      <c r="J308" s="173">
        <f>J309</f>
        <v>0</v>
      </c>
      <c r="K308" s="173">
        <f>K309</f>
        <v>0</v>
      </c>
    </row>
    <row r="309" spans="1:11" ht="78.75" hidden="1">
      <c r="A309" s="174" t="s">
        <v>122</v>
      </c>
      <c r="B309" s="171" t="s">
        <v>24</v>
      </c>
      <c r="C309" s="171" t="s">
        <v>19</v>
      </c>
      <c r="D309" s="171" t="s">
        <v>11</v>
      </c>
      <c r="E309" s="171" t="s">
        <v>18</v>
      </c>
      <c r="F309" s="171" t="s">
        <v>127</v>
      </c>
      <c r="G309" s="171" t="s">
        <v>11</v>
      </c>
      <c r="H309" s="171" t="s">
        <v>322</v>
      </c>
      <c r="I309" s="171"/>
      <c r="J309" s="173">
        <f>J310</f>
        <v>0</v>
      </c>
      <c r="K309" s="173">
        <f>K310</f>
        <v>0</v>
      </c>
    </row>
    <row r="310" spans="1:11" ht="63" hidden="1">
      <c r="A310" s="174" t="s">
        <v>134</v>
      </c>
      <c r="B310" s="171" t="s">
        <v>24</v>
      </c>
      <c r="C310" s="171" t="s">
        <v>19</v>
      </c>
      <c r="D310" s="171" t="s">
        <v>11</v>
      </c>
      <c r="E310" s="171" t="s">
        <v>18</v>
      </c>
      <c r="F310" s="171" t="s">
        <v>127</v>
      </c>
      <c r="G310" s="171" t="s">
        <v>11</v>
      </c>
      <c r="H310" s="171" t="s">
        <v>322</v>
      </c>
      <c r="I310" s="171" t="s">
        <v>124</v>
      </c>
      <c r="J310" s="173"/>
      <c r="K310" s="173"/>
    </row>
    <row r="311" spans="1:11" ht="47.25" hidden="1">
      <c r="A311" s="169" t="s">
        <v>325</v>
      </c>
      <c r="B311" s="171" t="s">
        <v>24</v>
      </c>
      <c r="C311" s="171" t="s">
        <v>19</v>
      </c>
      <c r="D311" s="171" t="s">
        <v>11</v>
      </c>
      <c r="E311" s="171" t="s">
        <v>18</v>
      </c>
      <c r="F311" s="172">
        <v>3</v>
      </c>
      <c r="G311" s="171" t="s">
        <v>13</v>
      </c>
      <c r="H311" s="171" t="s">
        <v>398</v>
      </c>
      <c r="I311" s="172"/>
      <c r="J311" s="173">
        <f>J312</f>
        <v>0</v>
      </c>
      <c r="K311" s="173">
        <f>K312</f>
        <v>0</v>
      </c>
    </row>
    <row r="312" spans="1:11" ht="78.75" hidden="1">
      <c r="A312" s="174" t="s">
        <v>122</v>
      </c>
      <c r="B312" s="171" t="s">
        <v>24</v>
      </c>
      <c r="C312" s="171" t="s">
        <v>19</v>
      </c>
      <c r="D312" s="171" t="s">
        <v>11</v>
      </c>
      <c r="E312" s="171" t="s">
        <v>18</v>
      </c>
      <c r="F312" s="171" t="s">
        <v>127</v>
      </c>
      <c r="G312" s="171" t="s">
        <v>13</v>
      </c>
      <c r="H312" s="171" t="s">
        <v>322</v>
      </c>
      <c r="I312" s="171"/>
      <c r="J312" s="173">
        <f>J313</f>
        <v>0</v>
      </c>
      <c r="K312" s="173">
        <f>K313</f>
        <v>0</v>
      </c>
    </row>
    <row r="313" spans="1:11" ht="63" hidden="1">
      <c r="A313" s="174" t="s">
        <v>134</v>
      </c>
      <c r="B313" s="171" t="s">
        <v>24</v>
      </c>
      <c r="C313" s="171" t="s">
        <v>19</v>
      </c>
      <c r="D313" s="171" t="s">
        <v>11</v>
      </c>
      <c r="E313" s="171" t="s">
        <v>18</v>
      </c>
      <c r="F313" s="171" t="s">
        <v>127</v>
      </c>
      <c r="G313" s="171" t="s">
        <v>13</v>
      </c>
      <c r="H313" s="171" t="s">
        <v>322</v>
      </c>
      <c r="I313" s="171" t="s">
        <v>124</v>
      </c>
      <c r="J313" s="173"/>
      <c r="K313" s="173"/>
    </row>
    <row r="314" spans="1:11" ht="126">
      <c r="A314" s="169" t="s">
        <v>572</v>
      </c>
      <c r="B314" s="171" t="s">
        <v>24</v>
      </c>
      <c r="C314" s="171" t="s">
        <v>19</v>
      </c>
      <c r="D314" s="171" t="s">
        <v>11</v>
      </c>
      <c r="E314" s="171" t="s">
        <v>36</v>
      </c>
      <c r="F314" s="172">
        <v>0</v>
      </c>
      <c r="G314" s="171" t="s">
        <v>305</v>
      </c>
      <c r="H314" s="171" t="s">
        <v>398</v>
      </c>
      <c r="I314" s="172"/>
      <c r="J314" s="173">
        <f t="shared" ref="J314:K316" si="14">J315</f>
        <v>607.29999999999995</v>
      </c>
      <c r="K314" s="173">
        <f t="shared" si="14"/>
        <v>605.6</v>
      </c>
    </row>
    <row r="315" spans="1:11" ht="47.25">
      <c r="A315" s="174" t="s">
        <v>364</v>
      </c>
      <c r="B315" s="171" t="s">
        <v>24</v>
      </c>
      <c r="C315" s="171" t="s">
        <v>19</v>
      </c>
      <c r="D315" s="171" t="s">
        <v>11</v>
      </c>
      <c r="E315" s="171" t="s">
        <v>36</v>
      </c>
      <c r="F315" s="171" t="s">
        <v>125</v>
      </c>
      <c r="G315" s="171" t="s">
        <v>11</v>
      </c>
      <c r="H315" s="171" t="s">
        <v>398</v>
      </c>
      <c r="I315" s="171"/>
      <c r="J315" s="173">
        <f t="shared" si="14"/>
        <v>607.29999999999995</v>
      </c>
      <c r="K315" s="173">
        <f t="shared" si="14"/>
        <v>605.6</v>
      </c>
    </row>
    <row r="316" spans="1:11" ht="47.25">
      <c r="A316" s="174" t="s">
        <v>365</v>
      </c>
      <c r="B316" s="171" t="s">
        <v>24</v>
      </c>
      <c r="C316" s="171" t="s">
        <v>19</v>
      </c>
      <c r="D316" s="171" t="s">
        <v>11</v>
      </c>
      <c r="E316" s="171" t="s">
        <v>36</v>
      </c>
      <c r="F316" s="171" t="s">
        <v>125</v>
      </c>
      <c r="G316" s="171" t="s">
        <v>11</v>
      </c>
      <c r="H316" s="171" t="s">
        <v>366</v>
      </c>
      <c r="I316" s="171"/>
      <c r="J316" s="173">
        <f t="shared" si="14"/>
        <v>607.29999999999995</v>
      </c>
      <c r="K316" s="173">
        <f t="shared" si="14"/>
        <v>605.6</v>
      </c>
    </row>
    <row r="317" spans="1:11" ht="63">
      <c r="A317" s="174" t="s">
        <v>134</v>
      </c>
      <c r="B317" s="171" t="s">
        <v>24</v>
      </c>
      <c r="C317" s="171" t="s">
        <v>19</v>
      </c>
      <c r="D317" s="171" t="s">
        <v>11</v>
      </c>
      <c r="E317" s="171" t="s">
        <v>36</v>
      </c>
      <c r="F317" s="171" t="s">
        <v>125</v>
      </c>
      <c r="G317" s="171" t="s">
        <v>11</v>
      </c>
      <c r="H317" s="171" t="s">
        <v>366</v>
      </c>
      <c r="I317" s="171" t="s">
        <v>124</v>
      </c>
      <c r="J317" s="173">
        <f>500-100+207.3</f>
        <v>607.29999999999995</v>
      </c>
      <c r="K317" s="173">
        <v>605.6</v>
      </c>
    </row>
    <row r="318" spans="1:11" ht="15.75">
      <c r="A318" s="174" t="s">
        <v>57</v>
      </c>
      <c r="B318" s="171" t="s">
        <v>24</v>
      </c>
      <c r="C318" s="171" t="s">
        <v>19</v>
      </c>
      <c r="D318" s="171" t="s">
        <v>11</v>
      </c>
      <c r="E318" s="171" t="s">
        <v>45</v>
      </c>
      <c r="F318" s="172">
        <v>0</v>
      </c>
      <c r="G318" s="171" t="s">
        <v>125</v>
      </c>
      <c r="H318" s="171" t="s">
        <v>398</v>
      </c>
      <c r="I318" s="172"/>
      <c r="J318" s="179">
        <f>J319</f>
        <v>1203.8</v>
      </c>
      <c r="K318" s="179">
        <f>K319</f>
        <v>1095.1999999999998</v>
      </c>
    </row>
    <row r="319" spans="1:11" ht="31.5">
      <c r="A319" s="174" t="s">
        <v>58</v>
      </c>
      <c r="B319" s="171" t="s">
        <v>24</v>
      </c>
      <c r="C319" s="171" t="s">
        <v>19</v>
      </c>
      <c r="D319" s="171" t="s">
        <v>11</v>
      </c>
      <c r="E319" s="171" t="s">
        <v>45</v>
      </c>
      <c r="F319" s="172">
        <v>9</v>
      </c>
      <c r="G319" s="171" t="s">
        <v>125</v>
      </c>
      <c r="H319" s="171" t="s">
        <v>398</v>
      </c>
      <c r="I319" s="172"/>
      <c r="J319" s="179">
        <f>J320+J322+J325+J326</f>
        <v>1203.8</v>
      </c>
      <c r="K319" s="179">
        <f>K320+K322+K325+K326</f>
        <v>1095.1999999999998</v>
      </c>
    </row>
    <row r="320" spans="1:11" ht="157.5">
      <c r="A320" s="174" t="s">
        <v>40</v>
      </c>
      <c r="B320" s="171" t="s">
        <v>24</v>
      </c>
      <c r="C320" s="171" t="s">
        <v>19</v>
      </c>
      <c r="D320" s="171" t="s">
        <v>11</v>
      </c>
      <c r="E320" s="171" t="s">
        <v>45</v>
      </c>
      <c r="F320" s="172">
        <v>9</v>
      </c>
      <c r="G320" s="171" t="s">
        <v>305</v>
      </c>
      <c r="H320" s="171" t="s">
        <v>367</v>
      </c>
      <c r="I320" s="172"/>
      <c r="J320" s="179">
        <f>J321</f>
        <v>390.1</v>
      </c>
      <c r="K320" s="179">
        <f>K321</f>
        <v>353.5</v>
      </c>
    </row>
    <row r="321" spans="1:11" ht="63">
      <c r="A321" s="174" t="s">
        <v>368</v>
      </c>
      <c r="B321" s="171" t="s">
        <v>24</v>
      </c>
      <c r="C321" s="171" t="s">
        <v>19</v>
      </c>
      <c r="D321" s="171" t="s">
        <v>11</v>
      </c>
      <c r="E321" s="171" t="s">
        <v>45</v>
      </c>
      <c r="F321" s="172">
        <v>9</v>
      </c>
      <c r="G321" s="171" t="s">
        <v>305</v>
      </c>
      <c r="H321" s="171" t="s">
        <v>367</v>
      </c>
      <c r="I321" s="172">
        <v>110</v>
      </c>
      <c r="J321" s="179">
        <v>390.1</v>
      </c>
      <c r="K321" s="179">
        <v>353.5</v>
      </c>
    </row>
    <row r="322" spans="1:11" ht="47.25">
      <c r="A322" s="174" t="s">
        <v>397</v>
      </c>
      <c r="B322" s="171" t="s">
        <v>24</v>
      </c>
      <c r="C322" s="171" t="s">
        <v>19</v>
      </c>
      <c r="D322" s="171" t="s">
        <v>11</v>
      </c>
      <c r="E322" s="171" t="s">
        <v>45</v>
      </c>
      <c r="F322" s="172">
        <v>9</v>
      </c>
      <c r="G322" s="171" t="s">
        <v>305</v>
      </c>
      <c r="H322" s="171" t="s">
        <v>486</v>
      </c>
      <c r="I322" s="172"/>
      <c r="J322" s="179">
        <f>J323</f>
        <v>534.29999999999995</v>
      </c>
      <c r="K322" s="179">
        <f>K323</f>
        <v>462.3</v>
      </c>
    </row>
    <row r="323" spans="1:11" ht="31.5">
      <c r="A323" s="169" t="s">
        <v>418</v>
      </c>
      <c r="B323" s="171" t="s">
        <v>24</v>
      </c>
      <c r="C323" s="171" t="s">
        <v>19</v>
      </c>
      <c r="D323" s="171" t="s">
        <v>11</v>
      </c>
      <c r="E323" s="171" t="s">
        <v>45</v>
      </c>
      <c r="F323" s="172">
        <v>9</v>
      </c>
      <c r="G323" s="171" t="s">
        <v>305</v>
      </c>
      <c r="H323" s="171" t="s">
        <v>486</v>
      </c>
      <c r="I323" s="172">
        <v>620</v>
      </c>
      <c r="J323" s="179">
        <v>534.29999999999995</v>
      </c>
      <c r="K323" s="179">
        <v>462.3</v>
      </c>
    </row>
    <row r="324" spans="1:11" ht="63">
      <c r="A324" s="169" t="s">
        <v>369</v>
      </c>
      <c r="B324" s="171" t="s">
        <v>24</v>
      </c>
      <c r="C324" s="171" t="s">
        <v>19</v>
      </c>
      <c r="D324" s="171" t="s">
        <v>11</v>
      </c>
      <c r="E324" s="171" t="s">
        <v>45</v>
      </c>
      <c r="F324" s="172">
        <v>9</v>
      </c>
      <c r="G324" s="171" t="s">
        <v>305</v>
      </c>
      <c r="H324" s="171" t="s">
        <v>370</v>
      </c>
      <c r="I324" s="172"/>
      <c r="J324" s="179">
        <f>J325</f>
        <v>47.3</v>
      </c>
      <c r="K324" s="179">
        <f>K325</f>
        <v>47.3</v>
      </c>
    </row>
    <row r="325" spans="1:11" ht="47.25">
      <c r="A325" s="169" t="s">
        <v>112</v>
      </c>
      <c r="B325" s="171" t="s">
        <v>24</v>
      </c>
      <c r="C325" s="171" t="s">
        <v>19</v>
      </c>
      <c r="D325" s="171" t="s">
        <v>11</v>
      </c>
      <c r="E325" s="171" t="s">
        <v>45</v>
      </c>
      <c r="F325" s="172">
        <v>9</v>
      </c>
      <c r="G325" s="171" t="s">
        <v>305</v>
      </c>
      <c r="H325" s="171" t="s">
        <v>370</v>
      </c>
      <c r="I325" s="172">
        <v>110</v>
      </c>
      <c r="J325" s="179">
        <f>38+9.3</f>
        <v>47.3</v>
      </c>
      <c r="K325" s="179">
        <f>38+9.3</f>
        <v>47.3</v>
      </c>
    </row>
    <row r="326" spans="1:11" ht="94.5">
      <c r="A326" s="174" t="s">
        <v>559</v>
      </c>
      <c r="B326" s="171" t="s">
        <v>24</v>
      </c>
      <c r="C326" s="171" t="s">
        <v>19</v>
      </c>
      <c r="D326" s="171" t="s">
        <v>11</v>
      </c>
      <c r="E326" s="171" t="s">
        <v>45</v>
      </c>
      <c r="F326" s="172">
        <v>9</v>
      </c>
      <c r="G326" s="171" t="s">
        <v>305</v>
      </c>
      <c r="H326" s="171" t="s">
        <v>560</v>
      </c>
      <c r="I326" s="172"/>
      <c r="J326" s="179">
        <f>SUM(J327:J328)</f>
        <v>232.10000000000002</v>
      </c>
      <c r="K326" s="179">
        <f>SUM(K327:K328)</f>
        <v>232.10000000000002</v>
      </c>
    </row>
    <row r="327" spans="1:11" ht="47.25">
      <c r="A327" s="169" t="s">
        <v>112</v>
      </c>
      <c r="B327" s="171" t="s">
        <v>24</v>
      </c>
      <c r="C327" s="171" t="s">
        <v>19</v>
      </c>
      <c r="D327" s="171" t="s">
        <v>11</v>
      </c>
      <c r="E327" s="171" t="s">
        <v>45</v>
      </c>
      <c r="F327" s="172">
        <v>9</v>
      </c>
      <c r="G327" s="171" t="s">
        <v>305</v>
      </c>
      <c r="H327" s="171" t="s">
        <v>560</v>
      </c>
      <c r="I327" s="172">
        <v>110</v>
      </c>
      <c r="J327" s="179">
        <v>47.8</v>
      </c>
      <c r="K327" s="179">
        <v>47.8</v>
      </c>
    </row>
    <row r="328" spans="1:11" ht="31.5">
      <c r="A328" s="169" t="s">
        <v>418</v>
      </c>
      <c r="B328" s="171" t="s">
        <v>24</v>
      </c>
      <c r="C328" s="171" t="s">
        <v>19</v>
      </c>
      <c r="D328" s="171" t="s">
        <v>11</v>
      </c>
      <c r="E328" s="171" t="s">
        <v>45</v>
      </c>
      <c r="F328" s="172">
        <v>9</v>
      </c>
      <c r="G328" s="171" t="s">
        <v>305</v>
      </c>
      <c r="H328" s="171" t="s">
        <v>560</v>
      </c>
      <c r="I328" s="172">
        <v>620</v>
      </c>
      <c r="J328" s="179">
        <f>185-0.7</f>
        <v>184.3</v>
      </c>
      <c r="K328" s="179">
        <v>184.3</v>
      </c>
    </row>
    <row r="329" spans="1:11" ht="31.5">
      <c r="A329" s="169" t="s">
        <v>33</v>
      </c>
      <c r="B329" s="171" t="s">
        <v>24</v>
      </c>
      <c r="C329" s="171" t="s">
        <v>19</v>
      </c>
      <c r="D329" s="171" t="s">
        <v>15</v>
      </c>
      <c r="E329" s="171"/>
      <c r="F329" s="172"/>
      <c r="G329" s="171"/>
      <c r="H329" s="171"/>
      <c r="I329" s="172"/>
      <c r="J329" s="173">
        <f>J330</f>
        <v>758.09999999999991</v>
      </c>
      <c r="K329" s="173">
        <f>K330</f>
        <v>757.3</v>
      </c>
    </row>
    <row r="330" spans="1:11" ht="126">
      <c r="A330" s="174" t="s">
        <v>617</v>
      </c>
      <c r="B330" s="171" t="s">
        <v>24</v>
      </c>
      <c r="C330" s="171" t="s">
        <v>19</v>
      </c>
      <c r="D330" s="171" t="s">
        <v>15</v>
      </c>
      <c r="E330" s="171" t="s">
        <v>65</v>
      </c>
      <c r="F330" s="172">
        <v>0</v>
      </c>
      <c r="G330" s="171" t="s">
        <v>305</v>
      </c>
      <c r="H330" s="171" t="s">
        <v>398</v>
      </c>
      <c r="I330" s="172"/>
      <c r="J330" s="173">
        <f>J331</f>
        <v>758.09999999999991</v>
      </c>
      <c r="K330" s="173">
        <f>K331</f>
        <v>757.3</v>
      </c>
    </row>
    <row r="331" spans="1:11" ht="31.5">
      <c r="A331" s="174" t="s">
        <v>81</v>
      </c>
      <c r="B331" s="171" t="s">
        <v>24</v>
      </c>
      <c r="C331" s="171" t="s">
        <v>19</v>
      </c>
      <c r="D331" s="171" t="s">
        <v>15</v>
      </c>
      <c r="E331" s="171" t="s">
        <v>65</v>
      </c>
      <c r="F331" s="172">
        <v>3</v>
      </c>
      <c r="G331" s="171" t="s">
        <v>305</v>
      </c>
      <c r="H331" s="171" t="s">
        <v>398</v>
      </c>
      <c r="I331" s="172"/>
      <c r="J331" s="173">
        <f>J332+J334+J336</f>
        <v>758.09999999999991</v>
      </c>
      <c r="K331" s="173">
        <f>K332+K334+K336</f>
        <v>757.3</v>
      </c>
    </row>
    <row r="332" spans="1:11" ht="47.25">
      <c r="A332" s="174" t="s">
        <v>82</v>
      </c>
      <c r="B332" s="171" t="s">
        <v>24</v>
      </c>
      <c r="C332" s="171" t="s">
        <v>19</v>
      </c>
      <c r="D332" s="171" t="s">
        <v>15</v>
      </c>
      <c r="E332" s="171" t="s">
        <v>65</v>
      </c>
      <c r="F332" s="172">
        <v>3</v>
      </c>
      <c r="G332" s="171" t="s">
        <v>305</v>
      </c>
      <c r="H332" s="171" t="s">
        <v>371</v>
      </c>
      <c r="I332" s="172"/>
      <c r="J332" s="173">
        <f>J333</f>
        <v>100</v>
      </c>
      <c r="K332" s="173">
        <f>K333</f>
        <v>100</v>
      </c>
    </row>
    <row r="333" spans="1:11" ht="15.75">
      <c r="A333" s="174" t="s">
        <v>487</v>
      </c>
      <c r="B333" s="171" t="s">
        <v>24</v>
      </c>
      <c r="C333" s="171" t="s">
        <v>19</v>
      </c>
      <c r="D333" s="171" t="s">
        <v>15</v>
      </c>
      <c r="E333" s="171" t="s">
        <v>65</v>
      </c>
      <c r="F333" s="172">
        <v>3</v>
      </c>
      <c r="G333" s="171" t="s">
        <v>305</v>
      </c>
      <c r="H333" s="171" t="s">
        <v>371</v>
      </c>
      <c r="I333" s="172">
        <v>350</v>
      </c>
      <c r="J333" s="173">
        <v>100</v>
      </c>
      <c r="K333" s="173">
        <v>100</v>
      </c>
    </row>
    <row r="334" spans="1:11" ht="47.25">
      <c r="A334" s="174" t="s">
        <v>83</v>
      </c>
      <c r="B334" s="171" t="s">
        <v>24</v>
      </c>
      <c r="C334" s="171" t="s">
        <v>19</v>
      </c>
      <c r="D334" s="171" t="s">
        <v>15</v>
      </c>
      <c r="E334" s="171" t="s">
        <v>65</v>
      </c>
      <c r="F334" s="172">
        <v>3</v>
      </c>
      <c r="G334" s="171" t="s">
        <v>305</v>
      </c>
      <c r="H334" s="171" t="s">
        <v>372</v>
      </c>
      <c r="I334" s="172"/>
      <c r="J334" s="173">
        <f>J335</f>
        <v>399.9</v>
      </c>
      <c r="K334" s="173">
        <f>K335</f>
        <v>399.8</v>
      </c>
    </row>
    <row r="335" spans="1:11" ht="63">
      <c r="A335" s="174" t="s">
        <v>134</v>
      </c>
      <c r="B335" s="171" t="s">
        <v>24</v>
      </c>
      <c r="C335" s="171" t="s">
        <v>19</v>
      </c>
      <c r="D335" s="171" t="s">
        <v>15</v>
      </c>
      <c r="E335" s="171" t="s">
        <v>65</v>
      </c>
      <c r="F335" s="172">
        <v>3</v>
      </c>
      <c r="G335" s="171" t="s">
        <v>305</v>
      </c>
      <c r="H335" s="171" t="s">
        <v>372</v>
      </c>
      <c r="I335" s="172">
        <v>240</v>
      </c>
      <c r="J335" s="173">
        <f>500-100.1</f>
        <v>399.9</v>
      </c>
      <c r="K335" s="173">
        <v>399.8</v>
      </c>
    </row>
    <row r="336" spans="1:11" ht="31.5">
      <c r="A336" s="174" t="s">
        <v>77</v>
      </c>
      <c r="B336" s="171" t="s">
        <v>24</v>
      </c>
      <c r="C336" s="171" t="s">
        <v>19</v>
      </c>
      <c r="D336" s="171" t="s">
        <v>15</v>
      </c>
      <c r="E336" s="171" t="s">
        <v>65</v>
      </c>
      <c r="F336" s="172">
        <v>3</v>
      </c>
      <c r="G336" s="171" t="s">
        <v>305</v>
      </c>
      <c r="H336" s="171" t="s">
        <v>363</v>
      </c>
      <c r="I336" s="172"/>
      <c r="J336" s="173">
        <f>J337</f>
        <v>258.2</v>
      </c>
      <c r="K336" s="173">
        <f>K337</f>
        <v>257.5</v>
      </c>
    </row>
    <row r="337" spans="1:11" ht="63">
      <c r="A337" s="174" t="s">
        <v>134</v>
      </c>
      <c r="B337" s="171" t="s">
        <v>24</v>
      </c>
      <c r="C337" s="171" t="s">
        <v>19</v>
      </c>
      <c r="D337" s="171" t="s">
        <v>15</v>
      </c>
      <c r="E337" s="171" t="s">
        <v>65</v>
      </c>
      <c r="F337" s="172">
        <v>3</v>
      </c>
      <c r="G337" s="171" t="s">
        <v>305</v>
      </c>
      <c r="H337" s="171" t="s">
        <v>363</v>
      </c>
      <c r="I337" s="172">
        <v>240</v>
      </c>
      <c r="J337" s="173">
        <f>370-105-10+3.2</f>
        <v>258.2</v>
      </c>
      <c r="K337" s="173">
        <v>257.5</v>
      </c>
    </row>
    <row r="338" spans="1:11" ht="15.75">
      <c r="A338" s="169" t="s">
        <v>271</v>
      </c>
      <c r="B338" s="171" t="s">
        <v>24</v>
      </c>
      <c r="C338" s="171">
        <v>10</v>
      </c>
      <c r="D338" s="171"/>
      <c r="E338" s="171"/>
      <c r="F338" s="172"/>
      <c r="G338" s="171"/>
      <c r="H338" s="171"/>
      <c r="I338" s="172"/>
      <c r="J338" s="173">
        <f>J339</f>
        <v>749.6</v>
      </c>
      <c r="K338" s="173">
        <f>K339</f>
        <v>749.5</v>
      </c>
    </row>
    <row r="339" spans="1:11" ht="31.5">
      <c r="A339" s="169" t="s">
        <v>39</v>
      </c>
      <c r="B339" s="171" t="s">
        <v>24</v>
      </c>
      <c r="C339" s="171" t="s">
        <v>36</v>
      </c>
      <c r="D339" s="171" t="s">
        <v>12</v>
      </c>
      <c r="E339" s="171"/>
      <c r="F339" s="171"/>
      <c r="G339" s="171"/>
      <c r="H339" s="171"/>
      <c r="I339" s="172"/>
      <c r="J339" s="173">
        <f>J340+J344</f>
        <v>749.6</v>
      </c>
      <c r="K339" s="173">
        <f>K340+K344</f>
        <v>749.5</v>
      </c>
    </row>
    <row r="340" spans="1:11" ht="47.25">
      <c r="A340" s="174" t="s">
        <v>85</v>
      </c>
      <c r="B340" s="171" t="s">
        <v>24</v>
      </c>
      <c r="C340" s="171" t="s">
        <v>36</v>
      </c>
      <c r="D340" s="171" t="s">
        <v>12</v>
      </c>
      <c r="E340" s="171" t="s">
        <v>84</v>
      </c>
      <c r="F340" s="172">
        <v>0</v>
      </c>
      <c r="G340" s="171" t="s">
        <v>305</v>
      </c>
      <c r="H340" s="171" t="s">
        <v>398</v>
      </c>
      <c r="I340" s="172"/>
      <c r="J340" s="173">
        <f t="shared" ref="J340:K342" si="15">J341</f>
        <v>559.6</v>
      </c>
      <c r="K340" s="173">
        <f t="shared" si="15"/>
        <v>559.5</v>
      </c>
    </row>
    <row r="341" spans="1:11" ht="47.25">
      <c r="A341" s="174" t="s">
        <v>86</v>
      </c>
      <c r="B341" s="171" t="s">
        <v>24</v>
      </c>
      <c r="C341" s="171" t="s">
        <v>36</v>
      </c>
      <c r="D341" s="171" t="s">
        <v>12</v>
      </c>
      <c r="E341" s="171" t="s">
        <v>84</v>
      </c>
      <c r="F341" s="172">
        <v>3</v>
      </c>
      <c r="G341" s="171" t="s">
        <v>305</v>
      </c>
      <c r="H341" s="171" t="s">
        <v>398</v>
      </c>
      <c r="I341" s="172"/>
      <c r="J341" s="173">
        <f t="shared" si="15"/>
        <v>559.6</v>
      </c>
      <c r="K341" s="173">
        <f t="shared" si="15"/>
        <v>559.5</v>
      </c>
    </row>
    <row r="342" spans="1:11" ht="78.75">
      <c r="A342" s="174" t="s">
        <v>87</v>
      </c>
      <c r="B342" s="171" t="s">
        <v>24</v>
      </c>
      <c r="C342" s="171" t="s">
        <v>36</v>
      </c>
      <c r="D342" s="171" t="s">
        <v>12</v>
      </c>
      <c r="E342" s="171" t="s">
        <v>84</v>
      </c>
      <c r="F342" s="172">
        <v>3</v>
      </c>
      <c r="G342" s="171" t="s">
        <v>305</v>
      </c>
      <c r="H342" s="171" t="s">
        <v>373</v>
      </c>
      <c r="I342" s="172"/>
      <c r="J342" s="173">
        <f t="shared" si="15"/>
        <v>559.6</v>
      </c>
      <c r="K342" s="173">
        <f t="shared" si="15"/>
        <v>559.5</v>
      </c>
    </row>
    <row r="343" spans="1:11" ht="110.25">
      <c r="A343" s="174" t="s">
        <v>472</v>
      </c>
      <c r="B343" s="171" t="s">
        <v>24</v>
      </c>
      <c r="C343" s="171" t="s">
        <v>36</v>
      </c>
      <c r="D343" s="171" t="s">
        <v>12</v>
      </c>
      <c r="E343" s="171" t="s">
        <v>84</v>
      </c>
      <c r="F343" s="172">
        <v>3</v>
      </c>
      <c r="G343" s="171" t="s">
        <v>305</v>
      </c>
      <c r="H343" s="171" t="s">
        <v>373</v>
      </c>
      <c r="I343" s="172">
        <v>810</v>
      </c>
      <c r="J343" s="173">
        <f>500+59.6</f>
        <v>559.6</v>
      </c>
      <c r="K343" s="173">
        <v>559.5</v>
      </c>
    </row>
    <row r="344" spans="1:11" ht="15.75">
      <c r="A344" s="174" t="s">
        <v>57</v>
      </c>
      <c r="B344" s="171" t="s">
        <v>24</v>
      </c>
      <c r="C344" s="171" t="s">
        <v>36</v>
      </c>
      <c r="D344" s="171" t="s">
        <v>12</v>
      </c>
      <c r="E344" s="171" t="s">
        <v>45</v>
      </c>
      <c r="F344" s="172">
        <v>0</v>
      </c>
      <c r="G344" s="171" t="s">
        <v>305</v>
      </c>
      <c r="H344" s="171" t="s">
        <v>398</v>
      </c>
      <c r="I344" s="172"/>
      <c r="J344" s="173">
        <f t="shared" ref="J344:K346" si="16">J345</f>
        <v>190</v>
      </c>
      <c r="K344" s="173">
        <f t="shared" si="16"/>
        <v>190</v>
      </c>
    </row>
    <row r="345" spans="1:11" ht="31.5">
      <c r="A345" s="174" t="s">
        <v>58</v>
      </c>
      <c r="B345" s="171" t="s">
        <v>24</v>
      </c>
      <c r="C345" s="171" t="s">
        <v>36</v>
      </c>
      <c r="D345" s="171" t="s">
        <v>12</v>
      </c>
      <c r="E345" s="171" t="s">
        <v>45</v>
      </c>
      <c r="F345" s="172">
        <v>9</v>
      </c>
      <c r="G345" s="171" t="s">
        <v>305</v>
      </c>
      <c r="H345" s="171" t="s">
        <v>398</v>
      </c>
      <c r="I345" s="172"/>
      <c r="J345" s="173">
        <f t="shared" si="16"/>
        <v>190</v>
      </c>
      <c r="K345" s="173">
        <f t="shared" si="16"/>
        <v>190</v>
      </c>
    </row>
    <row r="346" spans="1:11" ht="31.5">
      <c r="A346" s="174" t="s">
        <v>374</v>
      </c>
      <c r="B346" s="171" t="s">
        <v>24</v>
      </c>
      <c r="C346" s="171" t="s">
        <v>36</v>
      </c>
      <c r="D346" s="171" t="s">
        <v>12</v>
      </c>
      <c r="E346" s="171" t="s">
        <v>45</v>
      </c>
      <c r="F346" s="172">
        <v>9</v>
      </c>
      <c r="G346" s="171" t="s">
        <v>305</v>
      </c>
      <c r="H346" s="171" t="s">
        <v>375</v>
      </c>
      <c r="I346" s="172"/>
      <c r="J346" s="179">
        <f t="shared" si="16"/>
        <v>190</v>
      </c>
      <c r="K346" s="179">
        <f t="shared" si="16"/>
        <v>190</v>
      </c>
    </row>
    <row r="347" spans="1:11" ht="47.25">
      <c r="A347" s="174" t="s">
        <v>117</v>
      </c>
      <c r="B347" s="171" t="s">
        <v>24</v>
      </c>
      <c r="C347" s="171" t="s">
        <v>36</v>
      </c>
      <c r="D347" s="171" t="s">
        <v>12</v>
      </c>
      <c r="E347" s="171" t="s">
        <v>45</v>
      </c>
      <c r="F347" s="172">
        <v>9</v>
      </c>
      <c r="G347" s="171" t="s">
        <v>305</v>
      </c>
      <c r="H347" s="171" t="s">
        <v>375</v>
      </c>
      <c r="I347" s="172">
        <v>310</v>
      </c>
      <c r="J347" s="179">
        <f>50+40+30+20+50</f>
        <v>190</v>
      </c>
      <c r="K347" s="179">
        <v>190</v>
      </c>
    </row>
    <row r="348" spans="1:11" ht="15.75">
      <c r="A348" s="169" t="s">
        <v>272</v>
      </c>
      <c r="B348" s="171" t="s">
        <v>24</v>
      </c>
      <c r="C348" s="171">
        <v>11</v>
      </c>
      <c r="D348" s="171"/>
      <c r="E348" s="171"/>
      <c r="F348" s="172"/>
      <c r="G348" s="171"/>
      <c r="H348" s="171"/>
      <c r="I348" s="172"/>
      <c r="J348" s="173">
        <f t="shared" ref="J348:K350" si="17">J349</f>
        <v>3095</v>
      </c>
      <c r="K348" s="173">
        <f t="shared" si="17"/>
        <v>2706.9</v>
      </c>
    </row>
    <row r="349" spans="1:11" ht="47.25">
      <c r="A349" s="169" t="s">
        <v>34</v>
      </c>
      <c r="B349" s="171" t="s">
        <v>24</v>
      </c>
      <c r="C349" s="171">
        <v>11</v>
      </c>
      <c r="D349" s="171" t="s">
        <v>16</v>
      </c>
      <c r="E349" s="171"/>
      <c r="F349" s="172"/>
      <c r="G349" s="171"/>
      <c r="H349" s="171"/>
      <c r="I349" s="172"/>
      <c r="J349" s="173">
        <f t="shared" si="17"/>
        <v>3095</v>
      </c>
      <c r="K349" s="173">
        <f t="shared" si="17"/>
        <v>2706.9</v>
      </c>
    </row>
    <row r="350" spans="1:11" ht="126">
      <c r="A350" s="174" t="s">
        <v>617</v>
      </c>
      <c r="B350" s="171" t="s">
        <v>24</v>
      </c>
      <c r="C350" s="171" t="s">
        <v>37</v>
      </c>
      <c r="D350" s="171" t="s">
        <v>16</v>
      </c>
      <c r="E350" s="171" t="s">
        <v>65</v>
      </c>
      <c r="F350" s="172">
        <v>0</v>
      </c>
      <c r="G350" s="171" t="s">
        <v>305</v>
      </c>
      <c r="H350" s="171" t="s">
        <v>398</v>
      </c>
      <c r="I350" s="172"/>
      <c r="J350" s="173">
        <f t="shared" si="17"/>
        <v>3095</v>
      </c>
      <c r="K350" s="173">
        <f t="shared" si="17"/>
        <v>2706.9</v>
      </c>
    </row>
    <row r="351" spans="1:11" ht="110.25">
      <c r="A351" s="174" t="s">
        <v>88</v>
      </c>
      <c r="B351" s="171" t="s">
        <v>24</v>
      </c>
      <c r="C351" s="171" t="s">
        <v>37</v>
      </c>
      <c r="D351" s="171" t="s">
        <v>16</v>
      </c>
      <c r="E351" s="171" t="s">
        <v>65</v>
      </c>
      <c r="F351" s="172">
        <v>4</v>
      </c>
      <c r="G351" s="171" t="s">
        <v>305</v>
      </c>
      <c r="H351" s="171" t="s">
        <v>398</v>
      </c>
      <c r="I351" s="172"/>
      <c r="J351" s="173">
        <f>J352+J354+J356</f>
        <v>3095</v>
      </c>
      <c r="K351" s="173">
        <f>K352+K354+K356</f>
        <v>2706.9</v>
      </c>
    </row>
    <row r="352" spans="1:11" ht="31.5">
      <c r="A352" s="174" t="s">
        <v>89</v>
      </c>
      <c r="B352" s="171" t="s">
        <v>24</v>
      </c>
      <c r="C352" s="171" t="s">
        <v>37</v>
      </c>
      <c r="D352" s="171" t="s">
        <v>16</v>
      </c>
      <c r="E352" s="171" t="s">
        <v>65</v>
      </c>
      <c r="F352" s="172">
        <v>4</v>
      </c>
      <c r="G352" s="171" t="s">
        <v>305</v>
      </c>
      <c r="H352" s="171" t="s">
        <v>376</v>
      </c>
      <c r="I352" s="172"/>
      <c r="J352" s="173">
        <f>J353</f>
        <v>275</v>
      </c>
      <c r="K352" s="173">
        <f>K353</f>
        <v>275</v>
      </c>
    </row>
    <row r="353" spans="1:11" ht="63">
      <c r="A353" s="174" t="s">
        <v>134</v>
      </c>
      <c r="B353" s="171" t="s">
        <v>24</v>
      </c>
      <c r="C353" s="171" t="s">
        <v>37</v>
      </c>
      <c r="D353" s="171" t="s">
        <v>16</v>
      </c>
      <c r="E353" s="171" t="s">
        <v>65</v>
      </c>
      <c r="F353" s="172">
        <v>4</v>
      </c>
      <c r="G353" s="171" t="s">
        <v>305</v>
      </c>
      <c r="H353" s="171" t="s">
        <v>376</v>
      </c>
      <c r="I353" s="172">
        <v>240</v>
      </c>
      <c r="J353" s="173">
        <v>275</v>
      </c>
      <c r="K353" s="173">
        <v>275</v>
      </c>
    </row>
    <row r="354" spans="1:11" ht="31.5">
      <c r="A354" s="174" t="s">
        <v>73</v>
      </c>
      <c r="B354" s="171" t="s">
        <v>24</v>
      </c>
      <c r="C354" s="171" t="s">
        <v>37</v>
      </c>
      <c r="D354" s="171" t="s">
        <v>16</v>
      </c>
      <c r="E354" s="171" t="s">
        <v>65</v>
      </c>
      <c r="F354" s="172">
        <v>4</v>
      </c>
      <c r="G354" s="171" t="s">
        <v>305</v>
      </c>
      <c r="H354" s="171" t="s">
        <v>354</v>
      </c>
      <c r="I354" s="172"/>
      <c r="J354" s="173">
        <f>J355</f>
        <v>1320</v>
      </c>
      <c r="K354" s="173">
        <f>K355</f>
        <v>931.9</v>
      </c>
    </row>
    <row r="355" spans="1:11" ht="63">
      <c r="A355" s="174" t="s">
        <v>134</v>
      </c>
      <c r="B355" s="171" t="s">
        <v>24</v>
      </c>
      <c r="C355" s="171" t="s">
        <v>37</v>
      </c>
      <c r="D355" s="171" t="s">
        <v>16</v>
      </c>
      <c r="E355" s="171" t="s">
        <v>65</v>
      </c>
      <c r="F355" s="172">
        <v>4</v>
      </c>
      <c r="G355" s="171" t="s">
        <v>305</v>
      </c>
      <c r="H355" s="171" t="s">
        <v>354</v>
      </c>
      <c r="I355" s="172">
        <v>240</v>
      </c>
      <c r="J355" s="173">
        <v>1320</v>
      </c>
      <c r="K355" s="173">
        <v>931.9</v>
      </c>
    </row>
    <row r="356" spans="1:11" ht="31.5">
      <c r="A356" s="174" t="s">
        <v>90</v>
      </c>
      <c r="B356" s="171" t="s">
        <v>24</v>
      </c>
      <c r="C356" s="171" t="s">
        <v>37</v>
      </c>
      <c r="D356" s="171" t="s">
        <v>16</v>
      </c>
      <c r="E356" s="171" t="s">
        <v>65</v>
      </c>
      <c r="F356" s="172">
        <v>4</v>
      </c>
      <c r="G356" s="171" t="s">
        <v>305</v>
      </c>
      <c r="H356" s="171" t="s">
        <v>377</v>
      </c>
      <c r="I356" s="172"/>
      <c r="J356" s="173">
        <f>J357</f>
        <v>1500</v>
      </c>
      <c r="K356" s="173">
        <f>K357</f>
        <v>1500</v>
      </c>
    </row>
    <row r="357" spans="1:11" ht="63">
      <c r="A357" s="174" t="s">
        <v>134</v>
      </c>
      <c r="B357" s="171" t="s">
        <v>24</v>
      </c>
      <c r="C357" s="171" t="s">
        <v>37</v>
      </c>
      <c r="D357" s="171" t="s">
        <v>16</v>
      </c>
      <c r="E357" s="171" t="s">
        <v>65</v>
      </c>
      <c r="F357" s="172">
        <v>4</v>
      </c>
      <c r="G357" s="171" t="s">
        <v>305</v>
      </c>
      <c r="H357" s="171" t="s">
        <v>377</v>
      </c>
      <c r="I357" s="172">
        <v>240</v>
      </c>
      <c r="J357" s="173">
        <v>1500</v>
      </c>
      <c r="K357" s="173">
        <v>1500</v>
      </c>
    </row>
    <row r="358" spans="1:11" ht="31.5">
      <c r="A358" s="169" t="s">
        <v>380</v>
      </c>
      <c r="B358" s="171" t="s">
        <v>24</v>
      </c>
      <c r="C358" s="171" t="s">
        <v>43</v>
      </c>
      <c r="D358" s="171"/>
      <c r="E358" s="171"/>
      <c r="F358" s="172"/>
      <c r="G358" s="171"/>
      <c r="H358" s="171"/>
      <c r="I358" s="172"/>
      <c r="J358" s="173">
        <f t="shared" ref="J358:K362" si="18">J359</f>
        <v>350</v>
      </c>
      <c r="K358" s="173">
        <f t="shared" si="18"/>
        <v>336</v>
      </c>
    </row>
    <row r="359" spans="1:11" ht="31.5">
      <c r="A359" s="169" t="s">
        <v>378</v>
      </c>
      <c r="B359" s="171" t="s">
        <v>24</v>
      </c>
      <c r="C359" s="171" t="s">
        <v>43</v>
      </c>
      <c r="D359" s="171" t="s">
        <v>13</v>
      </c>
      <c r="E359" s="171"/>
      <c r="F359" s="172"/>
      <c r="G359" s="171"/>
      <c r="H359" s="171"/>
      <c r="I359" s="172"/>
      <c r="J359" s="173">
        <f t="shared" si="18"/>
        <v>350</v>
      </c>
      <c r="K359" s="173">
        <f t="shared" si="18"/>
        <v>336</v>
      </c>
    </row>
    <row r="360" spans="1:11" ht="126">
      <c r="A360" s="174" t="s">
        <v>558</v>
      </c>
      <c r="B360" s="171" t="s">
        <v>24</v>
      </c>
      <c r="C360" s="171" t="s">
        <v>43</v>
      </c>
      <c r="D360" s="171" t="s">
        <v>13</v>
      </c>
      <c r="E360" s="171" t="s">
        <v>37</v>
      </c>
      <c r="F360" s="172">
        <v>0</v>
      </c>
      <c r="G360" s="171" t="s">
        <v>305</v>
      </c>
      <c r="H360" s="171" t="s">
        <v>398</v>
      </c>
      <c r="I360" s="172"/>
      <c r="J360" s="173">
        <f t="shared" si="18"/>
        <v>350</v>
      </c>
      <c r="K360" s="173">
        <f t="shared" si="18"/>
        <v>336</v>
      </c>
    </row>
    <row r="361" spans="1:11" ht="47.25">
      <c r="A361" s="174" t="s">
        <v>303</v>
      </c>
      <c r="B361" s="171" t="s">
        <v>24</v>
      </c>
      <c r="C361" s="171" t="s">
        <v>43</v>
      </c>
      <c r="D361" s="171" t="s">
        <v>13</v>
      </c>
      <c r="E361" s="171" t="s">
        <v>37</v>
      </c>
      <c r="F361" s="171" t="s">
        <v>125</v>
      </c>
      <c r="G361" s="171" t="s">
        <v>11</v>
      </c>
      <c r="H361" s="171" t="s">
        <v>398</v>
      </c>
      <c r="I361" s="171"/>
      <c r="J361" s="173">
        <f t="shared" si="18"/>
        <v>350</v>
      </c>
      <c r="K361" s="173">
        <f t="shared" si="18"/>
        <v>336</v>
      </c>
    </row>
    <row r="362" spans="1:11" ht="47.25">
      <c r="A362" s="174" t="s">
        <v>303</v>
      </c>
      <c r="B362" s="171" t="s">
        <v>24</v>
      </c>
      <c r="C362" s="171" t="s">
        <v>43</v>
      </c>
      <c r="D362" s="171" t="s">
        <v>13</v>
      </c>
      <c r="E362" s="171" t="s">
        <v>37</v>
      </c>
      <c r="F362" s="171" t="s">
        <v>125</v>
      </c>
      <c r="G362" s="171" t="s">
        <v>11</v>
      </c>
      <c r="H362" s="171" t="s">
        <v>304</v>
      </c>
      <c r="I362" s="171"/>
      <c r="J362" s="173">
        <f t="shared" si="18"/>
        <v>350</v>
      </c>
      <c r="K362" s="173">
        <f t="shared" si="18"/>
        <v>336</v>
      </c>
    </row>
    <row r="363" spans="1:11" ht="63">
      <c r="A363" s="174" t="s">
        <v>134</v>
      </c>
      <c r="B363" s="171" t="s">
        <v>24</v>
      </c>
      <c r="C363" s="171" t="s">
        <v>43</v>
      </c>
      <c r="D363" s="171" t="s">
        <v>13</v>
      </c>
      <c r="E363" s="171" t="s">
        <v>37</v>
      </c>
      <c r="F363" s="171" t="s">
        <v>125</v>
      </c>
      <c r="G363" s="171" t="s">
        <v>11</v>
      </c>
      <c r="H363" s="171" t="s">
        <v>304</v>
      </c>
      <c r="I363" s="171" t="s">
        <v>124</v>
      </c>
      <c r="J363" s="173">
        <f>250+100</f>
        <v>350</v>
      </c>
      <c r="K363" s="173">
        <v>336</v>
      </c>
    </row>
    <row r="364" spans="1:11" ht="31.5">
      <c r="A364" s="157" t="s">
        <v>488</v>
      </c>
      <c r="B364" s="158">
        <v>872</v>
      </c>
      <c r="C364" s="159" t="s">
        <v>140</v>
      </c>
      <c r="D364" s="159" t="s">
        <v>140</v>
      </c>
      <c r="E364" s="160" t="s">
        <v>140</v>
      </c>
      <c r="F364" s="161" t="s">
        <v>140</v>
      </c>
      <c r="G364" s="162" t="s">
        <v>140</v>
      </c>
      <c r="H364" s="163" t="s">
        <v>140</v>
      </c>
      <c r="I364" s="161"/>
      <c r="J364" s="164">
        <f>J365+J422+J428+J463+J485+J551+J563+J606+J616+J626</f>
        <v>1512.8000000000002</v>
      </c>
      <c r="K364" s="164">
        <f>K365+K422+K428+K463+K485+K551+K563+K606+K616+K626</f>
        <v>1385.7</v>
      </c>
    </row>
    <row r="365" spans="1:11" ht="31.5">
      <c r="A365" s="184" t="s">
        <v>263</v>
      </c>
      <c r="B365" s="171" t="s">
        <v>44</v>
      </c>
      <c r="C365" s="171" t="s">
        <v>11</v>
      </c>
      <c r="D365" s="172" t="s">
        <v>9</v>
      </c>
      <c r="E365" s="171" t="s">
        <v>10</v>
      </c>
      <c r="F365" s="172"/>
      <c r="G365" s="171"/>
      <c r="H365" s="171"/>
      <c r="I365" s="172" t="s">
        <v>8</v>
      </c>
      <c r="J365" s="179">
        <f>J366+J374</f>
        <v>1512.8000000000002</v>
      </c>
      <c r="K365" s="179">
        <f>K366+K374</f>
        <v>1385.7</v>
      </c>
    </row>
    <row r="366" spans="1:11" ht="94.5">
      <c r="A366" s="184" t="s">
        <v>26</v>
      </c>
      <c r="B366" s="171" t="s">
        <v>44</v>
      </c>
      <c r="C366" s="171" t="s">
        <v>11</v>
      </c>
      <c r="D366" s="171" t="s">
        <v>12</v>
      </c>
      <c r="E366" s="171" t="s">
        <v>10</v>
      </c>
      <c r="F366" s="172"/>
      <c r="G366" s="171"/>
      <c r="H366" s="171"/>
      <c r="I366" s="172" t="s">
        <v>8</v>
      </c>
      <c r="J366" s="179">
        <f>J367</f>
        <v>1014.1000000000001</v>
      </c>
      <c r="K366" s="179">
        <f>K367</f>
        <v>947.9</v>
      </c>
    </row>
    <row r="367" spans="1:11" ht="47.25">
      <c r="A367" s="169" t="s">
        <v>47</v>
      </c>
      <c r="B367" s="171" t="s">
        <v>44</v>
      </c>
      <c r="C367" s="171" t="s">
        <v>11</v>
      </c>
      <c r="D367" s="171" t="s">
        <v>12</v>
      </c>
      <c r="E367" s="171">
        <v>91</v>
      </c>
      <c r="F367" s="172">
        <v>0</v>
      </c>
      <c r="G367" s="171" t="s">
        <v>125</v>
      </c>
      <c r="H367" s="171" t="s">
        <v>398</v>
      </c>
      <c r="I367" s="172" t="s">
        <v>8</v>
      </c>
      <c r="J367" s="179">
        <f>J368</f>
        <v>1014.1000000000001</v>
      </c>
      <c r="K367" s="179">
        <f>K368</f>
        <v>947.9</v>
      </c>
    </row>
    <row r="368" spans="1:11" ht="63">
      <c r="A368" s="169" t="s">
        <v>48</v>
      </c>
      <c r="B368" s="171" t="s">
        <v>44</v>
      </c>
      <c r="C368" s="171" t="s">
        <v>11</v>
      </c>
      <c r="D368" s="171" t="s">
        <v>12</v>
      </c>
      <c r="E368" s="171">
        <v>91</v>
      </c>
      <c r="F368" s="172">
        <v>1</v>
      </c>
      <c r="G368" s="171" t="s">
        <v>305</v>
      </c>
      <c r="H368" s="171" t="s">
        <v>398</v>
      </c>
      <c r="I368" s="172"/>
      <c r="J368" s="179">
        <f>J369+J371</f>
        <v>1014.1000000000001</v>
      </c>
      <c r="K368" s="179">
        <f>K369+K371</f>
        <v>947.9</v>
      </c>
    </row>
    <row r="369" spans="1:11" ht="141.75">
      <c r="A369" s="169" t="s">
        <v>49</v>
      </c>
      <c r="B369" s="171" t="s">
        <v>44</v>
      </c>
      <c r="C369" s="171" t="s">
        <v>11</v>
      </c>
      <c r="D369" s="171" t="s">
        <v>12</v>
      </c>
      <c r="E369" s="171">
        <v>91</v>
      </c>
      <c r="F369" s="172">
        <v>1</v>
      </c>
      <c r="G369" s="171" t="s">
        <v>305</v>
      </c>
      <c r="H369" s="171" t="s">
        <v>306</v>
      </c>
      <c r="I369" s="172"/>
      <c r="J369" s="179">
        <f>J370</f>
        <v>1005.4000000000001</v>
      </c>
      <c r="K369" s="179">
        <f>K370</f>
        <v>947.8</v>
      </c>
    </row>
    <row r="370" spans="1:11" ht="47.25">
      <c r="A370" s="169" t="s">
        <v>113</v>
      </c>
      <c r="B370" s="171" t="s">
        <v>44</v>
      </c>
      <c r="C370" s="171" t="s">
        <v>11</v>
      </c>
      <c r="D370" s="171" t="s">
        <v>12</v>
      </c>
      <c r="E370" s="171">
        <v>91</v>
      </c>
      <c r="F370" s="172">
        <v>1</v>
      </c>
      <c r="G370" s="171" t="s">
        <v>305</v>
      </c>
      <c r="H370" s="171" t="s">
        <v>306</v>
      </c>
      <c r="I370" s="172">
        <v>120</v>
      </c>
      <c r="J370" s="173">
        <f>574.4+323+135-27</f>
        <v>1005.4000000000001</v>
      </c>
      <c r="K370" s="173">
        <v>947.8</v>
      </c>
    </row>
    <row r="371" spans="1:11" ht="113.25" customHeight="1">
      <c r="A371" s="169" t="s">
        <v>50</v>
      </c>
      <c r="B371" s="171" t="s">
        <v>44</v>
      </c>
      <c r="C371" s="171" t="s">
        <v>11</v>
      </c>
      <c r="D371" s="171" t="s">
        <v>12</v>
      </c>
      <c r="E371" s="171">
        <v>91</v>
      </c>
      <c r="F371" s="172">
        <v>1</v>
      </c>
      <c r="G371" s="171" t="s">
        <v>305</v>
      </c>
      <c r="H371" s="171" t="s">
        <v>307</v>
      </c>
      <c r="I371" s="172"/>
      <c r="J371" s="173">
        <f>SUM(J372:J373)</f>
        <v>8.6999999999999993</v>
      </c>
      <c r="K371" s="173">
        <f>SUM(K372:K373)</f>
        <v>0.1</v>
      </c>
    </row>
    <row r="372" spans="1:11" ht="63">
      <c r="A372" s="174" t="s">
        <v>134</v>
      </c>
      <c r="B372" s="171" t="s">
        <v>44</v>
      </c>
      <c r="C372" s="171" t="s">
        <v>11</v>
      </c>
      <c r="D372" s="171" t="s">
        <v>12</v>
      </c>
      <c r="E372" s="171">
        <v>91</v>
      </c>
      <c r="F372" s="172">
        <v>1</v>
      </c>
      <c r="G372" s="171" t="s">
        <v>305</v>
      </c>
      <c r="H372" s="171" t="s">
        <v>307</v>
      </c>
      <c r="I372" s="172">
        <v>240</v>
      </c>
      <c r="J372" s="173">
        <f>8.7-0.1</f>
        <v>8.6</v>
      </c>
      <c r="K372" s="173">
        <v>0</v>
      </c>
    </row>
    <row r="373" spans="1:11" ht="31.5">
      <c r="A373" s="174" t="s">
        <v>114</v>
      </c>
      <c r="B373" s="171" t="s">
        <v>44</v>
      </c>
      <c r="C373" s="171" t="s">
        <v>11</v>
      </c>
      <c r="D373" s="171" t="s">
        <v>12</v>
      </c>
      <c r="E373" s="171">
        <v>91</v>
      </c>
      <c r="F373" s="172">
        <v>1</v>
      </c>
      <c r="G373" s="171" t="s">
        <v>305</v>
      </c>
      <c r="H373" s="171" t="s">
        <v>307</v>
      </c>
      <c r="I373" s="172">
        <v>850</v>
      </c>
      <c r="J373" s="173">
        <v>0.1</v>
      </c>
      <c r="K373" s="173">
        <v>0.1</v>
      </c>
    </row>
    <row r="374" spans="1:11" ht="31.5">
      <c r="A374" s="174" t="s">
        <v>21</v>
      </c>
      <c r="B374" s="171" t="s">
        <v>44</v>
      </c>
      <c r="C374" s="171" t="s">
        <v>11</v>
      </c>
      <c r="D374" s="171" t="s">
        <v>120</v>
      </c>
      <c r="E374" s="171"/>
      <c r="F374" s="171"/>
      <c r="G374" s="171"/>
      <c r="H374" s="171"/>
      <c r="I374" s="171"/>
      <c r="J374" s="173">
        <f>J375</f>
        <v>498.7</v>
      </c>
      <c r="K374" s="173">
        <f>K375</f>
        <v>437.8</v>
      </c>
    </row>
    <row r="375" spans="1:11" ht="47.25">
      <c r="A375" s="169" t="s">
        <v>47</v>
      </c>
      <c r="B375" s="171" t="s">
        <v>44</v>
      </c>
      <c r="C375" s="171" t="s">
        <v>11</v>
      </c>
      <c r="D375" s="172">
        <v>13</v>
      </c>
      <c r="E375" s="171" t="s">
        <v>103</v>
      </c>
      <c r="F375" s="172">
        <v>0</v>
      </c>
      <c r="G375" s="171" t="s">
        <v>305</v>
      </c>
      <c r="H375" s="171" t="s">
        <v>398</v>
      </c>
      <c r="I375" s="172"/>
      <c r="J375" s="173">
        <f>J376</f>
        <v>498.7</v>
      </c>
      <c r="K375" s="173">
        <f>K376</f>
        <v>437.8</v>
      </c>
    </row>
    <row r="376" spans="1:11" ht="63">
      <c r="A376" s="169" t="s">
        <v>48</v>
      </c>
      <c r="B376" s="171" t="s">
        <v>44</v>
      </c>
      <c r="C376" s="171" t="s">
        <v>11</v>
      </c>
      <c r="D376" s="172">
        <v>13</v>
      </c>
      <c r="E376" s="172">
        <v>91</v>
      </c>
      <c r="F376" s="172">
        <v>1</v>
      </c>
      <c r="G376" s="171" t="s">
        <v>305</v>
      </c>
      <c r="H376" s="171" t="s">
        <v>398</v>
      </c>
      <c r="I376" s="172"/>
      <c r="J376" s="173">
        <f>J377+J379</f>
        <v>498.7</v>
      </c>
      <c r="K376" s="173">
        <f>K377+K379</f>
        <v>437.8</v>
      </c>
    </row>
    <row r="377" spans="1:11" ht="94.5">
      <c r="A377" s="169" t="s">
        <v>135</v>
      </c>
      <c r="B377" s="171" t="s">
        <v>44</v>
      </c>
      <c r="C377" s="171" t="s">
        <v>11</v>
      </c>
      <c r="D377" s="172">
        <v>13</v>
      </c>
      <c r="E377" s="172">
        <v>91</v>
      </c>
      <c r="F377" s="172">
        <v>1</v>
      </c>
      <c r="G377" s="171" t="s">
        <v>305</v>
      </c>
      <c r="H377" s="171" t="s">
        <v>379</v>
      </c>
      <c r="I377" s="172"/>
      <c r="J377" s="173">
        <f>J378</f>
        <v>70</v>
      </c>
      <c r="K377" s="173">
        <f>K378</f>
        <v>61.1</v>
      </c>
    </row>
    <row r="378" spans="1:11" ht="63">
      <c r="A378" s="169" t="s">
        <v>134</v>
      </c>
      <c r="B378" s="171" t="s">
        <v>44</v>
      </c>
      <c r="C378" s="171" t="s">
        <v>11</v>
      </c>
      <c r="D378" s="172">
        <v>13</v>
      </c>
      <c r="E378" s="172">
        <v>91</v>
      </c>
      <c r="F378" s="172">
        <v>1</v>
      </c>
      <c r="G378" s="171" t="s">
        <v>305</v>
      </c>
      <c r="H378" s="171" t="s">
        <v>379</v>
      </c>
      <c r="I378" s="172">
        <v>240</v>
      </c>
      <c r="J378" s="173">
        <f>100-30</f>
        <v>70</v>
      </c>
      <c r="K378" s="173">
        <v>61.1</v>
      </c>
    </row>
    <row r="379" spans="1:11" ht="31.5">
      <c r="A379" s="174" t="s">
        <v>104</v>
      </c>
      <c r="B379" s="171" t="s">
        <v>44</v>
      </c>
      <c r="C379" s="171" t="s">
        <v>11</v>
      </c>
      <c r="D379" s="172">
        <v>13</v>
      </c>
      <c r="E379" s="171" t="s">
        <v>103</v>
      </c>
      <c r="F379" s="172">
        <v>1</v>
      </c>
      <c r="G379" s="171" t="s">
        <v>305</v>
      </c>
      <c r="H379" s="171" t="s">
        <v>328</v>
      </c>
      <c r="I379" s="172"/>
      <c r="J379" s="173">
        <f>J380</f>
        <v>428.7</v>
      </c>
      <c r="K379" s="173">
        <f>K380</f>
        <v>376.7</v>
      </c>
    </row>
    <row r="380" spans="1:11" ht="63">
      <c r="A380" s="174" t="s">
        <v>134</v>
      </c>
      <c r="B380" s="171" t="s">
        <v>44</v>
      </c>
      <c r="C380" s="171" t="s">
        <v>11</v>
      </c>
      <c r="D380" s="172">
        <v>13</v>
      </c>
      <c r="E380" s="171" t="s">
        <v>103</v>
      </c>
      <c r="F380" s="172">
        <v>1</v>
      </c>
      <c r="G380" s="171" t="s">
        <v>305</v>
      </c>
      <c r="H380" s="171" t="s">
        <v>328</v>
      </c>
      <c r="I380" s="172">
        <v>240</v>
      </c>
      <c r="J380" s="173">
        <f>300-100+150+78.7</f>
        <v>428.7</v>
      </c>
      <c r="K380" s="173">
        <v>376.7</v>
      </c>
    </row>
    <row r="381" spans="1:11" ht="15.75">
      <c r="A381" s="185" t="s">
        <v>142</v>
      </c>
      <c r="B381" s="186"/>
      <c r="C381" s="187"/>
      <c r="D381" s="186"/>
      <c r="E381" s="187"/>
      <c r="F381" s="186"/>
      <c r="G381" s="187"/>
      <c r="H381" s="188"/>
      <c r="I381" s="188"/>
      <c r="J381" s="189">
        <f>J10+J364</f>
        <v>144686.29999999999</v>
      </c>
      <c r="K381" s="189">
        <f>K10+K364</f>
        <v>117770.69999999998</v>
      </c>
    </row>
  </sheetData>
  <mergeCells count="2">
    <mergeCell ref="E9:H9"/>
    <mergeCell ref="A7:K7"/>
  </mergeCells>
  <phoneticPr fontId="2" type="noConversion"/>
  <pageMargins left="0.78740157480314965" right="0.19685039370078741" top="0.39370078740157483" bottom="0.39370078740157483" header="0.27559055118110237" footer="0.15748031496062992"/>
  <pageSetup paperSize="9" fitToHeight="30" orientation="portrait" verticalDpi="300" r:id="rId1"/>
  <headerFooter alignWithMargins="0"/>
  <rowBreaks count="7" manualBreakCount="7">
    <brk id="28" max="10" man="1"/>
    <brk id="43" max="10" man="1"/>
    <brk id="56" max="10" man="1"/>
    <brk id="95" max="10" man="1"/>
    <brk id="119" max="10" man="1"/>
    <brk id="148" max="10" man="1"/>
    <brk id="199" max="10"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J150"/>
  <sheetViews>
    <sheetView view="pageBreakPreview" topLeftCell="A41" zoomScaleNormal="100" zoomScaleSheetLayoutView="100" workbookViewId="0">
      <selection activeCell="H51" sqref="H51"/>
    </sheetView>
  </sheetViews>
  <sheetFormatPr defaultRowHeight="12.75"/>
  <cols>
    <col min="1" max="1" width="43.7109375" style="136" customWidth="1"/>
    <col min="2" max="3" width="3.140625" style="2" customWidth="1"/>
    <col min="4" max="4" width="6.7109375" style="15" customWidth="1"/>
    <col min="5" max="6" width="9" style="2" customWidth="1"/>
    <col min="7" max="8" width="4" style="2" customWidth="1"/>
    <col min="9" max="9" width="15.85546875" style="1" bestFit="1" customWidth="1"/>
    <col min="10" max="10" width="13.28515625" style="1" customWidth="1"/>
    <col min="11" max="16384" width="9.140625" style="1"/>
  </cols>
  <sheetData>
    <row r="1" spans="1:10" ht="15.75">
      <c r="J1" s="152" t="s">
        <v>235</v>
      </c>
    </row>
    <row r="2" spans="1:10" ht="15.75">
      <c r="J2" s="152" t="s">
        <v>234</v>
      </c>
    </row>
    <row r="3" spans="1:10" ht="15.75">
      <c r="J3" s="152" t="s">
        <v>493</v>
      </c>
    </row>
    <row r="4" spans="1:10" ht="15.75">
      <c r="J4" s="152" t="s">
        <v>495</v>
      </c>
    </row>
    <row r="5" spans="1:10" ht="15.75">
      <c r="J5" s="152" t="str">
        <f>'Приложение 1'!D5</f>
        <v>от "11" июня 2020 года №19-61</v>
      </c>
    </row>
    <row r="6" spans="1:10" ht="14.25" customHeight="1"/>
    <row r="7" spans="1:10" ht="111.75" customHeight="1">
      <c r="A7" s="248" t="s">
        <v>553</v>
      </c>
      <c r="B7" s="248"/>
      <c r="C7" s="248"/>
      <c r="D7" s="248"/>
      <c r="E7" s="248"/>
      <c r="F7" s="248"/>
      <c r="G7" s="248"/>
      <c r="H7" s="248"/>
      <c r="I7" s="248"/>
      <c r="J7" s="248"/>
    </row>
    <row r="8" spans="1:10" ht="18.75" customHeight="1">
      <c r="A8" s="137"/>
      <c r="B8" s="16"/>
      <c r="C8" s="16"/>
      <c r="D8" s="17"/>
      <c r="E8" s="16"/>
      <c r="F8" s="16"/>
      <c r="G8" s="16"/>
      <c r="H8" s="16"/>
      <c r="I8" s="10"/>
      <c r="J8" s="124" t="s">
        <v>138</v>
      </c>
    </row>
    <row r="9" spans="1:10" ht="225.75" customHeight="1">
      <c r="A9" s="138" t="s">
        <v>4</v>
      </c>
      <c r="B9" s="249" t="s">
        <v>6</v>
      </c>
      <c r="C9" s="249"/>
      <c r="D9" s="249"/>
      <c r="E9" s="249"/>
      <c r="F9" s="100" t="s">
        <v>438</v>
      </c>
      <c r="G9" s="100" t="s">
        <v>261</v>
      </c>
      <c r="H9" s="100" t="s">
        <v>262</v>
      </c>
      <c r="I9" s="100" t="s">
        <v>549</v>
      </c>
      <c r="J9" s="100" t="s">
        <v>239</v>
      </c>
    </row>
    <row r="10" spans="1:10" ht="78.75">
      <c r="A10" s="206" t="s">
        <v>56</v>
      </c>
      <c r="B10" s="207" t="s">
        <v>11</v>
      </c>
      <c r="C10" s="208" t="s">
        <v>125</v>
      </c>
      <c r="D10" s="207" t="s">
        <v>305</v>
      </c>
      <c r="E10" s="207" t="s">
        <v>398</v>
      </c>
      <c r="F10" s="209" t="s">
        <v>140</v>
      </c>
      <c r="G10" s="210" t="s">
        <v>140</v>
      </c>
      <c r="H10" s="210" t="s">
        <v>140</v>
      </c>
      <c r="I10" s="211">
        <f>I11+I15</f>
        <v>4419.9000000000005</v>
      </c>
      <c r="J10" s="211">
        <f>J11+J15</f>
        <v>3935.9</v>
      </c>
    </row>
    <row r="11" spans="1:10" ht="31.5">
      <c r="A11" s="165" t="s">
        <v>95</v>
      </c>
      <c r="B11" s="212" t="s">
        <v>11</v>
      </c>
      <c r="C11" s="192" t="s">
        <v>123</v>
      </c>
      <c r="D11" s="212" t="s">
        <v>305</v>
      </c>
      <c r="E11" s="212" t="s">
        <v>398</v>
      </c>
      <c r="F11" s="166" t="s">
        <v>140</v>
      </c>
      <c r="G11" s="167" t="s">
        <v>140</v>
      </c>
      <c r="H11" s="167" t="s">
        <v>140</v>
      </c>
      <c r="I11" s="213">
        <f>SUM(I12:I14)</f>
        <v>4177.4000000000005</v>
      </c>
      <c r="J11" s="213">
        <f>SUM(J12:J14)</f>
        <v>3749.5</v>
      </c>
    </row>
    <row r="12" spans="1:10" ht="31.5">
      <c r="A12" s="165" t="s">
        <v>55</v>
      </c>
      <c r="B12" s="212" t="s">
        <v>11</v>
      </c>
      <c r="C12" s="192" t="s">
        <v>123</v>
      </c>
      <c r="D12" s="212" t="s">
        <v>305</v>
      </c>
      <c r="E12" s="212">
        <v>29060</v>
      </c>
      <c r="F12" s="166">
        <v>240</v>
      </c>
      <c r="G12" s="167">
        <v>1</v>
      </c>
      <c r="H12" s="167">
        <v>13</v>
      </c>
      <c r="I12" s="213">
        <f>'Приложение 6'!J58</f>
        <v>3678</v>
      </c>
      <c r="J12" s="213">
        <f>'Приложение 6'!K58</f>
        <v>3530.2</v>
      </c>
    </row>
    <row r="13" spans="1:10" ht="31.5">
      <c r="A13" s="165" t="s">
        <v>318</v>
      </c>
      <c r="B13" s="212" t="s">
        <v>11</v>
      </c>
      <c r="C13" s="192" t="s">
        <v>123</v>
      </c>
      <c r="D13" s="212" t="s">
        <v>305</v>
      </c>
      <c r="E13" s="212">
        <v>29270</v>
      </c>
      <c r="F13" s="166">
        <v>240</v>
      </c>
      <c r="G13" s="167">
        <v>1</v>
      </c>
      <c r="H13" s="167">
        <v>13</v>
      </c>
      <c r="I13" s="213">
        <f>'Приложение 6'!J60</f>
        <v>472.3</v>
      </c>
      <c r="J13" s="213">
        <f>'Приложение 6'!K60</f>
        <v>202.8</v>
      </c>
    </row>
    <row r="14" spans="1:10" ht="31.5">
      <c r="A14" s="165" t="s">
        <v>399</v>
      </c>
      <c r="B14" s="212" t="s">
        <v>11</v>
      </c>
      <c r="C14" s="192" t="s">
        <v>123</v>
      </c>
      <c r="D14" s="212" t="s">
        <v>305</v>
      </c>
      <c r="E14" s="212">
        <v>29290</v>
      </c>
      <c r="F14" s="166">
        <v>240</v>
      </c>
      <c r="G14" s="167">
        <v>1</v>
      </c>
      <c r="H14" s="167">
        <v>13</v>
      </c>
      <c r="I14" s="213">
        <f>'Приложение 6'!J62</f>
        <v>27.099999999999966</v>
      </c>
      <c r="J14" s="213">
        <f>'Приложение 6'!K62</f>
        <v>16.5</v>
      </c>
    </row>
    <row r="15" spans="1:10" ht="63">
      <c r="A15" s="165" t="s">
        <v>110</v>
      </c>
      <c r="B15" s="212" t="s">
        <v>11</v>
      </c>
      <c r="C15" s="192">
        <v>2</v>
      </c>
      <c r="D15" s="212" t="s">
        <v>305</v>
      </c>
      <c r="E15" s="212" t="s">
        <v>398</v>
      </c>
      <c r="F15" s="166"/>
      <c r="G15" s="167"/>
      <c r="H15" s="167"/>
      <c r="I15" s="213">
        <f>I16</f>
        <v>242.50000000000006</v>
      </c>
      <c r="J15" s="213">
        <f>J16</f>
        <v>186.4</v>
      </c>
    </row>
    <row r="16" spans="1:10" ht="47.25">
      <c r="A16" s="165" t="s">
        <v>108</v>
      </c>
      <c r="B16" s="212" t="s">
        <v>11</v>
      </c>
      <c r="C16" s="192">
        <v>2</v>
      </c>
      <c r="D16" s="212" t="s">
        <v>305</v>
      </c>
      <c r="E16" s="212">
        <v>29070</v>
      </c>
      <c r="F16" s="166">
        <v>240</v>
      </c>
      <c r="G16" s="167">
        <v>1</v>
      </c>
      <c r="H16" s="167">
        <v>13</v>
      </c>
      <c r="I16" s="213">
        <f>'Приложение 6'!J65</f>
        <v>242.50000000000006</v>
      </c>
      <c r="J16" s="213">
        <f>'Приложение 6'!K65</f>
        <v>186.4</v>
      </c>
    </row>
    <row r="17" spans="1:10" ht="157.5">
      <c r="A17" s="165" t="s">
        <v>404</v>
      </c>
      <c r="B17" s="212" t="s">
        <v>13</v>
      </c>
      <c r="C17" s="192" t="s">
        <v>125</v>
      </c>
      <c r="D17" s="212" t="s">
        <v>305</v>
      </c>
      <c r="E17" s="212" t="s">
        <v>398</v>
      </c>
      <c r="F17" s="166" t="s">
        <v>140</v>
      </c>
      <c r="G17" s="167" t="s">
        <v>140</v>
      </c>
      <c r="H17" s="167" t="s">
        <v>140</v>
      </c>
      <c r="I17" s="213">
        <f>I18+I24+I26+I29</f>
        <v>624.90000000000009</v>
      </c>
      <c r="J17" s="213">
        <f>J18+J24+J26+J29</f>
        <v>598.5</v>
      </c>
    </row>
    <row r="18" spans="1:10" ht="47.25">
      <c r="A18" s="165" t="s">
        <v>420</v>
      </c>
      <c r="B18" s="212" t="s">
        <v>13</v>
      </c>
      <c r="C18" s="192" t="s">
        <v>123</v>
      </c>
      <c r="D18" s="212" t="s">
        <v>305</v>
      </c>
      <c r="E18" s="212" t="s">
        <v>398</v>
      </c>
      <c r="F18" s="166" t="s">
        <v>140</v>
      </c>
      <c r="G18" s="167" t="s">
        <v>140</v>
      </c>
      <c r="H18" s="167" t="s">
        <v>140</v>
      </c>
      <c r="I18" s="213">
        <f>SUM(I19:I23)</f>
        <v>7.6</v>
      </c>
      <c r="J18" s="213">
        <f>SUM(J19:J23)</f>
        <v>7.5</v>
      </c>
    </row>
    <row r="19" spans="1:10" ht="31.5" hidden="1">
      <c r="A19" s="165" t="s">
        <v>583</v>
      </c>
      <c r="B19" s="212" t="s">
        <v>13</v>
      </c>
      <c r="C19" s="192">
        <v>1</v>
      </c>
      <c r="D19" s="212" t="s">
        <v>305</v>
      </c>
      <c r="E19" s="212">
        <v>29080</v>
      </c>
      <c r="F19" s="166">
        <v>240</v>
      </c>
      <c r="G19" s="167">
        <v>3</v>
      </c>
      <c r="H19" s="167">
        <v>9</v>
      </c>
      <c r="I19" s="213">
        <f>'Приложение 6'!J132</f>
        <v>0</v>
      </c>
      <c r="J19" s="213">
        <f>'Приложение 6'!K132</f>
        <v>0</v>
      </c>
    </row>
    <row r="20" spans="1:10" ht="31.5" hidden="1">
      <c r="A20" s="165" t="s">
        <v>585</v>
      </c>
      <c r="B20" s="212" t="s">
        <v>13</v>
      </c>
      <c r="C20" s="192">
        <v>1</v>
      </c>
      <c r="D20" s="212" t="s">
        <v>305</v>
      </c>
      <c r="E20" s="212">
        <v>29320</v>
      </c>
      <c r="F20" s="166">
        <v>240</v>
      </c>
      <c r="G20" s="167">
        <v>3</v>
      </c>
      <c r="H20" s="167">
        <v>9</v>
      </c>
      <c r="I20" s="213">
        <f>'Приложение 6'!J134</f>
        <v>0</v>
      </c>
      <c r="J20" s="213">
        <f>'Приложение 6'!K134</f>
        <v>0</v>
      </c>
    </row>
    <row r="21" spans="1:10" ht="31.5" hidden="1">
      <c r="A21" s="165" t="s">
        <v>587</v>
      </c>
      <c r="B21" s="212" t="s">
        <v>13</v>
      </c>
      <c r="C21" s="192">
        <v>1</v>
      </c>
      <c r="D21" s="212" t="s">
        <v>305</v>
      </c>
      <c r="E21" s="212">
        <v>29510</v>
      </c>
      <c r="F21" s="166">
        <v>240</v>
      </c>
      <c r="G21" s="167">
        <v>3</v>
      </c>
      <c r="H21" s="167">
        <v>9</v>
      </c>
      <c r="I21" s="213">
        <f>'Приложение 6'!J136</f>
        <v>0</v>
      </c>
      <c r="J21" s="213">
        <f>'Приложение 6'!K136</f>
        <v>0</v>
      </c>
    </row>
    <row r="22" spans="1:10" ht="63" hidden="1">
      <c r="A22" s="165" t="s">
        <v>331</v>
      </c>
      <c r="B22" s="212" t="s">
        <v>13</v>
      </c>
      <c r="C22" s="192">
        <v>1</v>
      </c>
      <c r="D22" s="212" t="s">
        <v>305</v>
      </c>
      <c r="E22" s="212">
        <v>29560</v>
      </c>
      <c r="F22" s="166">
        <v>240</v>
      </c>
      <c r="G22" s="167">
        <v>3</v>
      </c>
      <c r="H22" s="167">
        <v>9</v>
      </c>
      <c r="I22" s="213">
        <f>'Приложение 6'!J138</f>
        <v>0</v>
      </c>
      <c r="J22" s="213">
        <f>'Приложение 6'!K138</f>
        <v>0</v>
      </c>
    </row>
    <row r="23" spans="1:10" ht="31.5">
      <c r="A23" s="165" t="s">
        <v>467</v>
      </c>
      <c r="B23" s="212" t="s">
        <v>13</v>
      </c>
      <c r="C23" s="192">
        <v>1</v>
      </c>
      <c r="D23" s="212" t="s">
        <v>305</v>
      </c>
      <c r="E23" s="212">
        <v>29580</v>
      </c>
      <c r="F23" s="166">
        <v>240</v>
      </c>
      <c r="G23" s="167">
        <v>3</v>
      </c>
      <c r="H23" s="167">
        <v>9</v>
      </c>
      <c r="I23" s="213">
        <f>'Приложение 6'!J140</f>
        <v>7.6</v>
      </c>
      <c r="J23" s="213">
        <f>'Приложение 6'!K140</f>
        <v>7.5</v>
      </c>
    </row>
    <row r="24" spans="1:10" ht="78.75" hidden="1">
      <c r="A24" s="165" t="s">
        <v>618</v>
      </c>
      <c r="B24" s="212" t="s">
        <v>13</v>
      </c>
      <c r="C24" s="192">
        <v>2</v>
      </c>
      <c r="D24" s="212" t="s">
        <v>305</v>
      </c>
      <c r="E24" s="212" t="s">
        <v>398</v>
      </c>
      <c r="F24" s="166"/>
      <c r="G24" s="167"/>
      <c r="H24" s="167"/>
      <c r="I24" s="213">
        <f>I25</f>
        <v>0</v>
      </c>
      <c r="J24" s="213">
        <f>J25</f>
        <v>0</v>
      </c>
    </row>
    <row r="25" spans="1:10" ht="47.25" hidden="1">
      <c r="A25" s="165" t="s">
        <v>590</v>
      </c>
      <c r="B25" s="212" t="s">
        <v>13</v>
      </c>
      <c r="C25" s="192">
        <v>2</v>
      </c>
      <c r="D25" s="212" t="s">
        <v>305</v>
      </c>
      <c r="E25" s="212">
        <v>29030</v>
      </c>
      <c r="F25" s="166">
        <v>240</v>
      </c>
      <c r="G25" s="167">
        <v>3</v>
      </c>
      <c r="H25" s="167">
        <v>9</v>
      </c>
      <c r="I25" s="213">
        <f>'Приложение 6'!J143</f>
        <v>0</v>
      </c>
      <c r="J25" s="213">
        <f>'Приложение 6'!K143</f>
        <v>0</v>
      </c>
    </row>
    <row r="26" spans="1:10" ht="94.5">
      <c r="A26" s="165" t="s">
        <v>384</v>
      </c>
      <c r="B26" s="212" t="s">
        <v>13</v>
      </c>
      <c r="C26" s="192">
        <v>3</v>
      </c>
      <c r="D26" s="212" t="s">
        <v>305</v>
      </c>
      <c r="E26" s="212" t="s">
        <v>398</v>
      </c>
      <c r="F26" s="166"/>
      <c r="G26" s="167"/>
      <c r="H26" s="167"/>
      <c r="I26" s="213">
        <f>SUM(I27:I28)</f>
        <v>340.9</v>
      </c>
      <c r="J26" s="213">
        <f>SUM(J27:J28)</f>
        <v>340.8</v>
      </c>
    </row>
    <row r="27" spans="1:10" ht="63">
      <c r="A27" s="165" t="s">
        <v>405</v>
      </c>
      <c r="B27" s="212" t="s">
        <v>13</v>
      </c>
      <c r="C27" s="192">
        <v>3</v>
      </c>
      <c r="D27" s="212" t="s">
        <v>305</v>
      </c>
      <c r="E27" s="212">
        <v>29520</v>
      </c>
      <c r="F27" s="166">
        <v>240</v>
      </c>
      <c r="G27" s="167">
        <v>3</v>
      </c>
      <c r="H27" s="167">
        <v>9</v>
      </c>
      <c r="I27" s="213">
        <f>'Приложение 6'!J146</f>
        <v>340.9</v>
      </c>
      <c r="J27" s="213">
        <f>'Приложение 6'!K146</f>
        <v>340.8</v>
      </c>
    </row>
    <row r="28" spans="1:10" ht="47.25" hidden="1">
      <c r="A28" s="165" t="s">
        <v>334</v>
      </c>
      <c r="B28" s="212" t="s">
        <v>13</v>
      </c>
      <c r="C28" s="192">
        <v>3</v>
      </c>
      <c r="D28" s="212" t="s">
        <v>305</v>
      </c>
      <c r="E28" s="212">
        <v>29540</v>
      </c>
      <c r="F28" s="166">
        <v>240</v>
      </c>
      <c r="G28" s="167">
        <v>3</v>
      </c>
      <c r="H28" s="167">
        <v>9</v>
      </c>
      <c r="I28" s="213">
        <f>'Приложение 6'!J148</f>
        <v>0</v>
      </c>
      <c r="J28" s="213">
        <f>'Приложение 6'!K148</f>
        <v>0</v>
      </c>
    </row>
    <row r="29" spans="1:10" ht="31.5">
      <c r="A29" s="165" t="s">
        <v>385</v>
      </c>
      <c r="B29" s="212" t="s">
        <v>13</v>
      </c>
      <c r="C29" s="192">
        <v>4</v>
      </c>
      <c r="D29" s="212" t="s">
        <v>305</v>
      </c>
      <c r="E29" s="212" t="s">
        <v>398</v>
      </c>
      <c r="F29" s="166"/>
      <c r="G29" s="167"/>
      <c r="H29" s="167"/>
      <c r="I29" s="213">
        <f>SUM(I30:I31)</f>
        <v>276.40000000000003</v>
      </c>
      <c r="J29" s="213">
        <f>SUM(J30:J31)</f>
        <v>250.2</v>
      </c>
    </row>
    <row r="30" spans="1:10" ht="31.5">
      <c r="A30" s="165" t="s">
        <v>336</v>
      </c>
      <c r="B30" s="212" t="s">
        <v>13</v>
      </c>
      <c r="C30" s="192">
        <v>4</v>
      </c>
      <c r="D30" s="212" t="s">
        <v>305</v>
      </c>
      <c r="E30" s="212">
        <v>29530</v>
      </c>
      <c r="F30" s="166">
        <v>240</v>
      </c>
      <c r="G30" s="167">
        <v>3</v>
      </c>
      <c r="H30" s="167">
        <v>10</v>
      </c>
      <c r="I30" s="213">
        <f>'Приложение 6'!J157</f>
        <v>271.3</v>
      </c>
      <c r="J30" s="213">
        <f>'Приложение 6'!K157</f>
        <v>245.7</v>
      </c>
    </row>
    <row r="31" spans="1:10" ht="47.25">
      <c r="A31" s="165" t="s">
        <v>592</v>
      </c>
      <c r="B31" s="212" t="s">
        <v>13</v>
      </c>
      <c r="C31" s="192">
        <v>4</v>
      </c>
      <c r="D31" s="212" t="s">
        <v>305</v>
      </c>
      <c r="E31" s="212" t="s">
        <v>593</v>
      </c>
      <c r="F31" s="166">
        <v>240</v>
      </c>
      <c r="G31" s="167">
        <v>3</v>
      </c>
      <c r="H31" s="167">
        <v>10</v>
      </c>
      <c r="I31" s="213">
        <f>'Приложение 6'!J159</f>
        <v>5.0999999999999996</v>
      </c>
      <c r="J31" s="213">
        <f>'Приложение 6'!K159</f>
        <v>4.5</v>
      </c>
    </row>
    <row r="32" spans="1:10" ht="78.75">
      <c r="A32" s="165" t="s">
        <v>595</v>
      </c>
      <c r="B32" s="212" t="s">
        <v>12</v>
      </c>
      <c r="C32" s="192" t="s">
        <v>125</v>
      </c>
      <c r="D32" s="212" t="s">
        <v>305</v>
      </c>
      <c r="E32" s="212" t="s">
        <v>398</v>
      </c>
      <c r="F32" s="166" t="s">
        <v>140</v>
      </c>
      <c r="G32" s="167" t="s">
        <v>140</v>
      </c>
      <c r="H32" s="167" t="s">
        <v>140</v>
      </c>
      <c r="I32" s="213">
        <f>I33+I40+I44+I59</f>
        <v>87016.60000000002</v>
      </c>
      <c r="J32" s="213">
        <f>J33+J40+J44+J59</f>
        <v>70012.7</v>
      </c>
    </row>
    <row r="33" spans="1:10" ht="94.5">
      <c r="A33" s="165" t="s">
        <v>421</v>
      </c>
      <c r="B33" s="212" t="s">
        <v>12</v>
      </c>
      <c r="C33" s="192" t="s">
        <v>123</v>
      </c>
      <c r="D33" s="212" t="s">
        <v>305</v>
      </c>
      <c r="E33" s="212" t="s">
        <v>398</v>
      </c>
      <c r="F33" s="166" t="s">
        <v>140</v>
      </c>
      <c r="G33" s="167" t="s">
        <v>140</v>
      </c>
      <c r="H33" s="167" t="s">
        <v>140</v>
      </c>
      <c r="I33" s="213">
        <f>SUM(I34:I39)</f>
        <v>27947.100000000002</v>
      </c>
      <c r="J33" s="213">
        <f>SUM(J34:J39)</f>
        <v>23927.800000000003</v>
      </c>
    </row>
    <row r="34" spans="1:10" ht="31.5">
      <c r="A34" s="165" t="s">
        <v>61</v>
      </c>
      <c r="B34" s="212" t="s">
        <v>12</v>
      </c>
      <c r="C34" s="192">
        <v>1</v>
      </c>
      <c r="D34" s="212" t="s">
        <v>305</v>
      </c>
      <c r="E34" s="212">
        <v>29100</v>
      </c>
      <c r="F34" s="166">
        <v>240</v>
      </c>
      <c r="G34" s="167">
        <v>4</v>
      </c>
      <c r="H34" s="167">
        <v>9</v>
      </c>
      <c r="I34" s="213">
        <f>'Приложение 6'!J169</f>
        <v>11535.300000000001</v>
      </c>
      <c r="J34" s="213">
        <f>'Приложение 6'!K169</f>
        <v>10454</v>
      </c>
    </row>
    <row r="35" spans="1:10" ht="31.5">
      <c r="A35" s="165" t="s">
        <v>62</v>
      </c>
      <c r="B35" s="212" t="s">
        <v>12</v>
      </c>
      <c r="C35" s="192">
        <v>1</v>
      </c>
      <c r="D35" s="212" t="s">
        <v>305</v>
      </c>
      <c r="E35" s="212">
        <v>29110</v>
      </c>
      <c r="F35" s="166">
        <v>240</v>
      </c>
      <c r="G35" s="167">
        <v>4</v>
      </c>
      <c r="H35" s="167">
        <v>9</v>
      </c>
      <c r="I35" s="213">
        <f>'Приложение 6'!J171</f>
        <v>78.2</v>
      </c>
      <c r="J35" s="213">
        <f>'Приложение 6'!K171</f>
        <v>78.2</v>
      </c>
    </row>
    <row r="36" spans="1:10" ht="31.5">
      <c r="A36" s="165" t="s">
        <v>63</v>
      </c>
      <c r="B36" s="212" t="s">
        <v>12</v>
      </c>
      <c r="C36" s="192">
        <v>1</v>
      </c>
      <c r="D36" s="212" t="s">
        <v>305</v>
      </c>
      <c r="E36" s="212">
        <v>29120</v>
      </c>
      <c r="F36" s="166">
        <v>240</v>
      </c>
      <c r="G36" s="167">
        <v>4</v>
      </c>
      <c r="H36" s="167">
        <v>9</v>
      </c>
      <c r="I36" s="213">
        <f>'Приложение 6'!J173</f>
        <v>7817.3</v>
      </c>
      <c r="J36" s="213">
        <f>'Приложение 6'!K173</f>
        <v>7433.6</v>
      </c>
    </row>
    <row r="37" spans="1:10" ht="47.25" hidden="1">
      <c r="A37" s="165" t="s">
        <v>102</v>
      </c>
      <c r="B37" s="212" t="s">
        <v>12</v>
      </c>
      <c r="C37" s="192">
        <v>1</v>
      </c>
      <c r="D37" s="212" t="s">
        <v>305</v>
      </c>
      <c r="E37" s="212">
        <v>29130</v>
      </c>
      <c r="F37" s="166">
        <v>240</v>
      </c>
      <c r="G37" s="167">
        <v>4</v>
      </c>
      <c r="H37" s="167">
        <v>9</v>
      </c>
      <c r="I37" s="213">
        <f>'Приложение 6'!J175</f>
        <v>0</v>
      </c>
      <c r="J37" s="213">
        <f>'Приложение 6'!K175</f>
        <v>0</v>
      </c>
    </row>
    <row r="38" spans="1:10" ht="31.5">
      <c r="A38" s="165" t="s">
        <v>133</v>
      </c>
      <c r="B38" s="212" t="s">
        <v>12</v>
      </c>
      <c r="C38" s="192">
        <v>1</v>
      </c>
      <c r="D38" s="212" t="s">
        <v>305</v>
      </c>
      <c r="E38" s="212">
        <v>29330</v>
      </c>
      <c r="F38" s="166">
        <v>240</v>
      </c>
      <c r="G38" s="167">
        <v>4</v>
      </c>
      <c r="H38" s="167">
        <v>9</v>
      </c>
      <c r="I38" s="213">
        <f>'Приложение 6'!J177</f>
        <v>6623.8</v>
      </c>
      <c r="J38" s="213">
        <f>'Приложение 6'!K177</f>
        <v>4266.7</v>
      </c>
    </row>
    <row r="39" spans="1:10" ht="31.5">
      <c r="A39" s="165" t="s">
        <v>92</v>
      </c>
      <c r="B39" s="212" t="s">
        <v>12</v>
      </c>
      <c r="C39" s="192">
        <v>1</v>
      </c>
      <c r="D39" s="212" t="s">
        <v>305</v>
      </c>
      <c r="E39" s="212">
        <v>29590</v>
      </c>
      <c r="F39" s="166">
        <v>240</v>
      </c>
      <c r="G39" s="167">
        <v>4</v>
      </c>
      <c r="H39" s="167">
        <v>9</v>
      </c>
      <c r="I39" s="213">
        <f>'Приложение 6'!J179</f>
        <v>1892.5000000000002</v>
      </c>
      <c r="J39" s="213">
        <f>'Приложение 6'!K179</f>
        <v>1695.3</v>
      </c>
    </row>
    <row r="40" spans="1:10" ht="47.25">
      <c r="A40" s="165" t="s">
        <v>96</v>
      </c>
      <c r="B40" s="212" t="s">
        <v>12</v>
      </c>
      <c r="C40" s="192">
        <v>2</v>
      </c>
      <c r="D40" s="212" t="s">
        <v>305</v>
      </c>
      <c r="E40" s="212" t="s">
        <v>398</v>
      </c>
      <c r="F40" s="166"/>
      <c r="G40" s="167"/>
      <c r="H40" s="167"/>
      <c r="I40" s="213">
        <f>SUM(I41:I43)</f>
        <v>13847.5</v>
      </c>
      <c r="J40" s="213">
        <f>SUM(J41:J43)</f>
        <v>11847.5</v>
      </c>
    </row>
    <row r="41" spans="1:10" ht="31.5">
      <c r="A41" s="174" t="s">
        <v>599</v>
      </c>
      <c r="B41" s="212" t="s">
        <v>12</v>
      </c>
      <c r="C41" s="192">
        <v>2</v>
      </c>
      <c r="D41" s="212" t="s">
        <v>305</v>
      </c>
      <c r="E41" s="212" t="s">
        <v>600</v>
      </c>
      <c r="F41" s="166">
        <v>410</v>
      </c>
      <c r="G41" s="167">
        <v>5</v>
      </c>
      <c r="H41" s="167">
        <v>3</v>
      </c>
      <c r="I41" s="213">
        <f>'Приложение 6'!J213</f>
        <v>4190.7</v>
      </c>
      <c r="J41" s="213">
        <f>'Приложение 6'!K213</f>
        <v>3777.7</v>
      </c>
    </row>
    <row r="42" spans="1:10" ht="31.5">
      <c r="A42" s="165" t="s">
        <v>67</v>
      </c>
      <c r="B42" s="212" t="s">
        <v>12</v>
      </c>
      <c r="C42" s="212" t="s">
        <v>313</v>
      </c>
      <c r="D42" s="212" t="s">
        <v>305</v>
      </c>
      <c r="E42" s="212" t="s">
        <v>351</v>
      </c>
      <c r="F42" s="212" t="s">
        <v>124</v>
      </c>
      <c r="G42" s="212" t="s">
        <v>16</v>
      </c>
      <c r="H42" s="212" t="s">
        <v>12</v>
      </c>
      <c r="I42" s="213">
        <f>'Приложение 6'!J215</f>
        <v>6999.3</v>
      </c>
      <c r="J42" s="213">
        <f>'Приложение 6'!K215</f>
        <v>5412.3</v>
      </c>
    </row>
    <row r="43" spans="1:10" ht="31.5">
      <c r="A43" s="165" t="s">
        <v>70</v>
      </c>
      <c r="B43" s="212" t="s">
        <v>12</v>
      </c>
      <c r="C43" s="212" t="s">
        <v>313</v>
      </c>
      <c r="D43" s="212" t="s">
        <v>305</v>
      </c>
      <c r="E43" s="212" t="s">
        <v>352</v>
      </c>
      <c r="F43" s="212" t="s">
        <v>124</v>
      </c>
      <c r="G43" s="212" t="s">
        <v>16</v>
      </c>
      <c r="H43" s="212" t="s">
        <v>12</v>
      </c>
      <c r="I43" s="213">
        <f>'Приложение 6'!J217</f>
        <v>2657.5</v>
      </c>
      <c r="J43" s="213">
        <f>'Приложение 6'!K217</f>
        <v>2657.5</v>
      </c>
    </row>
    <row r="44" spans="1:10" ht="63">
      <c r="A44" s="165" t="s">
        <v>97</v>
      </c>
      <c r="B44" s="212" t="s">
        <v>12</v>
      </c>
      <c r="C44" s="192">
        <v>3</v>
      </c>
      <c r="D44" s="212" t="s">
        <v>305</v>
      </c>
      <c r="E44" s="212" t="s">
        <v>398</v>
      </c>
      <c r="F44" s="166"/>
      <c r="G44" s="167"/>
      <c r="H44" s="167"/>
      <c r="I44" s="213">
        <f>SUM(I45:I58)</f>
        <v>26470.200000000004</v>
      </c>
      <c r="J44" s="213">
        <f>SUM(J45:J58)</f>
        <v>18805.400000000001</v>
      </c>
    </row>
    <row r="45" spans="1:10" ht="31.5">
      <c r="A45" s="165" t="s">
        <v>476</v>
      </c>
      <c r="B45" s="212" t="s">
        <v>12</v>
      </c>
      <c r="C45" s="212" t="s">
        <v>127</v>
      </c>
      <c r="D45" s="212" t="s">
        <v>305</v>
      </c>
      <c r="E45" s="212" t="s">
        <v>477</v>
      </c>
      <c r="F45" s="212" t="s">
        <v>124</v>
      </c>
      <c r="G45" s="212" t="s">
        <v>16</v>
      </c>
      <c r="H45" s="212" t="s">
        <v>12</v>
      </c>
      <c r="I45" s="213">
        <f>'Приложение 6'!J220</f>
        <v>493</v>
      </c>
      <c r="J45" s="213">
        <f>'Приложение 6'!K220</f>
        <v>291</v>
      </c>
    </row>
    <row r="46" spans="1:10" ht="31.5">
      <c r="A46" s="165" t="s">
        <v>487</v>
      </c>
      <c r="B46" s="212" t="s">
        <v>12</v>
      </c>
      <c r="C46" s="212" t="s">
        <v>127</v>
      </c>
      <c r="D46" s="212" t="s">
        <v>305</v>
      </c>
      <c r="E46" s="212" t="s">
        <v>477</v>
      </c>
      <c r="F46" s="212" t="s">
        <v>571</v>
      </c>
      <c r="G46" s="212" t="s">
        <v>16</v>
      </c>
      <c r="H46" s="212" t="s">
        <v>12</v>
      </c>
      <c r="I46" s="213">
        <f>'Приложение 6'!J221</f>
        <v>30</v>
      </c>
      <c r="J46" s="213">
        <f>'Приложение 6'!K221</f>
        <v>30</v>
      </c>
    </row>
    <row r="47" spans="1:10" ht="31.5">
      <c r="A47" s="165" t="s">
        <v>69</v>
      </c>
      <c r="B47" s="212" t="s">
        <v>12</v>
      </c>
      <c r="C47" s="212" t="s">
        <v>127</v>
      </c>
      <c r="D47" s="212" t="s">
        <v>305</v>
      </c>
      <c r="E47" s="212" t="s">
        <v>353</v>
      </c>
      <c r="F47" s="212" t="s">
        <v>124</v>
      </c>
      <c r="G47" s="212" t="s">
        <v>16</v>
      </c>
      <c r="H47" s="212" t="s">
        <v>12</v>
      </c>
      <c r="I47" s="213">
        <f>'Приложение 6'!J223</f>
        <v>2944.6</v>
      </c>
      <c r="J47" s="213">
        <f>'Приложение 6'!K223</f>
        <v>1933</v>
      </c>
    </row>
    <row r="48" spans="1:10" ht="31.5">
      <c r="A48" s="165" t="s">
        <v>71</v>
      </c>
      <c r="B48" s="212" t="s">
        <v>12</v>
      </c>
      <c r="C48" s="212" t="s">
        <v>127</v>
      </c>
      <c r="D48" s="212" t="s">
        <v>305</v>
      </c>
      <c r="E48" s="212" t="s">
        <v>422</v>
      </c>
      <c r="F48" s="212" t="s">
        <v>124</v>
      </c>
      <c r="G48" s="212" t="s">
        <v>16</v>
      </c>
      <c r="H48" s="212" t="s">
        <v>12</v>
      </c>
      <c r="I48" s="213">
        <f>'Приложение 6'!J225</f>
        <v>500</v>
      </c>
      <c r="J48" s="213">
        <f>'Приложение 6'!K225</f>
        <v>408</v>
      </c>
    </row>
    <row r="49" spans="1:10" ht="31.5">
      <c r="A49" s="165" t="s">
        <v>73</v>
      </c>
      <c r="B49" s="212" t="s">
        <v>12</v>
      </c>
      <c r="C49" s="212" t="s">
        <v>127</v>
      </c>
      <c r="D49" s="212" t="s">
        <v>305</v>
      </c>
      <c r="E49" s="212" t="s">
        <v>354</v>
      </c>
      <c r="F49" s="212" t="s">
        <v>124</v>
      </c>
      <c r="G49" s="212" t="s">
        <v>16</v>
      </c>
      <c r="H49" s="212" t="s">
        <v>12</v>
      </c>
      <c r="I49" s="213">
        <f>'Приложение 6'!J227</f>
        <v>10581.4</v>
      </c>
      <c r="J49" s="213">
        <f>'Приложение 6'!K227</f>
        <v>7344.5</v>
      </c>
    </row>
    <row r="50" spans="1:10" ht="31.5">
      <c r="A50" s="165" t="s">
        <v>601</v>
      </c>
      <c r="B50" s="212" t="s">
        <v>12</v>
      </c>
      <c r="C50" s="212" t="s">
        <v>127</v>
      </c>
      <c r="D50" s="212" t="s">
        <v>305</v>
      </c>
      <c r="E50" s="212" t="s">
        <v>619</v>
      </c>
      <c r="F50" s="212" t="s">
        <v>124</v>
      </c>
      <c r="G50" s="212" t="s">
        <v>16</v>
      </c>
      <c r="H50" s="212" t="s">
        <v>12</v>
      </c>
      <c r="I50" s="213">
        <f>'Приложение 6'!J229</f>
        <v>717.2</v>
      </c>
      <c r="J50" s="213">
        <f>'Приложение 6'!K229</f>
        <v>689.5</v>
      </c>
    </row>
    <row r="51" spans="1:10" ht="31.5">
      <c r="A51" s="165" t="s">
        <v>72</v>
      </c>
      <c r="B51" s="212" t="s">
        <v>12</v>
      </c>
      <c r="C51" s="212" t="s">
        <v>127</v>
      </c>
      <c r="D51" s="212" t="s">
        <v>305</v>
      </c>
      <c r="E51" s="212" t="s">
        <v>423</v>
      </c>
      <c r="F51" s="212" t="s">
        <v>124</v>
      </c>
      <c r="G51" s="212" t="s">
        <v>16</v>
      </c>
      <c r="H51" s="212" t="s">
        <v>12</v>
      </c>
      <c r="I51" s="213">
        <f>'Приложение 6'!J231</f>
        <v>408.00000000000006</v>
      </c>
      <c r="J51" s="213">
        <f>'Приложение 6'!K231</f>
        <v>371</v>
      </c>
    </row>
    <row r="52" spans="1:10" ht="31.5" hidden="1">
      <c r="A52" s="140" t="s">
        <v>478</v>
      </c>
      <c r="B52" s="212" t="s">
        <v>12</v>
      </c>
      <c r="C52" s="212" t="s">
        <v>127</v>
      </c>
      <c r="D52" s="212" t="s">
        <v>305</v>
      </c>
      <c r="E52" s="212" t="s">
        <v>474</v>
      </c>
      <c r="F52" s="212" t="s">
        <v>124</v>
      </c>
      <c r="G52" s="212" t="s">
        <v>16</v>
      </c>
      <c r="H52" s="212" t="s">
        <v>12</v>
      </c>
      <c r="I52" s="213">
        <f>'Приложение 6'!J233</f>
        <v>0</v>
      </c>
      <c r="J52" s="213">
        <f>'Приложение 6'!K233</f>
        <v>0</v>
      </c>
    </row>
    <row r="53" spans="1:10" ht="31.5">
      <c r="A53" s="165" t="s">
        <v>355</v>
      </c>
      <c r="B53" s="212" t="s">
        <v>12</v>
      </c>
      <c r="C53" s="212" t="s">
        <v>127</v>
      </c>
      <c r="D53" s="212" t="s">
        <v>305</v>
      </c>
      <c r="E53" s="212" t="s">
        <v>356</v>
      </c>
      <c r="F53" s="212" t="s">
        <v>124</v>
      </c>
      <c r="G53" s="212" t="s">
        <v>16</v>
      </c>
      <c r="H53" s="212" t="s">
        <v>12</v>
      </c>
      <c r="I53" s="213">
        <f>'Приложение 6'!J235</f>
        <v>2320.4</v>
      </c>
      <c r="J53" s="213">
        <f>'Приложение 6'!K235</f>
        <v>2309.5</v>
      </c>
    </row>
    <row r="54" spans="1:10" ht="31.5" hidden="1">
      <c r="A54" s="165" t="s">
        <v>93</v>
      </c>
      <c r="B54" s="212" t="s">
        <v>12</v>
      </c>
      <c r="C54" s="212" t="s">
        <v>127</v>
      </c>
      <c r="D54" s="212" t="s">
        <v>305</v>
      </c>
      <c r="E54" s="212" t="s">
        <v>357</v>
      </c>
      <c r="F54" s="212" t="s">
        <v>124</v>
      </c>
      <c r="G54" s="212" t="s">
        <v>16</v>
      </c>
      <c r="H54" s="212" t="s">
        <v>12</v>
      </c>
      <c r="I54" s="213">
        <f>'Приложение 6'!J237</f>
        <v>0</v>
      </c>
      <c r="J54" s="213">
        <f>'Приложение 6'!K237</f>
        <v>0</v>
      </c>
    </row>
    <row r="55" spans="1:10" ht="31.5">
      <c r="A55" s="165" t="s">
        <v>415</v>
      </c>
      <c r="B55" s="212" t="s">
        <v>12</v>
      </c>
      <c r="C55" s="212" t="s">
        <v>127</v>
      </c>
      <c r="D55" s="212" t="s">
        <v>305</v>
      </c>
      <c r="E55" s="212" t="s">
        <v>416</v>
      </c>
      <c r="F55" s="212" t="s">
        <v>124</v>
      </c>
      <c r="G55" s="212" t="s">
        <v>16</v>
      </c>
      <c r="H55" s="212" t="s">
        <v>12</v>
      </c>
      <c r="I55" s="213">
        <f>'Приложение 6'!J239</f>
        <v>8100.1</v>
      </c>
      <c r="J55" s="213">
        <f>'Приложение 6'!K239</f>
        <v>5181.5</v>
      </c>
    </row>
    <row r="56" spans="1:10" ht="31.5" hidden="1">
      <c r="A56" s="165" t="s">
        <v>602</v>
      </c>
      <c r="B56" s="212" t="s">
        <v>12</v>
      </c>
      <c r="C56" s="212" t="s">
        <v>127</v>
      </c>
      <c r="D56" s="212" t="s">
        <v>305</v>
      </c>
      <c r="E56" s="212" t="s">
        <v>603</v>
      </c>
      <c r="F56" s="212" t="s">
        <v>124</v>
      </c>
      <c r="G56" s="212" t="s">
        <v>16</v>
      </c>
      <c r="H56" s="212" t="s">
        <v>12</v>
      </c>
      <c r="I56" s="213">
        <f>'Приложение 6'!J241</f>
        <v>0</v>
      </c>
      <c r="J56" s="213">
        <f>'Приложение 6'!K241</f>
        <v>0</v>
      </c>
    </row>
    <row r="57" spans="1:10" ht="31.5">
      <c r="A57" s="165" t="s">
        <v>604</v>
      </c>
      <c r="B57" s="212" t="s">
        <v>12</v>
      </c>
      <c r="C57" s="212" t="s">
        <v>127</v>
      </c>
      <c r="D57" s="212" t="s">
        <v>305</v>
      </c>
      <c r="E57" s="212" t="s">
        <v>605</v>
      </c>
      <c r="F57" s="212" t="s">
        <v>124</v>
      </c>
      <c r="G57" s="212" t="s">
        <v>16</v>
      </c>
      <c r="H57" s="212" t="s">
        <v>12</v>
      </c>
      <c r="I57" s="213">
        <f>'Приложение 6'!J243</f>
        <v>375.50000000000006</v>
      </c>
      <c r="J57" s="213">
        <f>'Приложение 6'!K243</f>
        <v>247.4</v>
      </c>
    </row>
    <row r="58" spans="1:10" ht="63" hidden="1">
      <c r="A58" s="165" t="s">
        <v>606</v>
      </c>
      <c r="B58" s="212" t="s">
        <v>12</v>
      </c>
      <c r="C58" s="212" t="s">
        <v>127</v>
      </c>
      <c r="D58" s="212" t="s">
        <v>305</v>
      </c>
      <c r="E58" s="212" t="s">
        <v>607</v>
      </c>
      <c r="F58" s="212" t="s">
        <v>124</v>
      </c>
      <c r="G58" s="212" t="s">
        <v>16</v>
      </c>
      <c r="H58" s="212" t="s">
        <v>12</v>
      </c>
      <c r="I58" s="213">
        <f>'Приложение 6'!J245</f>
        <v>0</v>
      </c>
      <c r="J58" s="213">
        <f>'Приложение 6'!K245</f>
        <v>0</v>
      </c>
    </row>
    <row r="59" spans="1:10" ht="31.5">
      <c r="A59" s="165" t="s">
        <v>424</v>
      </c>
      <c r="B59" s="212" t="s">
        <v>12</v>
      </c>
      <c r="C59" s="192">
        <v>4</v>
      </c>
      <c r="D59" s="212" t="s">
        <v>305</v>
      </c>
      <c r="E59" s="212" t="s">
        <v>398</v>
      </c>
      <c r="F59" s="166"/>
      <c r="G59" s="167"/>
      <c r="H59" s="167"/>
      <c r="I59" s="213">
        <f>SUM(I60:I62)</f>
        <v>18751.8</v>
      </c>
      <c r="J59" s="213">
        <f>SUM(J60:J62)</f>
        <v>15431.999999999998</v>
      </c>
    </row>
    <row r="60" spans="1:10" ht="47.25">
      <c r="A60" s="165" t="s">
        <v>75</v>
      </c>
      <c r="B60" s="212" t="s">
        <v>12</v>
      </c>
      <c r="C60" s="212" t="s">
        <v>386</v>
      </c>
      <c r="D60" s="212" t="s">
        <v>305</v>
      </c>
      <c r="E60" s="212" t="s">
        <v>359</v>
      </c>
      <c r="F60" s="212" t="s">
        <v>425</v>
      </c>
      <c r="G60" s="212" t="s">
        <v>16</v>
      </c>
      <c r="H60" s="212" t="s">
        <v>16</v>
      </c>
      <c r="I60" s="213">
        <f>'Приложение 6'!J261</f>
        <v>15807.099999999999</v>
      </c>
      <c r="J60" s="213">
        <f>'Приложение 6'!K261</f>
        <v>12871.8</v>
      </c>
    </row>
    <row r="61" spans="1:10" ht="47.25">
      <c r="A61" s="165" t="s">
        <v>75</v>
      </c>
      <c r="B61" s="212" t="s">
        <v>12</v>
      </c>
      <c r="C61" s="212" t="s">
        <v>386</v>
      </c>
      <c r="D61" s="212" t="s">
        <v>305</v>
      </c>
      <c r="E61" s="212" t="s">
        <v>359</v>
      </c>
      <c r="F61" s="212" t="s">
        <v>124</v>
      </c>
      <c r="G61" s="212" t="s">
        <v>16</v>
      </c>
      <c r="H61" s="212" t="s">
        <v>16</v>
      </c>
      <c r="I61" s="213">
        <f>'Приложение 6'!J262</f>
        <v>2897.7000000000003</v>
      </c>
      <c r="J61" s="213">
        <f>'Приложение 6'!K262</f>
        <v>2514.4</v>
      </c>
    </row>
    <row r="62" spans="1:10" ht="47.25">
      <c r="A62" s="165" t="s">
        <v>75</v>
      </c>
      <c r="B62" s="212" t="s">
        <v>12</v>
      </c>
      <c r="C62" s="212" t="s">
        <v>386</v>
      </c>
      <c r="D62" s="212" t="s">
        <v>305</v>
      </c>
      <c r="E62" s="212" t="s">
        <v>359</v>
      </c>
      <c r="F62" s="212" t="s">
        <v>403</v>
      </c>
      <c r="G62" s="212" t="s">
        <v>16</v>
      </c>
      <c r="H62" s="212" t="s">
        <v>16</v>
      </c>
      <c r="I62" s="213">
        <f>'Приложение 6'!J263</f>
        <v>47</v>
      </c>
      <c r="J62" s="213">
        <f>'Приложение 6'!K263</f>
        <v>45.8</v>
      </c>
    </row>
    <row r="63" spans="1:10" ht="94.5">
      <c r="A63" s="165" t="s">
        <v>596</v>
      </c>
      <c r="B63" s="212" t="s">
        <v>15</v>
      </c>
      <c r="C63" s="192" t="s">
        <v>125</v>
      </c>
      <c r="D63" s="212" t="s">
        <v>305</v>
      </c>
      <c r="E63" s="212" t="s">
        <v>398</v>
      </c>
      <c r="F63" s="166" t="s">
        <v>140</v>
      </c>
      <c r="G63" s="167" t="s">
        <v>140</v>
      </c>
      <c r="H63" s="167" t="s">
        <v>140</v>
      </c>
      <c r="I63" s="213">
        <f>SUM(I64:I65)</f>
        <v>30</v>
      </c>
      <c r="J63" s="213">
        <f>SUM(J64:J65)</f>
        <v>30</v>
      </c>
    </row>
    <row r="64" spans="1:10" ht="141.75" hidden="1">
      <c r="A64" s="174" t="s">
        <v>597</v>
      </c>
      <c r="B64" s="212" t="s">
        <v>15</v>
      </c>
      <c r="C64" s="192">
        <v>0</v>
      </c>
      <c r="D64" s="212" t="s">
        <v>305</v>
      </c>
      <c r="E64" s="212">
        <v>29480</v>
      </c>
      <c r="F64" s="166">
        <v>810</v>
      </c>
      <c r="G64" s="167">
        <v>4</v>
      </c>
      <c r="H64" s="167">
        <v>12</v>
      </c>
      <c r="I64" s="213">
        <f>'Приложение 6'!J188</f>
        <v>0</v>
      </c>
      <c r="J64" s="213">
        <f>'Приложение 6'!K188</f>
        <v>0</v>
      </c>
    </row>
    <row r="65" spans="1:10" ht="31.5">
      <c r="A65" s="165" t="s">
        <v>111</v>
      </c>
      <c r="B65" s="212" t="s">
        <v>15</v>
      </c>
      <c r="C65" s="192">
        <v>0</v>
      </c>
      <c r="D65" s="212" t="s">
        <v>305</v>
      </c>
      <c r="E65" s="212">
        <v>29910</v>
      </c>
      <c r="F65" s="166">
        <v>810</v>
      </c>
      <c r="G65" s="167">
        <v>4</v>
      </c>
      <c r="H65" s="167">
        <v>12</v>
      </c>
      <c r="I65" s="213">
        <f>'Приложение 6'!J190</f>
        <v>30</v>
      </c>
      <c r="J65" s="213">
        <f>'Приложение 6'!K190</f>
        <v>30</v>
      </c>
    </row>
    <row r="66" spans="1:10" ht="78.75">
      <c r="A66" s="165" t="s">
        <v>413</v>
      </c>
      <c r="B66" s="212" t="s">
        <v>16</v>
      </c>
      <c r="C66" s="192" t="s">
        <v>125</v>
      </c>
      <c r="D66" s="212" t="s">
        <v>305</v>
      </c>
      <c r="E66" s="212" t="s">
        <v>398</v>
      </c>
      <c r="F66" s="166" t="s">
        <v>140</v>
      </c>
      <c r="G66" s="167" t="s">
        <v>140</v>
      </c>
      <c r="H66" s="167" t="s">
        <v>140</v>
      </c>
      <c r="I66" s="213">
        <f>I67+I69</f>
        <v>14373.5</v>
      </c>
      <c r="J66" s="213">
        <f>J67+J69</f>
        <v>7962.9000000000005</v>
      </c>
    </row>
    <row r="67" spans="1:10" ht="31.5">
      <c r="A67" s="165" t="s">
        <v>98</v>
      </c>
      <c r="B67" s="212" t="s">
        <v>16</v>
      </c>
      <c r="C67" s="192" t="s">
        <v>123</v>
      </c>
      <c r="D67" s="212" t="s">
        <v>305</v>
      </c>
      <c r="E67" s="212" t="s">
        <v>398</v>
      </c>
      <c r="F67" s="166" t="s">
        <v>140</v>
      </c>
      <c r="G67" s="167" t="s">
        <v>140</v>
      </c>
      <c r="H67" s="167" t="s">
        <v>140</v>
      </c>
      <c r="I67" s="213">
        <f>I68</f>
        <v>132.19999999999999</v>
      </c>
      <c r="J67" s="213">
        <f>J68</f>
        <v>132.1</v>
      </c>
    </row>
    <row r="68" spans="1:10" ht="31.5">
      <c r="A68" s="165" t="s">
        <v>136</v>
      </c>
      <c r="B68" s="212" t="s">
        <v>16</v>
      </c>
      <c r="C68" s="192">
        <v>1</v>
      </c>
      <c r="D68" s="212" t="s">
        <v>305</v>
      </c>
      <c r="E68" s="212">
        <v>29420</v>
      </c>
      <c r="F68" s="166">
        <v>240</v>
      </c>
      <c r="G68" s="167">
        <v>5</v>
      </c>
      <c r="H68" s="167">
        <v>1</v>
      </c>
      <c r="I68" s="213">
        <f>'Приложение 6'!J196</f>
        <v>132.19999999999999</v>
      </c>
      <c r="J68" s="213">
        <f>'Приложение 6'!K196</f>
        <v>132.1</v>
      </c>
    </row>
    <row r="69" spans="1:10" ht="78.75">
      <c r="A69" s="165" t="s">
        <v>387</v>
      </c>
      <c r="B69" s="212" t="s">
        <v>16</v>
      </c>
      <c r="C69" s="192">
        <v>6</v>
      </c>
      <c r="D69" s="212" t="s">
        <v>305</v>
      </c>
      <c r="E69" s="212" t="s">
        <v>398</v>
      </c>
      <c r="F69" s="166"/>
      <c r="G69" s="167"/>
      <c r="H69" s="167"/>
      <c r="I69" s="213">
        <f>I70</f>
        <v>14241.3</v>
      </c>
      <c r="J69" s="213">
        <f>J70</f>
        <v>7830.8</v>
      </c>
    </row>
    <row r="70" spans="1:10" ht="31.5">
      <c r="A70" s="165" t="s">
        <v>131</v>
      </c>
      <c r="B70" s="212" t="s">
        <v>16</v>
      </c>
      <c r="C70" s="192">
        <v>6</v>
      </c>
      <c r="D70" s="212" t="s">
        <v>305</v>
      </c>
      <c r="E70" s="212">
        <v>29800</v>
      </c>
      <c r="F70" s="166">
        <v>410</v>
      </c>
      <c r="G70" s="167">
        <v>5</v>
      </c>
      <c r="H70" s="167">
        <v>1</v>
      </c>
      <c r="I70" s="213">
        <f>'Приложение 6'!J199</f>
        <v>14241.3</v>
      </c>
      <c r="J70" s="213">
        <f>'Приложение 6'!K199</f>
        <v>7830.8</v>
      </c>
    </row>
    <row r="71" spans="1:10" ht="78.75">
      <c r="A71" s="165" t="s">
        <v>617</v>
      </c>
      <c r="B71" s="212" t="s">
        <v>65</v>
      </c>
      <c r="C71" s="192" t="s">
        <v>125</v>
      </c>
      <c r="D71" s="212" t="s">
        <v>305</v>
      </c>
      <c r="E71" s="212" t="s">
        <v>398</v>
      </c>
      <c r="F71" s="166" t="s">
        <v>140</v>
      </c>
      <c r="G71" s="167" t="s">
        <v>140</v>
      </c>
      <c r="H71" s="167" t="s">
        <v>140</v>
      </c>
      <c r="I71" s="213">
        <f>I72+I75+I79+I83+I87</f>
        <v>18184.3</v>
      </c>
      <c r="J71" s="213">
        <f>J72+J75+J79+J83+J87</f>
        <v>17357</v>
      </c>
    </row>
    <row r="72" spans="1:10" ht="31.5">
      <c r="A72" s="165" t="s">
        <v>99</v>
      </c>
      <c r="B72" s="212" t="s">
        <v>65</v>
      </c>
      <c r="C72" s="192" t="s">
        <v>123</v>
      </c>
      <c r="D72" s="212" t="s">
        <v>305</v>
      </c>
      <c r="E72" s="212" t="s">
        <v>398</v>
      </c>
      <c r="F72" s="166" t="s">
        <v>140</v>
      </c>
      <c r="G72" s="167" t="s">
        <v>140</v>
      </c>
      <c r="H72" s="167" t="s">
        <v>140</v>
      </c>
      <c r="I72" s="213">
        <f>SUM(I73:I74)</f>
        <v>131.19999999999999</v>
      </c>
      <c r="J72" s="213">
        <f>SUM(J73:J74)</f>
        <v>131.19999999999999</v>
      </c>
    </row>
    <row r="73" spans="1:10" ht="47.25">
      <c r="A73" s="165" t="s">
        <v>75</v>
      </c>
      <c r="B73" s="212" t="s">
        <v>65</v>
      </c>
      <c r="C73" s="192">
        <v>1</v>
      </c>
      <c r="D73" s="212" t="s">
        <v>305</v>
      </c>
      <c r="E73" s="212">
        <v>29240</v>
      </c>
      <c r="F73" s="166">
        <v>110</v>
      </c>
      <c r="G73" s="167">
        <v>7</v>
      </c>
      <c r="H73" s="167">
        <v>7</v>
      </c>
      <c r="I73" s="213">
        <f>'Приложение 6'!J290</f>
        <v>131.19999999999999</v>
      </c>
      <c r="J73" s="213">
        <f>'Приложение 6'!K290</f>
        <v>131.19999999999999</v>
      </c>
    </row>
    <row r="74" spans="1:10" ht="31.5" hidden="1">
      <c r="A74" s="165" t="s">
        <v>77</v>
      </c>
      <c r="B74" s="212" t="s">
        <v>65</v>
      </c>
      <c r="C74" s="192">
        <v>1</v>
      </c>
      <c r="D74" s="212" t="s">
        <v>305</v>
      </c>
      <c r="E74" s="212">
        <v>29260</v>
      </c>
      <c r="F74" s="166">
        <v>244</v>
      </c>
      <c r="G74" s="167">
        <v>7</v>
      </c>
      <c r="H74" s="167">
        <v>7</v>
      </c>
      <c r="I74" s="213">
        <f>'Приложение 6'!J292</f>
        <v>0</v>
      </c>
      <c r="J74" s="213">
        <f>'Приложение 6'!K292</f>
        <v>0</v>
      </c>
    </row>
    <row r="75" spans="1:10" ht="31.5">
      <c r="A75" s="165" t="s">
        <v>426</v>
      </c>
      <c r="B75" s="212" t="s">
        <v>65</v>
      </c>
      <c r="C75" s="192">
        <v>2</v>
      </c>
      <c r="D75" s="212" t="s">
        <v>305</v>
      </c>
      <c r="E75" s="212" t="s">
        <v>398</v>
      </c>
      <c r="F75" s="166" t="s">
        <v>140</v>
      </c>
      <c r="G75" s="167" t="s">
        <v>140</v>
      </c>
      <c r="H75" s="167" t="s">
        <v>140</v>
      </c>
      <c r="I75" s="213">
        <f>SUM(I76:I78)</f>
        <v>3237.8</v>
      </c>
      <c r="J75" s="213">
        <f>SUM(J76:J78)</f>
        <v>2921</v>
      </c>
    </row>
    <row r="76" spans="1:10" ht="47.25">
      <c r="A76" s="165" t="s">
        <v>75</v>
      </c>
      <c r="B76" s="212" t="s">
        <v>65</v>
      </c>
      <c r="C76" s="192">
        <v>2</v>
      </c>
      <c r="D76" s="212" t="s">
        <v>305</v>
      </c>
      <c r="E76" s="212" t="s">
        <v>359</v>
      </c>
      <c r="F76" s="166">
        <v>110</v>
      </c>
      <c r="G76" s="167">
        <v>8</v>
      </c>
      <c r="H76" s="167">
        <v>1</v>
      </c>
      <c r="I76" s="213">
        <f>'Приложение 6'!J298</f>
        <v>1841.4</v>
      </c>
      <c r="J76" s="213">
        <f>'Приложение 6'!K298</f>
        <v>1736.9</v>
      </c>
    </row>
    <row r="77" spans="1:10" ht="47.25">
      <c r="A77" s="165" t="s">
        <v>75</v>
      </c>
      <c r="B77" s="212" t="s">
        <v>65</v>
      </c>
      <c r="C77" s="192">
        <v>2</v>
      </c>
      <c r="D77" s="212" t="s">
        <v>305</v>
      </c>
      <c r="E77" s="212" t="s">
        <v>359</v>
      </c>
      <c r="F77" s="166">
        <v>240</v>
      </c>
      <c r="G77" s="167">
        <v>8</v>
      </c>
      <c r="H77" s="167">
        <v>1</v>
      </c>
      <c r="I77" s="213">
        <f>'Приложение 6'!J299</f>
        <v>1376.4</v>
      </c>
      <c r="J77" s="213">
        <f>'Приложение 6'!K299</f>
        <v>1184</v>
      </c>
    </row>
    <row r="78" spans="1:10" ht="47.25">
      <c r="A78" s="165" t="s">
        <v>75</v>
      </c>
      <c r="B78" s="212" t="s">
        <v>65</v>
      </c>
      <c r="C78" s="192">
        <v>2</v>
      </c>
      <c r="D78" s="212" t="s">
        <v>305</v>
      </c>
      <c r="E78" s="212" t="s">
        <v>359</v>
      </c>
      <c r="F78" s="166">
        <v>850</v>
      </c>
      <c r="G78" s="167">
        <v>8</v>
      </c>
      <c r="H78" s="167">
        <v>1</v>
      </c>
      <c r="I78" s="213">
        <f>'Приложение 6'!J300</f>
        <v>20</v>
      </c>
      <c r="J78" s="213">
        <f>'Приложение 6'!K300</f>
        <v>0.1</v>
      </c>
    </row>
    <row r="79" spans="1:10" ht="31.5">
      <c r="A79" s="165" t="s">
        <v>100</v>
      </c>
      <c r="B79" s="212" t="s">
        <v>65</v>
      </c>
      <c r="C79" s="192">
        <v>3</v>
      </c>
      <c r="D79" s="212" t="s">
        <v>305</v>
      </c>
      <c r="E79" s="212" t="s">
        <v>398</v>
      </c>
      <c r="F79" s="166" t="s">
        <v>140</v>
      </c>
      <c r="G79" s="167" t="s">
        <v>140</v>
      </c>
      <c r="H79" s="167" t="s">
        <v>140</v>
      </c>
      <c r="I79" s="213">
        <f>SUM(I80:I82)</f>
        <v>758.09999999999991</v>
      </c>
      <c r="J79" s="213">
        <f>SUM(J80:J82)</f>
        <v>757.3</v>
      </c>
    </row>
    <row r="80" spans="1:10" ht="31.5">
      <c r="A80" s="165" t="s">
        <v>487</v>
      </c>
      <c r="B80" s="212" t="s">
        <v>65</v>
      </c>
      <c r="C80" s="192">
        <v>3</v>
      </c>
      <c r="D80" s="212" t="s">
        <v>305</v>
      </c>
      <c r="E80" s="212">
        <v>29020</v>
      </c>
      <c r="F80" s="166">
        <v>350</v>
      </c>
      <c r="G80" s="167">
        <v>8</v>
      </c>
      <c r="H80" s="167">
        <v>4</v>
      </c>
      <c r="I80" s="213">
        <f>'Приложение 6'!J333</f>
        <v>100</v>
      </c>
      <c r="J80" s="213">
        <f>'Приложение 6'!K333</f>
        <v>100</v>
      </c>
    </row>
    <row r="81" spans="1:10" ht="31.5">
      <c r="A81" s="165" t="s">
        <v>83</v>
      </c>
      <c r="B81" s="212" t="s">
        <v>65</v>
      </c>
      <c r="C81" s="192">
        <v>3</v>
      </c>
      <c r="D81" s="212" t="s">
        <v>305</v>
      </c>
      <c r="E81" s="212">
        <v>29250</v>
      </c>
      <c r="F81" s="166">
        <v>240</v>
      </c>
      <c r="G81" s="167">
        <v>8</v>
      </c>
      <c r="H81" s="167">
        <v>4</v>
      </c>
      <c r="I81" s="213">
        <f>'Приложение 6'!J335</f>
        <v>399.9</v>
      </c>
      <c r="J81" s="213">
        <f>'Приложение 6'!K335</f>
        <v>399.8</v>
      </c>
    </row>
    <row r="82" spans="1:10" ht="31.5">
      <c r="A82" s="165" t="s">
        <v>77</v>
      </c>
      <c r="B82" s="212" t="s">
        <v>65</v>
      </c>
      <c r="C82" s="192">
        <v>3</v>
      </c>
      <c r="D82" s="212" t="s">
        <v>305</v>
      </c>
      <c r="E82" s="212">
        <v>29260</v>
      </c>
      <c r="F82" s="166">
        <v>240</v>
      </c>
      <c r="G82" s="167">
        <v>8</v>
      </c>
      <c r="H82" s="167">
        <v>4</v>
      </c>
      <c r="I82" s="213">
        <f>'Приложение 6'!J337</f>
        <v>258.2</v>
      </c>
      <c r="J82" s="213">
        <f>'Приложение 6'!K337</f>
        <v>257.5</v>
      </c>
    </row>
    <row r="83" spans="1:10" ht="94.5">
      <c r="A83" s="165" t="s">
        <v>101</v>
      </c>
      <c r="B83" s="212" t="s">
        <v>65</v>
      </c>
      <c r="C83" s="192">
        <v>4</v>
      </c>
      <c r="D83" s="212" t="s">
        <v>305</v>
      </c>
      <c r="E83" s="212" t="s">
        <v>398</v>
      </c>
      <c r="F83" s="166" t="s">
        <v>140</v>
      </c>
      <c r="G83" s="167" t="s">
        <v>140</v>
      </c>
      <c r="H83" s="167" t="s">
        <v>140</v>
      </c>
      <c r="I83" s="213">
        <f>SUM(I84:I86)</f>
        <v>3095</v>
      </c>
      <c r="J83" s="213">
        <f>SUM(J84:J86)</f>
        <v>2706.9</v>
      </c>
    </row>
    <row r="84" spans="1:10" ht="31.5">
      <c r="A84" s="165" t="s">
        <v>89</v>
      </c>
      <c r="B84" s="212" t="s">
        <v>65</v>
      </c>
      <c r="C84" s="192">
        <v>4</v>
      </c>
      <c r="D84" s="212" t="s">
        <v>305</v>
      </c>
      <c r="E84" s="212">
        <v>29230</v>
      </c>
      <c r="F84" s="166">
        <v>240</v>
      </c>
      <c r="G84" s="167">
        <v>11</v>
      </c>
      <c r="H84" s="167">
        <v>5</v>
      </c>
      <c r="I84" s="213">
        <f>'Приложение 6'!J353</f>
        <v>275</v>
      </c>
      <c r="J84" s="213">
        <f>'Приложение 6'!K353</f>
        <v>275</v>
      </c>
    </row>
    <row r="85" spans="1:10" ht="31.5">
      <c r="A85" s="165" t="s">
        <v>73</v>
      </c>
      <c r="B85" s="212" t="s">
        <v>65</v>
      </c>
      <c r="C85" s="192">
        <v>4</v>
      </c>
      <c r="D85" s="212" t="s">
        <v>305</v>
      </c>
      <c r="E85" s="212">
        <v>29370</v>
      </c>
      <c r="F85" s="166">
        <v>240</v>
      </c>
      <c r="G85" s="167">
        <v>11</v>
      </c>
      <c r="H85" s="167">
        <v>5</v>
      </c>
      <c r="I85" s="213">
        <f>'Приложение 6'!J355</f>
        <v>1320</v>
      </c>
      <c r="J85" s="213">
        <f>'Приложение 6'!K355</f>
        <v>931.9</v>
      </c>
    </row>
    <row r="86" spans="1:10" ht="31.5">
      <c r="A86" s="165" t="s">
        <v>90</v>
      </c>
      <c r="B86" s="212" t="s">
        <v>65</v>
      </c>
      <c r="C86" s="192">
        <v>4</v>
      </c>
      <c r="D86" s="212" t="s">
        <v>305</v>
      </c>
      <c r="E86" s="212">
        <v>29570</v>
      </c>
      <c r="F86" s="166">
        <v>240</v>
      </c>
      <c r="G86" s="167">
        <v>11</v>
      </c>
      <c r="H86" s="167">
        <v>5</v>
      </c>
      <c r="I86" s="213">
        <f>'Приложение 6'!J357</f>
        <v>1500</v>
      </c>
      <c r="J86" s="213">
        <f>'Приложение 6'!K357</f>
        <v>1500</v>
      </c>
    </row>
    <row r="87" spans="1:10" ht="31.5">
      <c r="A87" s="165" t="s">
        <v>427</v>
      </c>
      <c r="B87" s="212" t="s">
        <v>65</v>
      </c>
      <c r="C87" s="192">
        <v>5</v>
      </c>
      <c r="D87" s="212" t="s">
        <v>305</v>
      </c>
      <c r="E87" s="212" t="s">
        <v>398</v>
      </c>
      <c r="F87" s="166"/>
      <c r="G87" s="167"/>
      <c r="H87" s="167"/>
      <c r="I87" s="213">
        <f>SUM(I88:I88)</f>
        <v>10962.199999999999</v>
      </c>
      <c r="J87" s="213">
        <f>SUM(J88:J88)</f>
        <v>10840.6</v>
      </c>
    </row>
    <row r="88" spans="1:10" ht="47.25">
      <c r="A88" s="165" t="s">
        <v>75</v>
      </c>
      <c r="B88" s="212" t="s">
        <v>65</v>
      </c>
      <c r="C88" s="192">
        <v>5</v>
      </c>
      <c r="D88" s="212" t="s">
        <v>305</v>
      </c>
      <c r="E88" s="212" t="s">
        <v>359</v>
      </c>
      <c r="F88" s="166">
        <v>620</v>
      </c>
      <c r="G88" s="167">
        <v>8</v>
      </c>
      <c r="H88" s="167">
        <v>1</v>
      </c>
      <c r="I88" s="213">
        <f>'Приложение 6'!J303</f>
        <v>10962.199999999999</v>
      </c>
      <c r="J88" s="213">
        <f>'Приложение 6'!K303</f>
        <v>10840.6</v>
      </c>
    </row>
    <row r="89" spans="1:10" ht="78.75">
      <c r="A89" s="165" t="s">
        <v>129</v>
      </c>
      <c r="B89" s="212" t="s">
        <v>18</v>
      </c>
      <c r="C89" s="192" t="s">
        <v>125</v>
      </c>
      <c r="D89" s="212" t="s">
        <v>305</v>
      </c>
      <c r="E89" s="212" t="s">
        <v>398</v>
      </c>
      <c r="F89" s="166" t="s">
        <v>140</v>
      </c>
      <c r="G89" s="167" t="s">
        <v>140</v>
      </c>
      <c r="H89" s="167" t="s">
        <v>140</v>
      </c>
      <c r="I89" s="213">
        <f>I90+I103+I110</f>
        <v>1638.1</v>
      </c>
      <c r="J89" s="213">
        <f>J90+J103+J110</f>
        <v>1380.3000000000002</v>
      </c>
    </row>
    <row r="90" spans="1:10" ht="63">
      <c r="A90" s="165" t="s">
        <v>388</v>
      </c>
      <c r="B90" s="212" t="s">
        <v>18</v>
      </c>
      <c r="C90" s="192" t="s">
        <v>123</v>
      </c>
      <c r="D90" s="212" t="s">
        <v>305</v>
      </c>
      <c r="E90" s="212" t="s">
        <v>398</v>
      </c>
      <c r="F90" s="166" t="s">
        <v>140</v>
      </c>
      <c r="G90" s="167" t="s">
        <v>140</v>
      </c>
      <c r="H90" s="167" t="s">
        <v>140</v>
      </c>
      <c r="I90" s="213">
        <f>I91+I93+I95+I97+I99+I101</f>
        <v>1140.5999999999999</v>
      </c>
      <c r="J90" s="213">
        <f>J91+J93+J95+J97+J99+J101</f>
        <v>1020.1000000000001</v>
      </c>
    </row>
    <row r="91" spans="1:10" ht="31.5">
      <c r="A91" s="165" t="s">
        <v>428</v>
      </c>
      <c r="B91" s="212" t="s">
        <v>18</v>
      </c>
      <c r="C91" s="192">
        <v>1</v>
      </c>
      <c r="D91" s="212" t="s">
        <v>11</v>
      </c>
      <c r="E91" s="212" t="s">
        <v>398</v>
      </c>
      <c r="F91" s="166"/>
      <c r="G91" s="167"/>
      <c r="H91" s="167"/>
      <c r="I91" s="213">
        <f>I92</f>
        <v>455</v>
      </c>
      <c r="J91" s="213">
        <f>J92</f>
        <v>389.6</v>
      </c>
    </row>
    <row r="92" spans="1:10" ht="63">
      <c r="A92" s="165" t="s">
        <v>122</v>
      </c>
      <c r="B92" s="212" t="s">
        <v>18</v>
      </c>
      <c r="C92" s="192">
        <v>1</v>
      </c>
      <c r="D92" s="212" t="s">
        <v>11</v>
      </c>
      <c r="E92" s="212" t="s">
        <v>322</v>
      </c>
      <c r="F92" s="166">
        <v>240</v>
      </c>
      <c r="G92" s="167">
        <v>1</v>
      </c>
      <c r="H92" s="167">
        <v>13</v>
      </c>
      <c r="I92" s="213">
        <f>'Приложение 6'!J70</f>
        <v>455</v>
      </c>
      <c r="J92" s="213">
        <f>'Приложение 6'!K70</f>
        <v>389.6</v>
      </c>
    </row>
    <row r="93" spans="1:10" ht="47.25">
      <c r="A93" s="165" t="s">
        <v>429</v>
      </c>
      <c r="B93" s="212" t="s">
        <v>18</v>
      </c>
      <c r="C93" s="192">
        <v>1</v>
      </c>
      <c r="D93" s="212" t="s">
        <v>13</v>
      </c>
      <c r="E93" s="212" t="s">
        <v>398</v>
      </c>
      <c r="F93" s="166"/>
      <c r="G93" s="167"/>
      <c r="H93" s="167"/>
      <c r="I93" s="213">
        <f>I94</f>
        <v>35</v>
      </c>
      <c r="J93" s="213">
        <f>J94</f>
        <v>35</v>
      </c>
    </row>
    <row r="94" spans="1:10" ht="63">
      <c r="A94" s="165" t="s">
        <v>122</v>
      </c>
      <c r="B94" s="212" t="s">
        <v>18</v>
      </c>
      <c r="C94" s="192">
        <v>1</v>
      </c>
      <c r="D94" s="212" t="s">
        <v>13</v>
      </c>
      <c r="E94" s="212" t="s">
        <v>322</v>
      </c>
      <c r="F94" s="166">
        <v>240</v>
      </c>
      <c r="G94" s="167">
        <v>1</v>
      </c>
      <c r="H94" s="167">
        <v>13</v>
      </c>
      <c r="I94" s="213">
        <f>'Приложение 6'!J73</f>
        <v>35</v>
      </c>
      <c r="J94" s="213">
        <f>'Приложение 6'!K73</f>
        <v>35</v>
      </c>
    </row>
    <row r="95" spans="1:10" ht="31.5">
      <c r="A95" s="165" t="s">
        <v>430</v>
      </c>
      <c r="B95" s="212" t="s">
        <v>18</v>
      </c>
      <c r="C95" s="192">
        <v>1</v>
      </c>
      <c r="D95" s="212" t="s">
        <v>12</v>
      </c>
      <c r="E95" s="212" t="s">
        <v>398</v>
      </c>
      <c r="F95" s="166"/>
      <c r="G95" s="167"/>
      <c r="H95" s="167"/>
      <c r="I95" s="213">
        <f>I96</f>
        <v>556.20000000000005</v>
      </c>
      <c r="J95" s="213">
        <f>J96</f>
        <v>504.8</v>
      </c>
    </row>
    <row r="96" spans="1:10" ht="63">
      <c r="A96" s="165" t="s">
        <v>122</v>
      </c>
      <c r="B96" s="212" t="s">
        <v>18</v>
      </c>
      <c r="C96" s="192">
        <v>1</v>
      </c>
      <c r="D96" s="212" t="s">
        <v>12</v>
      </c>
      <c r="E96" s="212" t="s">
        <v>322</v>
      </c>
      <c r="F96" s="166">
        <v>240</v>
      </c>
      <c r="G96" s="167">
        <v>1</v>
      </c>
      <c r="H96" s="167">
        <v>13</v>
      </c>
      <c r="I96" s="213">
        <f>'Приложение 6'!J76</f>
        <v>556.20000000000005</v>
      </c>
      <c r="J96" s="213">
        <f>'Приложение 6'!K76</f>
        <v>504.8</v>
      </c>
    </row>
    <row r="97" spans="1:10" ht="31.5">
      <c r="A97" s="165" t="s">
        <v>431</v>
      </c>
      <c r="B97" s="212" t="s">
        <v>18</v>
      </c>
      <c r="C97" s="192">
        <v>1</v>
      </c>
      <c r="D97" s="212" t="s">
        <v>15</v>
      </c>
      <c r="E97" s="212" t="s">
        <v>398</v>
      </c>
      <c r="F97" s="166"/>
      <c r="G97" s="167"/>
      <c r="H97" s="167"/>
      <c r="I97" s="213">
        <f>I98</f>
        <v>46.8</v>
      </c>
      <c r="J97" s="213">
        <f>J98</f>
        <v>43.1</v>
      </c>
    </row>
    <row r="98" spans="1:10" ht="63">
      <c r="A98" s="165" t="s">
        <v>122</v>
      </c>
      <c r="B98" s="212" t="s">
        <v>18</v>
      </c>
      <c r="C98" s="192">
        <v>1</v>
      </c>
      <c r="D98" s="212" t="s">
        <v>15</v>
      </c>
      <c r="E98" s="212" t="s">
        <v>322</v>
      </c>
      <c r="F98" s="166">
        <v>240</v>
      </c>
      <c r="G98" s="167">
        <v>1</v>
      </c>
      <c r="H98" s="167">
        <v>13</v>
      </c>
      <c r="I98" s="213">
        <f>'Приложение 6'!J79</f>
        <v>46.8</v>
      </c>
      <c r="J98" s="213">
        <f>'Приложение 6'!K79</f>
        <v>43.1</v>
      </c>
    </row>
    <row r="99" spans="1:10" ht="78.75" hidden="1">
      <c r="A99" s="165" t="s">
        <v>432</v>
      </c>
      <c r="B99" s="212" t="s">
        <v>18</v>
      </c>
      <c r="C99" s="192">
        <v>1</v>
      </c>
      <c r="D99" s="212" t="s">
        <v>16</v>
      </c>
      <c r="E99" s="212" t="s">
        <v>398</v>
      </c>
      <c r="F99" s="166"/>
      <c r="G99" s="167"/>
      <c r="H99" s="167"/>
      <c r="I99" s="213">
        <f>I100</f>
        <v>0</v>
      </c>
      <c r="J99" s="213">
        <f>J100</f>
        <v>0</v>
      </c>
    </row>
    <row r="100" spans="1:10" ht="63" hidden="1">
      <c r="A100" s="165" t="s">
        <v>122</v>
      </c>
      <c r="B100" s="212" t="s">
        <v>18</v>
      </c>
      <c r="C100" s="192">
        <v>1</v>
      </c>
      <c r="D100" s="212" t="s">
        <v>16</v>
      </c>
      <c r="E100" s="212" t="s">
        <v>322</v>
      </c>
      <c r="F100" s="166">
        <v>240</v>
      </c>
      <c r="G100" s="167">
        <v>1</v>
      </c>
      <c r="H100" s="167">
        <v>13</v>
      </c>
      <c r="I100" s="213">
        <f>'Приложение 6'!J82</f>
        <v>0</v>
      </c>
      <c r="J100" s="213">
        <f>'Приложение 6'!K82</f>
        <v>0</v>
      </c>
    </row>
    <row r="101" spans="1:10" ht="31.5">
      <c r="A101" s="165" t="s">
        <v>433</v>
      </c>
      <c r="B101" s="212" t="s">
        <v>18</v>
      </c>
      <c r="C101" s="192">
        <v>1</v>
      </c>
      <c r="D101" s="212" t="s">
        <v>65</v>
      </c>
      <c r="E101" s="212" t="s">
        <v>398</v>
      </c>
      <c r="F101" s="166"/>
      <c r="G101" s="167"/>
      <c r="H101" s="167"/>
      <c r="I101" s="213">
        <f>I102</f>
        <v>47.6</v>
      </c>
      <c r="J101" s="213">
        <f>J102</f>
        <v>47.6</v>
      </c>
    </row>
    <row r="102" spans="1:10" ht="63">
      <c r="A102" s="165" t="s">
        <v>122</v>
      </c>
      <c r="B102" s="212" t="s">
        <v>18</v>
      </c>
      <c r="C102" s="192">
        <v>1</v>
      </c>
      <c r="D102" s="212" t="s">
        <v>65</v>
      </c>
      <c r="E102" s="212" t="s">
        <v>322</v>
      </c>
      <c r="F102" s="166">
        <v>240</v>
      </c>
      <c r="G102" s="167">
        <v>1</v>
      </c>
      <c r="H102" s="167">
        <v>13</v>
      </c>
      <c r="I102" s="213">
        <f>'Приложение 6'!J85</f>
        <v>47.6</v>
      </c>
      <c r="J102" s="213">
        <f>'Приложение 6'!K85</f>
        <v>47.6</v>
      </c>
    </row>
    <row r="103" spans="1:10" ht="47.25">
      <c r="A103" s="165" t="s">
        <v>434</v>
      </c>
      <c r="B103" s="212" t="s">
        <v>18</v>
      </c>
      <c r="C103" s="212">
        <v>2</v>
      </c>
      <c r="D103" s="212" t="s">
        <v>305</v>
      </c>
      <c r="E103" s="212" t="s">
        <v>398</v>
      </c>
      <c r="F103" s="166" t="s">
        <v>140</v>
      </c>
      <c r="G103" s="167" t="s">
        <v>140</v>
      </c>
      <c r="H103" s="167" t="s">
        <v>140</v>
      </c>
      <c r="I103" s="213">
        <f>I104+I106+I108</f>
        <v>497.5</v>
      </c>
      <c r="J103" s="213">
        <f>J104+J106+J108</f>
        <v>360.2</v>
      </c>
    </row>
    <row r="104" spans="1:10" ht="31.5">
      <c r="A104" s="165" t="s">
        <v>428</v>
      </c>
      <c r="B104" s="212" t="s">
        <v>18</v>
      </c>
      <c r="C104" s="212" t="s">
        <v>313</v>
      </c>
      <c r="D104" s="212" t="s">
        <v>11</v>
      </c>
      <c r="E104" s="212" t="s">
        <v>398</v>
      </c>
      <c r="F104" s="166"/>
      <c r="G104" s="167"/>
      <c r="H104" s="167"/>
      <c r="I104" s="213">
        <f>I105</f>
        <v>221.5</v>
      </c>
      <c r="J104" s="213">
        <f>J105</f>
        <v>185</v>
      </c>
    </row>
    <row r="105" spans="1:10" ht="63">
      <c r="A105" s="165" t="s">
        <v>122</v>
      </c>
      <c r="B105" s="212" t="s">
        <v>18</v>
      </c>
      <c r="C105" s="212" t="s">
        <v>313</v>
      </c>
      <c r="D105" s="212" t="s">
        <v>11</v>
      </c>
      <c r="E105" s="212" t="s">
        <v>322</v>
      </c>
      <c r="F105" s="166">
        <v>240</v>
      </c>
      <c r="G105" s="167">
        <v>5</v>
      </c>
      <c r="H105" s="167">
        <v>5</v>
      </c>
      <c r="I105" s="213">
        <f>'Приложение 6'!J268</f>
        <v>221.5</v>
      </c>
      <c r="J105" s="213">
        <f>'Приложение 6'!K268</f>
        <v>185</v>
      </c>
    </row>
    <row r="106" spans="1:10" ht="31.5">
      <c r="A106" s="165" t="s">
        <v>435</v>
      </c>
      <c r="B106" s="212" t="s">
        <v>18</v>
      </c>
      <c r="C106" s="212" t="s">
        <v>313</v>
      </c>
      <c r="D106" s="212" t="s">
        <v>13</v>
      </c>
      <c r="E106" s="212" t="s">
        <v>398</v>
      </c>
      <c r="F106" s="166"/>
      <c r="G106" s="167"/>
      <c r="H106" s="167"/>
      <c r="I106" s="213">
        <f>I107</f>
        <v>276</v>
      </c>
      <c r="J106" s="213">
        <f>J107</f>
        <v>175.2</v>
      </c>
    </row>
    <row r="107" spans="1:10" ht="63">
      <c r="A107" s="165" t="s">
        <v>122</v>
      </c>
      <c r="B107" s="212" t="s">
        <v>18</v>
      </c>
      <c r="C107" s="212" t="s">
        <v>313</v>
      </c>
      <c r="D107" s="212" t="s">
        <v>13</v>
      </c>
      <c r="E107" s="212" t="s">
        <v>322</v>
      </c>
      <c r="F107" s="166">
        <v>240</v>
      </c>
      <c r="G107" s="167">
        <v>5</v>
      </c>
      <c r="H107" s="167">
        <v>5</v>
      </c>
      <c r="I107" s="213">
        <f>'Приложение 6'!J271</f>
        <v>276</v>
      </c>
      <c r="J107" s="213">
        <f>'Приложение 6'!K271</f>
        <v>175.2</v>
      </c>
    </row>
    <row r="108" spans="1:10" ht="31.5" hidden="1">
      <c r="A108" s="165" t="s">
        <v>433</v>
      </c>
      <c r="B108" s="212" t="s">
        <v>18</v>
      </c>
      <c r="C108" s="192">
        <v>2</v>
      </c>
      <c r="D108" s="212" t="s">
        <v>12</v>
      </c>
      <c r="E108" s="212" t="s">
        <v>398</v>
      </c>
      <c r="F108" s="166"/>
      <c r="G108" s="167"/>
      <c r="H108" s="167"/>
      <c r="I108" s="213">
        <f>I109</f>
        <v>0</v>
      </c>
      <c r="J108" s="213">
        <f>J109</f>
        <v>0</v>
      </c>
    </row>
    <row r="109" spans="1:10" ht="63" hidden="1">
      <c r="A109" s="165" t="s">
        <v>122</v>
      </c>
      <c r="B109" s="212" t="s">
        <v>18</v>
      </c>
      <c r="C109" s="192">
        <v>2</v>
      </c>
      <c r="D109" s="212" t="s">
        <v>12</v>
      </c>
      <c r="E109" s="212" t="s">
        <v>322</v>
      </c>
      <c r="F109" s="166">
        <v>240</v>
      </c>
      <c r="G109" s="167">
        <v>5</v>
      </c>
      <c r="H109" s="167">
        <v>5</v>
      </c>
      <c r="I109" s="213">
        <f>'Приложение 6'!J274</f>
        <v>0</v>
      </c>
      <c r="J109" s="213">
        <f>'Приложение 6'!K274</f>
        <v>0</v>
      </c>
    </row>
    <row r="110" spans="1:10" ht="47.25" hidden="1">
      <c r="A110" s="165" t="s">
        <v>434</v>
      </c>
      <c r="B110" s="212" t="s">
        <v>18</v>
      </c>
      <c r="C110" s="212" t="s">
        <v>127</v>
      </c>
      <c r="D110" s="212" t="s">
        <v>305</v>
      </c>
      <c r="E110" s="212" t="s">
        <v>398</v>
      </c>
      <c r="F110" s="166" t="s">
        <v>140</v>
      </c>
      <c r="G110" s="167" t="s">
        <v>140</v>
      </c>
      <c r="H110" s="167" t="s">
        <v>140</v>
      </c>
      <c r="I110" s="213">
        <f>I111+I113</f>
        <v>0</v>
      </c>
      <c r="J110" s="213">
        <f>J111+J113</f>
        <v>0</v>
      </c>
    </row>
    <row r="111" spans="1:10" ht="31.5" hidden="1">
      <c r="A111" s="165" t="s">
        <v>428</v>
      </c>
      <c r="B111" s="212" t="s">
        <v>18</v>
      </c>
      <c r="C111" s="212" t="s">
        <v>127</v>
      </c>
      <c r="D111" s="212" t="s">
        <v>11</v>
      </c>
      <c r="E111" s="212" t="s">
        <v>398</v>
      </c>
      <c r="F111" s="166"/>
      <c r="G111" s="167"/>
      <c r="H111" s="167"/>
      <c r="I111" s="213">
        <f>I112</f>
        <v>0</v>
      </c>
      <c r="J111" s="213">
        <f>J112</f>
        <v>0</v>
      </c>
    </row>
    <row r="112" spans="1:10" ht="63" hidden="1">
      <c r="A112" s="165" t="s">
        <v>122</v>
      </c>
      <c r="B112" s="212" t="s">
        <v>18</v>
      </c>
      <c r="C112" s="212" t="s">
        <v>127</v>
      </c>
      <c r="D112" s="212" t="s">
        <v>11</v>
      </c>
      <c r="E112" s="212" t="s">
        <v>322</v>
      </c>
      <c r="F112" s="166">
        <v>240</v>
      </c>
      <c r="G112" s="167">
        <v>8</v>
      </c>
      <c r="H112" s="167">
        <v>1</v>
      </c>
      <c r="I112" s="213">
        <f>'Приложение 6'!J310</f>
        <v>0</v>
      </c>
      <c r="J112" s="213">
        <f>'Приложение 6'!K310</f>
        <v>0</v>
      </c>
    </row>
    <row r="113" spans="1:10" ht="31.5" hidden="1">
      <c r="A113" s="165" t="s">
        <v>433</v>
      </c>
      <c r="B113" s="212" t="s">
        <v>18</v>
      </c>
      <c r="C113" s="192">
        <v>3</v>
      </c>
      <c r="D113" s="212" t="s">
        <v>13</v>
      </c>
      <c r="E113" s="212" t="s">
        <v>398</v>
      </c>
      <c r="F113" s="166"/>
      <c r="G113" s="167"/>
      <c r="H113" s="167"/>
      <c r="I113" s="213">
        <f>I114</f>
        <v>0</v>
      </c>
      <c r="J113" s="213">
        <f>J114</f>
        <v>0</v>
      </c>
    </row>
    <row r="114" spans="1:10" ht="63" hidden="1">
      <c r="A114" s="165" t="s">
        <v>122</v>
      </c>
      <c r="B114" s="212" t="s">
        <v>18</v>
      </c>
      <c r="C114" s="192">
        <v>3</v>
      </c>
      <c r="D114" s="212" t="s">
        <v>13</v>
      </c>
      <c r="E114" s="212" t="s">
        <v>322</v>
      </c>
      <c r="F114" s="166">
        <v>240</v>
      </c>
      <c r="G114" s="167">
        <v>8</v>
      </c>
      <c r="H114" s="167">
        <v>1</v>
      </c>
      <c r="I114" s="213">
        <f>'Приложение 6'!J313</f>
        <v>0</v>
      </c>
      <c r="J114" s="213">
        <f>'Приложение 6'!K313</f>
        <v>0</v>
      </c>
    </row>
    <row r="115" spans="1:10" ht="78.75">
      <c r="A115" s="165" t="s">
        <v>570</v>
      </c>
      <c r="B115" s="212" t="s">
        <v>19</v>
      </c>
      <c r="C115" s="192" t="s">
        <v>125</v>
      </c>
      <c r="D115" s="212" t="s">
        <v>305</v>
      </c>
      <c r="E115" s="212" t="s">
        <v>398</v>
      </c>
      <c r="F115" s="166" t="s">
        <v>140</v>
      </c>
      <c r="G115" s="167" t="s">
        <v>140</v>
      </c>
      <c r="H115" s="167" t="s">
        <v>140</v>
      </c>
      <c r="I115" s="213">
        <f>SUM(I116:I117)</f>
        <v>63.600000000000009</v>
      </c>
      <c r="J115" s="213">
        <f>SUM(J116:J117)</f>
        <v>59.599999999999994</v>
      </c>
    </row>
    <row r="116" spans="1:10" ht="63">
      <c r="A116" s="165" t="s">
        <v>126</v>
      </c>
      <c r="B116" s="212" t="s">
        <v>19</v>
      </c>
      <c r="C116" s="192">
        <v>0</v>
      </c>
      <c r="D116" s="212" t="s">
        <v>305</v>
      </c>
      <c r="E116" s="212">
        <v>29010</v>
      </c>
      <c r="F116" s="166">
        <v>240</v>
      </c>
      <c r="G116" s="167">
        <v>1</v>
      </c>
      <c r="H116" s="167">
        <v>13</v>
      </c>
      <c r="I116" s="213">
        <f>'Приложение 6'!J89</f>
        <v>58.400000000000006</v>
      </c>
      <c r="J116" s="213">
        <f>'Приложение 6'!K89</f>
        <v>58.3</v>
      </c>
    </row>
    <row r="117" spans="1:10" ht="31.5">
      <c r="A117" s="165" t="s">
        <v>487</v>
      </c>
      <c r="B117" s="212" t="s">
        <v>19</v>
      </c>
      <c r="C117" s="192">
        <v>0</v>
      </c>
      <c r="D117" s="212" t="s">
        <v>305</v>
      </c>
      <c r="E117" s="212">
        <v>29010</v>
      </c>
      <c r="F117" s="166">
        <v>350</v>
      </c>
      <c r="G117" s="167">
        <v>1</v>
      </c>
      <c r="H117" s="167">
        <v>13</v>
      </c>
      <c r="I117" s="213">
        <f>'Приложение 6'!J90</f>
        <v>5.2</v>
      </c>
      <c r="J117" s="213">
        <f>'Приложение 6'!K90</f>
        <v>1.3</v>
      </c>
    </row>
    <row r="118" spans="1:10" ht="157.5">
      <c r="A118" s="174" t="s">
        <v>481</v>
      </c>
      <c r="B118" s="212" t="s">
        <v>25</v>
      </c>
      <c r="C118" s="192" t="s">
        <v>125</v>
      </c>
      <c r="D118" s="212" t="s">
        <v>305</v>
      </c>
      <c r="E118" s="212" t="s">
        <v>398</v>
      </c>
      <c r="F118" s="166"/>
      <c r="G118" s="167"/>
      <c r="H118" s="167"/>
      <c r="I118" s="213">
        <f>I119</f>
        <v>55</v>
      </c>
      <c r="J118" s="213">
        <f>J119</f>
        <v>50.2</v>
      </c>
    </row>
    <row r="119" spans="1:10" ht="47.25">
      <c r="A119" s="174" t="s">
        <v>482</v>
      </c>
      <c r="B119" s="212" t="s">
        <v>25</v>
      </c>
      <c r="C119" s="192">
        <v>0</v>
      </c>
      <c r="D119" s="212" t="s">
        <v>305</v>
      </c>
      <c r="E119" s="212" t="s">
        <v>483</v>
      </c>
      <c r="F119" s="166">
        <v>240</v>
      </c>
      <c r="G119" s="167">
        <v>7</v>
      </c>
      <c r="H119" s="167">
        <v>5</v>
      </c>
      <c r="I119" s="213">
        <f>'Приложение 6'!J285</f>
        <v>55</v>
      </c>
      <c r="J119" s="213">
        <f>'Приложение 6'!K285</f>
        <v>50.2</v>
      </c>
    </row>
    <row r="120" spans="1:10" ht="94.5">
      <c r="A120" s="165" t="s">
        <v>572</v>
      </c>
      <c r="B120" s="212" t="s">
        <v>36</v>
      </c>
      <c r="C120" s="192" t="s">
        <v>125</v>
      </c>
      <c r="D120" s="212" t="s">
        <v>305</v>
      </c>
      <c r="E120" s="212" t="s">
        <v>398</v>
      </c>
      <c r="F120" s="166" t="s">
        <v>140</v>
      </c>
      <c r="G120" s="167" t="s">
        <v>140</v>
      </c>
      <c r="H120" s="167" t="s">
        <v>140</v>
      </c>
      <c r="I120" s="213">
        <f>I121</f>
        <v>689.69999999999993</v>
      </c>
      <c r="J120" s="213">
        <f>J121</f>
        <v>605.6</v>
      </c>
    </row>
    <row r="121" spans="1:10" ht="31.5">
      <c r="A121" s="165" t="s">
        <v>436</v>
      </c>
      <c r="B121" s="212" t="s">
        <v>36</v>
      </c>
      <c r="C121" s="192">
        <v>0</v>
      </c>
      <c r="D121" s="212" t="s">
        <v>11</v>
      </c>
      <c r="E121" s="212" t="s">
        <v>398</v>
      </c>
      <c r="F121" s="166"/>
      <c r="G121" s="167"/>
      <c r="H121" s="167"/>
      <c r="I121" s="213">
        <f>SUM(I122:I123)</f>
        <v>689.69999999999993</v>
      </c>
      <c r="J121" s="213">
        <f>SUM(J122:J123)</f>
        <v>605.6</v>
      </c>
    </row>
    <row r="122" spans="1:10" ht="31.5">
      <c r="A122" s="165" t="s">
        <v>365</v>
      </c>
      <c r="B122" s="212" t="s">
        <v>36</v>
      </c>
      <c r="C122" s="192">
        <v>0</v>
      </c>
      <c r="D122" s="212" t="s">
        <v>11</v>
      </c>
      <c r="E122" s="212" t="s">
        <v>366</v>
      </c>
      <c r="F122" s="166">
        <v>240</v>
      </c>
      <c r="G122" s="167">
        <v>1</v>
      </c>
      <c r="H122" s="167">
        <v>13</v>
      </c>
      <c r="I122" s="213">
        <f>'Приложение 6'!J94</f>
        <v>82.4</v>
      </c>
      <c r="J122" s="213">
        <f>'Приложение 6'!K94</f>
        <v>0</v>
      </c>
    </row>
    <row r="123" spans="1:10" ht="31.5">
      <c r="A123" s="165" t="s">
        <v>365</v>
      </c>
      <c r="B123" s="212" t="s">
        <v>36</v>
      </c>
      <c r="C123" s="192">
        <v>0</v>
      </c>
      <c r="D123" s="212" t="s">
        <v>11</v>
      </c>
      <c r="E123" s="212" t="s">
        <v>366</v>
      </c>
      <c r="F123" s="166">
        <v>240</v>
      </c>
      <c r="G123" s="167">
        <v>8</v>
      </c>
      <c r="H123" s="167">
        <v>1</v>
      </c>
      <c r="I123" s="213">
        <f>'Приложение 6'!J317</f>
        <v>607.29999999999995</v>
      </c>
      <c r="J123" s="213">
        <f>'Приложение 6'!K317</f>
        <v>605.6</v>
      </c>
    </row>
    <row r="124" spans="1:10" ht="94.5">
      <c r="A124" s="165" t="s">
        <v>558</v>
      </c>
      <c r="B124" s="212" t="s">
        <v>37</v>
      </c>
      <c r="C124" s="192" t="s">
        <v>125</v>
      </c>
      <c r="D124" s="212" t="s">
        <v>305</v>
      </c>
      <c r="E124" s="212" t="s">
        <v>398</v>
      </c>
      <c r="F124" s="166" t="s">
        <v>140</v>
      </c>
      <c r="G124" s="167" t="s">
        <v>140</v>
      </c>
      <c r="H124" s="167" t="s">
        <v>140</v>
      </c>
      <c r="I124" s="213">
        <f>I125</f>
        <v>524</v>
      </c>
      <c r="J124" s="213">
        <f>J125</f>
        <v>449.3</v>
      </c>
    </row>
    <row r="125" spans="1:10" ht="47.25">
      <c r="A125" s="165" t="s">
        <v>437</v>
      </c>
      <c r="B125" s="212" t="s">
        <v>37</v>
      </c>
      <c r="C125" s="192">
        <v>0</v>
      </c>
      <c r="D125" s="212" t="s">
        <v>11</v>
      </c>
      <c r="E125" s="212" t="s">
        <v>398</v>
      </c>
      <c r="F125" s="166" t="s">
        <v>140</v>
      </c>
      <c r="G125" s="167" t="s">
        <v>140</v>
      </c>
      <c r="H125" s="167" t="s">
        <v>140</v>
      </c>
      <c r="I125" s="213">
        <f>SUM(I126:I128)</f>
        <v>524</v>
      </c>
      <c r="J125" s="213">
        <f>SUM(J126:J128)</f>
        <v>449.3</v>
      </c>
    </row>
    <row r="126" spans="1:10" ht="47.25">
      <c r="A126" s="165" t="s">
        <v>303</v>
      </c>
      <c r="B126" s="212" t="s">
        <v>37</v>
      </c>
      <c r="C126" s="192">
        <v>0</v>
      </c>
      <c r="D126" s="212" t="s">
        <v>11</v>
      </c>
      <c r="E126" s="212">
        <v>26910</v>
      </c>
      <c r="F126" s="166">
        <v>240</v>
      </c>
      <c r="G126" s="167">
        <v>1</v>
      </c>
      <c r="H126" s="167">
        <v>4</v>
      </c>
      <c r="I126" s="213">
        <f>'Приложение 6'!J16</f>
        <v>100</v>
      </c>
      <c r="J126" s="213">
        <f>'Приложение 6'!K16</f>
        <v>40</v>
      </c>
    </row>
    <row r="127" spans="1:10" ht="47.25">
      <c r="A127" s="165" t="s">
        <v>303</v>
      </c>
      <c r="B127" s="212" t="s">
        <v>37</v>
      </c>
      <c r="C127" s="192">
        <v>0</v>
      </c>
      <c r="D127" s="212" t="s">
        <v>11</v>
      </c>
      <c r="E127" s="212">
        <v>26910</v>
      </c>
      <c r="F127" s="166">
        <v>240</v>
      </c>
      <c r="G127" s="167">
        <v>1</v>
      </c>
      <c r="H127" s="167">
        <v>13</v>
      </c>
      <c r="I127" s="213">
        <f>'Приложение 6'!J98</f>
        <v>74</v>
      </c>
      <c r="J127" s="213">
        <f>'Приложение 6'!K98</f>
        <v>73.3</v>
      </c>
    </row>
    <row r="128" spans="1:10" ht="47.25">
      <c r="A128" s="165" t="s">
        <v>303</v>
      </c>
      <c r="B128" s="212" t="s">
        <v>37</v>
      </c>
      <c r="C128" s="192">
        <v>0</v>
      </c>
      <c r="D128" s="212" t="s">
        <v>11</v>
      </c>
      <c r="E128" s="212">
        <v>26910</v>
      </c>
      <c r="F128" s="166">
        <v>240</v>
      </c>
      <c r="G128" s="167">
        <v>12</v>
      </c>
      <c r="H128" s="167">
        <v>2</v>
      </c>
      <c r="I128" s="213">
        <f>'Приложение 6'!J363</f>
        <v>350</v>
      </c>
      <c r="J128" s="213">
        <f>'Приложение 6'!K363</f>
        <v>336</v>
      </c>
    </row>
    <row r="129" spans="1:10" ht="78.75" hidden="1">
      <c r="A129" s="165" t="s">
        <v>594</v>
      </c>
      <c r="B129" s="212" t="s">
        <v>43</v>
      </c>
      <c r="C129" s="192">
        <v>0</v>
      </c>
      <c r="D129" s="212" t="s">
        <v>305</v>
      </c>
      <c r="E129" s="212" t="s">
        <v>398</v>
      </c>
      <c r="F129" s="166"/>
      <c r="G129" s="167"/>
      <c r="H129" s="167"/>
      <c r="I129" s="213">
        <f>I130</f>
        <v>0</v>
      </c>
      <c r="J129" s="213">
        <f>J130</f>
        <v>0</v>
      </c>
    </row>
    <row r="130" spans="1:10" ht="31.5" hidden="1">
      <c r="A130" s="165" t="s">
        <v>410</v>
      </c>
      <c r="B130" s="212" t="s">
        <v>43</v>
      </c>
      <c r="C130" s="192">
        <v>0</v>
      </c>
      <c r="D130" s="212" t="s">
        <v>305</v>
      </c>
      <c r="E130" s="212" t="s">
        <v>411</v>
      </c>
      <c r="F130" s="166">
        <v>240</v>
      </c>
      <c r="G130" s="167">
        <v>3</v>
      </c>
      <c r="H130" s="167">
        <v>14</v>
      </c>
      <c r="I130" s="213">
        <f>'Приложение 6'!J163</f>
        <v>0</v>
      </c>
      <c r="J130" s="213">
        <f>'Приложение 6'!K163</f>
        <v>0</v>
      </c>
    </row>
    <row r="131" spans="1:10" ht="78.75">
      <c r="A131" s="165" t="s">
        <v>573</v>
      </c>
      <c r="B131" s="212" t="s">
        <v>120</v>
      </c>
      <c r="C131" s="192" t="s">
        <v>125</v>
      </c>
      <c r="D131" s="212" t="s">
        <v>305</v>
      </c>
      <c r="E131" s="212" t="s">
        <v>398</v>
      </c>
      <c r="F131" s="166"/>
      <c r="G131" s="167"/>
      <c r="H131" s="167"/>
      <c r="I131" s="213">
        <f>I132+I134+I136+I138+I140</f>
        <v>4.8999999999999986</v>
      </c>
      <c r="J131" s="213">
        <f>J132+J134+J136+J138+J140</f>
        <v>4.8</v>
      </c>
    </row>
    <row r="132" spans="1:10" ht="63" hidden="1">
      <c r="A132" s="165" t="s">
        <v>574</v>
      </c>
      <c r="B132" s="212" t="s">
        <v>120</v>
      </c>
      <c r="C132" s="192">
        <v>0</v>
      </c>
      <c r="D132" s="212" t="s">
        <v>11</v>
      </c>
      <c r="E132" s="212" t="s">
        <v>398</v>
      </c>
      <c r="F132" s="166"/>
      <c r="G132" s="167"/>
      <c r="H132" s="167"/>
      <c r="I132" s="213">
        <f>I133</f>
        <v>0</v>
      </c>
      <c r="J132" s="213">
        <f>J133</f>
        <v>0</v>
      </c>
    </row>
    <row r="133" spans="1:10" ht="31.5" hidden="1">
      <c r="A133" s="165" t="s">
        <v>575</v>
      </c>
      <c r="B133" s="212" t="s">
        <v>120</v>
      </c>
      <c r="C133" s="192">
        <v>0</v>
      </c>
      <c r="D133" s="212" t="s">
        <v>11</v>
      </c>
      <c r="E133" s="212" t="s">
        <v>576</v>
      </c>
      <c r="F133" s="166">
        <v>240</v>
      </c>
      <c r="G133" s="167">
        <v>1</v>
      </c>
      <c r="H133" s="167">
        <v>13</v>
      </c>
      <c r="I133" s="213">
        <f>'Приложение 6'!J102</f>
        <v>0</v>
      </c>
      <c r="J133" s="213">
        <f>'Приложение 6'!K102</f>
        <v>0</v>
      </c>
    </row>
    <row r="134" spans="1:10" ht="63" hidden="1">
      <c r="A134" s="165" t="s">
        <v>577</v>
      </c>
      <c r="B134" s="212" t="s">
        <v>120</v>
      </c>
      <c r="C134" s="192">
        <v>0</v>
      </c>
      <c r="D134" s="212" t="s">
        <v>13</v>
      </c>
      <c r="E134" s="212" t="s">
        <v>398</v>
      </c>
      <c r="F134" s="166"/>
      <c r="G134" s="167"/>
      <c r="H134" s="167"/>
      <c r="I134" s="213">
        <f>I135</f>
        <v>0</v>
      </c>
      <c r="J134" s="213">
        <f>J135</f>
        <v>0</v>
      </c>
    </row>
    <row r="135" spans="1:10" ht="31.5" hidden="1">
      <c r="A135" s="174" t="s">
        <v>578</v>
      </c>
      <c r="B135" s="212" t="s">
        <v>120</v>
      </c>
      <c r="C135" s="192">
        <v>0</v>
      </c>
      <c r="D135" s="212" t="s">
        <v>13</v>
      </c>
      <c r="E135" s="212" t="s">
        <v>579</v>
      </c>
      <c r="F135" s="166">
        <v>240</v>
      </c>
      <c r="G135" s="167">
        <v>1</v>
      </c>
      <c r="H135" s="167">
        <v>13</v>
      </c>
      <c r="I135" s="213">
        <f>'Приложение 6'!J105</f>
        <v>0</v>
      </c>
      <c r="J135" s="213">
        <f>'Приложение 6'!K105</f>
        <v>0</v>
      </c>
    </row>
    <row r="136" spans="1:10" ht="78.75">
      <c r="A136" s="174" t="s">
        <v>580</v>
      </c>
      <c r="B136" s="212" t="s">
        <v>120</v>
      </c>
      <c r="C136" s="192">
        <v>0</v>
      </c>
      <c r="D136" s="212" t="s">
        <v>12</v>
      </c>
      <c r="E136" s="212" t="s">
        <v>398</v>
      </c>
      <c r="F136" s="166"/>
      <c r="G136" s="167"/>
      <c r="H136" s="167"/>
      <c r="I136" s="213">
        <f>I137</f>
        <v>4.8999999999999986</v>
      </c>
      <c r="J136" s="213">
        <f>J137</f>
        <v>4.8</v>
      </c>
    </row>
    <row r="137" spans="1:10" ht="31.5">
      <c r="A137" s="174" t="s">
        <v>581</v>
      </c>
      <c r="B137" s="212" t="s">
        <v>120</v>
      </c>
      <c r="C137" s="192">
        <v>0</v>
      </c>
      <c r="D137" s="212" t="s">
        <v>12</v>
      </c>
      <c r="E137" s="212" t="s">
        <v>582</v>
      </c>
      <c r="F137" s="166">
        <v>240</v>
      </c>
      <c r="G137" s="167">
        <v>1</v>
      </c>
      <c r="H137" s="167">
        <v>13</v>
      </c>
      <c r="I137" s="213">
        <f>'Приложение 6'!J108</f>
        <v>4.8999999999999986</v>
      </c>
      <c r="J137" s="213">
        <f>'Приложение 6'!K108</f>
        <v>4.8</v>
      </c>
    </row>
    <row r="138" spans="1:10" ht="94.5" hidden="1">
      <c r="A138" s="174" t="s">
        <v>459</v>
      </c>
      <c r="B138" s="212" t="s">
        <v>120</v>
      </c>
      <c r="C138" s="192">
        <v>0</v>
      </c>
      <c r="D138" s="212" t="s">
        <v>15</v>
      </c>
      <c r="E138" s="212" t="s">
        <v>398</v>
      </c>
      <c r="F138" s="166"/>
      <c r="G138" s="167"/>
      <c r="H138" s="167"/>
      <c r="I138" s="213">
        <f>I139</f>
        <v>0</v>
      </c>
      <c r="J138" s="213">
        <f>J139</f>
        <v>0</v>
      </c>
    </row>
    <row r="139" spans="1:10" ht="47.25" hidden="1">
      <c r="A139" s="174" t="s">
        <v>460</v>
      </c>
      <c r="B139" s="212" t="s">
        <v>120</v>
      </c>
      <c r="C139" s="192">
        <v>0</v>
      </c>
      <c r="D139" s="212" t="s">
        <v>15</v>
      </c>
      <c r="E139" s="212" t="s">
        <v>461</v>
      </c>
      <c r="F139" s="166">
        <v>240</v>
      </c>
      <c r="G139" s="167">
        <v>1</v>
      </c>
      <c r="H139" s="167">
        <v>13</v>
      </c>
      <c r="I139" s="213">
        <f>'Приложение 6'!J111</f>
        <v>0</v>
      </c>
      <c r="J139" s="213">
        <f>'Приложение 6'!K111</f>
        <v>0</v>
      </c>
    </row>
    <row r="140" spans="1:10" ht="94.5" hidden="1">
      <c r="A140" s="174" t="s">
        <v>462</v>
      </c>
      <c r="B140" s="212" t="s">
        <v>120</v>
      </c>
      <c r="C140" s="192">
        <v>0</v>
      </c>
      <c r="D140" s="212" t="s">
        <v>16</v>
      </c>
      <c r="E140" s="212" t="s">
        <v>398</v>
      </c>
      <c r="F140" s="166"/>
      <c r="G140" s="167"/>
      <c r="H140" s="167"/>
      <c r="I140" s="213">
        <f>I141</f>
        <v>0</v>
      </c>
      <c r="J140" s="213">
        <f>J141</f>
        <v>0</v>
      </c>
    </row>
    <row r="141" spans="1:10" ht="47.25" hidden="1">
      <c r="A141" s="174" t="s">
        <v>463</v>
      </c>
      <c r="B141" s="212" t="s">
        <v>120</v>
      </c>
      <c r="C141" s="192">
        <v>0</v>
      </c>
      <c r="D141" s="212" t="s">
        <v>16</v>
      </c>
      <c r="E141" s="212" t="s">
        <v>464</v>
      </c>
      <c r="F141" s="166">
        <v>240</v>
      </c>
      <c r="G141" s="167">
        <v>1</v>
      </c>
      <c r="H141" s="167">
        <v>13</v>
      </c>
      <c r="I141" s="213">
        <f>'Приложение 6'!J114</f>
        <v>0</v>
      </c>
      <c r="J141" s="213">
        <f>'Приложение 6'!K114</f>
        <v>0</v>
      </c>
    </row>
    <row r="142" spans="1:10" ht="78.75">
      <c r="A142" s="174" t="s">
        <v>608</v>
      </c>
      <c r="B142" s="212" t="s">
        <v>409</v>
      </c>
      <c r="C142" s="192">
        <v>0</v>
      </c>
      <c r="D142" s="212" t="s">
        <v>305</v>
      </c>
      <c r="E142" s="212" t="s">
        <v>398</v>
      </c>
      <c r="F142" s="166"/>
      <c r="G142" s="167"/>
      <c r="H142" s="167"/>
      <c r="I142" s="213">
        <f>I143</f>
        <v>1689.6</v>
      </c>
      <c r="J142" s="213">
        <f>J143</f>
        <v>1216</v>
      </c>
    </row>
    <row r="143" spans="1:10" ht="78.75">
      <c r="A143" s="174" t="s">
        <v>620</v>
      </c>
      <c r="B143" s="212" t="s">
        <v>409</v>
      </c>
      <c r="C143" s="192">
        <v>1</v>
      </c>
      <c r="D143" s="212" t="s">
        <v>305</v>
      </c>
      <c r="E143" s="212" t="s">
        <v>398</v>
      </c>
      <c r="F143" s="166"/>
      <c r="G143" s="167"/>
      <c r="H143" s="167"/>
      <c r="I143" s="213">
        <f>I144+I146+I148</f>
        <v>1689.6</v>
      </c>
      <c r="J143" s="213">
        <f>J144+J146+J148</f>
        <v>1216</v>
      </c>
    </row>
    <row r="144" spans="1:10" ht="31.5" hidden="1">
      <c r="A144" s="174" t="s">
        <v>610</v>
      </c>
      <c r="B144" s="212" t="s">
        <v>409</v>
      </c>
      <c r="C144" s="192">
        <v>1</v>
      </c>
      <c r="D144" s="212" t="s">
        <v>11</v>
      </c>
      <c r="E144" s="212" t="s">
        <v>398</v>
      </c>
      <c r="F144" s="166"/>
      <c r="G144" s="167"/>
      <c r="H144" s="167"/>
      <c r="I144" s="213">
        <f>I145</f>
        <v>0</v>
      </c>
      <c r="J144" s="213">
        <f>J145</f>
        <v>0</v>
      </c>
    </row>
    <row r="145" spans="1:10" ht="31.5" hidden="1">
      <c r="A145" s="174" t="s">
        <v>621</v>
      </c>
      <c r="B145" s="212" t="s">
        <v>409</v>
      </c>
      <c r="C145" s="192">
        <v>1</v>
      </c>
      <c r="D145" s="212" t="s">
        <v>11</v>
      </c>
      <c r="E145" s="212" t="s">
        <v>412</v>
      </c>
      <c r="F145" s="166">
        <v>240</v>
      </c>
      <c r="G145" s="167">
        <v>5</v>
      </c>
      <c r="H145" s="167">
        <v>3</v>
      </c>
      <c r="I145" s="213">
        <f>'Приложение 6'!J250</f>
        <v>0</v>
      </c>
      <c r="J145" s="213">
        <f>'Приложение 6'!K250</f>
        <v>0</v>
      </c>
    </row>
    <row r="146" spans="1:10" ht="31.5" hidden="1">
      <c r="A146" s="174" t="s">
        <v>611</v>
      </c>
      <c r="B146" s="212" t="s">
        <v>409</v>
      </c>
      <c r="C146" s="192">
        <v>1</v>
      </c>
      <c r="D146" s="212" t="s">
        <v>13</v>
      </c>
      <c r="E146" s="212" t="s">
        <v>398</v>
      </c>
      <c r="F146" s="166"/>
      <c r="G146" s="167"/>
      <c r="H146" s="167"/>
      <c r="I146" s="213">
        <f>I147</f>
        <v>0</v>
      </c>
      <c r="J146" s="213">
        <f>J147</f>
        <v>0</v>
      </c>
    </row>
    <row r="147" spans="1:10" ht="157.5" hidden="1">
      <c r="A147" s="174" t="s">
        <v>622</v>
      </c>
      <c r="B147" s="212" t="s">
        <v>409</v>
      </c>
      <c r="C147" s="192">
        <v>1</v>
      </c>
      <c r="D147" s="212" t="s">
        <v>13</v>
      </c>
      <c r="E147" s="212" t="s">
        <v>412</v>
      </c>
      <c r="F147" s="166">
        <v>240</v>
      </c>
      <c r="G147" s="167">
        <v>5</v>
      </c>
      <c r="H147" s="167">
        <v>3</v>
      </c>
      <c r="I147" s="213">
        <f>'Приложение 6'!J253</f>
        <v>0</v>
      </c>
      <c r="J147" s="213">
        <f>'Приложение 6'!K253</f>
        <v>0</v>
      </c>
    </row>
    <row r="148" spans="1:10" ht="141.75">
      <c r="A148" s="174" t="s">
        <v>480</v>
      </c>
      <c r="B148" s="212" t="s">
        <v>409</v>
      </c>
      <c r="C148" s="192">
        <v>1</v>
      </c>
      <c r="D148" s="212" t="s">
        <v>612</v>
      </c>
      <c r="E148" s="212" t="s">
        <v>398</v>
      </c>
      <c r="F148" s="166"/>
      <c r="G148" s="167"/>
      <c r="H148" s="167"/>
      <c r="I148" s="213">
        <f>I149</f>
        <v>1689.6</v>
      </c>
      <c r="J148" s="213">
        <f>J149</f>
        <v>1216</v>
      </c>
    </row>
    <row r="149" spans="1:10" ht="126">
      <c r="A149" s="174" t="s">
        <v>479</v>
      </c>
      <c r="B149" s="212" t="s">
        <v>409</v>
      </c>
      <c r="C149" s="192">
        <v>1</v>
      </c>
      <c r="D149" s="212" t="s">
        <v>612</v>
      </c>
      <c r="E149" s="212" t="s">
        <v>613</v>
      </c>
      <c r="F149" s="166">
        <v>540</v>
      </c>
      <c r="G149" s="167">
        <v>5</v>
      </c>
      <c r="H149" s="167">
        <v>3</v>
      </c>
      <c r="I149" s="213">
        <f>'Приложение 6'!J256</f>
        <v>1689.6</v>
      </c>
      <c r="J149" s="213">
        <f>'Приложение 6'!K256</f>
        <v>1216</v>
      </c>
    </row>
    <row r="150" spans="1:10" ht="15.75">
      <c r="A150" s="214" t="s">
        <v>142</v>
      </c>
      <c r="B150" s="215"/>
      <c r="C150" s="215"/>
      <c r="D150" s="215"/>
      <c r="E150" s="215"/>
      <c r="F150" s="215"/>
      <c r="G150" s="215"/>
      <c r="H150" s="215"/>
      <c r="I150" s="216">
        <f>I10+I17+I32+I63+I66+I71+I89+I115+I118+I121+I124+I129+I131+I142</f>
        <v>129314.10000000003</v>
      </c>
      <c r="J150" s="216">
        <f>J10+J17+J32+J63+J66+J71+J89+J115+J118+J121+J124+J129+J131+J142</f>
        <v>103662.8</v>
      </c>
    </row>
  </sheetData>
  <mergeCells count="2">
    <mergeCell ref="A7:J7"/>
    <mergeCell ref="B9:E9"/>
  </mergeCells>
  <pageMargins left="0.98425196850393704" right="0.39370078740157483" top="0.59055118110236227" bottom="0.59055118110236227" header="0.31496062992125984" footer="0.31496062992125984"/>
  <pageSetup paperSize="9" scale="80" fitToHeight="10" orientation="portrait" r:id="rId1"/>
  <rowBreaks count="4" manualBreakCount="4">
    <brk id="35" max="16383" man="1"/>
    <brk id="54" max="16383" man="1"/>
    <brk id="72" max="16383" man="1"/>
    <brk id="9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view="pageBreakPreview" topLeftCell="A4" zoomScaleNormal="100" zoomScaleSheetLayoutView="100" workbookViewId="0">
      <selection activeCell="D11" sqref="D11"/>
    </sheetView>
  </sheetViews>
  <sheetFormatPr defaultRowHeight="12.75"/>
  <cols>
    <col min="1" max="1" width="3.140625" style="145" customWidth="1"/>
    <col min="2" max="2" width="47.7109375" style="145" customWidth="1"/>
    <col min="3" max="3" width="19.140625" style="145" customWidth="1"/>
    <col min="4" max="4" width="13.28515625" style="145" customWidth="1"/>
    <col min="5" max="5" width="6.42578125" style="145" customWidth="1"/>
    <col min="6" max="16384" width="9.140625" style="145"/>
  </cols>
  <sheetData>
    <row r="1" spans="1:4" ht="15.75">
      <c r="D1" s="152" t="s">
        <v>46</v>
      </c>
    </row>
    <row r="2" spans="1:4" ht="15.75">
      <c r="D2" s="152" t="s">
        <v>234</v>
      </c>
    </row>
    <row r="3" spans="1:4" ht="15.75">
      <c r="D3" s="152" t="s">
        <v>493</v>
      </c>
    </row>
    <row r="4" spans="1:4" ht="15.75">
      <c r="D4" s="152" t="s">
        <v>495</v>
      </c>
    </row>
    <row r="5" spans="1:4" ht="15.75">
      <c r="D5" s="152" t="str">
        <f>'Приложение 1'!D5</f>
        <v>от "11" июня 2020 года №19-61</v>
      </c>
    </row>
    <row r="6" spans="1:4" ht="15.75">
      <c r="C6" s="146"/>
      <c r="D6" s="146"/>
    </row>
    <row r="7" spans="1:4" ht="16.899999999999999" customHeight="1"/>
    <row r="8" spans="1:4" ht="79.5" customHeight="1">
      <c r="B8" s="250" t="s">
        <v>554</v>
      </c>
      <c r="C8" s="250"/>
      <c r="D8" s="250"/>
    </row>
    <row r="9" spans="1:4" ht="12.6" customHeight="1">
      <c r="B9" s="251"/>
      <c r="C9" s="251"/>
      <c r="D9" s="251"/>
    </row>
    <row r="10" spans="1:4" ht="10.9" customHeight="1">
      <c r="B10" s="147"/>
      <c r="D10" s="148" t="s">
        <v>490</v>
      </c>
    </row>
    <row r="11" spans="1:4" ht="195" customHeight="1">
      <c r="A11" s="149"/>
      <c r="B11" s="150" t="s">
        <v>491</v>
      </c>
      <c r="C11" s="100" t="s">
        <v>549</v>
      </c>
      <c r="D11" s="100" t="s">
        <v>239</v>
      </c>
    </row>
    <row r="12" spans="1:4" ht="31.5">
      <c r="A12" s="217">
        <v>1</v>
      </c>
      <c r="B12" s="218" t="s">
        <v>492</v>
      </c>
      <c r="C12" s="219">
        <v>1133.8</v>
      </c>
      <c r="D12" s="219">
        <v>1133.8</v>
      </c>
    </row>
    <row r="13" spans="1:4" ht="15.75">
      <c r="A13" s="217">
        <v>2</v>
      </c>
      <c r="B13" s="218" t="s">
        <v>184</v>
      </c>
      <c r="C13" s="219">
        <f>'Приложение 2'!C23*0.535</f>
        <v>26789.536500000002</v>
      </c>
      <c r="D13" s="219">
        <f>26833.4</f>
        <v>26833.4</v>
      </c>
    </row>
    <row r="14" spans="1:4" ht="94.5">
      <c r="A14" s="217">
        <v>3</v>
      </c>
      <c r="B14" s="218" t="s">
        <v>623</v>
      </c>
      <c r="C14" s="219">
        <f>13.2+10.6</f>
        <v>23.799999999999997</v>
      </c>
      <c r="D14" s="219">
        <v>23.8</v>
      </c>
    </row>
    <row r="15" spans="1:4" ht="15.75">
      <c r="A15" s="220"/>
      <c r="B15" s="221" t="s">
        <v>142</v>
      </c>
      <c r="C15" s="219">
        <f>SUM(C12:C14)</f>
        <v>27947.136500000001</v>
      </c>
      <c r="D15" s="219">
        <f>SUM(D12:D14)</f>
        <v>27991</v>
      </c>
    </row>
    <row r="17" spans="3:4">
      <c r="C17" s="151">
        <f>'Приложение 6'!J165</f>
        <v>27947.100000000002</v>
      </c>
      <c r="D17" s="151">
        <f>'Приложение 6'!K165</f>
        <v>23927.800000000003</v>
      </c>
    </row>
    <row r="18" spans="3:4">
      <c r="C18" s="151">
        <f>C15-C17</f>
        <v>3.6499999998341082E-2</v>
      </c>
      <c r="D18" s="151">
        <f>D15-D17</f>
        <v>4063.1999999999971</v>
      </c>
    </row>
    <row r="19" spans="3:4">
      <c r="C19" s="151"/>
      <c r="D19" s="151"/>
    </row>
    <row r="20" spans="3:4">
      <c r="C20" s="151"/>
      <c r="D20" s="151"/>
    </row>
    <row r="21" spans="3:4">
      <c r="C21" s="151"/>
      <c r="D21" s="151"/>
    </row>
  </sheetData>
  <mergeCells count="2">
    <mergeCell ref="B8:D8"/>
    <mergeCell ref="B9:D9"/>
  </mergeCells>
  <pageMargins left="0.78740157480314965" right="0.19685039370078741" top="0.31496062992125984" bottom="0.31496062992125984" header="0" footer="0"/>
  <pageSetup paperSize="9" scale="98"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showGridLines="0" view="pageBreakPreview" topLeftCell="A7" zoomScaleSheetLayoutView="100" workbookViewId="0">
      <selection activeCell="J9" sqref="J9"/>
    </sheetView>
  </sheetViews>
  <sheetFormatPr defaultRowHeight="12.75"/>
  <cols>
    <col min="1" max="1" width="4" style="22" customWidth="1"/>
    <col min="2" max="2" width="37.140625" style="22" customWidth="1"/>
    <col min="3" max="3" width="4.42578125" style="22" customWidth="1"/>
    <col min="4" max="4" width="4.5703125" style="22" customWidth="1"/>
    <col min="5" max="7" width="3.5703125" style="22" customWidth="1"/>
    <col min="8" max="8" width="6.7109375" style="22" customWidth="1"/>
    <col min="9" max="9" width="5.42578125" style="22" customWidth="1"/>
    <col min="10" max="10" width="18" style="22" customWidth="1"/>
    <col min="11" max="11" width="12.7109375" style="22" customWidth="1"/>
    <col min="12" max="12" width="15.140625" style="22" customWidth="1"/>
    <col min="13" max="13" width="13.42578125" style="22" customWidth="1"/>
    <col min="14" max="14" width="11.85546875" style="22" customWidth="1"/>
    <col min="15" max="15" width="13" style="22" customWidth="1"/>
    <col min="16" max="16" width="9.42578125" style="22" customWidth="1"/>
    <col min="17" max="17" width="2.42578125" style="22" customWidth="1"/>
    <col min="18" max="246" width="9.140625" style="22" customWidth="1"/>
    <col min="247" max="16384" width="9.140625" style="22"/>
  </cols>
  <sheetData>
    <row r="1" spans="1:18" ht="15.75">
      <c r="I1" s="23"/>
      <c r="K1" s="152" t="s">
        <v>287</v>
      </c>
    </row>
    <row r="2" spans="1:18" ht="15.75">
      <c r="K2" s="152" t="s">
        <v>234</v>
      </c>
    </row>
    <row r="3" spans="1:18" ht="15.75">
      <c r="K3" s="152" t="s">
        <v>493</v>
      </c>
    </row>
    <row r="4" spans="1:18" ht="15.75">
      <c r="A4" s="24"/>
      <c r="B4" s="24"/>
      <c r="C4" s="24"/>
      <c r="D4" s="24"/>
      <c r="E4" s="24"/>
      <c r="F4" s="24"/>
      <c r="G4" s="24"/>
      <c r="H4" s="24"/>
      <c r="I4" s="24"/>
      <c r="K4" s="152" t="s">
        <v>495</v>
      </c>
      <c r="L4" s="25"/>
      <c r="M4" s="25"/>
      <c r="N4" s="25"/>
      <c r="O4" s="25"/>
      <c r="P4" s="25"/>
      <c r="Q4" s="25"/>
    </row>
    <row r="5" spans="1:18" ht="15.75">
      <c r="A5" s="24"/>
      <c r="B5" s="24"/>
      <c r="C5" s="24"/>
      <c r="D5" s="24"/>
      <c r="E5" s="24"/>
      <c r="F5" s="24"/>
      <c r="G5" s="24"/>
      <c r="H5" s="24"/>
      <c r="I5" s="24"/>
      <c r="K5" s="152" t="str">
        <f>'Приложение 1'!D5</f>
        <v>от "11" июня 2020 года №19-61</v>
      </c>
      <c r="L5" s="25"/>
      <c r="M5" s="25"/>
      <c r="N5" s="25"/>
      <c r="O5" s="25"/>
      <c r="P5" s="25"/>
      <c r="Q5" s="25"/>
    </row>
    <row r="6" spans="1:18" ht="15">
      <c r="A6" s="24"/>
      <c r="B6" s="24"/>
      <c r="C6" s="24"/>
      <c r="D6" s="24"/>
      <c r="E6" s="24"/>
      <c r="F6" s="24"/>
      <c r="G6" s="24"/>
      <c r="H6" s="24"/>
      <c r="I6" s="24"/>
      <c r="J6" s="4"/>
      <c r="K6" s="25"/>
      <c r="L6" s="25"/>
      <c r="M6" s="25"/>
      <c r="N6" s="25"/>
      <c r="O6" s="25"/>
      <c r="P6" s="25"/>
      <c r="Q6" s="25"/>
    </row>
    <row r="7" spans="1:18" ht="136.5" customHeight="1">
      <c r="A7" s="252" t="s">
        <v>555</v>
      </c>
      <c r="B7" s="252"/>
      <c r="C7" s="252"/>
      <c r="D7" s="252"/>
      <c r="E7" s="252"/>
      <c r="F7" s="252"/>
      <c r="G7" s="252"/>
      <c r="H7" s="252"/>
      <c r="I7" s="252"/>
      <c r="J7" s="252"/>
      <c r="K7" s="252"/>
      <c r="L7" s="25"/>
      <c r="M7" s="25"/>
      <c r="N7" s="25"/>
      <c r="O7" s="25"/>
      <c r="P7" s="25"/>
      <c r="Q7" s="25"/>
    </row>
    <row r="8" spans="1:18" ht="18.75">
      <c r="A8" s="26"/>
      <c r="B8" s="27"/>
      <c r="C8" s="27"/>
      <c r="D8" s="27"/>
      <c r="E8" s="27"/>
      <c r="F8" s="27"/>
      <c r="G8" s="27"/>
      <c r="H8" s="27"/>
      <c r="K8" s="109" t="s">
        <v>138</v>
      </c>
      <c r="L8" s="25"/>
      <c r="M8" s="25"/>
      <c r="N8" s="25"/>
      <c r="O8" s="25"/>
      <c r="P8" s="25"/>
      <c r="Q8" s="25"/>
    </row>
    <row r="9" spans="1:18" ht="203.25" customHeight="1">
      <c r="A9" s="107" t="s">
        <v>139</v>
      </c>
      <c r="B9" s="108" t="s">
        <v>4</v>
      </c>
      <c r="C9" s="28" t="s">
        <v>5</v>
      </c>
      <c r="D9" s="29" t="s">
        <v>23</v>
      </c>
      <c r="E9" s="244" t="s">
        <v>6</v>
      </c>
      <c r="F9" s="244"/>
      <c r="G9" s="244"/>
      <c r="H9" s="244"/>
      <c r="I9" s="29" t="s">
        <v>7</v>
      </c>
      <c r="J9" s="100" t="s">
        <v>549</v>
      </c>
      <c r="K9" s="100" t="s">
        <v>239</v>
      </c>
      <c r="L9" s="30"/>
      <c r="M9" s="30"/>
      <c r="N9" s="30"/>
      <c r="O9" s="30"/>
      <c r="P9" s="30"/>
      <c r="Q9" s="31"/>
      <c r="R9" s="32"/>
    </row>
    <row r="10" spans="1:18" ht="121.5" customHeight="1">
      <c r="A10" s="222">
        <v>1</v>
      </c>
      <c r="B10" s="223" t="s">
        <v>624</v>
      </c>
      <c r="C10" s="224" t="s">
        <v>140</v>
      </c>
      <c r="D10" s="224" t="s">
        <v>140</v>
      </c>
      <c r="E10" s="225" t="s">
        <v>140</v>
      </c>
      <c r="F10" s="222" t="s">
        <v>140</v>
      </c>
      <c r="G10" s="222"/>
      <c r="H10" s="226" t="s">
        <v>140</v>
      </c>
      <c r="I10" s="227" t="s">
        <v>140</v>
      </c>
      <c r="J10" s="228">
        <f t="shared" ref="J10:K14" si="0">J11</f>
        <v>559.6</v>
      </c>
      <c r="K10" s="228">
        <f t="shared" si="0"/>
        <v>559.5</v>
      </c>
      <c r="L10" s="25"/>
      <c r="M10" s="25"/>
      <c r="N10" s="25"/>
      <c r="O10" s="25"/>
      <c r="P10" s="25"/>
      <c r="Q10" s="25"/>
    </row>
    <row r="11" spans="1:18" s="34" customFormat="1" ht="15.75">
      <c r="A11" s="224" t="s">
        <v>140</v>
      </c>
      <c r="B11" s="169" t="s">
        <v>39</v>
      </c>
      <c r="C11" s="171" t="s">
        <v>36</v>
      </c>
      <c r="D11" s="171" t="s">
        <v>12</v>
      </c>
      <c r="E11" s="171"/>
      <c r="F11" s="171"/>
      <c r="G11" s="171"/>
      <c r="H11" s="171"/>
      <c r="I11" s="172"/>
      <c r="J11" s="228">
        <f t="shared" si="0"/>
        <v>559.6</v>
      </c>
      <c r="K11" s="228">
        <f t="shared" si="0"/>
        <v>559.5</v>
      </c>
      <c r="L11" s="33"/>
      <c r="M11" s="33"/>
      <c r="N11" s="33"/>
      <c r="O11" s="33"/>
      <c r="P11" s="33"/>
      <c r="Q11" s="33"/>
    </row>
    <row r="12" spans="1:18" ht="35.25" customHeight="1">
      <c r="A12" s="224" t="s">
        <v>140</v>
      </c>
      <c r="B12" s="174" t="s">
        <v>85</v>
      </c>
      <c r="C12" s="171" t="s">
        <v>36</v>
      </c>
      <c r="D12" s="171" t="s">
        <v>12</v>
      </c>
      <c r="E12" s="171" t="s">
        <v>84</v>
      </c>
      <c r="F12" s="172"/>
      <c r="G12" s="171"/>
      <c r="H12" s="171"/>
      <c r="I12" s="172"/>
      <c r="J12" s="228">
        <f t="shared" si="0"/>
        <v>559.6</v>
      </c>
      <c r="K12" s="228">
        <f t="shared" si="0"/>
        <v>559.5</v>
      </c>
      <c r="L12" s="25"/>
      <c r="M12" s="25"/>
      <c r="N12" s="25"/>
      <c r="O12" s="25"/>
      <c r="P12" s="25"/>
      <c r="Q12" s="25"/>
    </row>
    <row r="13" spans="1:18" ht="30.75" customHeight="1">
      <c r="A13" s="224" t="s">
        <v>140</v>
      </c>
      <c r="B13" s="174" t="s">
        <v>86</v>
      </c>
      <c r="C13" s="171" t="s">
        <v>36</v>
      </c>
      <c r="D13" s="171" t="s">
        <v>12</v>
      </c>
      <c r="E13" s="171" t="s">
        <v>84</v>
      </c>
      <c r="F13" s="172">
        <v>3</v>
      </c>
      <c r="G13" s="171"/>
      <c r="H13" s="171"/>
      <c r="I13" s="172"/>
      <c r="J13" s="228">
        <f t="shared" si="0"/>
        <v>559.6</v>
      </c>
      <c r="K13" s="228">
        <f t="shared" si="0"/>
        <v>559.5</v>
      </c>
      <c r="L13" s="25"/>
      <c r="M13" s="25"/>
      <c r="N13" s="25"/>
      <c r="O13" s="25"/>
      <c r="P13" s="25"/>
      <c r="Q13" s="25"/>
    </row>
    <row r="14" spans="1:18" ht="51.75" customHeight="1">
      <c r="A14" s="224" t="s">
        <v>140</v>
      </c>
      <c r="B14" s="174" t="s">
        <v>87</v>
      </c>
      <c r="C14" s="171" t="s">
        <v>36</v>
      </c>
      <c r="D14" s="171" t="s">
        <v>12</v>
      </c>
      <c r="E14" s="171" t="s">
        <v>84</v>
      </c>
      <c r="F14" s="172">
        <v>3</v>
      </c>
      <c r="G14" s="171" t="s">
        <v>305</v>
      </c>
      <c r="H14" s="171" t="s">
        <v>373</v>
      </c>
      <c r="I14" s="172"/>
      <c r="J14" s="228">
        <f t="shared" si="0"/>
        <v>559.6</v>
      </c>
      <c r="K14" s="228">
        <f t="shared" si="0"/>
        <v>559.5</v>
      </c>
      <c r="L14" s="25"/>
      <c r="M14" s="25"/>
      <c r="N14" s="25"/>
      <c r="O14" s="25"/>
      <c r="P14" s="25"/>
      <c r="Q14" s="25"/>
    </row>
    <row r="15" spans="1:18" s="134" customFormat="1" ht="78.75">
      <c r="A15" s="224" t="s">
        <v>140</v>
      </c>
      <c r="B15" s="174" t="s">
        <v>472</v>
      </c>
      <c r="C15" s="171" t="s">
        <v>36</v>
      </c>
      <c r="D15" s="171" t="s">
        <v>12</v>
      </c>
      <c r="E15" s="171" t="s">
        <v>84</v>
      </c>
      <c r="F15" s="172">
        <v>3</v>
      </c>
      <c r="G15" s="171" t="s">
        <v>305</v>
      </c>
      <c r="H15" s="171" t="s">
        <v>373</v>
      </c>
      <c r="I15" s="172">
        <v>810</v>
      </c>
      <c r="J15" s="228">
        <f>'Приложение 6'!J343</f>
        <v>559.6</v>
      </c>
      <c r="K15" s="228">
        <f>'Приложение 6'!K343</f>
        <v>559.5</v>
      </c>
      <c r="L15" s="133"/>
      <c r="M15" s="133"/>
      <c r="N15" s="133"/>
      <c r="O15" s="133"/>
      <c r="P15" s="133"/>
      <c r="Q15" s="133"/>
    </row>
    <row r="16" spans="1:18" ht="94.5">
      <c r="A16" s="222">
        <v>2</v>
      </c>
      <c r="B16" s="223" t="s">
        <v>141</v>
      </c>
      <c r="C16" s="224" t="s">
        <v>140</v>
      </c>
      <c r="D16" s="224" t="s">
        <v>140</v>
      </c>
      <c r="E16" s="225" t="s">
        <v>140</v>
      </c>
      <c r="F16" s="222" t="s">
        <v>140</v>
      </c>
      <c r="G16" s="222"/>
      <c r="H16" s="226" t="s">
        <v>140</v>
      </c>
      <c r="I16" s="227" t="s">
        <v>140</v>
      </c>
      <c r="J16" s="228">
        <f t="shared" ref="J16:K20" si="1">J17</f>
        <v>190</v>
      </c>
      <c r="K16" s="228">
        <f t="shared" si="1"/>
        <v>190</v>
      </c>
      <c r="L16" s="25"/>
      <c r="M16" s="25"/>
      <c r="N16" s="25"/>
      <c r="O16" s="25"/>
      <c r="P16" s="25"/>
      <c r="Q16" s="25"/>
    </row>
    <row r="17" spans="1:17" ht="15.75">
      <c r="A17" s="224" t="s">
        <v>140</v>
      </c>
      <c r="B17" s="169" t="s">
        <v>39</v>
      </c>
      <c r="C17" s="224">
        <v>10</v>
      </c>
      <c r="D17" s="224">
        <v>3</v>
      </c>
      <c r="E17" s="225"/>
      <c r="F17" s="222"/>
      <c r="G17" s="222"/>
      <c r="H17" s="226"/>
      <c r="I17" s="227" t="s">
        <v>140</v>
      </c>
      <c r="J17" s="228">
        <f t="shared" si="1"/>
        <v>190</v>
      </c>
      <c r="K17" s="228">
        <f t="shared" si="1"/>
        <v>190</v>
      </c>
      <c r="L17" s="25"/>
      <c r="M17" s="25"/>
      <c r="N17" s="25"/>
      <c r="O17" s="25"/>
      <c r="P17" s="25"/>
      <c r="Q17" s="25"/>
    </row>
    <row r="18" spans="1:17" ht="15.75">
      <c r="A18" s="224"/>
      <c r="B18" s="174" t="s">
        <v>57</v>
      </c>
      <c r="C18" s="171" t="s">
        <v>36</v>
      </c>
      <c r="D18" s="171" t="s">
        <v>12</v>
      </c>
      <c r="E18" s="171" t="s">
        <v>45</v>
      </c>
      <c r="F18" s="172"/>
      <c r="G18" s="171"/>
      <c r="H18" s="177"/>
      <c r="I18" s="172"/>
      <c r="J18" s="228">
        <f t="shared" si="1"/>
        <v>190</v>
      </c>
      <c r="K18" s="228">
        <f t="shared" si="1"/>
        <v>190</v>
      </c>
      <c r="L18" s="25"/>
      <c r="M18" s="25"/>
      <c r="N18" s="25"/>
      <c r="O18" s="25"/>
      <c r="P18" s="25"/>
      <c r="Q18" s="25"/>
    </row>
    <row r="19" spans="1:17" ht="15.75">
      <c r="A19" s="224" t="s">
        <v>140</v>
      </c>
      <c r="B19" s="174" t="s">
        <v>58</v>
      </c>
      <c r="C19" s="171" t="s">
        <v>36</v>
      </c>
      <c r="D19" s="171" t="s">
        <v>12</v>
      </c>
      <c r="E19" s="171" t="s">
        <v>45</v>
      </c>
      <c r="F19" s="172">
        <v>9</v>
      </c>
      <c r="G19" s="171"/>
      <c r="H19" s="177"/>
      <c r="I19" s="172"/>
      <c r="J19" s="228">
        <f t="shared" si="1"/>
        <v>190</v>
      </c>
      <c r="K19" s="228">
        <f t="shared" si="1"/>
        <v>190</v>
      </c>
      <c r="L19" s="25"/>
      <c r="M19" s="25"/>
      <c r="N19" s="25"/>
      <c r="O19" s="25"/>
      <c r="P19" s="25"/>
      <c r="Q19" s="25"/>
    </row>
    <row r="20" spans="1:17" ht="15.75">
      <c r="A20" s="224" t="s">
        <v>140</v>
      </c>
      <c r="B20" s="174" t="s">
        <v>374</v>
      </c>
      <c r="C20" s="171" t="s">
        <v>36</v>
      </c>
      <c r="D20" s="171" t="s">
        <v>12</v>
      </c>
      <c r="E20" s="171" t="s">
        <v>45</v>
      </c>
      <c r="F20" s="172">
        <v>9</v>
      </c>
      <c r="G20" s="171" t="s">
        <v>305</v>
      </c>
      <c r="H20" s="177" t="s">
        <v>375</v>
      </c>
      <c r="I20" s="172"/>
      <c r="J20" s="228">
        <f t="shared" si="1"/>
        <v>190</v>
      </c>
      <c r="K20" s="228">
        <f t="shared" si="1"/>
        <v>190</v>
      </c>
      <c r="L20" s="25"/>
      <c r="M20" s="25"/>
      <c r="N20" s="25"/>
      <c r="O20" s="25"/>
      <c r="P20" s="25"/>
      <c r="Q20" s="25"/>
    </row>
    <row r="21" spans="1:17" ht="31.5">
      <c r="A21" s="224" t="s">
        <v>140</v>
      </c>
      <c r="B21" s="174" t="s">
        <v>117</v>
      </c>
      <c r="C21" s="171" t="s">
        <v>36</v>
      </c>
      <c r="D21" s="171" t="s">
        <v>12</v>
      </c>
      <c r="E21" s="171" t="s">
        <v>45</v>
      </c>
      <c r="F21" s="172">
        <v>9</v>
      </c>
      <c r="G21" s="171" t="s">
        <v>305</v>
      </c>
      <c r="H21" s="177" t="s">
        <v>375</v>
      </c>
      <c r="I21" s="172">
        <v>310</v>
      </c>
      <c r="J21" s="228">
        <f>'Приложение 6'!J347</f>
        <v>190</v>
      </c>
      <c r="K21" s="228">
        <f>'Приложение 6'!K347</f>
        <v>190</v>
      </c>
      <c r="L21" s="25"/>
      <c r="M21" s="25"/>
      <c r="N21" s="25"/>
      <c r="O21" s="25"/>
      <c r="P21" s="25"/>
      <c r="Q21" s="25"/>
    </row>
    <row r="22" spans="1:17" ht="15.75">
      <c r="A22" s="229" t="s">
        <v>140</v>
      </c>
      <c r="B22" s="230" t="s">
        <v>142</v>
      </c>
      <c r="C22" s="224" t="s">
        <v>140</v>
      </c>
      <c r="D22" s="224" t="s">
        <v>140</v>
      </c>
      <c r="E22" s="224" t="s">
        <v>140</v>
      </c>
      <c r="F22" s="222" t="s">
        <v>140</v>
      </c>
      <c r="G22" s="222"/>
      <c r="H22" s="231" t="s">
        <v>140</v>
      </c>
      <c r="I22" s="227" t="s">
        <v>140</v>
      </c>
      <c r="J22" s="228">
        <f>J10+J16</f>
        <v>749.6</v>
      </c>
      <c r="K22" s="228">
        <f>K10+K16</f>
        <v>749.5</v>
      </c>
      <c r="L22" s="25"/>
      <c r="M22" s="25"/>
      <c r="N22" s="25"/>
      <c r="O22" s="25"/>
      <c r="P22" s="25"/>
      <c r="Q22" s="25"/>
    </row>
    <row r="23" spans="1:17">
      <c r="A23" s="25"/>
      <c r="B23" s="25"/>
      <c r="C23" s="25"/>
      <c r="D23" s="25"/>
      <c r="E23" s="25"/>
      <c r="F23" s="25"/>
      <c r="G23" s="25"/>
      <c r="H23" s="25"/>
      <c r="I23" s="25"/>
      <c r="J23" s="25"/>
      <c r="K23" s="25"/>
      <c r="L23" s="25"/>
      <c r="M23" s="25"/>
      <c r="N23" s="25"/>
      <c r="O23" s="25"/>
      <c r="P23" s="25"/>
      <c r="Q23" s="25"/>
    </row>
    <row r="24" spans="1:17">
      <c r="A24" s="25"/>
      <c r="B24" s="25"/>
      <c r="C24" s="25"/>
      <c r="D24" s="25"/>
      <c r="E24" s="25"/>
      <c r="F24" s="25"/>
      <c r="G24" s="25"/>
      <c r="H24" s="25"/>
      <c r="I24" s="25"/>
      <c r="J24" s="25"/>
      <c r="K24" s="25"/>
      <c r="L24" s="25"/>
      <c r="M24" s="25"/>
      <c r="N24" s="25"/>
      <c r="O24" s="25"/>
      <c r="P24" s="25"/>
      <c r="Q24" s="25"/>
    </row>
    <row r="25" spans="1:17" ht="15.75">
      <c r="A25" s="35"/>
      <c r="B25" s="25"/>
      <c r="C25" s="25"/>
      <c r="D25" s="25"/>
      <c r="E25" s="25"/>
      <c r="F25" s="25"/>
      <c r="G25" s="25"/>
      <c r="H25" s="25"/>
      <c r="I25" s="25"/>
      <c r="J25" s="36"/>
      <c r="K25" s="25"/>
      <c r="L25" s="25"/>
      <c r="M25" s="25"/>
      <c r="N25" s="25"/>
      <c r="O25" s="25"/>
      <c r="P25" s="25"/>
      <c r="Q25" s="25"/>
    </row>
  </sheetData>
  <mergeCells count="2">
    <mergeCell ref="E9:H9"/>
    <mergeCell ref="A7:K7"/>
  </mergeCells>
  <pageMargins left="0.78740157480314965" right="0.39370078740157483" top="0.39370078740157483" bottom="0.39370078740157483" header="0.19685039370078741" footer="0.19685039370078741"/>
  <pageSetup scale="91" fitToHeight="2"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13</vt:i4>
      </vt:variant>
    </vt:vector>
  </HeadingPairs>
  <TitlesOfParts>
    <vt:vector size="24"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8</vt:lpstr>
      <vt:lpstr>Приложение 9</vt:lpstr>
      <vt:lpstr>Приложение 10</vt:lpstr>
      <vt:lpstr>Приложение 11</vt:lpstr>
      <vt:lpstr>'Приложение 4'!Заголовки_для_печати</vt:lpstr>
      <vt:lpstr>'Приложение 9'!Заголовки_для_печати</vt:lpstr>
      <vt:lpstr>'Приложение 1'!Область_печати</vt:lpstr>
      <vt:lpstr>'Приложение 10'!Область_печати</vt:lpstr>
      <vt:lpstr>'Приложение 11'!Область_печати</vt:lpstr>
      <vt:lpstr>'Приложение 2'!Область_печати</vt:lpstr>
      <vt:lpstr>'Приложение 3'!Область_печати</vt:lpstr>
      <vt:lpstr>'Приложение 4'!Область_печати</vt:lpstr>
      <vt:lpstr>'Приложение 5'!Область_печати</vt:lpstr>
      <vt:lpstr>'Приложение 6'!Область_печати</vt:lpstr>
      <vt:lpstr>'Приложение 7'!Область_печати</vt:lpstr>
      <vt:lpstr>'Приложение 8'!Область_печати</vt:lpstr>
      <vt:lpstr>'Приложение 9'!Область_печати</vt:lpstr>
    </vt:vector>
  </TitlesOfParts>
  <Company>asfr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gena</dc:creator>
  <cp:lastModifiedBy>Алёна Викторовна</cp:lastModifiedBy>
  <cp:lastPrinted>2020-08-03T14:19:12Z</cp:lastPrinted>
  <dcterms:created xsi:type="dcterms:W3CDTF">2002-06-04T10:05:56Z</dcterms:created>
  <dcterms:modified xsi:type="dcterms:W3CDTF">2022-02-03T09:38:16Z</dcterms:modified>
</cp:coreProperties>
</file>