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БЮДЖЕТ 2021-2023\УТОЧНЕНИЯ\УТОЧНЕНИЕ 3\"/>
    </mc:Choice>
  </mc:AlternateContent>
  <bookViews>
    <workbookView xWindow="-105" yWindow="-105" windowWidth="23250" windowHeight="12570" tabRatio="774"/>
  </bookViews>
  <sheets>
    <sheet name="Прил 1" sheetId="84" r:id="rId1"/>
    <sheet name="Прил 2" sheetId="90" r:id="rId2"/>
    <sheet name="Прил 3" sheetId="92" r:id="rId3"/>
    <sheet name="Прил 4" sheetId="94" r:id="rId4"/>
    <sheet name="Прил 5" sheetId="108" r:id="rId5"/>
    <sheet name="Прил 6" sheetId="107" r:id="rId6"/>
    <sheet name="Прил 7" sheetId="99" r:id="rId7"/>
  </sheets>
  <externalReferences>
    <externalReference r:id="rId8"/>
  </externalReferences>
  <definedNames>
    <definedName name="__bookmark_1" localSheetId="2">'Прил 3'!$A$19:$J$446</definedName>
    <definedName name="__bookmark_1" localSheetId="3">'Прил 4'!$A$19:$I$178</definedName>
    <definedName name="__bookmark_1" localSheetId="4">'Прил 5'!$A$20:$I$34</definedName>
    <definedName name="__bookmark_1" localSheetId="5">'Прил 6'!$A$21:$D$25</definedName>
    <definedName name="__bookmark_1">'Прил 2'!$A$19:$I$434</definedName>
    <definedName name="_xlnm._FilterDatabase" localSheetId="2" hidden="1">'Прил 3'!$A$20:$J$20</definedName>
    <definedName name="_xlnm.Print_Titles" localSheetId="0">'Прил 1'!$23:$23</definedName>
    <definedName name="_xlnm.Print_Titles" localSheetId="1">'Прил 2'!$19:$20</definedName>
    <definedName name="_xlnm.Print_Titles" localSheetId="2">'Прил 3'!$19:$19</definedName>
    <definedName name="_xlnm.Print_Titles" localSheetId="3">'Прил 4'!$19:$19</definedName>
    <definedName name="_xlnm.Print_Titles" localSheetId="4">'Прил 5'!$20:$21</definedName>
    <definedName name="_xlnm.Print_Titles" localSheetId="5">'Прил 6'!$21:$22</definedName>
    <definedName name="_xlnm.Print_Titles" localSheetId="6">'Прил 7'!$20:$20</definedName>
    <definedName name="_xlnm.Print_Area" localSheetId="0">'Прил 1'!$A$1:$C$48</definedName>
    <definedName name="_xlnm.Print_Area" localSheetId="1">'Прил 2'!$A$1:$I$434</definedName>
    <definedName name="_xlnm.Print_Area" localSheetId="2">'Прил 3'!$A$1:$J$446</definedName>
    <definedName name="_xlnm.Print_Area" localSheetId="5">'Прил 6'!$A$1:$D$25</definedName>
    <definedName name="_xlnm.Print_Area" localSheetId="6">'Прил 7'!$A$1:$C$30</definedName>
    <definedName name="ОбластьИмпорта" localSheetId="0">'Прил 1'!#REF!</definedName>
  </definedNames>
  <calcPr calcId="152511" refMode="R1C1"/>
</workbook>
</file>

<file path=xl/calcChain.xml><?xml version="1.0" encoding="utf-8"?>
<calcChain xmlns="http://schemas.openxmlformats.org/spreadsheetml/2006/main">
  <c r="I142" i="94" l="1"/>
  <c r="I145" i="94"/>
  <c r="I109" i="90"/>
  <c r="J103" i="92"/>
  <c r="I114" i="90"/>
  <c r="I113" i="90" s="1"/>
  <c r="J107" i="92"/>
  <c r="J109" i="92"/>
  <c r="J110" i="92"/>
  <c r="J106" i="92"/>
  <c r="I51" i="94"/>
  <c r="I217" i="90"/>
  <c r="I216" i="90" s="1"/>
  <c r="J213" i="92"/>
  <c r="J72" i="92" l="1"/>
  <c r="I22" i="94" s="1"/>
  <c r="J74" i="92"/>
  <c r="J71" i="92" l="1"/>
  <c r="I78" i="90"/>
  <c r="I77" i="90" s="1"/>
  <c r="J355" i="92"/>
  <c r="J206" i="92"/>
  <c r="J205" i="92"/>
  <c r="J204" i="92" l="1"/>
  <c r="C33" i="84"/>
  <c r="I27" i="108" l="1"/>
  <c r="I26" i="108" s="1"/>
  <c r="I25" i="108" s="1"/>
  <c r="I24" i="108" s="1"/>
  <c r="I23" i="108" s="1"/>
  <c r="I22" i="108" s="1"/>
  <c r="B15" i="108"/>
  <c r="I146" i="94" l="1"/>
  <c r="J266" i="92"/>
  <c r="J276" i="92" l="1"/>
  <c r="J278" i="92"/>
  <c r="J116" i="92"/>
  <c r="I116" i="90"/>
  <c r="I115" i="90" s="1"/>
  <c r="J430" i="92"/>
  <c r="J412" i="92"/>
  <c r="I33" i="108" s="1"/>
  <c r="I32" i="108" s="1"/>
  <c r="I31" i="108" s="1"/>
  <c r="I30" i="108" s="1"/>
  <c r="I29" i="108" s="1"/>
  <c r="I28" i="108" s="1"/>
  <c r="I34" i="108" s="1"/>
  <c r="J398" i="92"/>
  <c r="J380" i="92"/>
  <c r="J295" i="92"/>
  <c r="J237" i="92"/>
  <c r="J291" i="92"/>
  <c r="J274" i="92"/>
  <c r="J254" i="92"/>
  <c r="B24" i="107"/>
  <c r="J186" i="92"/>
  <c r="J175" i="92"/>
  <c r="J172" i="92"/>
  <c r="J169" i="92"/>
  <c r="J167" i="92"/>
  <c r="C46" i="84"/>
  <c r="J105" i="92"/>
  <c r="J78" i="92"/>
  <c r="J259" i="92" l="1"/>
  <c r="J67" i="92"/>
  <c r="J40" i="92"/>
  <c r="J39" i="92"/>
  <c r="J26" i="92"/>
  <c r="B25" i="107"/>
  <c r="C25" i="107"/>
  <c r="C27" i="107" s="1"/>
  <c r="D24" i="107"/>
  <c r="D25" i="107" s="1"/>
  <c r="D27" i="107" s="1"/>
  <c r="C24" i="107"/>
  <c r="J258" i="92" l="1"/>
  <c r="J257" i="92" s="1"/>
  <c r="J256" i="92" s="1"/>
  <c r="I262" i="90"/>
  <c r="I261" i="90" s="1"/>
  <c r="I260" i="90" s="1"/>
  <c r="I259" i="90" s="1"/>
  <c r="C38" i="84"/>
  <c r="C36" i="84"/>
  <c r="J312" i="92" l="1"/>
  <c r="J348" i="92"/>
  <c r="I48" i="90" l="1"/>
  <c r="I47" i="90"/>
  <c r="J38" i="92"/>
  <c r="J36" i="92"/>
  <c r="I46" i="90" l="1"/>
  <c r="I315" i="90"/>
  <c r="I314" i="90" s="1"/>
  <c r="I313" i="90" s="1"/>
  <c r="I312" i="90" s="1"/>
  <c r="J311" i="92"/>
  <c r="J310" i="92" s="1"/>
  <c r="J309" i="92" s="1"/>
  <c r="I282" i="90" l="1"/>
  <c r="I286" i="90"/>
  <c r="I258" i="90"/>
  <c r="C44" i="84" l="1"/>
  <c r="I87" i="94" l="1"/>
  <c r="I65" i="94"/>
  <c r="I70" i="94"/>
  <c r="J277" i="92"/>
  <c r="J287" i="92" l="1"/>
  <c r="I292" i="90"/>
  <c r="C42" i="84"/>
  <c r="J420" i="92"/>
  <c r="I423" i="90" s="1"/>
  <c r="I422" i="90" s="1"/>
  <c r="J419" i="92" l="1"/>
  <c r="I111" i="94" s="1"/>
  <c r="C37" i="84" l="1"/>
  <c r="J318" i="92" l="1"/>
  <c r="J112" i="92"/>
  <c r="J245" i="92"/>
  <c r="I86" i="94"/>
  <c r="I85" i="94" s="1"/>
  <c r="J253" i="92" l="1"/>
  <c r="I198" i="90"/>
  <c r="I197" i="90" s="1"/>
  <c r="I196" i="90" s="1"/>
  <c r="I195" i="90" s="1"/>
  <c r="J194" i="92"/>
  <c r="J193" i="92" s="1"/>
  <c r="J192" i="92" s="1"/>
  <c r="I209" i="90" l="1"/>
  <c r="I47" i="94"/>
  <c r="I43" i="94"/>
  <c r="I42" i="94" s="1"/>
  <c r="I194" i="90"/>
  <c r="I193" i="90" s="1"/>
  <c r="I192" i="90" s="1"/>
  <c r="J190" i="92"/>
  <c r="J189" i="92" s="1"/>
  <c r="I29" i="90"/>
  <c r="J437" i="92"/>
  <c r="I104" i="94" l="1"/>
  <c r="I103" i="94" s="1"/>
  <c r="I366" i="90"/>
  <c r="I365" i="90" s="1"/>
  <c r="I364" i="90" s="1"/>
  <c r="I363" i="90"/>
  <c r="I361" i="90"/>
  <c r="I248" i="90"/>
  <c r="J373" i="92" l="1"/>
  <c r="J362" i="92"/>
  <c r="J361" i="92" s="1"/>
  <c r="J317" i="92"/>
  <c r="J271" i="92"/>
  <c r="J81" i="92"/>
  <c r="J76" i="92"/>
  <c r="I121" i="94" l="1"/>
  <c r="I123" i="94"/>
  <c r="I177" i="94" l="1"/>
  <c r="I175" i="94"/>
  <c r="I173" i="94"/>
  <c r="I169" i="94"/>
  <c r="I167" i="94"/>
  <c r="I165" i="94"/>
  <c r="I163" i="94"/>
  <c r="I130" i="90"/>
  <c r="I158" i="94"/>
  <c r="I157" i="94"/>
  <c r="I156" i="94"/>
  <c r="I153" i="94"/>
  <c r="I152" i="94"/>
  <c r="I149" i="94"/>
  <c r="I147" i="94"/>
  <c r="I144" i="94"/>
  <c r="I143" i="94"/>
  <c r="I141" i="94"/>
  <c r="I139" i="94"/>
  <c r="I136" i="94"/>
  <c r="I134" i="94"/>
  <c r="I132" i="94"/>
  <c r="I129" i="94"/>
  <c r="I127" i="94"/>
  <c r="I125" i="94"/>
  <c r="I119" i="94"/>
  <c r="I115" i="94"/>
  <c r="I113" i="94"/>
  <c r="I112" i="94"/>
  <c r="I110" i="94"/>
  <c r="I108" i="94"/>
  <c r="I107" i="94"/>
  <c r="I106" i="94"/>
  <c r="I102" i="94"/>
  <c r="I101" i="94"/>
  <c r="I100" i="94"/>
  <c r="I99" i="94"/>
  <c r="I98" i="94"/>
  <c r="I96" i="94"/>
  <c r="I92" i="94"/>
  <c r="I90" i="94"/>
  <c r="I89" i="94"/>
  <c r="I84" i="94"/>
  <c r="I80" i="94"/>
  <c r="I81" i="94"/>
  <c r="I78" i="94"/>
  <c r="I77" i="94"/>
  <c r="I76" i="94"/>
  <c r="I74" i="94"/>
  <c r="I73" i="94"/>
  <c r="I72" i="94"/>
  <c r="I71" i="94"/>
  <c r="I69" i="94"/>
  <c r="I68" i="94"/>
  <c r="I67" i="94"/>
  <c r="I66" i="94"/>
  <c r="I64" i="94"/>
  <c r="I63" i="94"/>
  <c r="I62" i="94"/>
  <c r="I61" i="94"/>
  <c r="I60" i="94"/>
  <c r="I57" i="94"/>
  <c r="I56" i="94"/>
  <c r="I54" i="94"/>
  <c r="I53" i="94"/>
  <c r="I52" i="94"/>
  <c r="I50" i="94"/>
  <c r="I49" i="94"/>
  <c r="I48" i="94"/>
  <c r="I44" i="94"/>
  <c r="I41" i="94"/>
  <c r="I40" i="94" s="1"/>
  <c r="I39" i="94"/>
  <c r="I38" i="94"/>
  <c r="I36" i="94"/>
  <c r="I34" i="94"/>
  <c r="I33" i="94"/>
  <c r="I32" i="94"/>
  <c r="I31" i="94"/>
  <c r="I30" i="94"/>
  <c r="I27" i="94"/>
  <c r="I25" i="94"/>
  <c r="I24" i="94"/>
  <c r="I433" i="90"/>
  <c r="I427" i="90"/>
  <c r="I425" i="90"/>
  <c r="I421" i="90"/>
  <c r="I415" i="90"/>
  <c r="I411" i="90"/>
  <c r="I401" i="90"/>
  <c r="I399" i="90"/>
  <c r="I397" i="90"/>
  <c r="I392" i="90"/>
  <c r="I391" i="90"/>
  <c r="I389" i="90"/>
  <c r="I383" i="90"/>
  <c r="I379" i="90"/>
  <c r="I376" i="90"/>
  <c r="I369" i="90"/>
  <c r="I359" i="90"/>
  <c r="I358" i="90"/>
  <c r="I357" i="90"/>
  <c r="I351" i="90"/>
  <c r="I344" i="90"/>
  <c r="I333" i="90"/>
  <c r="I330" i="90"/>
  <c r="I327" i="90"/>
  <c r="I322" i="90"/>
  <c r="I321" i="90"/>
  <c r="I320" i="90"/>
  <c r="I311" i="90"/>
  <c r="I298" i="90"/>
  <c r="I294" i="90"/>
  <c r="I290" i="90"/>
  <c r="I279" i="90"/>
  <c r="I277" i="90"/>
  <c r="I274" i="90"/>
  <c r="I271" i="90"/>
  <c r="I269" i="90"/>
  <c r="I267" i="90"/>
  <c r="I257" i="90"/>
  <c r="I256" i="90" s="1"/>
  <c r="I252" i="90"/>
  <c r="I240" i="90"/>
  <c r="I234" i="90"/>
  <c r="I228" i="90"/>
  <c r="I223" i="90"/>
  <c r="I219" i="90"/>
  <c r="I215" i="90"/>
  <c r="I213" i="90"/>
  <c r="I208" i="90"/>
  <c r="I207" i="90" s="1"/>
  <c r="I189" i="90"/>
  <c r="I184" i="90"/>
  <c r="I178" i="90"/>
  <c r="I175" i="90"/>
  <c r="I172" i="90"/>
  <c r="I170" i="90"/>
  <c r="I164" i="90"/>
  <c r="I157" i="90"/>
  <c r="I151" i="90"/>
  <c r="I149" i="90"/>
  <c r="I139" i="90"/>
  <c r="I126" i="90"/>
  <c r="I122" i="90"/>
  <c r="I118" i="90"/>
  <c r="I112" i="90"/>
  <c r="I111" i="90"/>
  <c r="I107" i="90"/>
  <c r="I104" i="90"/>
  <c r="I101" i="90"/>
  <c r="I98" i="90"/>
  <c r="I95" i="90"/>
  <c r="I92" i="90"/>
  <c r="I87" i="90"/>
  <c r="I84" i="90"/>
  <c r="I82" i="90"/>
  <c r="I80" i="90"/>
  <c r="I73" i="90"/>
  <c r="I64" i="90"/>
  <c r="I59" i="90"/>
  <c r="I57" i="90"/>
  <c r="I55" i="90"/>
  <c r="I53" i="90"/>
  <c r="I45" i="90"/>
  <c r="I44" i="90"/>
  <c r="I43" i="90"/>
  <c r="J33" i="92"/>
  <c r="I41" i="90" s="1"/>
  <c r="I38" i="90"/>
  <c r="I34" i="90"/>
  <c r="I26" i="90"/>
  <c r="I281" i="90"/>
  <c r="I280" i="90" s="1"/>
  <c r="I109" i="94" l="1"/>
  <c r="I56" i="90"/>
  <c r="I59" i="94"/>
  <c r="I97" i="94"/>
  <c r="I390" i="90"/>
  <c r="J387" i="92" l="1"/>
  <c r="J346" i="92"/>
  <c r="I95" i="94" l="1"/>
  <c r="I349" i="90"/>
  <c r="I176" i="94" l="1"/>
  <c r="I174" i="94"/>
  <c r="I172" i="94"/>
  <c r="I168" i="94"/>
  <c r="I166" i="94"/>
  <c r="I164" i="94"/>
  <c r="I162" i="94"/>
  <c r="I160" i="94"/>
  <c r="I155" i="94"/>
  <c r="I154" i="94" s="1"/>
  <c r="I151" i="94"/>
  <c r="I150" i="94" s="1"/>
  <c r="I148" i="94"/>
  <c r="I140" i="94"/>
  <c r="I138" i="94"/>
  <c r="I135" i="94"/>
  <c r="I133" i="94"/>
  <c r="I131" i="94"/>
  <c r="I128" i="94"/>
  <c r="I126" i="94"/>
  <c r="I124" i="94"/>
  <c r="I122" i="94"/>
  <c r="I120" i="94"/>
  <c r="I118" i="94"/>
  <c r="I114" i="94"/>
  <c r="I105" i="94"/>
  <c r="I94" i="94"/>
  <c r="I91" i="94"/>
  <c r="I88" i="94"/>
  <c r="I83" i="94"/>
  <c r="I79" i="94"/>
  <c r="I75" i="94"/>
  <c r="I46" i="94"/>
  <c r="I35" i="94"/>
  <c r="I29" i="94"/>
  <c r="I26" i="94"/>
  <c r="J444" i="92"/>
  <c r="J443" i="92" s="1"/>
  <c r="J442" i="92" s="1"/>
  <c r="J441" i="92" s="1"/>
  <c r="J438" i="92"/>
  <c r="J436" i="92"/>
  <c r="J429" i="92"/>
  <c r="J428" i="92" s="1"/>
  <c r="J427" i="92" s="1"/>
  <c r="J426" i="92" s="1"/>
  <c r="J425" i="92" s="1"/>
  <c r="J457" i="92" s="1"/>
  <c r="J423" i="92"/>
  <c r="J421" i="92"/>
  <c r="J417" i="92"/>
  <c r="J411" i="92"/>
  <c r="J410" i="92" s="1"/>
  <c r="J409" i="92" s="1"/>
  <c r="J407" i="92"/>
  <c r="J406" i="92" s="1"/>
  <c r="J405" i="92" s="1"/>
  <c r="J403" i="92"/>
  <c r="J402" i="92" s="1"/>
  <c r="J401" i="92" s="1"/>
  <c r="J397" i="92"/>
  <c r="J395" i="92"/>
  <c r="J393" i="92"/>
  <c r="J385" i="92"/>
  <c r="J383" i="92"/>
  <c r="J379" i="92"/>
  <c r="J378" i="92" s="1"/>
  <c r="J377" i="92" s="1"/>
  <c r="J375" i="92"/>
  <c r="J374" i="92" s="1"/>
  <c r="J372" i="92"/>
  <c r="J371" i="92" s="1"/>
  <c r="J367" i="92"/>
  <c r="J365" i="92"/>
  <c r="J359" i="92"/>
  <c r="J357" i="92"/>
  <c r="J353" i="92"/>
  <c r="J347" i="92"/>
  <c r="J345" i="92"/>
  <c r="J340" i="92"/>
  <c r="J339" i="92" s="1"/>
  <c r="J338" i="92" s="1"/>
  <c r="J335" i="92"/>
  <c r="J334" i="92" s="1"/>
  <c r="J333" i="92" s="1"/>
  <c r="J332" i="92" s="1"/>
  <c r="J331" i="92" s="1"/>
  <c r="J329" i="92"/>
  <c r="J328" i="92" s="1"/>
  <c r="J326" i="92"/>
  <c r="J325" i="92" s="1"/>
  <c r="J323" i="92"/>
  <c r="J322" i="92" s="1"/>
  <c r="J316" i="92"/>
  <c r="J315" i="92" s="1"/>
  <c r="J314" i="92" s="1"/>
  <c r="J307" i="92"/>
  <c r="J306" i="92" s="1"/>
  <c r="J304" i="92"/>
  <c r="J303" i="92" s="1"/>
  <c r="J301" i="92"/>
  <c r="J300" i="92" s="1"/>
  <c r="J296" i="92"/>
  <c r="J294" i="92"/>
  <c r="J292" i="92"/>
  <c r="J290" i="92"/>
  <c r="J288" i="92"/>
  <c r="J286" i="92"/>
  <c r="J284" i="92"/>
  <c r="J282" i="92"/>
  <c r="J280" i="92"/>
  <c r="J275" i="92"/>
  <c r="J273" i="92"/>
  <c r="J270" i="92"/>
  <c r="J267" i="92"/>
  <c r="I58" i="94" s="1"/>
  <c r="I55" i="94" s="1"/>
  <c r="J265" i="92"/>
  <c r="J263" i="92"/>
  <c r="J252" i="92"/>
  <c r="J250" i="92" s="1"/>
  <c r="J248" i="92"/>
  <c r="J247" i="92" s="1"/>
  <c r="J246" i="92" s="1"/>
  <c r="J244" i="92"/>
  <c r="J243" i="92" s="1"/>
  <c r="J241" i="92"/>
  <c r="J239" i="92"/>
  <c r="J236" i="92"/>
  <c r="J235" i="92" s="1"/>
  <c r="J230" i="92"/>
  <c r="J228" i="92"/>
  <c r="J224" i="92"/>
  <c r="J223" i="92" s="1"/>
  <c r="J222" i="92" s="1"/>
  <c r="J221" i="92" s="1"/>
  <c r="J219" i="92"/>
  <c r="J217" i="92"/>
  <c r="J215" i="92"/>
  <c r="J211" i="92"/>
  <c r="J209" i="92"/>
  <c r="J207" i="92"/>
  <c r="J198" i="92"/>
  <c r="J197" i="92" s="1"/>
  <c r="J196" i="92" s="1"/>
  <c r="J187" i="92"/>
  <c r="J185" i="92"/>
  <c r="J180" i="92"/>
  <c r="J179" i="92" s="1"/>
  <c r="J178" i="92" s="1"/>
  <c r="J176" i="92"/>
  <c r="J174" i="92"/>
  <c r="J171" i="92"/>
  <c r="J170" i="92" s="1"/>
  <c r="J168" i="92"/>
  <c r="J166" i="92"/>
  <c r="J164" i="92"/>
  <c r="J162" i="92"/>
  <c r="J160" i="92"/>
  <c r="J153" i="92"/>
  <c r="J152" i="92" s="1"/>
  <c r="J151" i="92" s="1"/>
  <c r="J150" i="92" s="1"/>
  <c r="J149" i="92" s="1"/>
  <c r="J448" i="92" s="1"/>
  <c r="J147" i="92"/>
  <c r="J145" i="92"/>
  <c r="J139" i="92"/>
  <c r="J138" i="92" s="1"/>
  <c r="J137" i="92" s="1"/>
  <c r="J135" i="92"/>
  <c r="J134" i="92" s="1"/>
  <c r="J132" i="92"/>
  <c r="J131" i="92" s="1"/>
  <c r="J129" i="92"/>
  <c r="J128" i="92" s="1"/>
  <c r="J126" i="92"/>
  <c r="J125" i="92" s="1"/>
  <c r="J123" i="92"/>
  <c r="J122" i="92" s="1"/>
  <c r="J119" i="92"/>
  <c r="J118" i="92" s="1"/>
  <c r="J117" i="92" s="1"/>
  <c r="J115" i="92"/>
  <c r="J114" i="92" s="1"/>
  <c r="J113" i="92" s="1"/>
  <c r="J111" i="92"/>
  <c r="J104" i="92"/>
  <c r="J100" i="92"/>
  <c r="J99" i="92" s="1"/>
  <c r="J97" i="92"/>
  <c r="J96" i="92" s="1"/>
  <c r="J94" i="92"/>
  <c r="J93" i="92" s="1"/>
  <c r="J91" i="92"/>
  <c r="J90" i="92" s="1"/>
  <c r="J88" i="92"/>
  <c r="J87" i="92" s="1"/>
  <c r="J85" i="92"/>
  <c r="J84" i="92" s="1"/>
  <c r="J80" i="92"/>
  <c r="J79" i="92" s="1"/>
  <c r="J77" i="92"/>
  <c r="J75" i="92"/>
  <c r="J73" i="92"/>
  <c r="J66" i="92"/>
  <c r="J65" i="92" s="1"/>
  <c r="J64" i="92" s="1"/>
  <c r="J63" i="92" s="1"/>
  <c r="J61" i="92"/>
  <c r="J60" i="92" s="1"/>
  <c r="J59" i="92" s="1"/>
  <c r="J57" i="92"/>
  <c r="J56" i="92" s="1"/>
  <c r="J55" i="92" s="1"/>
  <c r="J54" i="92" s="1"/>
  <c r="J52" i="92"/>
  <c r="J50" i="92"/>
  <c r="J48" i="92"/>
  <c r="J46" i="92"/>
  <c r="J34" i="92"/>
  <c r="J32" i="92"/>
  <c r="J31" i="92" s="1"/>
  <c r="J29" i="92"/>
  <c r="J28" i="92" s="1"/>
  <c r="J25" i="92"/>
  <c r="J24" i="92" s="1"/>
  <c r="J23" i="92" s="1"/>
  <c r="I79" i="90"/>
  <c r="I432" i="90"/>
  <c r="I431" i="90" s="1"/>
  <c r="I430" i="90" s="1"/>
  <c r="I429" i="90" s="1"/>
  <c r="I428" i="90" s="1"/>
  <c r="I426" i="90"/>
  <c r="I424" i="90"/>
  <c r="I420" i="90"/>
  <c r="I414" i="90"/>
  <c r="I413" i="90" s="1"/>
  <c r="I412" i="90" s="1"/>
  <c r="I410" i="90"/>
  <c r="I409" i="90" s="1"/>
  <c r="I408" i="90" s="1"/>
  <c r="I406" i="90"/>
  <c r="I405" i="90" s="1"/>
  <c r="I404" i="90" s="1"/>
  <c r="I400" i="90"/>
  <c r="I398" i="90"/>
  <c r="I396" i="90"/>
  <c r="I388" i="90"/>
  <c r="I386" i="90"/>
  <c r="I382" i="90"/>
  <c r="I381" i="90" s="1"/>
  <c r="I380" i="90" s="1"/>
  <c r="I378" i="90"/>
  <c r="I377" i="90" s="1"/>
  <c r="I375" i="90"/>
  <c r="I370" i="90"/>
  <c r="I368" i="90"/>
  <c r="I362" i="90"/>
  <c r="I360" i="90"/>
  <c r="I356" i="90"/>
  <c r="I350" i="90"/>
  <c r="I348" i="90"/>
  <c r="I343" i="90"/>
  <c r="I342" i="90" s="1"/>
  <c r="I341" i="90" s="1"/>
  <c r="I338" i="90"/>
  <c r="I337" i="90" s="1"/>
  <c r="I336" i="90" s="1"/>
  <c r="I335" i="90" s="1"/>
  <c r="I334" i="90" s="1"/>
  <c r="I332" i="90"/>
  <c r="I331" i="90" s="1"/>
  <c r="I329" i="90"/>
  <c r="I328" i="90" s="1"/>
  <c r="I326" i="90"/>
  <c r="I325" i="90" s="1"/>
  <c r="I319" i="90"/>
  <c r="I318" i="90" s="1"/>
  <c r="I317" i="90" s="1"/>
  <c r="I310" i="90"/>
  <c r="I309" i="90" s="1"/>
  <c r="I307" i="90"/>
  <c r="I306" i="90" s="1"/>
  <c r="I304" i="90"/>
  <c r="I303" i="90" s="1"/>
  <c r="I299" i="90"/>
  <c r="I297" i="90"/>
  <c r="I295" i="90"/>
  <c r="I293" i="90"/>
  <c r="I291" i="90"/>
  <c r="I289" i="90"/>
  <c r="I287" i="90"/>
  <c r="I285" i="90"/>
  <c r="I283" i="90"/>
  <c r="I278" i="90"/>
  <c r="I276" i="90"/>
  <c r="I273" i="90"/>
  <c r="I270" i="90"/>
  <c r="I268" i="90"/>
  <c r="I266" i="90"/>
  <c r="I255" i="90"/>
  <c r="I254" i="90" s="1"/>
  <c r="I253" i="90" s="1"/>
  <c r="I251" i="90"/>
  <c r="I250" i="90" s="1"/>
  <c r="I249" i="90" s="1"/>
  <c r="I247" i="90"/>
  <c r="I246" i="90" s="1"/>
  <c r="I244" i="90"/>
  <c r="I242" i="90"/>
  <c r="I239" i="90"/>
  <c r="I238" i="90" s="1"/>
  <c r="I233" i="90"/>
  <c r="I231" i="90"/>
  <c r="I227" i="90"/>
  <c r="I226" i="90" s="1"/>
  <c r="I225" i="90" s="1"/>
  <c r="I224" i="90" s="1"/>
  <c r="I222" i="90"/>
  <c r="I220" i="90"/>
  <c r="I218" i="90"/>
  <c r="I214" i="90"/>
  <c r="I212" i="90"/>
  <c r="I210" i="90"/>
  <c r="I201" i="90"/>
  <c r="I200" i="90" s="1"/>
  <c r="I199" i="90" s="1"/>
  <c r="I190" i="90"/>
  <c r="I188" i="90"/>
  <c r="I183" i="90"/>
  <c r="I182" i="90" s="1"/>
  <c r="I181" i="90" s="1"/>
  <c r="I179" i="90"/>
  <c r="I177" i="90"/>
  <c r="I174" i="90"/>
  <c r="I173" i="90" s="1"/>
  <c r="I171" i="90"/>
  <c r="I169" i="90"/>
  <c r="I167" i="90"/>
  <c r="I165" i="90"/>
  <c r="I163" i="90"/>
  <c r="I156" i="90"/>
  <c r="I155" i="90" s="1"/>
  <c r="I154" i="90" s="1"/>
  <c r="I153" i="90" s="1"/>
  <c r="I152" i="90" s="1"/>
  <c r="I150" i="90"/>
  <c r="I148" i="90"/>
  <c r="I142" i="90"/>
  <c r="I141" i="90" s="1"/>
  <c r="I140" i="90" s="1"/>
  <c r="I138" i="90"/>
  <c r="I137" i="90" s="1"/>
  <c r="I136" i="90" s="1"/>
  <c r="I134" i="90"/>
  <c r="I132" i="90"/>
  <c r="I131" i="90" s="1"/>
  <c r="I129" i="90"/>
  <c r="I128" i="90" s="1"/>
  <c r="I125" i="90"/>
  <c r="I124" i="90" s="1"/>
  <c r="I123" i="90" s="1"/>
  <c r="I121" i="90"/>
  <c r="I120" i="90" s="1"/>
  <c r="I119" i="90" s="1"/>
  <c r="I117" i="90"/>
  <c r="I110" i="90"/>
  <c r="I106" i="90"/>
  <c r="I105" i="90" s="1"/>
  <c r="I103" i="90"/>
  <c r="I102" i="90" s="1"/>
  <c r="I100" i="90"/>
  <c r="I99" i="90" s="1"/>
  <c r="I97" i="90"/>
  <c r="I96" i="90" s="1"/>
  <c r="I94" i="90"/>
  <c r="I93" i="90" s="1"/>
  <c r="I91" i="90"/>
  <c r="I90" i="90" s="1"/>
  <c r="I86" i="90"/>
  <c r="I85" i="90" s="1"/>
  <c r="I83" i="90"/>
  <c r="I81" i="90"/>
  <c r="I72" i="90"/>
  <c r="I71" i="90" s="1"/>
  <c r="I70" i="90" s="1"/>
  <c r="I69" i="90" s="1"/>
  <c r="I67" i="90"/>
  <c r="I66" i="90" s="1"/>
  <c r="I65" i="90" s="1"/>
  <c r="I63" i="90"/>
  <c r="I62" i="90" s="1"/>
  <c r="I61" i="90" s="1"/>
  <c r="I60" i="90" s="1"/>
  <c r="I58" i="90"/>
  <c r="I54" i="90"/>
  <c r="I52" i="90"/>
  <c r="I42" i="90"/>
  <c r="I40" i="90"/>
  <c r="I37" i="90"/>
  <c r="I36" i="90" s="1"/>
  <c r="I33" i="90"/>
  <c r="I32" i="90" s="1"/>
  <c r="I31" i="90" s="1"/>
  <c r="I27" i="90"/>
  <c r="I25" i="90" s="1"/>
  <c r="I24" i="90" s="1"/>
  <c r="I23" i="90" s="1"/>
  <c r="I22" i="90" s="1"/>
  <c r="B14" i="90"/>
  <c r="J203" i="92" l="1"/>
  <c r="J202" i="92" s="1"/>
  <c r="J201" i="92" s="1"/>
  <c r="B26" i="107" s="1"/>
  <c r="B27" i="107" s="1"/>
  <c r="J144" i="92"/>
  <c r="I23" i="94"/>
  <c r="I21" i="94" s="1"/>
  <c r="I20" i="94" s="1"/>
  <c r="J70" i="92"/>
  <c r="J69" i="92" s="1"/>
  <c r="J102" i="92"/>
  <c r="I76" i="90"/>
  <c r="I39" i="90"/>
  <c r="I35" i="90" s="1"/>
  <c r="I147" i="90"/>
  <c r="I146" i="90" s="1"/>
  <c r="J184" i="92"/>
  <c r="J183" i="92" s="1"/>
  <c r="J182" i="92" s="1"/>
  <c r="J143" i="92"/>
  <c r="J416" i="92"/>
  <c r="I419" i="90"/>
  <c r="I418" i="90" s="1"/>
  <c r="I417" i="90" s="1"/>
  <c r="I416" i="90" s="1"/>
  <c r="J251" i="92"/>
  <c r="I187" i="90"/>
  <c r="I186" i="90" s="1"/>
  <c r="I185" i="90" s="1"/>
  <c r="J352" i="92"/>
  <c r="I355" i="90"/>
  <c r="I137" i="94"/>
  <c r="I385" i="90"/>
  <c r="I384" i="90" s="1"/>
  <c r="J382" i="92"/>
  <c r="J381" i="92" s="1"/>
  <c r="I82" i="94"/>
  <c r="I230" i="90"/>
  <c r="I229" i="90" s="1"/>
  <c r="I347" i="90"/>
  <c r="I346" i="90" s="1"/>
  <c r="I345" i="90" s="1"/>
  <c r="I340" i="90" s="1"/>
  <c r="I241" i="90"/>
  <c r="I237" i="90" s="1"/>
  <c r="I236" i="90" s="1"/>
  <c r="I395" i="90"/>
  <c r="I394" i="90" s="1"/>
  <c r="I393" i="90" s="1"/>
  <c r="I108" i="90"/>
  <c r="I75" i="90"/>
  <c r="I37" i="94"/>
  <c r="I28" i="94" s="1"/>
  <c r="J364" i="92"/>
  <c r="J370" i="92"/>
  <c r="J369" i="92" s="1"/>
  <c r="J299" i="92"/>
  <c r="J298" i="92" s="1"/>
  <c r="J392" i="92"/>
  <c r="J391" i="92" s="1"/>
  <c r="J390" i="92" s="1"/>
  <c r="I171" i="94"/>
  <c r="I170" i="94" s="1"/>
  <c r="I159" i="94"/>
  <c r="I130" i="94"/>
  <c r="I117" i="94"/>
  <c r="I45" i="94"/>
  <c r="I93" i="94"/>
  <c r="J121" i="92"/>
  <c r="J435" i="92"/>
  <c r="J434" i="92" s="1"/>
  <c r="J433" i="92" s="1"/>
  <c r="J432" i="92" s="1"/>
  <c r="J431" i="92" s="1"/>
  <c r="J415" i="92"/>
  <c r="J414" i="92" s="1"/>
  <c r="J413" i="92" s="1"/>
  <c r="J456" i="92" s="1"/>
  <c r="J344" i="92"/>
  <c r="J343" i="92" s="1"/>
  <c r="J342" i="92" s="1"/>
  <c r="J337" i="92" s="1"/>
  <c r="J452" i="92" s="1"/>
  <c r="J269" i="92"/>
  <c r="J262" i="92"/>
  <c r="J238" i="92"/>
  <c r="J234" i="92" s="1"/>
  <c r="J233" i="92" s="1"/>
  <c r="J227" i="92"/>
  <c r="J226" i="92" s="1"/>
  <c r="J173" i="92"/>
  <c r="J159" i="92"/>
  <c r="J83" i="92"/>
  <c r="J82" i="92" s="1"/>
  <c r="J42" i="92"/>
  <c r="J41" i="92" s="1"/>
  <c r="J27" i="92"/>
  <c r="J321" i="92"/>
  <c r="J320" i="92" s="1"/>
  <c r="J313" i="92" s="1"/>
  <c r="J400" i="92"/>
  <c r="J399" i="92" s="1"/>
  <c r="J455" i="92" s="1"/>
  <c r="I206" i="90"/>
  <c r="I205" i="90" s="1"/>
  <c r="I204" i="90" s="1"/>
  <c r="I127" i="90"/>
  <c r="I367" i="90"/>
  <c r="I272" i="90"/>
  <c r="I265" i="90"/>
  <c r="I176" i="90"/>
  <c r="I162" i="90"/>
  <c r="I50" i="90"/>
  <c r="I49" i="90" s="1"/>
  <c r="I89" i="90"/>
  <c r="I88" i="90" s="1"/>
  <c r="I373" i="90"/>
  <c r="I372" i="90" s="1"/>
  <c r="I374" i="90"/>
  <c r="I403" i="90"/>
  <c r="I402" i="90" s="1"/>
  <c r="I302" i="90"/>
  <c r="I301" i="90" s="1"/>
  <c r="I324" i="90"/>
  <c r="I323" i="90" s="1"/>
  <c r="I316" i="90" s="1"/>
  <c r="J351" i="92" l="1"/>
  <c r="J350" i="92" s="1"/>
  <c r="J349" i="92" s="1"/>
  <c r="J453" i="92" s="1"/>
  <c r="I74" i="90"/>
  <c r="I203" i="90"/>
  <c r="I116" i="94"/>
  <c r="I178" i="94" s="1"/>
  <c r="I30" i="90"/>
  <c r="I354" i="90"/>
  <c r="I353" i="90" s="1"/>
  <c r="I352" i="90" s="1"/>
  <c r="I161" i="90"/>
  <c r="I160" i="90" s="1"/>
  <c r="I159" i="90" s="1"/>
  <c r="J261" i="92"/>
  <c r="J260" i="92" s="1"/>
  <c r="J68" i="92"/>
  <c r="J200" i="92"/>
  <c r="J450" i="92" s="1"/>
  <c r="J158" i="92"/>
  <c r="J157" i="92" s="1"/>
  <c r="J156" i="92" s="1"/>
  <c r="J449" i="92" s="1"/>
  <c r="J22" i="92"/>
  <c r="I264" i="90"/>
  <c r="I263" i="90" s="1"/>
  <c r="C25" i="84"/>
  <c r="C27" i="84"/>
  <c r="C29" i="84"/>
  <c r="C32" i="84"/>
  <c r="C39" i="84"/>
  <c r="C35" i="84"/>
  <c r="C24" i="84" l="1"/>
  <c r="I235" i="90"/>
  <c r="J232" i="92"/>
  <c r="J451" i="92" s="1"/>
  <c r="J459" i="92"/>
  <c r="I21" i="90"/>
  <c r="J21" i="92"/>
  <c r="C41" i="84"/>
  <c r="I434" i="90" l="1"/>
  <c r="C48" i="84"/>
  <c r="C26" i="99" s="1"/>
  <c r="C25" i="99" s="1"/>
  <c r="C24" i="99" s="1"/>
  <c r="C23" i="99" s="1"/>
  <c r="J20" i="92"/>
  <c r="J447" i="92"/>
  <c r="J458" i="92" s="1"/>
  <c r="J446" i="92" l="1"/>
  <c r="C30" i="99" s="1"/>
  <c r="C29" i="99" s="1"/>
  <c r="C28" i="99" s="1"/>
  <c r="C27" i="99" s="1"/>
  <c r="C22" i="99" s="1"/>
  <c r="C21" i="99" s="1"/>
</calcChain>
</file>

<file path=xl/sharedStrings.xml><?xml version="1.0" encoding="utf-8"?>
<sst xmlns="http://schemas.openxmlformats.org/spreadsheetml/2006/main" count="6084" uniqueCount="539">
  <si>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</si>
  <si>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</si>
  <si>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</si>
  <si>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</si>
  <si>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</si>
  <si>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</si>
  <si>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</si>
  <si>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</si>
  <si>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</si>
  <si>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</si>
  <si>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</si>
  <si>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</si>
  <si>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</si>
  <si>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</si>
  <si>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</si>
  <si>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</si>
  <si>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</si>
  <si>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</si>
  <si>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</si>
  <si>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</si>
  <si>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</si>
  <si>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</si>
  <si>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</si>
  <si>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</si>
  <si>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</si>
  <si>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</si>
  <si>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000 2 02 20000 00 0000 150</t>
  </si>
  <si>
    <t>000 2 02 30000 00 0000 150</t>
  </si>
  <si>
    <t>000 2 02 40000 00 0000 150</t>
  </si>
  <si>
    <t>ИТОГО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</si>
  <si>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</si>
  <si>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</si>
  <si>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</si>
  <si>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</si>
  <si>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группы, подгруппы и статьи                                           классификации доходов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</si>
  <si>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</si>
  <si>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</si>
  <si>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</si>
  <si>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</si>
  <si>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на 2021 год</t>
  </si>
  <si>
    <t>2021 год</t>
  </si>
  <si>
    <t>(рублей)</t>
  </si>
  <si>
    <t>к Решению Собрания депутатов МО р.п. Первомайский</t>
  </si>
  <si>
    <t>Приложение № 1</t>
  </si>
  <si>
    <t>"О бюджете муниципального образования</t>
  </si>
  <si>
    <t>рабочий поселок  Первомайский Щекинского района</t>
  </si>
  <si>
    <t>на 2021 год и на плановый период 2022 и 2023 годов"</t>
  </si>
  <si>
    <t xml:space="preserve">Доходы бюджета муниципального образования рабочий поселок                                     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</si>
  <si>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</si>
  <si>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</si>
  <si>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</si>
  <si>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</si>
  <si>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>000 1 17 00000 00 0000 000</t>
  </si>
  <si>
    <t>ПРОЧИЕ НЕНАЛОГОВЫЕ ДОХОДЫ</t>
  </si>
  <si>
    <t>000 1 17 05050 13 0000 180</t>
  </si>
  <si>
    <t>Прочие неналоговые доходы</t>
  </si>
  <si>
    <t>Оказание поддержки сельским старостам, руководителям территориальных общественных самоуправлений</t>
  </si>
  <si>
    <t>000 1 06 01000 00 0000 110</t>
  </si>
  <si>
    <t>Налог на имущество физических лиц</t>
  </si>
  <si>
    <t>2022 год</t>
  </si>
  <si>
    <t>2023 год</t>
  </si>
  <si>
    <t>871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</si>
  <si>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</si>
  <si>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</si>
  <si>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</si>
  <si>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</si>
  <si>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</si>
  <si>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</si>
  <si>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</si>
  <si>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</si>
  <si>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</si>
  <si>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</si>
  <si>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</si>
  <si>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</si>
  <si>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</si>
  <si>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</si>
  <si>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</si>
  <si>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</si>
  <si>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</si>
  <si>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</si>
  <si>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</si>
  <si>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</si>
  <si>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</si>
  <si>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</si>
  <si>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</si>
  <si>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</si>
  <si>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</si>
  <si>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</si>
  <si>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</si>
  <si>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</si>
  <si>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</si>
  <si>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</si>
  <si>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</si>
  <si>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</si>
  <si>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</si>
  <si>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</si>
  <si>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</si>
  <si>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Специальные расходы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</si>
  <si>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</si>
  <si>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</si>
  <si>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</si>
  <si>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</si>
  <si>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</si>
  <si>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</si>
  <si>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</si>
  <si>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</si>
  <si>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</si>
  <si>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</si>
  <si>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</si>
  <si>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</si>
  <si>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</si>
  <si>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</si>
  <si>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</si>
  <si>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</si>
  <si>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</si>
  <si>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</si>
  <si>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</si>
  <si>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</si>
  <si>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Социальные выплаты гражданам, кроме публичных нормативных социальных выплат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</si>
  <si>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</si>
  <si>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</si>
  <si>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</si>
  <si>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</si>
  <si>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</si>
  <si>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</si>
  <si>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</si>
  <si>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</si>
  <si>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Связь и информатика</t>
  </si>
  <si>
    <t>80450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</si>
  <si>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</si>
  <si>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</si>
  <si>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</si>
  <si>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</si>
  <si>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F2</t>
  </si>
  <si>
    <t>55550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</si>
  <si>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</si>
  <si>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</si>
  <si>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</si>
  <si>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</si>
  <si>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</si>
  <si>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</si>
  <si>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</si>
  <si>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</si>
  <si>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</si>
  <si>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</si>
  <si>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</si>
  <si>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</si>
  <si>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</si>
  <si>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</si>
  <si>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</si>
  <si>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Субсидии бюджетам муниципальных образований на реализацию проекта "Народный бюджет"</t>
  </si>
  <si>
    <t>Итого</t>
  </si>
  <si>
    <t>Приложение № 6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</si>
  <si>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</si>
  <si>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</si>
  <si>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</si>
  <si>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</si>
  <si>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</si>
  <si>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</si>
  <si>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</si>
  <si>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</si>
  <si>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</si>
  <si>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</si>
  <si>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</si>
  <si>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</si>
  <si>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</si>
  <si>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</si>
  <si>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</si>
  <si>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</si>
  <si>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</si>
  <si>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</si>
  <si>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</si>
  <si>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</si>
  <si>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</si>
  <si>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</si>
  <si>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</si>
  <si>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</si>
  <si>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</si>
  <si>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</si>
  <si>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</si>
  <si>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</si>
  <si>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</si>
  <si>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</si>
  <si>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</si>
  <si>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</si>
  <si>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Расходы на проведение выборов в законодательные (представительные) органы поселений Щекинского района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</si>
  <si>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</si>
  <si>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</si>
  <si>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</si>
  <si>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</si>
  <si>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</si>
  <si>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</si>
  <si>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</si>
  <si>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</si>
  <si>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</si>
  <si>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</si>
  <si>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</si>
  <si>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</si>
  <si>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</si>
  <si>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</si>
  <si>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</si>
  <si>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</si>
  <si>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</si>
  <si>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</si>
  <si>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</si>
  <si>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</si>
  <si>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</si>
  <si>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</si>
  <si>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</si>
  <si>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</si>
  <si>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</si>
  <si>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</si>
  <si>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</si>
  <si>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Организация сотрудничества органов местного самоуправления с органами территориального общественного самоуправления</t>
  </si>
  <si>
    <t>29010</t>
  </si>
  <si>
    <t>S0530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</si>
  <si>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</si>
  <si>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</si>
  <si>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</si>
  <si>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</si>
  <si>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</si>
  <si>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</si>
  <si>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</si>
  <si>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</si>
  <si>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Мероприятие «Разработка и утверждение нормативов градостроительного проектирования муниципального образования рабочий поселок Первомайский Щекинского района»</t>
  </si>
  <si>
    <t>Разработка и утверждение нормативов градостроительного проектирования</t>
  </si>
  <si>
    <t>29700</t>
  </si>
  <si>
    <t>Подготовка и утверждение программы комплексного развития социальной инфраструктуры</t>
  </si>
  <si>
    <t>29730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</si>
  <si>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</si>
  <si>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</si>
  <si>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</si>
  <si>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</si>
  <si>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</si>
  <si>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</si>
  <si>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</si>
  <si>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</si>
  <si>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</si>
  <si>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</si>
  <si>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</si>
  <si>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</si>
  <si>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</si>
  <si>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</si>
  <si>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Информирование населения по противопожарной тематике</t>
  </si>
  <si>
    <t>29320</t>
  </si>
  <si>
    <t>Прочие мероприятия по гражданской обороне (защите) населения</t>
  </si>
  <si>
    <t>29510</t>
  </si>
  <si>
    <t>Накопление запасов материально-технических, продовольственных и медицинских средств в целях гражданской обороны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</si>
  <si>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</si>
  <si>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</si>
  <si>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</si>
  <si>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</si>
  <si>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</si>
  <si>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</si>
  <si>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</si>
  <si>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</si>
  <si>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</si>
  <si>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Накопление запасов материально-технических средств для защиты населения от чрезвычайных ситуаций</t>
  </si>
  <si>
    <t>29540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</si>
  <si>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</si>
  <si>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</si>
  <si>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</si>
  <si>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</si>
  <si>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</si>
  <si>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Оборудование автономными пожарными извещателями мест проживания многодетных семей</t>
  </si>
  <si>
    <t>29600</t>
  </si>
  <si>
    <t>Муниципальная программа "Комплексная программа профилактики правонарушений в муниципальном образовании рабочий посёлок Первомайский Щекинского района"</t>
  </si>
  <si>
    <t>Приобретение и содержание опорного пункта правопорядка</t>
  </si>
  <si>
    <t>26680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</si>
  <si>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</si>
  <si>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</si>
  <si>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</si>
  <si>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</si>
  <si>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</si>
  <si>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</si>
  <si>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</si>
  <si>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</si>
  <si>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</si>
  <si>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</si>
  <si>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</si>
  <si>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</si>
  <si>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</si>
  <si>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</si>
  <si>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</si>
  <si>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</si>
  <si>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Межбюджетные трансферты на реализацию мероприятий по применению информационных технологий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</si>
  <si>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</si>
  <si>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</si>
  <si>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29480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</si>
  <si>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</si>
  <si>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</si>
  <si>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</si>
  <si>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Жилищно-коммунальное хозяйтсво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</si>
  <si>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</si>
  <si>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</si>
  <si>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</si>
  <si>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</si>
  <si>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Ремонт в многоквартирных домах в рамках программы "Народный бюджет"</t>
  </si>
  <si>
    <t>Капитальный ремонт жилфонда</t>
  </si>
  <si>
    <t>29160</t>
  </si>
  <si>
    <t>29380</t>
  </si>
  <si>
    <t>S0550</t>
  </si>
  <si>
    <t>Переселение граждан из аварийного жилищного фонда в муниципальном образовании рабочий поселок Первомайский Щекинского района</t>
  </si>
  <si>
    <t>Приобретение жилых помещений</t>
  </si>
  <si>
    <t>29800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</si>
  <si>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</si>
  <si>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</si>
  <si>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</si>
  <si>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Реконструкция уличного освещения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</si>
  <si>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</si>
  <si>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</si>
  <si>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</si>
  <si>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</si>
  <si>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</si>
  <si>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</si>
  <si>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</si>
  <si>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</si>
  <si>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</si>
  <si>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</si>
  <si>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</si>
  <si>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</si>
  <si>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Обустройство и ремонт контейнерных площадок</t>
  </si>
  <si>
    <t>Ремонт, приобретение и установка детских площадок</t>
  </si>
  <si>
    <t>Установка аншлагов на жилые дома</t>
  </si>
  <si>
    <t>29500</t>
  </si>
  <si>
    <t xml:space="preserve">Мероприятия по озеленению территории </t>
  </si>
  <si>
    <t>29610</t>
  </si>
  <si>
    <t>Приобретение, установка и обслуживание малых архитектурных форм</t>
  </si>
  <si>
    <t>29620</t>
  </si>
  <si>
    <t>Приобретение, поставка и обслуживание светодиодных конструкций</t>
  </si>
  <si>
    <t>29710</t>
  </si>
  <si>
    <t>Приобретение техники</t>
  </si>
  <si>
    <t>29760</t>
  </si>
  <si>
    <t>Иные мероприятия в области благоустройства</t>
  </si>
  <si>
    <t>29920</t>
  </si>
  <si>
    <t>Реализация мероприятий, направленных на создание (обустройству) мест (площадок) накопления твердых коммунальных отходов</t>
  </si>
  <si>
    <t>80360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</si>
  <si>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</si>
  <si>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</si>
  <si>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</si>
  <si>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</si>
  <si>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</si>
  <si>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</si>
  <si>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</si>
  <si>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</si>
  <si>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</si>
  <si>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</si>
  <si>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</si>
  <si>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</si>
  <si>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</si>
  <si>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</si>
  <si>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</si>
  <si>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</si>
  <si>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</si>
  <si>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</si>
  <si>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</si>
  <si>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</si>
  <si>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</si>
  <si>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</si>
  <si>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</si>
  <si>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МКУК "ППБ"</t>
  </si>
  <si>
    <t>Субсидии на укрепление материально-технической базы учреждений культуры муниципальных образований</t>
  </si>
  <si>
    <t>S0080</t>
  </si>
  <si>
    <t>Укрепление материально-технической базы учреждений культуры муниципального образования</t>
  </si>
  <si>
    <t>23390</t>
  </si>
  <si>
    <t>Обеспечение деятельности МАУК "ДК "ХИМИК"</t>
  </si>
  <si>
    <t>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материально-технической базы домов культуры в населенных пунктах с численностью жителей до 50 тысяч человек</t>
  </si>
  <si>
    <t>L4670</t>
  </si>
  <si>
    <t>Развитие и поддержание информационной системы МКУК "ППБ"</t>
  </si>
  <si>
    <t>Проведение независимой оценки качества условий предоставления муниципальных услуг</t>
  </si>
  <si>
    <t>29140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</si>
  <si>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</si>
  <si>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</si>
  <si>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</si>
  <si>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</si>
  <si>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</si>
  <si>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</si>
  <si>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</si>
  <si>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</si>
  <si>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</si>
  <si>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</si>
  <si>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</si>
  <si>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</si>
  <si>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</si>
  <si>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</si>
  <si>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</si>
  <si>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</si>
  <si>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</si>
  <si>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</si>
  <si>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</si>
  <si>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</si>
  <si>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Мероприятие «Подготовка и утверждение генерального плана муниципального образования рабочий поселок Первомайский Щекинского района»</t>
  </si>
  <si>
    <t>Подготовка и утверждение генерального плана МО р.п. Первомайский</t>
  </si>
  <si>
    <t>29680</t>
  </si>
  <si>
    <t>Мероприятие «Подготовка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</si>
  <si>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транспортной инфраструктуры</t>
  </si>
  <si>
    <t>29720</t>
  </si>
  <si>
    <t>Мероприятие «Подготовка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района»</t>
  </si>
  <si>
    <t>ГРБС</t>
  </si>
  <si>
    <t>Раз-дел</t>
  </si>
  <si>
    <t>Под-раз-дел</t>
  </si>
  <si>
    <t>Груп-па, под-группа видов рас-ходов</t>
  </si>
  <si>
    <t>Приложение № 8</t>
  </si>
  <si>
    <t>Ведомственная структура расходов бюджета муниципального образования рабочий поселок Первомайский Щекинского района на 2021 год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</si>
  <si>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</si>
  <si>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</si>
  <si>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</si>
  <si>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</si>
  <si>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</si>
  <si>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</si>
  <si>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</si>
  <si>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</si>
  <si>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Приложение № 15</t>
  </si>
  <si>
    <t>Группа, под-группа видов расхо-дов</t>
  </si>
  <si>
    <t>Приложение № 10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</si>
  <si>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</si>
  <si>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</si>
  <si>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</si>
  <si>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</si>
  <si>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</si>
  <si>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</si>
  <si>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</si>
  <si>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</si>
  <si>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</si>
  <si>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</si>
  <si>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29470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</si>
  <si>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</si>
  <si>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</si>
  <si>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</si>
  <si>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"Ремонт в многоквартирных домах в рамках программы "Народный бюджет""</t>
  </si>
  <si>
    <t>Подпрограмма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</si>
  <si>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</si>
  <si>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</si>
  <si>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</si>
  <si>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</si>
  <si>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</si>
  <si>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</si>
  <si>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</si>
  <si>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</si>
  <si>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</si>
  <si>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</si>
  <si>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</si>
  <si>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Мероприятие "Защита информации от несанкционированного доступа"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</si>
  <si>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</si>
  <si>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</si>
  <si>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</si>
  <si>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</si>
  <si>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</si>
  <si>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</si>
  <si>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</si>
  <si>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2021 год</t>
  </si>
  <si>
    <t xml:space="preserve">Источники внутреннего финансирования дефицита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</si>
  <si>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</si>
  <si>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</si>
  <si>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</si>
  <si>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</si>
  <si>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</si>
  <si>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</si>
  <si>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</si>
  <si>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</si>
  <si>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</si>
  <si>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</si>
  <si>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</si>
  <si>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</si>
  <si>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</si>
  <si>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</si>
  <si>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</si>
  <si>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 xml:space="preserve">бюджета муниципального образования рабочий поселок Первомайский Щекинского района на 2021 год </t>
  </si>
  <si>
    <t>Увеличение прочих остатков денежных средств местных бюджетов</t>
  </si>
  <si>
    <t>000 01 05 02 01 10 0000 510</t>
  </si>
  <si>
    <t>Уменьшение прочих остатков денежных средств местных бюджетов</t>
  </si>
  <si>
    <t>000 01 05 01 01 10 0000 610</t>
  </si>
  <si>
    <t>Модернизация коммунального хозяйства</t>
  </si>
  <si>
    <t>80890</t>
  </si>
  <si>
    <t>Частичная компенсация расходов на оплату труда работников муниципальных учреждений культуры</t>
  </si>
  <si>
    <t>мп</t>
  </si>
  <si>
    <t>от "18" декабря 2020 года №28-111</t>
  </si>
  <si>
    <t>Первомайский Щекинского района по группам, подгруппам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</si>
  <si>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</si>
  <si>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</si>
  <si>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"О внесении изменений в Решение Собрания депутатов</t>
  </si>
  <si>
    <t>образования рабочий поселок Первомайский Щекинского района</t>
  </si>
  <si>
    <t>29350</t>
  </si>
  <si>
    <t>Устройство котельных</t>
  </si>
  <si>
    <t>А1</t>
  </si>
  <si>
    <t>54540</t>
  </si>
  <si>
    <t>29340</t>
  </si>
  <si>
    <t>Ликвидация карстовых пустот</t>
  </si>
  <si>
    <t>A1</t>
  </si>
  <si>
    <t>Реализация национального проекта "Культура"</t>
  </si>
  <si>
    <t>Создание модельных муниципальных библиотек</t>
  </si>
  <si>
    <t>образования рабочий поселок Первомайский Щекинского</t>
  </si>
  <si>
    <t>района на 2021 год и на плановый период 2022 и 2023 годов"</t>
  </si>
  <si>
    <t>Приложение № 5</t>
  </si>
  <si>
    <t>Приложение № 7</t>
  </si>
  <si>
    <t>Защита населения и территории от чрезвычайных ситуаций природного и техногенного характера</t>
  </si>
  <si>
    <t>от 18.12.2020 года №28-111 "О бюджете муниципального</t>
  </si>
  <si>
    <t>85120</t>
  </si>
  <si>
    <t>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"112"</t>
  </si>
  <si>
    <t>520</t>
  </si>
  <si>
    <t>000 1 16 00000 00 0000 000</t>
  </si>
  <si>
    <t>ШТРАФЫ, САНКЦИИ, ВОЗМЕЩЕНИЕ УЩЕРБА</t>
  </si>
  <si>
    <t>29300</t>
  </si>
  <si>
    <t>Приобретение спортивного инвентаря и снаряжения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</si>
  <si>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</t>
  </si>
  <si>
    <t>84340</t>
  </si>
  <si>
    <t>Иные межбюджетные трансферты на стимулирование муниципальных образований (поселений) Щекинского района по улучшению качества управления муниципальными финансами</t>
  </si>
  <si>
    <t>Приложение № 14</t>
  </si>
  <si>
    <t>Объем бюджетных ассигнований дорожного фонда муниципального образования рабочий поселок Первомайский Щекинского района на 2021 год в на плановый период 2022 и 2023 годов</t>
  </si>
  <si>
    <t>Источники формирования муниципального дорожного фонда</t>
  </si>
  <si>
    <t>Остаток средств фонда на 1 января очередного финансового года</t>
  </si>
  <si>
    <t>81260</t>
  </si>
  <si>
    <t>Иные межбюджетные трансферты бюджетам муниципальных образований Щекинского района в целях проведения конкурсов "Активный сельский староста", "Активный руководитель территориального общественного самоуправления"</t>
  </si>
  <si>
    <t>Приложение № 2</t>
  </si>
  <si>
    <t>Приложение № 3</t>
  </si>
  <si>
    <t>Приложение № 4</t>
  </si>
  <si>
    <t>Приложение № 12</t>
  </si>
  <si>
    <t>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р.п. Первомайский по разделам, подразделам, целевым статьям,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</t>
  </si>
  <si>
    <t>Решение Собрания депутатов МО р.п. Первомайский "О предоставлении льгот по оплате за услуг бань, расположенных на территории МО р.п. Первомайский Щекинского района"</t>
  </si>
  <si>
    <t>Решение Собрания депутатов МО р.п. Первомайский "Об утверждении Положения о предоставлении средств материнского (семейного) капитала в МО р.п. Первомайский"</t>
  </si>
  <si>
    <t>от 18.12.2020 года №28-111 "О бюджете</t>
  </si>
  <si>
    <t>муниципального образования рабочий поселок</t>
  </si>
  <si>
    <t>Первомайский Щекинского района на 2021 год и</t>
  </si>
  <si>
    <t>на плановый период 2022 и 2023 годов"</t>
  </si>
  <si>
    <t>к Решению Собрания депутатов</t>
  </si>
  <si>
    <t>МО р.п. Первомайский "О внесении изменений</t>
  </si>
  <si>
    <t xml:space="preserve">в Решение Собрания депутатов от 18.12.2020 года </t>
  </si>
  <si>
    <t>№28-111 "О бюджете муниципального образования</t>
  </si>
  <si>
    <t>рабочий поселок Первомайский Щекинского района</t>
  </si>
  <si>
    <t>29040</t>
  </si>
  <si>
    <t>Содержание движимого имущества</t>
  </si>
  <si>
    <t>29150</t>
  </si>
  <si>
    <t>Устройство тротуаров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</si>
  <si>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</si>
  <si>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</si>
  <si>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межбюджетные трансферты бюджетам муниципальных образований Щекинского района в целях проведения конкурса "Активный руководитель территориального общественного самоуправления"</t>
  </si>
  <si>
    <t>29930</t>
  </si>
  <si>
    <t>Проведение конкурса "Активный руководитель территориального общественного самоуправления"</t>
  </si>
  <si>
    <t>от "20" августа 2021 года №43-163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</si>
</sst>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0"/>
    <numFmt numFmtId="167" formatCode="000"/>
    <numFmt numFmtId="168" formatCode="0000"/>
    <numFmt numFmtId="169" formatCode="#,##0.00_ ;[Red]\-#,##0.00\ 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PT Astra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5" fillId="4" borderId="1" applyNumberFormat="0">
      <alignment horizontal="right" vertical="top"/>
    </xf>
    <xf numFmtId="49" fontId="6" fillId="5" borderId="1">
      <alignment horizontal="left" vertical="top"/>
    </xf>
    <xf numFmtId="49" fontId="7" fillId="0" borderId="1">
      <alignment horizontal="left" vertical="top"/>
    </xf>
    <xf numFmtId="49" fontId="6" fillId="5" borderId="1">
      <alignment horizontal="left" vertical="top"/>
    </xf>
    <xf numFmtId="0" fontId="6" fillId="6" borderId="1">
      <alignment horizontal="left" vertical="top" wrapText="1"/>
    </xf>
    <xf numFmtId="0" fontId="7" fillId="0" borderId="1">
      <alignment horizontal="left" vertical="top" wrapText="1"/>
    </xf>
    <xf numFmtId="0" fontId="5" fillId="2" borderId="1">
      <alignment horizontal="left" vertical="top" wrapText="1"/>
    </xf>
    <xf numFmtId="0" fontId="5" fillId="7" borderId="1">
      <alignment horizontal="left" vertical="top" wrapText="1"/>
    </xf>
    <xf numFmtId="0" fontId="6" fillId="8" borderId="1">
      <alignment horizontal="left" vertical="top" wrapText="1"/>
    </xf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6" fillId="9" borderId="1">
      <alignment horizontal="left" vertical="top" wrapText="1"/>
    </xf>
    <xf numFmtId="0" fontId="8" fillId="0" borderId="0">
      <alignment horizontal="left" vertical="top"/>
    </xf>
    <xf numFmtId="0" fontId="6" fillId="0" borderId="0"/>
    <xf numFmtId="0" fontId="10" fillId="0" borderId="0"/>
    <xf numFmtId="0" fontId="5" fillId="3" borderId="2" applyNumberFormat="0">
      <alignment horizontal="right" vertical="top"/>
    </xf>
    <xf numFmtId="0" fontId="5" fillId="2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2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3" borderId="2" applyNumberFormat="0">
      <alignment horizontal="right" vertical="top"/>
    </xf>
    <xf numFmtId="0" fontId="5" fillId="7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7" borderId="2" applyNumberFormat="0">
      <alignment horizontal="right" vertical="top"/>
    </xf>
    <xf numFmtId="49" fontId="9" fillId="10" borderId="1">
      <alignment horizontal="left" vertical="top" wrapText="1"/>
    </xf>
    <xf numFmtId="49" fontId="5" fillId="0" borderId="1">
      <alignment horizontal="left" vertical="top" wrapText="1"/>
    </xf>
    <xf numFmtId="49" fontId="9" fillId="10" borderId="1">
      <alignment horizontal="left" vertical="top" wrapText="1"/>
    </xf>
    <xf numFmtId="164" fontId="11" fillId="0" borderId="0" applyFont="0" applyFill="0" applyBorder="0" applyAlignment="0" applyProtection="0"/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11" fillId="0" borderId="1">
      <alignment horizontal="left" vertical="top" wrapText="1"/>
    </xf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18" fillId="0" borderId="0"/>
    <xf numFmtId="0" fontId="5" fillId="0" borderId="0"/>
    <xf numFmtId="0" fontId="4" fillId="0" borderId="0"/>
    <xf numFmtId="0" fontId="23" fillId="0" borderId="0"/>
    <xf numFmtId="0" fontId="5" fillId="0" borderId="0"/>
    <xf numFmtId="0" fontId="23" fillId="0" borderId="0"/>
    <xf numFmtId="0" fontId="28" fillId="0" borderId="0"/>
    <xf numFmtId="0" fontId="3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/>
    <xf numFmtId="165" fontId="12" fillId="0" borderId="0" xfId="16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65" fontId="12" fillId="0" borderId="0" xfId="16" applyNumberFormat="1" applyFont="1" applyFill="1" applyAlignment="1">
      <alignment horizontal="left" vertical="center"/>
    </xf>
    <xf numFmtId="165" fontId="12" fillId="0" borderId="0" xfId="17" applyNumberFormat="1" applyFont="1" applyFill="1" applyAlignment="1" applyProtection="1">
      <alignment vertical="center"/>
      <protection locked="0"/>
    </xf>
    <xf numFmtId="165" fontId="12" fillId="0" borderId="0" xfId="17" applyNumberFormat="1" applyFont="1" applyFill="1" applyAlignment="1">
      <alignment horizontal="left" vertical="center"/>
    </xf>
    <xf numFmtId="165" fontId="14" fillId="0" borderId="0" xfId="17" applyNumberFormat="1" applyFont="1" applyFill="1" applyAlignment="1">
      <alignment horizontal="right" vertical="center"/>
    </xf>
    <xf numFmtId="165" fontId="15" fillId="0" borderId="3" xfId="4" applyNumberFormat="1" applyFont="1" applyFill="1" applyBorder="1" applyAlignment="1">
      <alignment horizontal="center" vertical="top"/>
    </xf>
    <xf numFmtId="165" fontId="12" fillId="0" borderId="3" xfId="5" applyNumberFormat="1" applyFont="1" applyFill="1" applyBorder="1" applyAlignment="1">
      <alignment horizontal="center" vertical="top" wrapText="1"/>
    </xf>
    <xf numFmtId="0" fontId="12" fillId="0" borderId="3" xfId="8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165" fontId="12" fillId="0" borderId="3" xfId="27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2" fillId="0" borderId="3" xfId="33" applyNumberFormat="1" applyFont="1" applyFill="1" applyBorder="1" applyAlignment="1">
      <alignment horizontal="justify" vertical="center" wrapText="1"/>
    </xf>
    <xf numFmtId="4" fontId="12" fillId="0" borderId="3" xfId="2" applyNumberFormat="1" applyFont="1" applyFill="1" applyBorder="1" applyAlignment="1">
      <alignment horizontal="right" vertical="center"/>
    </xf>
    <xf numFmtId="165" fontId="16" fillId="0" borderId="3" xfId="27" applyNumberFormat="1" applyFont="1" applyFill="1" applyBorder="1" applyAlignment="1">
      <alignment horizontal="center" vertical="center" wrapText="1"/>
    </xf>
    <xf numFmtId="165" fontId="16" fillId="0" borderId="3" xfId="33" applyNumberFormat="1" applyFont="1" applyFill="1" applyBorder="1" applyAlignment="1">
      <alignment horizontal="left" vertical="center" wrapText="1"/>
    </xf>
    <xf numFmtId="4" fontId="16" fillId="0" borderId="3" xfId="2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0" fontId="15" fillId="0" borderId="0" xfId="38" applyNumberFormat="1" applyFont="1" applyFill="1" applyBorder="1" applyAlignment="1" applyProtection="1">
      <alignment horizontal="left" vertical="center" wrapText="1"/>
    </xf>
    <xf numFmtId="0" fontId="15" fillId="0" borderId="0" xfId="38" applyNumberFormat="1" applyFont="1" applyFill="1" applyBorder="1" applyAlignment="1" applyProtection="1">
      <alignment horizontal="center" vertical="center" wrapText="1"/>
    </xf>
    <xf numFmtId="0" fontId="20" fillId="0" borderId="0" xfId="38" applyFont="1"/>
    <xf numFmtId="0" fontId="15" fillId="0" borderId="0" xfId="38" applyNumberFormat="1" applyFont="1" applyFill="1" applyBorder="1" applyAlignment="1" applyProtection="1">
      <alignment horizontal="right" vertical="center" wrapText="1"/>
    </xf>
    <xf numFmtId="0" fontId="22" fillId="0" borderId="0" xfId="38" applyNumberFormat="1" applyFont="1" applyFill="1" applyBorder="1" applyAlignment="1" applyProtection="1">
      <alignment horizontal="left" vertical="center" wrapText="1"/>
    </xf>
    <xf numFmtId="0" fontId="22" fillId="0" borderId="0" xfId="38" applyNumberFormat="1" applyFont="1" applyFill="1" applyBorder="1" applyAlignment="1" applyProtection="1">
      <alignment horizontal="center" vertical="center" wrapText="1"/>
    </xf>
    <xf numFmtId="0" fontId="22" fillId="0" borderId="0" xfId="38" applyNumberFormat="1" applyFont="1" applyFill="1" applyBorder="1" applyAlignment="1" applyProtection="1">
      <alignment horizontal="right" vertical="center" wrapText="1"/>
    </xf>
    <xf numFmtId="0" fontId="15" fillId="0" borderId="10" xfId="38" applyNumberFormat="1" applyFont="1" applyFill="1" applyBorder="1" applyAlignment="1" applyProtection="1">
      <alignment horizontal="center" vertical="top" wrapText="1"/>
    </xf>
    <xf numFmtId="0" fontId="20" fillId="0" borderId="0" xfId="38" applyFont="1" applyAlignment="1">
      <alignment horizontal="left" vertical="center"/>
    </xf>
    <xf numFmtId="0" fontId="20" fillId="0" borderId="0" xfId="38" applyFont="1" applyAlignment="1">
      <alignment horizontal="center" vertical="center"/>
    </xf>
    <xf numFmtId="0" fontId="20" fillId="0" borderId="0" xfId="38" applyFont="1" applyAlignment="1">
      <alignment horizontal="right" vertical="center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166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9" applyNumberFormat="1" applyFont="1" applyFill="1" applyBorder="1" applyAlignment="1" applyProtection="1">
      <alignment horizontal="justify" wrapText="1"/>
      <protection hidden="1"/>
    </xf>
    <xf numFmtId="2" fontId="12" fillId="0" borderId="0" xfId="39" applyNumberFormat="1" applyFont="1" applyFill="1" applyBorder="1" applyAlignment="1" applyProtection="1">
      <alignment horizontal="left" vertical="center" wrapText="1"/>
      <protection hidden="1"/>
    </xf>
    <xf numFmtId="166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39" applyNumberFormat="1" applyFont="1" applyFill="1" applyBorder="1" applyAlignment="1" applyProtection="1">
      <alignment horizontal="left" vertical="center"/>
      <protection hidden="1"/>
    </xf>
    <xf numFmtId="1" fontId="12" fillId="0" borderId="0" xfId="40" applyNumberFormat="1" applyFont="1" applyFill="1" applyBorder="1" applyAlignment="1">
      <alignment horizontal="justify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justify" wrapText="1"/>
    </xf>
    <xf numFmtId="0" fontId="12" fillId="0" borderId="0" xfId="39" applyNumberFormat="1" applyFont="1" applyFill="1" applyBorder="1" applyAlignment="1" applyProtection="1">
      <alignment horizontal="justify" wrapText="1"/>
      <protection hidden="1"/>
    </xf>
    <xf numFmtId="1" fontId="12" fillId="0" borderId="0" xfId="37" applyNumberFormat="1" applyFont="1" applyFill="1" applyBorder="1" applyAlignment="1">
      <alignment horizontal="justify" wrapText="1"/>
    </xf>
    <xf numFmtId="0" fontId="14" fillId="0" borderId="0" xfId="39" applyNumberFormat="1" applyFont="1" applyFill="1" applyBorder="1" applyAlignment="1" applyProtection="1">
      <alignment horizontal="justify" wrapText="1"/>
      <protection hidden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2" fillId="0" borderId="0" xfId="39" applyNumberFormat="1" applyFont="1" applyFill="1" applyBorder="1" applyAlignment="1" applyProtection="1">
      <alignment horizontal="right" wrapText="1"/>
      <protection hidden="1"/>
    </xf>
    <xf numFmtId="0" fontId="12" fillId="0" borderId="0" xfId="39" applyNumberFormat="1" applyFont="1" applyFill="1" applyBorder="1" applyAlignment="1" applyProtection="1">
      <alignment horizontal="left" wrapText="1"/>
      <protection hidden="1"/>
    </xf>
    <xf numFmtId="1" fontId="12" fillId="0" borderId="0" xfId="36" applyNumberFormat="1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justify" wrapText="1"/>
    </xf>
    <xf numFmtId="49" fontId="12" fillId="0" borderId="0" xfId="39" applyNumberFormat="1" applyFont="1" applyFill="1" applyBorder="1" applyAlignment="1" applyProtection="1">
      <alignment horizontal="justify" wrapText="1"/>
      <protection hidden="1"/>
    </xf>
    <xf numFmtId="0" fontId="12" fillId="0" borderId="0" xfId="36" applyFont="1" applyFill="1" applyBorder="1"/>
    <xf numFmtId="0" fontId="12" fillId="0" borderId="0" xfId="36" applyFont="1" applyFill="1" applyBorder="1" applyAlignment="1">
      <alignment horizontal="center"/>
    </xf>
    <xf numFmtId="0" fontId="16" fillId="0" borderId="0" xfId="36" applyFont="1" applyFill="1" applyBorder="1" applyAlignment="1">
      <alignment horizontal="justify"/>
    </xf>
    <xf numFmtId="49" fontId="16" fillId="0" borderId="0" xfId="36" applyNumberFormat="1" applyFont="1" applyFill="1" applyBorder="1" applyAlignment="1">
      <alignment horizontal="center"/>
    </xf>
    <xf numFmtId="0" fontId="16" fillId="0" borderId="0" xfId="36" applyFont="1" applyFill="1" applyBorder="1" applyAlignment="1">
      <alignment horizontal="center"/>
    </xf>
    <xf numFmtId="0" fontId="16" fillId="0" borderId="0" xfId="36" applyFont="1" applyFill="1" applyBorder="1" applyAlignment="1"/>
    <xf numFmtId="0" fontId="19" fillId="0" borderId="0" xfId="38" applyNumberFormat="1" applyFont="1" applyFill="1" applyBorder="1" applyAlignment="1" applyProtection="1">
      <alignment horizontal="left" vertical="center" wrapText="1"/>
    </xf>
    <xf numFmtId="0" fontId="25" fillId="0" borderId="0" xfId="38" applyFont="1"/>
    <xf numFmtId="0" fontId="21" fillId="0" borderId="0" xfId="38" applyNumberFormat="1" applyFont="1" applyFill="1" applyBorder="1" applyAlignment="1" applyProtection="1">
      <alignment horizontal="left" vertical="center" wrapText="1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0" fontId="21" fillId="0" borderId="0" xfId="38" applyNumberFormat="1" applyFont="1" applyFill="1" applyBorder="1" applyAlignment="1" applyProtection="1">
      <alignment horizontal="right" vertical="center" wrapText="1"/>
    </xf>
    <xf numFmtId="167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2" fontId="16" fillId="0" borderId="0" xfId="39" applyNumberFormat="1" applyFont="1" applyFill="1" applyBorder="1" applyAlignment="1" applyProtection="1">
      <alignment horizontal="left" vertical="center" wrapText="1"/>
      <protection hidden="1"/>
    </xf>
    <xf numFmtId="167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166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39" applyNumberFormat="1" applyFont="1" applyFill="1" applyBorder="1" applyAlignment="1" applyProtection="1">
      <alignment horizontal="left" vertical="center"/>
      <protection hidden="1"/>
    </xf>
    <xf numFmtId="167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167" fontId="12" fillId="0" borderId="0" xfId="39" applyNumberFormat="1" applyFont="1" applyFill="1" applyBorder="1" applyAlignment="1" applyProtection="1">
      <alignment horizontal="center" wrapText="1"/>
      <protection hidden="1"/>
    </xf>
    <xf numFmtId="2" fontId="10" fillId="0" borderId="11" xfId="39" applyNumberFormat="1" applyFont="1" applyFill="1" applyBorder="1" applyAlignment="1" applyProtection="1">
      <alignment horizontal="justify" vertical="center" wrapText="1"/>
      <protection hidden="1"/>
    </xf>
    <xf numFmtId="49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167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166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39" applyNumberFormat="1" applyFont="1" applyFill="1" applyBorder="1" applyAlignment="1" applyProtection="1">
      <alignment vertical="center" wrapText="1"/>
      <protection hidden="1"/>
    </xf>
    <xf numFmtId="2" fontId="10" fillId="0" borderId="0" xfId="39" applyNumberFormat="1" applyFont="1" applyFill="1" applyBorder="1" applyAlignment="1" applyProtection="1">
      <alignment horizontal="justify" vertical="center" wrapText="1"/>
      <protection hidden="1"/>
    </xf>
    <xf numFmtId="49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39" applyNumberFormat="1" applyFont="1" applyFill="1" applyBorder="1" applyAlignment="1" applyProtection="1">
      <alignment vertical="center" wrapText="1"/>
      <protection hidden="1"/>
    </xf>
    <xf numFmtId="1" fontId="10" fillId="0" borderId="0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7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2" fillId="11" borderId="0" xfId="0" applyFont="1" applyFill="1" applyAlignment="1">
      <alignment vertical="center"/>
    </xf>
    <xf numFmtId="0" fontId="14" fillId="11" borderId="0" xfId="0" applyFont="1" applyFill="1" applyAlignment="1">
      <alignment horizontal="right"/>
    </xf>
    <xf numFmtId="0" fontId="12" fillId="11" borderId="3" xfId="0" applyFont="1" applyFill="1" applyBorder="1" applyAlignment="1" applyProtection="1">
      <alignment horizontal="center" vertical="top" wrapText="1"/>
      <protection locked="0"/>
    </xf>
    <xf numFmtId="0" fontId="14" fillId="11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 applyProtection="1">
      <alignment vertical="center" wrapText="1"/>
      <protection locked="0"/>
    </xf>
    <xf numFmtId="4" fontId="12" fillId="11" borderId="3" xfId="0" applyNumberFormat="1" applyFont="1" applyFill="1" applyBorder="1" applyAlignment="1">
      <alignment vertical="center"/>
    </xf>
    <xf numFmtId="0" fontId="14" fillId="11" borderId="3" xfId="0" applyFont="1" applyFill="1" applyBorder="1" applyAlignment="1" applyProtection="1">
      <alignment horizontal="center" vertical="center" wrapText="1"/>
      <protection locked="0"/>
    </xf>
    <xf numFmtId="4" fontId="12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5" fillId="11" borderId="3" xfId="0" applyFont="1" applyFill="1" applyBorder="1" applyAlignment="1" applyProtection="1">
      <alignment vertical="center" wrapText="1"/>
    </xf>
    <xf numFmtId="165" fontId="0" fillId="11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" fontId="12" fillId="0" borderId="0" xfId="39" applyNumberFormat="1" applyFont="1" applyFill="1" applyBorder="1" applyAlignment="1" applyProtection="1">
      <alignment vertical="center" wrapText="1"/>
      <protection hidden="1"/>
    </xf>
    <xf numFmtId="4" fontId="12" fillId="0" borderId="0" xfId="36" applyNumberFormat="1" applyFont="1" applyFill="1" applyBorder="1" applyAlignment="1"/>
    <xf numFmtId="4" fontId="12" fillId="0" borderId="0" xfId="36" applyNumberFormat="1" applyFont="1" applyFill="1" applyBorder="1" applyAlignment="1">
      <alignment horizontal="right" wrapText="1"/>
    </xf>
    <xf numFmtId="4" fontId="16" fillId="0" borderId="0" xfId="36" applyNumberFormat="1" applyFont="1" applyFill="1" applyBorder="1" applyAlignment="1"/>
    <xf numFmtId="4" fontId="16" fillId="0" borderId="0" xfId="39" applyNumberFormat="1" applyFont="1" applyFill="1" applyBorder="1" applyAlignment="1" applyProtection="1">
      <alignment vertical="center" wrapText="1"/>
      <protection hidden="1"/>
    </xf>
    <xf numFmtId="4" fontId="20" fillId="0" borderId="0" xfId="38" applyNumberFormat="1" applyFont="1" applyAlignment="1">
      <alignment horizontal="right" vertical="center"/>
    </xf>
    <xf numFmtId="4" fontId="27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2" fillId="0" borderId="0" xfId="0" applyFont="1" applyFill="1" applyAlignment="1" applyProtection="1">
      <protection hidden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5" fillId="0" borderId="3" xfId="27" applyFont="1" applyFill="1" applyBorder="1" applyAlignment="1">
      <alignment horizontal="center" vertical="center" wrapText="1"/>
    </xf>
    <xf numFmtId="0" fontId="12" fillId="0" borderId="3" xfId="35" applyFont="1" applyFill="1" applyBorder="1" applyAlignment="1">
      <alignment horizontal="left" vertic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20" fillId="0" borderId="0" xfId="44" applyFont="1" applyAlignment="1">
      <alignment horizontal="left" vertical="center"/>
    </xf>
    <xf numFmtId="0" fontId="20" fillId="0" borderId="0" xfId="44" applyFont="1"/>
    <xf numFmtId="0" fontId="15" fillId="0" borderId="0" xfId="44" applyNumberFormat="1" applyFont="1" applyFill="1" applyBorder="1" applyAlignment="1" applyProtection="1">
      <alignment horizontal="left" vertical="center" wrapText="1"/>
    </xf>
    <xf numFmtId="0" fontId="15" fillId="0" borderId="0" xfId="44" applyNumberFormat="1" applyFont="1" applyFill="1" applyBorder="1" applyAlignment="1" applyProtection="1">
      <alignment horizontal="right" vertical="center" wrapText="1"/>
    </xf>
    <xf numFmtId="0" fontId="22" fillId="0" borderId="0" xfId="44" applyNumberFormat="1" applyFont="1" applyFill="1" applyBorder="1" applyAlignment="1" applyProtection="1">
      <alignment horizontal="left" vertical="center" wrapText="1"/>
    </xf>
    <xf numFmtId="0" fontId="22" fillId="0" borderId="0" xfId="44" applyNumberFormat="1" applyFont="1" applyFill="1" applyBorder="1" applyAlignment="1" applyProtection="1">
      <alignment horizontal="right" vertical="center" wrapText="1"/>
    </xf>
    <xf numFmtId="0" fontId="12" fillId="0" borderId="0" xfId="44" applyFont="1" applyBorder="1" applyAlignment="1">
      <alignment horizontal="justify" wrapText="1"/>
    </xf>
    <xf numFmtId="4" fontId="12" fillId="0" borderId="0" xfId="44" applyNumberFormat="1" applyFont="1" applyBorder="1" applyAlignment="1">
      <alignment horizontal="right"/>
    </xf>
    <xf numFmtId="0" fontId="12" fillId="0" borderId="0" xfId="44" applyFont="1" applyBorder="1" applyAlignment="1">
      <alignment horizontal="justify"/>
    </xf>
    <xf numFmtId="4" fontId="20" fillId="0" borderId="0" xfId="44" applyNumberFormat="1" applyFont="1" applyAlignment="1">
      <alignment horizontal="right" vertical="center"/>
    </xf>
    <xf numFmtId="0" fontId="20" fillId="0" borderId="0" xfId="44" applyFont="1" applyAlignment="1">
      <alignment horizontal="right" vertical="center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5" fillId="0" borderId="0" xfId="45" applyNumberFormat="1" applyFont="1" applyFill="1" applyBorder="1" applyAlignment="1" applyProtection="1">
      <alignment horizontal="left" vertical="center" wrapText="1"/>
    </xf>
    <xf numFmtId="0" fontId="20" fillId="0" borderId="0" xfId="45" applyFont="1"/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15" fillId="0" borderId="0" xfId="45" applyNumberFormat="1" applyFont="1" applyFill="1" applyBorder="1" applyAlignment="1" applyProtection="1">
      <alignment horizontal="right" vertical="center" wrapText="1"/>
    </xf>
    <xf numFmtId="0" fontId="22" fillId="0" borderId="0" xfId="45" applyNumberFormat="1" applyFont="1" applyFill="1" applyBorder="1" applyAlignment="1" applyProtection="1">
      <alignment horizontal="left" vertical="center" wrapText="1"/>
    </xf>
    <xf numFmtId="0" fontId="22" fillId="0" borderId="0" xfId="45" applyNumberFormat="1" applyFont="1" applyFill="1" applyBorder="1" applyAlignment="1" applyProtection="1">
      <alignment horizontal="center" vertical="center" wrapText="1"/>
    </xf>
    <xf numFmtId="0" fontId="22" fillId="0" borderId="0" xfId="45" applyNumberFormat="1" applyFont="1" applyFill="1" applyBorder="1" applyAlignment="1" applyProtection="1">
      <alignment horizontal="right" vertical="center" wrapText="1"/>
    </xf>
    <xf numFmtId="0" fontId="15" fillId="0" borderId="10" xfId="45" applyNumberFormat="1" applyFont="1" applyFill="1" applyBorder="1" applyAlignment="1" applyProtection="1">
      <alignment horizontal="center" vertical="top" wrapText="1"/>
    </xf>
    <xf numFmtId="166" fontId="12" fillId="0" borderId="0" xfId="41" applyNumberFormat="1" applyFont="1" applyFill="1" applyBorder="1" applyAlignment="1" applyProtection="1">
      <alignment horizontal="justify" vertical="center" wrapText="1"/>
      <protection hidden="1"/>
    </xf>
    <xf numFmtId="166" fontId="12" fillId="0" borderId="0" xfId="41" applyNumberFormat="1" applyFont="1" applyFill="1" applyBorder="1" applyAlignment="1" applyProtection="1">
      <alignment horizontal="center" vertical="center"/>
      <protection hidden="1"/>
    </xf>
    <xf numFmtId="166" fontId="12" fillId="0" borderId="0" xfId="41" applyNumberFormat="1" applyFont="1" applyFill="1" applyBorder="1" applyAlignment="1" applyProtection="1">
      <alignment horizontal="right" vertical="center"/>
      <protection hidden="1"/>
    </xf>
    <xf numFmtId="1" fontId="12" fillId="0" borderId="0" xfId="41" applyNumberFormat="1" applyFont="1" applyFill="1" applyBorder="1" applyAlignment="1" applyProtection="1">
      <alignment horizontal="center" vertical="center"/>
      <protection hidden="1"/>
    </xf>
    <xf numFmtId="168" fontId="12" fillId="0" borderId="0" xfId="41" applyNumberFormat="1" applyFont="1" applyFill="1" applyBorder="1" applyAlignment="1" applyProtection="1">
      <alignment horizontal="left" vertical="center"/>
      <protection hidden="1"/>
    </xf>
    <xf numFmtId="167" fontId="12" fillId="0" borderId="0" xfId="41" applyNumberFormat="1" applyFont="1" applyFill="1" applyBorder="1" applyAlignment="1" applyProtection="1">
      <alignment horizontal="center" vertical="center"/>
      <protection hidden="1"/>
    </xf>
    <xf numFmtId="169" fontId="12" fillId="0" borderId="0" xfId="41" applyNumberFormat="1" applyFont="1" applyFill="1" applyBorder="1" applyAlignment="1" applyProtection="1">
      <alignment horizontal="right"/>
      <protection hidden="1"/>
    </xf>
    <xf numFmtId="49" fontId="12" fillId="11" borderId="0" xfId="36" applyNumberFormat="1" applyFont="1" applyFill="1" applyBorder="1" applyAlignment="1">
      <alignment horizontal="center" wrapText="1"/>
    </xf>
    <xf numFmtId="49" fontId="12" fillId="0" borderId="0" xfId="41" applyNumberFormat="1" applyFont="1" applyFill="1" applyBorder="1" applyAlignment="1" applyProtection="1">
      <alignment horizontal="left" vertical="center"/>
      <protection hidden="1"/>
    </xf>
    <xf numFmtId="168" fontId="12" fillId="0" borderId="0" xfId="41" applyNumberFormat="1" applyFont="1" applyFill="1" applyBorder="1" applyAlignment="1" applyProtection="1">
      <alignment horizontal="center" vertical="center"/>
      <protection hidden="1"/>
    </xf>
    <xf numFmtId="169" fontId="12" fillId="0" borderId="0" xfId="41" applyNumberFormat="1" applyFont="1" applyFill="1" applyBorder="1" applyAlignment="1" applyProtection="1">
      <alignment horizontal="right" vertical="center"/>
      <protection hidden="1"/>
    </xf>
    <xf numFmtId="0" fontId="20" fillId="0" borderId="0" xfId="45" applyFont="1" applyAlignment="1">
      <alignment horizontal="left" vertical="center"/>
    </xf>
    <xf numFmtId="0" fontId="20" fillId="0" borderId="0" xfId="45" applyFont="1" applyAlignment="1">
      <alignment horizontal="center" vertical="center"/>
    </xf>
    <xf numFmtId="0" fontId="20" fillId="0" borderId="0" xfId="45" applyFont="1" applyAlignment="1">
      <alignment horizontal="right" vertical="center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hidden="1"/>
    </xf>
    <xf numFmtId="165" fontId="13" fillId="0" borderId="0" xfId="17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right"/>
      <protection hidden="1"/>
    </xf>
    <xf numFmtId="0" fontId="15" fillId="0" borderId="0" xfId="38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26" fillId="0" borderId="0" xfId="38" applyNumberFormat="1" applyFont="1" applyFill="1" applyBorder="1" applyAlignment="1" applyProtection="1">
      <alignment horizontal="center" vertical="center" wrapText="1"/>
    </xf>
    <xf numFmtId="0" fontId="15" fillId="0" borderId="5" xfId="38" applyNumberFormat="1" applyFont="1" applyFill="1" applyBorder="1" applyAlignment="1" applyProtection="1">
      <alignment horizontal="center" vertical="top" wrapText="1"/>
    </xf>
    <xf numFmtId="0" fontId="15" fillId="0" borderId="9" xfId="38" applyNumberFormat="1" applyFont="1" applyFill="1" applyBorder="1" applyAlignment="1" applyProtection="1">
      <alignment horizontal="center" vertical="top" wrapText="1"/>
    </xf>
    <xf numFmtId="0" fontId="15" fillId="0" borderId="6" xfId="38" applyNumberFormat="1" applyFont="1" applyFill="1" applyBorder="1" applyAlignment="1" applyProtection="1">
      <alignment horizontal="center" vertical="top" wrapText="1"/>
    </xf>
    <xf numFmtId="0" fontId="15" fillId="0" borderId="7" xfId="38" applyNumberFormat="1" applyFont="1" applyFill="1" applyBorder="1" applyAlignment="1" applyProtection="1">
      <alignment horizontal="center" vertical="top" wrapText="1"/>
    </xf>
    <xf numFmtId="0" fontId="15" fillId="0" borderId="8" xfId="38" applyNumberFormat="1" applyFont="1" applyFill="1" applyBorder="1" applyAlignment="1" applyProtection="1">
      <alignment horizontal="center" vertical="top" wrapText="1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0" fontId="15" fillId="0" borderId="4" xfId="38" applyNumberFormat="1" applyFont="1" applyFill="1" applyBorder="1" applyAlignment="1" applyProtection="1">
      <alignment horizontal="right" vertical="top" wrapText="1"/>
    </xf>
    <xf numFmtId="0" fontId="24" fillId="0" borderId="0" xfId="38" applyNumberFormat="1" applyFont="1" applyFill="1" applyBorder="1" applyAlignment="1" applyProtection="1">
      <alignment horizontal="right" vertical="top" wrapText="1"/>
    </xf>
    <xf numFmtId="0" fontId="15" fillId="0" borderId="0" xfId="38" applyNumberFormat="1" applyFont="1" applyFill="1" applyBorder="1" applyAlignment="1" applyProtection="1">
      <alignment horizontal="right" vertical="top" wrapText="1"/>
    </xf>
    <xf numFmtId="0" fontId="15" fillId="0" borderId="0" xfId="38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/>
      <protection hidden="1"/>
    </xf>
    <xf numFmtId="0" fontId="21" fillId="0" borderId="0" xfId="45" applyNumberFormat="1" applyFont="1" applyFill="1" applyBorder="1" applyAlignment="1" applyProtection="1">
      <alignment horizontal="center" vertical="center" wrapText="1"/>
    </xf>
    <xf numFmtId="0" fontId="15" fillId="0" borderId="4" xfId="45" applyNumberFormat="1" applyFont="1" applyFill="1" applyBorder="1" applyAlignment="1" applyProtection="1">
      <alignment horizontal="right" vertical="top" wrapText="1"/>
    </xf>
    <xf numFmtId="0" fontId="15" fillId="0" borderId="5" xfId="45" applyNumberFormat="1" applyFont="1" applyFill="1" applyBorder="1" applyAlignment="1" applyProtection="1">
      <alignment horizontal="center" vertical="top" wrapText="1"/>
    </xf>
    <xf numFmtId="0" fontId="15" fillId="0" borderId="9" xfId="45" applyNumberFormat="1" applyFont="1" applyFill="1" applyBorder="1" applyAlignment="1" applyProtection="1">
      <alignment horizontal="center" vertical="top" wrapText="1"/>
    </xf>
    <xf numFmtId="0" fontId="15" fillId="0" borderId="6" xfId="45" applyNumberFormat="1" applyFont="1" applyFill="1" applyBorder="1" applyAlignment="1" applyProtection="1">
      <alignment horizontal="center" vertical="top" wrapText="1"/>
    </xf>
    <xf numFmtId="0" fontId="15" fillId="0" borderId="7" xfId="45" applyNumberFormat="1" applyFont="1" applyFill="1" applyBorder="1" applyAlignment="1" applyProtection="1">
      <alignment horizontal="center" vertical="top" wrapText="1"/>
    </xf>
    <xf numFmtId="0" fontId="15" fillId="0" borderId="8" xfId="45" applyNumberFormat="1" applyFont="1" applyFill="1" applyBorder="1" applyAlignment="1" applyProtection="1">
      <alignment horizontal="center" vertical="top" wrapText="1"/>
    </xf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26" fillId="0" borderId="0" xfId="45" applyNumberFormat="1" applyFont="1" applyFill="1" applyBorder="1" applyAlignment="1" applyProtection="1">
      <alignment horizontal="center" vertical="center" wrapText="1"/>
    </xf>
    <xf numFmtId="49" fontId="15" fillId="0" borderId="0" xfId="44" applyNumberFormat="1" applyFont="1" applyFill="1" applyBorder="1" applyAlignment="1" applyProtection="1">
      <alignment horizontal="center" vertical="center"/>
    </xf>
    <xf numFmtId="0" fontId="21" fillId="0" borderId="0" xfId="44" applyNumberFormat="1" applyFont="1" applyFill="1" applyBorder="1" applyAlignment="1" applyProtection="1">
      <alignment horizontal="center" vertical="center" wrapText="1"/>
    </xf>
    <xf numFmtId="0" fontId="24" fillId="0" borderId="0" xfId="44" applyNumberFormat="1" applyFont="1" applyFill="1" applyBorder="1" applyAlignment="1" applyProtection="1">
      <alignment horizontal="right" vertical="top" wrapText="1"/>
    </xf>
    <xf numFmtId="0" fontId="15" fillId="0" borderId="5" xfId="44" applyNumberFormat="1" applyFont="1" applyFill="1" applyBorder="1" applyAlignment="1" applyProtection="1">
      <alignment horizontal="center" vertical="top" wrapText="1"/>
    </xf>
    <xf numFmtId="0" fontId="15" fillId="0" borderId="9" xfId="44" applyNumberFormat="1" applyFont="1" applyFill="1" applyBorder="1" applyAlignment="1" applyProtection="1">
      <alignment horizontal="center" vertical="top" wrapText="1"/>
    </xf>
    <xf numFmtId="0" fontId="15" fillId="0" borderId="0" xfId="44" applyNumberFormat="1" applyFont="1" applyFill="1" applyBorder="1" applyAlignment="1" applyProtection="1">
      <alignment horizontal="center" vertical="center"/>
    </xf>
    <xf numFmtId="0" fontId="12" fillId="11" borderId="0" xfId="38" applyFont="1" applyFill="1" applyAlignment="1" applyProtection="1">
      <alignment horizontal="center"/>
      <protection hidden="1"/>
    </xf>
    <xf numFmtId="0" fontId="12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6"/>
    <cellStyle name="Обычный 2 2" xfId="39"/>
    <cellStyle name="Обычный 2 2 2" xfId="41"/>
    <cellStyle name="Обычный 3" xfId="38"/>
    <cellStyle name="Обычный 3 2" xfId="43"/>
    <cellStyle name="Обычный 3 3" xfId="44"/>
    <cellStyle name="Обычный 3 4" xfId="45"/>
    <cellStyle name="Обычный 4" xfId="42"/>
    <cellStyle name="Обычный_431_1917_Доходы" xfId="16"/>
    <cellStyle name="Обычный_Прил3" xfId="37"/>
    <cellStyle name="Обычный_Прил4" xfId="40"/>
    <cellStyle name="Обычный_Уточнение_3_Доходы_пр-37н" xfId="17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- константа_431_1917_Доходы" xfId="21"/>
    <cellStyle name="Отдельная ячейка [печать]" xfId="22"/>
    <cellStyle name="Отдельная ячейка_431_1917_Доходы" xfId="23"/>
    <cellStyle name="Отдельная ячейка-результат" xfId="24"/>
    <cellStyle name="Отдельная ячейка-результат [печать]" xfId="25"/>
    <cellStyle name="Отдельная ячейка-результат_431_1917_Доходы" xfId="26"/>
    <cellStyle name="Свойства элементов измерения" xfId="27"/>
    <cellStyle name="Свойства элементов измерения [печать]" xfId="28"/>
    <cellStyle name="Свойства элементов измерения_431_1917_Доходы" xfId="29"/>
    <cellStyle name="Финансовый 2" xfId="30"/>
    <cellStyle name="Элементы осей" xfId="31"/>
    <cellStyle name="Элементы осей [печать]" xfId="32"/>
    <cellStyle name="Элементы осей [печать] 2" xfId="33"/>
    <cellStyle name="Элементы осей [печать] 2 2" xfId="35"/>
    <cellStyle name="Элементы осей_431_1917_Доходы" xfId="34"/>
  </cellStyles>
  <dxfs count="0"/>
  <tableStyles count="0" defaultTableStyle="TableStyleMedium2" defaultPivotStyle="PivotStyleLight16"/>
  <colors>
    <mruColors>
      <color rgb="FF008080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%202021-2023/&#1056;&#1077;&#1096;&#1077;&#1085;&#1080;&#1077;%20&#1057;&#1086;&#1073;&#1088;&#1072;&#1085;&#1080;&#1103;%20&#1086;&#1090;%2018.12.2020%20&#8470;28-111/&#1055;&#1088;&#1080;&#1083;&#1086;&#1078;&#1077;&#1085;&#1080;&#1103;%20&#1082;%20&#1056;&#1077;&#1096;&#1077;&#1085;&#1080;&#1102;%2028-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</sheetNames>
    <sheetDataSet>
      <sheetData sheetId="0">
        <row r="6">
          <cell r="B6" t="str">
            <v>от "18" декабря 2020 года №28-111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4">
          <cell r="J10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48"/>
  <sheetViews>
    <sheetView tabSelected="1" view="pageBreakPreview" zoomScaleNormal="80" zoomScaleSheetLayoutView="100" workbookViewId="0">
      <selection activeCell="F23" sqref="F23"/>
    </sheetView>
  </sheetViews>
  <sheetFormatPr defaultColWidth="31" defaultRowHeight="15.75" x14ac:dyDescent="0.25"/>
  <cols>
    <col min="1" max="1" width="28.28515625" style="1" customWidth="1"/>
    <col min="2" max="2" width="46.5703125" style="4" customWidth="1"/>
    <col min="3" max="3" width="16.28515625" style="14" customWidth="1"/>
    <col min="4" max="16384" width="31" style="2"/>
  </cols>
  <sheetData>
    <row r="1" spans="1:3" x14ac:dyDescent="0.25">
      <c r="A1" s="3"/>
      <c r="B1" s="165" t="s">
        <v>43</v>
      </c>
      <c r="C1" s="165"/>
    </row>
    <row r="2" spans="1:3" x14ac:dyDescent="0.25">
      <c r="A2" s="3"/>
      <c r="B2" s="165" t="s">
        <v>42</v>
      </c>
      <c r="C2" s="165"/>
    </row>
    <row r="3" spans="1:3" x14ac:dyDescent="0.25">
      <c r="A3" s="3"/>
      <c r="B3" s="165" t="s">
        <v>480</v>
      </c>
      <c r="C3" s="165"/>
    </row>
    <row r="4" spans="1:3" x14ac:dyDescent="0.25">
      <c r="A4" s="3"/>
      <c r="B4" s="165" t="s">
        <v>496</v>
      </c>
      <c r="C4" s="165"/>
    </row>
    <row r="5" spans="1:3" x14ac:dyDescent="0.25">
      <c r="A5" s="3"/>
      <c r="B5" s="165" t="s">
        <v>481</v>
      </c>
      <c r="C5" s="165"/>
    </row>
    <row r="6" spans="1:3" x14ac:dyDescent="0.25">
      <c r="A6" s="3"/>
      <c r="B6" s="165" t="s">
        <v>46</v>
      </c>
      <c r="C6" s="165"/>
    </row>
    <row r="7" spans="1:3" x14ac:dyDescent="0.25">
      <c r="A7" s="3"/>
      <c r="B7" s="165" t="s">
        <v>538</v>
      </c>
      <c r="C7" s="165"/>
    </row>
    <row r="8" spans="1:3" x14ac:dyDescent="0.25">
      <c r="C8" s="111"/>
    </row>
    <row r="9" spans="1:3" x14ac:dyDescent="0.25">
      <c r="A9" s="3"/>
      <c r="B9" s="165" t="s">
        <v>43</v>
      </c>
      <c r="C9" s="165"/>
    </row>
    <row r="10" spans="1:3" x14ac:dyDescent="0.25">
      <c r="A10" s="3"/>
      <c r="B10" s="165" t="s">
        <v>42</v>
      </c>
      <c r="C10" s="165"/>
    </row>
    <row r="11" spans="1:3" x14ac:dyDescent="0.25">
      <c r="A11" s="3"/>
      <c r="B11" s="165" t="s">
        <v>44</v>
      </c>
      <c r="C11" s="165"/>
    </row>
    <row r="12" spans="1:3" x14ac:dyDescent="0.25">
      <c r="A12" s="3"/>
      <c r="B12" s="165" t="s">
        <v>45</v>
      </c>
      <c r="C12" s="165"/>
    </row>
    <row r="13" spans="1:3" x14ac:dyDescent="0.25">
      <c r="A13" s="3"/>
      <c r="B13" s="165" t="s">
        <v>46</v>
      </c>
      <c r="C13" s="165"/>
    </row>
    <row r="14" spans="1:3" x14ac:dyDescent="0.25">
      <c r="A14" s="3"/>
      <c r="B14" s="165" t="s">
        <v>476</v>
      </c>
      <c r="C14" s="165"/>
    </row>
    <row r="15" spans="1:3" x14ac:dyDescent="0.25">
      <c r="A15" s="3"/>
    </row>
    <row r="16" spans="1:3" x14ac:dyDescent="0.25">
      <c r="A16" s="3"/>
    </row>
    <row r="17" spans="1:3" ht="17.649999999999999" customHeight="1" x14ac:dyDescent="0.25">
      <c r="A17" s="166" t="s">
        <v>47</v>
      </c>
      <c r="B17" s="166"/>
      <c r="C17" s="166"/>
    </row>
    <row r="18" spans="1:3" ht="17.649999999999999" customHeight="1" x14ac:dyDescent="0.25">
      <c r="A18" s="166" t="s">
        <v>477</v>
      </c>
      <c r="B18" s="166"/>
      <c r="C18" s="166"/>
    </row>
    <row r="19" spans="1:3" ht="17.649999999999999" customHeight="1" x14ac:dyDescent="0.25">
      <c r="A19" s="166" t="s">
        <v>2</v>
      </c>
      <c r="B19" s="166"/>
      <c r="C19" s="166"/>
    </row>
    <row r="20" spans="1:3" ht="18.75" x14ac:dyDescent="0.25">
      <c r="A20" s="164" t="s">
        <v>39</v>
      </c>
      <c r="B20" s="164"/>
      <c r="C20" s="164"/>
    </row>
    <row r="21" spans="1:3" x14ac:dyDescent="0.25">
      <c r="A21" s="3" t="s">
        <v>24</v>
      </c>
      <c r="B21" s="5"/>
    </row>
    <row r="22" spans="1:3" x14ac:dyDescent="0.25">
      <c r="A22" s="6"/>
      <c r="B22" s="7"/>
      <c r="C22" s="8" t="s">
        <v>41</v>
      </c>
    </row>
    <row r="23" spans="1:3" s="12" customFormat="1" ht="31.5" x14ac:dyDescent="0.2">
      <c r="A23" s="9" t="s">
        <v>1</v>
      </c>
      <c r="B23" s="10" t="s">
        <v>34</v>
      </c>
      <c r="C23" s="11" t="s">
        <v>40</v>
      </c>
    </row>
    <row r="24" spans="1:3" ht="31.5" x14ac:dyDescent="0.25">
      <c r="A24" s="13" t="s">
        <v>10</v>
      </c>
      <c r="B24" s="15" t="s">
        <v>4</v>
      </c>
      <c r="C24" s="16">
        <f>C25+C27+C29+C32+C35+C37+C39</f>
        <v>132452674.32999998</v>
      </c>
    </row>
    <row r="25" spans="1:3" x14ac:dyDescent="0.25">
      <c r="A25" s="13" t="s">
        <v>11</v>
      </c>
      <c r="B25" s="15" t="s">
        <v>5</v>
      </c>
      <c r="C25" s="16">
        <f>C26</f>
        <v>45013351.229999997</v>
      </c>
    </row>
    <row r="26" spans="1:3" x14ac:dyDescent="0.25">
      <c r="A26" s="13" t="s">
        <v>12</v>
      </c>
      <c r="B26" s="15" t="s">
        <v>6</v>
      </c>
      <c r="C26" s="16">
        <v>45013351.229999997</v>
      </c>
    </row>
    <row r="27" spans="1:3" x14ac:dyDescent="0.25">
      <c r="A27" s="13" t="s">
        <v>13</v>
      </c>
      <c r="B27" s="15" t="s">
        <v>7</v>
      </c>
      <c r="C27" s="16">
        <f>C28</f>
        <v>21091.5</v>
      </c>
    </row>
    <row r="28" spans="1:3" ht="63" x14ac:dyDescent="0.25">
      <c r="A28" s="13" t="s">
        <v>48</v>
      </c>
      <c r="B28" s="15" t="s">
        <v>49</v>
      </c>
      <c r="C28" s="16">
        <v>21091.5</v>
      </c>
    </row>
    <row r="29" spans="1:3" x14ac:dyDescent="0.25">
      <c r="A29" s="13" t="s">
        <v>14</v>
      </c>
      <c r="B29" s="15" t="s">
        <v>8</v>
      </c>
      <c r="C29" s="16">
        <f>SUM(C30:C31)</f>
        <v>67054540</v>
      </c>
    </row>
    <row r="30" spans="1:3" x14ac:dyDescent="0.25">
      <c r="A30" s="20" t="s">
        <v>57</v>
      </c>
      <c r="B30" s="21" t="s">
        <v>58</v>
      </c>
      <c r="C30" s="16">
        <v>2377940</v>
      </c>
    </row>
    <row r="31" spans="1:3" x14ac:dyDescent="0.25">
      <c r="A31" s="13" t="s">
        <v>50</v>
      </c>
      <c r="B31" s="15" t="s">
        <v>51</v>
      </c>
      <c r="C31" s="16">
        <v>64676600</v>
      </c>
    </row>
    <row r="32" spans="1:3" ht="63" x14ac:dyDescent="0.25">
      <c r="A32" s="13" t="s">
        <v>15</v>
      </c>
      <c r="B32" s="15" t="s">
        <v>9</v>
      </c>
      <c r="C32" s="16">
        <f>SUM(C33:C34)</f>
        <v>18433566.75</v>
      </c>
    </row>
    <row r="33" spans="1:3" ht="141.75" x14ac:dyDescent="0.25">
      <c r="A33" s="13" t="s">
        <v>16</v>
      </c>
      <c r="B33" s="15" t="s">
        <v>3</v>
      </c>
      <c r="C33" s="16">
        <f>10747032.15+6749525.6+84500+33486.85</f>
        <v>17614544.600000001</v>
      </c>
    </row>
    <row r="34" spans="1:3" ht="126" x14ac:dyDescent="0.25">
      <c r="A34" s="13" t="s">
        <v>35</v>
      </c>
      <c r="B34" s="15" t="s">
        <v>19</v>
      </c>
      <c r="C34" s="16">
        <v>819022.15</v>
      </c>
    </row>
    <row r="35" spans="1:3" ht="47.25" x14ac:dyDescent="0.25">
      <c r="A35" s="13" t="s">
        <v>17</v>
      </c>
      <c r="B35" s="15" t="s">
        <v>0</v>
      </c>
      <c r="C35" s="16">
        <f>C36</f>
        <v>632539.53</v>
      </c>
    </row>
    <row r="36" spans="1:3" ht="47.25" x14ac:dyDescent="0.25">
      <c r="A36" s="13" t="s">
        <v>18</v>
      </c>
      <c r="B36" s="15" t="s">
        <v>36</v>
      </c>
      <c r="C36" s="16">
        <f>624900+4839.53+2800</f>
        <v>632539.53</v>
      </c>
    </row>
    <row r="37" spans="1:3" ht="31.5" x14ac:dyDescent="0.25">
      <c r="A37" s="121" t="s">
        <v>500</v>
      </c>
      <c r="B37" s="122" t="s">
        <v>501</v>
      </c>
      <c r="C37" s="16">
        <f>C38</f>
        <v>213174.72</v>
      </c>
    </row>
    <row r="38" spans="1:3" ht="110.25" x14ac:dyDescent="0.25">
      <c r="A38" s="13" t="s">
        <v>533</v>
      </c>
      <c r="B38" s="15" t="s">
        <v>534</v>
      </c>
      <c r="C38" s="16">
        <f>182934.63+30240.09</f>
        <v>213174.72</v>
      </c>
    </row>
    <row r="39" spans="1:3" x14ac:dyDescent="0.25">
      <c r="A39" s="13" t="s">
        <v>52</v>
      </c>
      <c r="B39" s="15" t="s">
        <v>53</v>
      </c>
      <c r="C39" s="16">
        <f>C40</f>
        <v>1084410.6000000001</v>
      </c>
    </row>
    <row r="40" spans="1:3" x14ac:dyDescent="0.25">
      <c r="A40" s="13" t="s">
        <v>54</v>
      </c>
      <c r="B40" s="15" t="s">
        <v>55</v>
      </c>
      <c r="C40" s="16">
        <v>1084410.6000000001</v>
      </c>
    </row>
    <row r="41" spans="1:3" x14ac:dyDescent="0.25">
      <c r="A41" s="13" t="s">
        <v>30</v>
      </c>
      <c r="B41" s="15" t="s">
        <v>31</v>
      </c>
      <c r="C41" s="16">
        <f>C42</f>
        <v>8501566.7899999991</v>
      </c>
    </row>
    <row r="42" spans="1:3" ht="47.25" x14ac:dyDescent="0.25">
      <c r="A42" s="13" t="s">
        <v>32</v>
      </c>
      <c r="B42" s="15" t="s">
        <v>33</v>
      </c>
      <c r="C42" s="16">
        <f>SUM(C43:C46)</f>
        <v>8501566.7899999991</v>
      </c>
    </row>
    <row r="43" spans="1:3" ht="31.5" hidden="1" x14ac:dyDescent="0.25">
      <c r="A43" s="13" t="s">
        <v>37</v>
      </c>
      <c r="B43" s="15" t="s">
        <v>38</v>
      </c>
      <c r="C43" s="16"/>
    </row>
    <row r="44" spans="1:3" ht="47.25" x14ac:dyDescent="0.25">
      <c r="A44" s="13" t="s">
        <v>26</v>
      </c>
      <c r="B44" s="15" t="s">
        <v>20</v>
      </c>
      <c r="C44" s="16">
        <f>6000+1687056.33-4500</f>
        <v>1688556.33</v>
      </c>
    </row>
    <row r="45" spans="1:3" ht="31.5" x14ac:dyDescent="0.25">
      <c r="A45" s="13" t="s">
        <v>27</v>
      </c>
      <c r="B45" s="15" t="s">
        <v>25</v>
      </c>
      <c r="C45" s="16">
        <v>520267</v>
      </c>
    </row>
    <row r="46" spans="1:3" x14ac:dyDescent="0.25">
      <c r="A46" s="13" t="s">
        <v>28</v>
      </c>
      <c r="B46" s="15" t="s">
        <v>21</v>
      </c>
      <c r="C46" s="16">
        <f>1228243.46+5000000+60000+4500</f>
        <v>6292743.46</v>
      </c>
    </row>
    <row r="47" spans="1:3" ht="31.5" hidden="1" x14ac:dyDescent="0.25">
      <c r="A47" s="13" t="s">
        <v>22</v>
      </c>
      <c r="B47" s="15" t="s">
        <v>23</v>
      </c>
      <c r="C47" s="16"/>
    </row>
    <row r="48" spans="1:3" x14ac:dyDescent="0.25">
      <c r="A48" s="17"/>
      <c r="B48" s="18" t="s">
        <v>29</v>
      </c>
      <c r="C48" s="19">
        <f>C24+C41</f>
        <v>140954241.11999997</v>
      </c>
    </row>
  </sheetData>
  <sheetProtection formatCells="0" formatColumns="0" formatRows="0" deleteColumns="0" deleteRows="0"/>
  <mergeCells count="17">
    <mergeCell ref="B7:C7"/>
    <mergeCell ref="B5:C5"/>
    <mergeCell ref="B1:C1"/>
    <mergeCell ref="B2:C2"/>
    <mergeCell ref="B3:C3"/>
    <mergeCell ref="B4:C4"/>
    <mergeCell ref="B6:C6"/>
    <mergeCell ref="A20:C20"/>
    <mergeCell ref="B9:C9"/>
    <mergeCell ref="B10:C10"/>
    <mergeCell ref="B11:C11"/>
    <mergeCell ref="B13:C13"/>
    <mergeCell ref="A17:C17"/>
    <mergeCell ref="A19:C19"/>
    <mergeCell ref="B14:C14"/>
    <mergeCell ref="B12:C12"/>
    <mergeCell ref="A18:C18"/>
  </mergeCells>
  <pageMargins left="0.78740157480314965" right="0.39370078740157483" top="0.39370078740157483" bottom="0.39370078740157483" header="0.19685039370078741" footer="0.19685039370078741"/>
  <pageSetup paperSize="9" fitToHeight="0" orientation="portrait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I434"/>
  <sheetViews>
    <sheetView view="pageBreakPreview" topLeftCell="A102" zoomScaleNormal="100" zoomScaleSheetLayoutView="100" workbookViewId="0">
      <selection activeCell="A115" sqref="A115"/>
    </sheetView>
  </sheetViews>
  <sheetFormatPr defaultColWidth="8.85546875" defaultRowHeight="15.75" x14ac:dyDescent="0.25"/>
  <cols>
    <col min="1" max="1" width="81.140625" style="30" customWidth="1"/>
    <col min="2" max="3" width="4.42578125" style="31" customWidth="1"/>
    <col min="4" max="6" width="4.28515625" style="31" customWidth="1"/>
    <col min="7" max="7" width="8.7109375" style="31" customWidth="1"/>
    <col min="8" max="8" width="7.5703125" style="31" customWidth="1"/>
    <col min="9" max="9" width="16.7109375" style="32" customWidth="1"/>
    <col min="10" max="10" width="11.28515625" style="24" bestFit="1" customWidth="1"/>
    <col min="11" max="16384" width="8.85546875" style="24"/>
  </cols>
  <sheetData>
    <row r="1" spans="1:9" x14ac:dyDescent="0.25">
      <c r="B1" s="165" t="s">
        <v>513</v>
      </c>
      <c r="C1" s="165"/>
      <c r="D1" s="165"/>
      <c r="E1" s="165"/>
      <c r="F1" s="165"/>
      <c r="G1" s="165"/>
      <c r="H1" s="165"/>
      <c r="I1" s="165"/>
    </row>
    <row r="2" spans="1:9" x14ac:dyDescent="0.25">
      <c r="A2" s="167" t="s">
        <v>42</v>
      </c>
      <c r="B2" s="167"/>
      <c r="C2" s="167"/>
      <c r="D2" s="167"/>
      <c r="E2" s="167"/>
      <c r="F2" s="167"/>
      <c r="G2" s="167"/>
      <c r="H2" s="167"/>
      <c r="I2" s="167"/>
    </row>
    <row r="3" spans="1:9" x14ac:dyDescent="0.25">
      <c r="A3" s="167" t="s">
        <v>480</v>
      </c>
      <c r="B3" s="167"/>
      <c r="C3" s="167"/>
      <c r="D3" s="167"/>
      <c r="E3" s="167"/>
      <c r="F3" s="167"/>
      <c r="G3" s="167"/>
      <c r="H3" s="167"/>
      <c r="I3" s="167"/>
    </row>
    <row r="4" spans="1:9" x14ac:dyDescent="0.25">
      <c r="A4" s="167" t="s">
        <v>496</v>
      </c>
      <c r="B4" s="167"/>
      <c r="C4" s="167"/>
      <c r="D4" s="167"/>
      <c r="E4" s="167"/>
      <c r="F4" s="167"/>
      <c r="G4" s="167"/>
      <c r="H4" s="167"/>
      <c r="I4" s="167"/>
    </row>
    <row r="5" spans="1:9" x14ac:dyDescent="0.25">
      <c r="A5" s="167" t="s">
        <v>491</v>
      </c>
      <c r="B5" s="167"/>
      <c r="C5" s="167"/>
      <c r="D5" s="167"/>
      <c r="E5" s="167"/>
      <c r="F5" s="167"/>
      <c r="G5" s="167"/>
      <c r="H5" s="167"/>
      <c r="I5" s="167"/>
    </row>
    <row r="6" spans="1:9" x14ac:dyDescent="0.25">
      <c r="A6" s="167" t="s">
        <v>492</v>
      </c>
      <c r="B6" s="167"/>
      <c r="C6" s="167"/>
      <c r="D6" s="167"/>
      <c r="E6" s="167"/>
      <c r="F6" s="167"/>
      <c r="G6" s="167"/>
      <c r="H6" s="167"/>
      <c r="I6" s="167"/>
    </row>
    <row r="7" spans="1:9" x14ac:dyDescent="0.25">
      <c r="B7" s="165" t="s">
        <v>538</v>
      </c>
      <c r="C7" s="165"/>
      <c r="D7" s="165"/>
      <c r="E7" s="165"/>
      <c r="F7" s="165"/>
      <c r="G7" s="165"/>
      <c r="H7" s="165"/>
      <c r="I7" s="165"/>
    </row>
    <row r="9" spans="1:9" ht="15.75" customHeight="1" x14ac:dyDescent="0.25">
      <c r="A9" s="22"/>
      <c r="B9" s="168" t="s">
        <v>152</v>
      </c>
      <c r="C9" s="168"/>
      <c r="D9" s="168"/>
      <c r="E9" s="168"/>
      <c r="F9" s="168"/>
      <c r="G9" s="168"/>
      <c r="H9" s="168"/>
      <c r="I9" s="168"/>
    </row>
    <row r="10" spans="1:9" ht="15.75" customHeight="1" x14ac:dyDescent="0.25">
      <c r="A10" s="22"/>
      <c r="B10" s="171" t="s">
        <v>42</v>
      </c>
      <c r="C10" s="171"/>
      <c r="D10" s="171"/>
      <c r="E10" s="171"/>
      <c r="F10" s="171"/>
      <c r="G10" s="171"/>
      <c r="H10" s="171"/>
      <c r="I10" s="171"/>
    </row>
    <row r="11" spans="1:9" ht="15.75" customHeight="1" x14ac:dyDescent="0.25">
      <c r="A11" s="22"/>
      <c r="B11" s="168" t="s">
        <v>44</v>
      </c>
      <c r="C11" s="168"/>
      <c r="D11" s="168"/>
      <c r="E11" s="168"/>
      <c r="F11" s="168"/>
      <c r="G11" s="168"/>
      <c r="H11" s="168"/>
      <c r="I11" s="168"/>
    </row>
    <row r="12" spans="1:9" ht="15.75" customHeight="1" x14ac:dyDescent="0.25">
      <c r="A12" s="22"/>
      <c r="B12" s="168" t="s">
        <v>45</v>
      </c>
      <c r="C12" s="168"/>
      <c r="D12" s="168"/>
      <c r="E12" s="168"/>
      <c r="F12" s="168"/>
      <c r="G12" s="168"/>
      <c r="H12" s="168"/>
      <c r="I12" s="168"/>
    </row>
    <row r="13" spans="1:9" ht="15.75" customHeight="1" x14ac:dyDescent="0.25">
      <c r="A13" s="22"/>
      <c r="B13" s="168" t="s">
        <v>46</v>
      </c>
      <c r="C13" s="168"/>
      <c r="D13" s="168"/>
      <c r="E13" s="168"/>
      <c r="F13" s="168"/>
      <c r="G13" s="168"/>
      <c r="H13" s="168"/>
      <c r="I13" s="168"/>
    </row>
    <row r="14" spans="1:9" x14ac:dyDescent="0.25">
      <c r="A14" s="22"/>
      <c r="B14" s="168" t="str">
        <f>'Прил 1'!B14:C14</f>
        <v>от "18" декабря 2020 года №28-111</v>
      </c>
      <c r="C14" s="168"/>
      <c r="D14" s="168"/>
      <c r="E14" s="168"/>
      <c r="F14" s="168"/>
      <c r="G14" s="168"/>
      <c r="H14" s="168"/>
      <c r="I14" s="168"/>
    </row>
    <row r="15" spans="1:9" x14ac:dyDescent="0.25">
      <c r="A15" s="22"/>
      <c r="B15" s="23"/>
      <c r="C15" s="23"/>
      <c r="D15" s="23"/>
      <c r="E15" s="23"/>
      <c r="F15" s="23"/>
      <c r="G15" s="23"/>
      <c r="H15" s="23"/>
      <c r="I15" s="25"/>
    </row>
    <row r="16" spans="1:9" ht="96.75" customHeight="1" x14ac:dyDescent="0.25">
      <c r="A16" s="177" t="s">
        <v>504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26"/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178" t="s">
        <v>41</v>
      </c>
      <c r="B18" s="178"/>
      <c r="C18" s="178"/>
      <c r="D18" s="178"/>
      <c r="E18" s="178"/>
      <c r="F18" s="178"/>
      <c r="G18" s="178"/>
      <c r="H18" s="178"/>
      <c r="I18" s="178"/>
    </row>
    <row r="19" spans="1:9" x14ac:dyDescent="0.25">
      <c r="A19" s="172" t="s">
        <v>66</v>
      </c>
      <c r="B19" s="174" t="s">
        <v>1</v>
      </c>
      <c r="C19" s="175"/>
      <c r="D19" s="175"/>
      <c r="E19" s="175"/>
      <c r="F19" s="175"/>
      <c r="G19" s="175"/>
      <c r="H19" s="176"/>
      <c r="I19" s="172" t="s">
        <v>40</v>
      </c>
    </row>
    <row r="20" spans="1:9" ht="107.45" customHeight="1" x14ac:dyDescent="0.25">
      <c r="A20" s="173"/>
      <c r="B20" s="29" t="s">
        <v>67</v>
      </c>
      <c r="C20" s="29" t="s">
        <v>68</v>
      </c>
      <c r="D20" s="174" t="s">
        <v>69</v>
      </c>
      <c r="E20" s="175"/>
      <c r="F20" s="175"/>
      <c r="G20" s="176"/>
      <c r="H20" s="29" t="s">
        <v>70</v>
      </c>
      <c r="I20" s="173"/>
    </row>
    <row r="21" spans="1:9" x14ac:dyDescent="0.25">
      <c r="A21" s="37" t="s">
        <v>71</v>
      </c>
      <c r="B21" s="38">
        <v>1</v>
      </c>
      <c r="C21" s="38"/>
      <c r="D21" s="39"/>
      <c r="E21" s="40"/>
      <c r="F21" s="41"/>
      <c r="G21" s="42"/>
      <c r="H21" s="40"/>
      <c r="I21" s="104">
        <f>I22+I30+I60+I65+I69+I74</f>
        <v>24807554.780000001</v>
      </c>
    </row>
    <row r="22" spans="1:9" ht="47.25" x14ac:dyDescent="0.25">
      <c r="A22" s="43" t="s">
        <v>78</v>
      </c>
      <c r="B22" s="44" t="s">
        <v>72</v>
      </c>
      <c r="C22" s="44" t="s">
        <v>79</v>
      </c>
      <c r="D22" s="44" t="s">
        <v>153</v>
      </c>
      <c r="E22" s="45"/>
      <c r="F22" s="44"/>
      <c r="G22" s="44"/>
      <c r="H22" s="45" t="s">
        <v>154</v>
      </c>
      <c r="I22" s="105">
        <f>I23</f>
        <v>1171247.3600000001</v>
      </c>
    </row>
    <row r="23" spans="1:9" x14ac:dyDescent="0.25">
      <c r="A23" s="46" t="s">
        <v>155</v>
      </c>
      <c r="B23" s="44" t="s">
        <v>72</v>
      </c>
      <c r="C23" s="44" t="s">
        <v>79</v>
      </c>
      <c r="D23" s="44">
        <v>91</v>
      </c>
      <c r="E23" s="45">
        <v>0</v>
      </c>
      <c r="F23" s="44" t="s">
        <v>74</v>
      </c>
      <c r="G23" s="44" t="s">
        <v>76</v>
      </c>
      <c r="H23" s="45" t="s">
        <v>154</v>
      </c>
      <c r="I23" s="105">
        <f>I24</f>
        <v>1171247.3600000001</v>
      </c>
    </row>
    <row r="24" spans="1:9" ht="31.5" x14ac:dyDescent="0.25">
      <c r="A24" s="46" t="s">
        <v>156</v>
      </c>
      <c r="B24" s="44" t="s">
        <v>72</v>
      </c>
      <c r="C24" s="44" t="s">
        <v>79</v>
      </c>
      <c r="D24" s="44">
        <v>91</v>
      </c>
      <c r="E24" s="45">
        <v>1</v>
      </c>
      <c r="F24" s="44" t="s">
        <v>75</v>
      </c>
      <c r="G24" s="44" t="s">
        <v>76</v>
      </c>
      <c r="H24" s="45"/>
      <c r="I24" s="105">
        <f>I25</f>
        <v>1171247.3600000001</v>
      </c>
    </row>
    <row r="25" spans="1:9" ht="47.25" x14ac:dyDescent="0.25">
      <c r="A25" s="46" t="s">
        <v>157</v>
      </c>
      <c r="B25" s="44" t="s">
        <v>72</v>
      </c>
      <c r="C25" s="44" t="s">
        <v>79</v>
      </c>
      <c r="D25" s="44">
        <v>91</v>
      </c>
      <c r="E25" s="45">
        <v>1</v>
      </c>
      <c r="F25" s="44" t="s">
        <v>75</v>
      </c>
      <c r="G25" s="44" t="s">
        <v>158</v>
      </c>
      <c r="H25" s="45"/>
      <c r="I25" s="105">
        <f>I26+I27</f>
        <v>1171247.3600000001</v>
      </c>
    </row>
    <row r="26" spans="1:9" x14ac:dyDescent="0.25">
      <c r="A26" s="46" t="s">
        <v>159</v>
      </c>
      <c r="B26" s="44" t="s">
        <v>72</v>
      </c>
      <c r="C26" s="44" t="s">
        <v>79</v>
      </c>
      <c r="D26" s="44">
        <v>91</v>
      </c>
      <c r="E26" s="45">
        <v>1</v>
      </c>
      <c r="F26" s="44" t="s">
        <v>75</v>
      </c>
      <c r="G26" s="44" t="s">
        <v>158</v>
      </c>
      <c r="H26" s="45">
        <v>120</v>
      </c>
      <c r="I26" s="106">
        <f>'Прил 3'!J437</f>
        <v>1170247.3600000001</v>
      </c>
    </row>
    <row r="27" spans="1:9" ht="47.25" x14ac:dyDescent="0.25">
      <c r="A27" s="46" t="s">
        <v>160</v>
      </c>
      <c r="B27" s="44" t="s">
        <v>72</v>
      </c>
      <c r="C27" s="44" t="s">
        <v>79</v>
      </c>
      <c r="D27" s="44">
        <v>91</v>
      </c>
      <c r="E27" s="45">
        <v>1</v>
      </c>
      <c r="F27" s="44" t="s">
        <v>75</v>
      </c>
      <c r="G27" s="44" t="s">
        <v>161</v>
      </c>
      <c r="H27" s="45"/>
      <c r="I27" s="106">
        <f>SUM(I28:I29)</f>
        <v>1000</v>
      </c>
    </row>
    <row r="28" spans="1:9" ht="31.5" hidden="1" x14ac:dyDescent="0.25">
      <c r="A28" s="47" t="s">
        <v>82</v>
      </c>
      <c r="B28" s="44" t="s">
        <v>72</v>
      </c>
      <c r="C28" s="44" t="s">
        <v>79</v>
      </c>
      <c r="D28" s="44">
        <v>91</v>
      </c>
      <c r="E28" s="45">
        <v>1</v>
      </c>
      <c r="F28" s="44" t="s">
        <v>75</v>
      </c>
      <c r="G28" s="44" t="s">
        <v>161</v>
      </c>
      <c r="H28" s="45">
        <v>240</v>
      </c>
      <c r="I28" s="106"/>
    </row>
    <row r="29" spans="1:9" x14ac:dyDescent="0.25">
      <c r="A29" s="47" t="s">
        <v>84</v>
      </c>
      <c r="B29" s="44" t="s">
        <v>72</v>
      </c>
      <c r="C29" s="44" t="s">
        <v>79</v>
      </c>
      <c r="D29" s="44">
        <v>91</v>
      </c>
      <c r="E29" s="45">
        <v>1</v>
      </c>
      <c r="F29" s="44" t="s">
        <v>75</v>
      </c>
      <c r="G29" s="44" t="s">
        <v>161</v>
      </c>
      <c r="H29" s="45">
        <v>850</v>
      </c>
      <c r="I29" s="106">
        <f>'Прил 3'!J440</f>
        <v>1000</v>
      </c>
    </row>
    <row r="30" spans="1:9" ht="47.25" x14ac:dyDescent="0.25">
      <c r="A30" s="46" t="s">
        <v>90</v>
      </c>
      <c r="B30" s="44" t="s">
        <v>72</v>
      </c>
      <c r="C30" s="45" t="s">
        <v>91</v>
      </c>
      <c r="D30" s="44" t="s">
        <v>153</v>
      </c>
      <c r="E30" s="45"/>
      <c r="F30" s="44"/>
      <c r="G30" s="44"/>
      <c r="H30" s="45" t="s">
        <v>154</v>
      </c>
      <c r="I30" s="106">
        <f>I31+I35+I49</f>
        <v>12180782.23</v>
      </c>
    </row>
    <row r="31" spans="1:9" ht="47.25" x14ac:dyDescent="0.25">
      <c r="A31" s="46" t="s">
        <v>162</v>
      </c>
      <c r="B31" s="44" t="s">
        <v>72</v>
      </c>
      <c r="C31" s="44" t="s">
        <v>91</v>
      </c>
      <c r="D31" s="44" t="s">
        <v>102</v>
      </c>
      <c r="E31" s="45">
        <v>0</v>
      </c>
      <c r="F31" s="44" t="s">
        <v>75</v>
      </c>
      <c r="G31" s="44" t="s">
        <v>76</v>
      </c>
      <c r="H31" s="45"/>
      <c r="I31" s="106">
        <f>I32</f>
        <v>50000</v>
      </c>
    </row>
    <row r="32" spans="1:9" ht="31.5" x14ac:dyDescent="0.25">
      <c r="A32" s="47" t="s">
        <v>163</v>
      </c>
      <c r="B32" s="44" t="s">
        <v>72</v>
      </c>
      <c r="C32" s="44" t="s">
        <v>91</v>
      </c>
      <c r="D32" s="44" t="s">
        <v>102</v>
      </c>
      <c r="E32" s="44" t="s">
        <v>74</v>
      </c>
      <c r="F32" s="44" t="s">
        <v>72</v>
      </c>
      <c r="G32" s="44" t="s">
        <v>76</v>
      </c>
      <c r="H32" s="44"/>
      <c r="I32" s="106">
        <f>I33</f>
        <v>50000</v>
      </c>
    </row>
    <row r="33" spans="1:9" ht="31.5" x14ac:dyDescent="0.25">
      <c r="A33" s="47" t="s">
        <v>163</v>
      </c>
      <c r="B33" s="44" t="s">
        <v>72</v>
      </c>
      <c r="C33" s="44" t="s">
        <v>91</v>
      </c>
      <c r="D33" s="44" t="s">
        <v>102</v>
      </c>
      <c r="E33" s="44" t="s">
        <v>74</v>
      </c>
      <c r="F33" s="44" t="s">
        <v>72</v>
      </c>
      <c r="G33" s="44" t="s">
        <v>164</v>
      </c>
      <c r="H33" s="44"/>
      <c r="I33" s="106">
        <f>I34</f>
        <v>50000</v>
      </c>
    </row>
    <row r="34" spans="1:9" ht="31.5" x14ac:dyDescent="0.25">
      <c r="A34" s="47" t="s">
        <v>82</v>
      </c>
      <c r="B34" s="44" t="s">
        <v>72</v>
      </c>
      <c r="C34" s="44" t="s">
        <v>91</v>
      </c>
      <c r="D34" s="44" t="s">
        <v>102</v>
      </c>
      <c r="E34" s="44" t="s">
        <v>74</v>
      </c>
      <c r="F34" s="44" t="s">
        <v>72</v>
      </c>
      <c r="G34" s="44" t="s">
        <v>164</v>
      </c>
      <c r="H34" s="44" t="s">
        <v>83</v>
      </c>
      <c r="I34" s="106">
        <f>'Прил 3'!J26</f>
        <v>50000</v>
      </c>
    </row>
    <row r="35" spans="1:9" x14ac:dyDescent="0.25">
      <c r="A35" s="46" t="s">
        <v>165</v>
      </c>
      <c r="B35" s="44" t="s">
        <v>72</v>
      </c>
      <c r="C35" s="45" t="s">
        <v>91</v>
      </c>
      <c r="D35" s="44">
        <v>92</v>
      </c>
      <c r="E35" s="45">
        <v>0</v>
      </c>
      <c r="F35" s="44" t="s">
        <v>75</v>
      </c>
      <c r="G35" s="44" t="s">
        <v>76</v>
      </c>
      <c r="H35" s="45"/>
      <c r="I35" s="106">
        <f>I36+I39</f>
        <v>11322882.23</v>
      </c>
    </row>
    <row r="36" spans="1:9" x14ac:dyDescent="0.25">
      <c r="A36" s="48" t="s">
        <v>166</v>
      </c>
      <c r="B36" s="44" t="s">
        <v>72</v>
      </c>
      <c r="C36" s="45" t="s">
        <v>91</v>
      </c>
      <c r="D36" s="44">
        <v>92</v>
      </c>
      <c r="E36" s="45">
        <v>1</v>
      </c>
      <c r="F36" s="44" t="s">
        <v>75</v>
      </c>
      <c r="G36" s="44" t="s">
        <v>76</v>
      </c>
      <c r="H36" s="45"/>
      <c r="I36" s="106">
        <f>I37</f>
        <v>1268438.55</v>
      </c>
    </row>
    <row r="37" spans="1:9" ht="63" x14ac:dyDescent="0.25">
      <c r="A37" s="48" t="s">
        <v>167</v>
      </c>
      <c r="B37" s="44" t="s">
        <v>72</v>
      </c>
      <c r="C37" s="45" t="s">
        <v>91</v>
      </c>
      <c r="D37" s="44">
        <v>92</v>
      </c>
      <c r="E37" s="45">
        <v>1</v>
      </c>
      <c r="F37" s="44" t="s">
        <v>75</v>
      </c>
      <c r="G37" s="44" t="s">
        <v>158</v>
      </c>
      <c r="H37" s="45"/>
      <c r="I37" s="106">
        <f>I38</f>
        <v>1268438.55</v>
      </c>
    </row>
    <row r="38" spans="1:9" x14ac:dyDescent="0.25">
      <c r="A38" s="46" t="s">
        <v>159</v>
      </c>
      <c r="B38" s="44" t="s">
        <v>72</v>
      </c>
      <c r="C38" s="45" t="s">
        <v>91</v>
      </c>
      <c r="D38" s="44">
        <v>92</v>
      </c>
      <c r="E38" s="45">
        <v>1</v>
      </c>
      <c r="F38" s="44" t="s">
        <v>75</v>
      </c>
      <c r="G38" s="44" t="s">
        <v>158</v>
      </c>
      <c r="H38" s="45">
        <v>120</v>
      </c>
      <c r="I38" s="106">
        <f>'Прил 3'!J30</f>
        <v>1268438.55</v>
      </c>
    </row>
    <row r="39" spans="1:9" x14ac:dyDescent="0.25">
      <c r="A39" s="47" t="s">
        <v>168</v>
      </c>
      <c r="B39" s="44" t="s">
        <v>72</v>
      </c>
      <c r="C39" s="45" t="s">
        <v>91</v>
      </c>
      <c r="D39" s="44">
        <v>92</v>
      </c>
      <c r="E39" s="45">
        <v>2</v>
      </c>
      <c r="F39" s="44" t="s">
        <v>75</v>
      </c>
      <c r="G39" s="44" t="s">
        <v>76</v>
      </c>
      <c r="H39" s="45"/>
      <c r="I39" s="106">
        <f>I40+I42+I46</f>
        <v>10054443.68</v>
      </c>
    </row>
    <row r="40" spans="1:9" ht="63" x14ac:dyDescent="0.25">
      <c r="A40" s="47" t="s">
        <v>167</v>
      </c>
      <c r="B40" s="44" t="s">
        <v>72</v>
      </c>
      <c r="C40" s="45" t="s">
        <v>91</v>
      </c>
      <c r="D40" s="44">
        <v>92</v>
      </c>
      <c r="E40" s="45">
        <v>2</v>
      </c>
      <c r="F40" s="44" t="s">
        <v>75</v>
      </c>
      <c r="G40" s="44" t="s">
        <v>158</v>
      </c>
      <c r="H40" s="45"/>
      <c r="I40" s="106">
        <f>I41</f>
        <v>9174122.879999999</v>
      </c>
    </row>
    <row r="41" spans="1:9" x14ac:dyDescent="0.25">
      <c r="A41" s="46" t="s">
        <v>159</v>
      </c>
      <c r="B41" s="44" t="s">
        <v>72</v>
      </c>
      <c r="C41" s="45" t="s">
        <v>91</v>
      </c>
      <c r="D41" s="44">
        <v>92</v>
      </c>
      <c r="E41" s="45">
        <v>2</v>
      </c>
      <c r="F41" s="44" t="s">
        <v>75</v>
      </c>
      <c r="G41" s="44" t="s">
        <v>158</v>
      </c>
      <c r="H41" s="45">
        <v>120</v>
      </c>
      <c r="I41" s="106">
        <f>'Прил 3'!J33</f>
        <v>9174122.879999999</v>
      </c>
    </row>
    <row r="42" spans="1:9" ht="47.25" x14ac:dyDescent="0.25">
      <c r="A42" s="47" t="s">
        <v>169</v>
      </c>
      <c r="B42" s="44" t="s">
        <v>72</v>
      </c>
      <c r="C42" s="45" t="s">
        <v>91</v>
      </c>
      <c r="D42" s="44">
        <v>92</v>
      </c>
      <c r="E42" s="45">
        <v>2</v>
      </c>
      <c r="F42" s="44" t="s">
        <v>75</v>
      </c>
      <c r="G42" s="44" t="s">
        <v>161</v>
      </c>
      <c r="H42" s="45"/>
      <c r="I42" s="106">
        <f>SUM(I43:I45)</f>
        <v>820320.8</v>
      </c>
    </row>
    <row r="43" spans="1:9" x14ac:dyDescent="0.25">
      <c r="A43" s="46" t="s">
        <v>159</v>
      </c>
      <c r="B43" s="44" t="s">
        <v>72</v>
      </c>
      <c r="C43" s="45" t="s">
        <v>91</v>
      </c>
      <c r="D43" s="44">
        <v>92</v>
      </c>
      <c r="E43" s="45">
        <v>2</v>
      </c>
      <c r="F43" s="44" t="s">
        <v>75</v>
      </c>
      <c r="G43" s="44" t="s">
        <v>161</v>
      </c>
      <c r="H43" s="45">
        <v>120</v>
      </c>
      <c r="I43" s="106">
        <f>'Прил 3'!J35</f>
        <v>14400</v>
      </c>
    </row>
    <row r="44" spans="1:9" ht="31.5" x14ac:dyDescent="0.25">
      <c r="A44" s="47" t="s">
        <v>82</v>
      </c>
      <c r="B44" s="44" t="s">
        <v>72</v>
      </c>
      <c r="C44" s="45" t="s">
        <v>91</v>
      </c>
      <c r="D44" s="44">
        <v>92</v>
      </c>
      <c r="E44" s="45">
        <v>2</v>
      </c>
      <c r="F44" s="44" t="s">
        <v>75</v>
      </c>
      <c r="G44" s="44" t="s">
        <v>161</v>
      </c>
      <c r="H44" s="45">
        <v>240</v>
      </c>
      <c r="I44" s="106">
        <f>'Прил 3'!J36</f>
        <v>791920.8</v>
      </c>
    </row>
    <row r="45" spans="1:9" x14ac:dyDescent="0.25">
      <c r="A45" s="47" t="s">
        <v>84</v>
      </c>
      <c r="B45" s="44" t="s">
        <v>72</v>
      </c>
      <c r="C45" s="45" t="s">
        <v>91</v>
      </c>
      <c r="D45" s="44">
        <v>92</v>
      </c>
      <c r="E45" s="45">
        <v>2</v>
      </c>
      <c r="F45" s="44" t="s">
        <v>75</v>
      </c>
      <c r="G45" s="44" t="s">
        <v>161</v>
      </c>
      <c r="H45" s="45">
        <v>850</v>
      </c>
      <c r="I45" s="106">
        <f>'Прил 3'!J37</f>
        <v>14000</v>
      </c>
    </row>
    <row r="46" spans="1:9" ht="47.25" x14ac:dyDescent="0.25">
      <c r="A46" s="47" t="s">
        <v>506</v>
      </c>
      <c r="B46" s="123" t="s">
        <v>72</v>
      </c>
      <c r="C46" s="124" t="s">
        <v>91</v>
      </c>
      <c r="D46" s="123">
        <v>92</v>
      </c>
      <c r="E46" s="124">
        <v>2</v>
      </c>
      <c r="F46" s="123" t="s">
        <v>75</v>
      </c>
      <c r="G46" s="123" t="s">
        <v>505</v>
      </c>
      <c r="H46" s="124"/>
      <c r="I46" s="106">
        <f>SUM(I47:I48)</f>
        <v>60000</v>
      </c>
    </row>
    <row r="47" spans="1:9" x14ac:dyDescent="0.25">
      <c r="A47" s="46" t="s">
        <v>159</v>
      </c>
      <c r="B47" s="123" t="s">
        <v>72</v>
      </c>
      <c r="C47" s="124" t="s">
        <v>91</v>
      </c>
      <c r="D47" s="123">
        <v>92</v>
      </c>
      <c r="E47" s="124">
        <v>2</v>
      </c>
      <c r="F47" s="123" t="s">
        <v>75</v>
      </c>
      <c r="G47" s="123" t="s">
        <v>505</v>
      </c>
      <c r="H47" s="124">
        <v>120</v>
      </c>
      <c r="I47" s="106">
        <f>'Прил 3'!J39</f>
        <v>29295</v>
      </c>
    </row>
    <row r="48" spans="1:9" ht="31.5" x14ac:dyDescent="0.25">
      <c r="A48" s="47" t="s">
        <v>82</v>
      </c>
      <c r="B48" s="123" t="s">
        <v>72</v>
      </c>
      <c r="C48" s="124" t="s">
        <v>91</v>
      </c>
      <c r="D48" s="123">
        <v>92</v>
      </c>
      <c r="E48" s="124">
        <v>2</v>
      </c>
      <c r="F48" s="123" t="s">
        <v>75</v>
      </c>
      <c r="G48" s="123" t="s">
        <v>505</v>
      </c>
      <c r="H48" s="124">
        <v>240</v>
      </c>
      <c r="I48" s="106">
        <f>'Прил 3'!J40</f>
        <v>30705</v>
      </c>
    </row>
    <row r="49" spans="1:9" x14ac:dyDescent="0.25">
      <c r="A49" s="47" t="s">
        <v>170</v>
      </c>
      <c r="B49" s="44" t="s">
        <v>72</v>
      </c>
      <c r="C49" s="45" t="s">
        <v>91</v>
      </c>
      <c r="D49" s="44">
        <v>97</v>
      </c>
      <c r="E49" s="45">
        <v>0</v>
      </c>
      <c r="F49" s="44" t="s">
        <v>75</v>
      </c>
      <c r="G49" s="44" t="s">
        <v>76</v>
      </c>
      <c r="H49" s="45"/>
      <c r="I49" s="106">
        <f>I50</f>
        <v>807900</v>
      </c>
    </row>
    <row r="50" spans="1:9" ht="47.25" x14ac:dyDescent="0.25">
      <c r="A50" s="47" t="s">
        <v>171</v>
      </c>
      <c r="B50" s="44" t="s">
        <v>72</v>
      </c>
      <c r="C50" s="45" t="s">
        <v>91</v>
      </c>
      <c r="D50" s="44">
        <v>97</v>
      </c>
      <c r="E50" s="45">
        <v>2</v>
      </c>
      <c r="F50" s="44" t="s">
        <v>75</v>
      </c>
      <c r="G50" s="44" t="s">
        <v>76</v>
      </c>
      <c r="H50" s="45"/>
      <c r="I50" s="106">
        <f>I52+I54+I56+I58</f>
        <v>807900</v>
      </c>
    </row>
    <row r="51" spans="1:9" ht="225" x14ac:dyDescent="0.25">
      <c r="A51" s="49" t="s">
        <v>172</v>
      </c>
      <c r="B51" s="169" t="s">
        <v>72</v>
      </c>
      <c r="C51" s="169" t="s">
        <v>91</v>
      </c>
      <c r="D51" s="169" t="s">
        <v>173</v>
      </c>
      <c r="E51" s="170">
        <v>2</v>
      </c>
      <c r="F51" s="169" t="s">
        <v>75</v>
      </c>
      <c r="G51" s="169" t="s">
        <v>174</v>
      </c>
      <c r="H51" s="45"/>
      <c r="I51" s="106"/>
    </row>
    <row r="52" spans="1:9" ht="165" x14ac:dyDescent="0.25">
      <c r="A52" s="49" t="s">
        <v>175</v>
      </c>
      <c r="B52" s="169"/>
      <c r="C52" s="169"/>
      <c r="D52" s="169"/>
      <c r="E52" s="170"/>
      <c r="F52" s="169"/>
      <c r="G52" s="169"/>
      <c r="H52" s="45"/>
      <c r="I52" s="106">
        <f>I53</f>
        <v>388000</v>
      </c>
    </row>
    <row r="53" spans="1:9" x14ac:dyDescent="0.25">
      <c r="A53" s="52" t="s">
        <v>176</v>
      </c>
      <c r="B53" s="44" t="s">
        <v>72</v>
      </c>
      <c r="C53" s="44" t="s">
        <v>91</v>
      </c>
      <c r="D53" s="44" t="s">
        <v>173</v>
      </c>
      <c r="E53" s="45">
        <v>2</v>
      </c>
      <c r="F53" s="44" t="s">
        <v>75</v>
      </c>
      <c r="G53" s="44" t="s">
        <v>174</v>
      </c>
      <c r="H53" s="45">
        <v>540</v>
      </c>
      <c r="I53" s="106">
        <f>'Прил 3'!J47</f>
        <v>388000</v>
      </c>
    </row>
    <row r="54" spans="1:9" ht="31.5" x14ac:dyDescent="0.25">
      <c r="A54" s="47" t="s">
        <v>177</v>
      </c>
      <c r="B54" s="44" t="s">
        <v>72</v>
      </c>
      <c r="C54" s="45" t="s">
        <v>91</v>
      </c>
      <c r="D54" s="44">
        <v>97</v>
      </c>
      <c r="E54" s="45">
        <v>2</v>
      </c>
      <c r="F54" s="44" t="s">
        <v>75</v>
      </c>
      <c r="G54" s="44" t="s">
        <v>178</v>
      </c>
      <c r="H54" s="45"/>
      <c r="I54" s="106">
        <f>I55</f>
        <v>142800</v>
      </c>
    </row>
    <row r="55" spans="1:9" x14ac:dyDescent="0.25">
      <c r="A55" s="52" t="s">
        <v>176</v>
      </c>
      <c r="B55" s="44" t="s">
        <v>72</v>
      </c>
      <c r="C55" s="45" t="s">
        <v>91</v>
      </c>
      <c r="D55" s="44">
        <v>97</v>
      </c>
      <c r="E55" s="45">
        <v>2</v>
      </c>
      <c r="F55" s="44" t="s">
        <v>75</v>
      </c>
      <c r="G55" s="44" t="s">
        <v>178</v>
      </c>
      <c r="H55" s="45">
        <v>540</v>
      </c>
      <c r="I55" s="106">
        <f>'Прил 3'!J49</f>
        <v>142800</v>
      </c>
    </row>
    <row r="56" spans="1:9" ht="31.5" x14ac:dyDescent="0.25">
      <c r="A56" s="47" t="s">
        <v>179</v>
      </c>
      <c r="B56" s="44" t="s">
        <v>72</v>
      </c>
      <c r="C56" s="45" t="s">
        <v>91</v>
      </c>
      <c r="D56" s="44">
        <v>97</v>
      </c>
      <c r="E56" s="45">
        <v>2</v>
      </c>
      <c r="F56" s="44" t="s">
        <v>75</v>
      </c>
      <c r="G56" s="44" t="s">
        <v>180</v>
      </c>
      <c r="H56" s="45"/>
      <c r="I56" s="106">
        <f>I57</f>
        <v>109200</v>
      </c>
    </row>
    <row r="57" spans="1:9" x14ac:dyDescent="0.25">
      <c r="A57" s="52" t="s">
        <v>176</v>
      </c>
      <c r="B57" s="44" t="s">
        <v>72</v>
      </c>
      <c r="C57" s="45" t="s">
        <v>91</v>
      </c>
      <c r="D57" s="44">
        <v>97</v>
      </c>
      <c r="E57" s="45">
        <v>2</v>
      </c>
      <c r="F57" s="44" t="s">
        <v>75</v>
      </c>
      <c r="G57" s="44" t="s">
        <v>180</v>
      </c>
      <c r="H57" s="45">
        <v>540</v>
      </c>
      <c r="I57" s="106">
        <f>'Прил 3'!J51</f>
        <v>109200</v>
      </c>
    </row>
    <row r="58" spans="1:9" ht="47.25" x14ac:dyDescent="0.25">
      <c r="A58" s="47" t="s">
        <v>181</v>
      </c>
      <c r="B58" s="44" t="s">
        <v>72</v>
      </c>
      <c r="C58" s="45" t="s">
        <v>91</v>
      </c>
      <c r="D58" s="44">
        <v>97</v>
      </c>
      <c r="E58" s="45">
        <v>2</v>
      </c>
      <c r="F58" s="44" t="s">
        <v>75</v>
      </c>
      <c r="G58" s="44" t="s">
        <v>182</v>
      </c>
      <c r="H58" s="45"/>
      <c r="I58" s="106">
        <f>I59</f>
        <v>167900</v>
      </c>
    </row>
    <row r="59" spans="1:9" x14ac:dyDescent="0.25">
      <c r="A59" s="52" t="s">
        <v>176</v>
      </c>
      <c r="B59" s="44" t="s">
        <v>72</v>
      </c>
      <c r="C59" s="45" t="s">
        <v>91</v>
      </c>
      <c r="D59" s="44">
        <v>97</v>
      </c>
      <c r="E59" s="45">
        <v>2</v>
      </c>
      <c r="F59" s="44" t="s">
        <v>75</v>
      </c>
      <c r="G59" s="44" t="s">
        <v>182</v>
      </c>
      <c r="H59" s="45">
        <v>540</v>
      </c>
      <c r="I59" s="106">
        <f>'Прил 3'!J53</f>
        <v>167900</v>
      </c>
    </row>
    <row r="60" spans="1:9" ht="31.5" x14ac:dyDescent="0.25">
      <c r="A60" s="47" t="s">
        <v>93</v>
      </c>
      <c r="B60" s="44" t="s">
        <v>72</v>
      </c>
      <c r="C60" s="44" t="s">
        <v>94</v>
      </c>
      <c r="D60" s="44"/>
      <c r="E60" s="44"/>
      <c r="F60" s="44"/>
      <c r="G60" s="44"/>
      <c r="H60" s="44"/>
      <c r="I60" s="106">
        <f>I61</f>
        <v>211300</v>
      </c>
    </row>
    <row r="61" spans="1:9" x14ac:dyDescent="0.25">
      <c r="A61" s="47" t="s">
        <v>176</v>
      </c>
      <c r="B61" s="44" t="s">
        <v>72</v>
      </c>
      <c r="C61" s="44" t="s">
        <v>94</v>
      </c>
      <c r="D61" s="44" t="s">
        <v>173</v>
      </c>
      <c r="E61" s="44" t="s">
        <v>74</v>
      </c>
      <c r="F61" s="44" t="s">
        <v>75</v>
      </c>
      <c r="G61" s="44" t="s">
        <v>76</v>
      </c>
      <c r="H61" s="44"/>
      <c r="I61" s="106">
        <f>I62</f>
        <v>211300</v>
      </c>
    </row>
    <row r="62" spans="1:9" ht="47.25" x14ac:dyDescent="0.25">
      <c r="A62" s="47" t="s">
        <v>171</v>
      </c>
      <c r="B62" s="44" t="s">
        <v>72</v>
      </c>
      <c r="C62" s="44" t="s">
        <v>94</v>
      </c>
      <c r="D62" s="44" t="s">
        <v>173</v>
      </c>
      <c r="E62" s="44" t="s">
        <v>80</v>
      </c>
      <c r="F62" s="44" t="s">
        <v>75</v>
      </c>
      <c r="G62" s="44" t="s">
        <v>76</v>
      </c>
      <c r="H62" s="44"/>
      <c r="I62" s="106">
        <f>I63</f>
        <v>211300</v>
      </c>
    </row>
    <row r="63" spans="1:9" ht="31.5" x14ac:dyDescent="0.25">
      <c r="A63" s="47" t="s">
        <v>183</v>
      </c>
      <c r="B63" s="44" t="s">
        <v>72</v>
      </c>
      <c r="C63" s="44" t="s">
        <v>94</v>
      </c>
      <c r="D63" s="44">
        <v>97</v>
      </c>
      <c r="E63" s="45">
        <v>2</v>
      </c>
      <c r="F63" s="44" t="s">
        <v>75</v>
      </c>
      <c r="G63" s="44" t="s">
        <v>184</v>
      </c>
      <c r="H63" s="45"/>
      <c r="I63" s="106">
        <f>I64</f>
        <v>211300</v>
      </c>
    </row>
    <row r="64" spans="1:9" x14ac:dyDescent="0.25">
      <c r="A64" s="52" t="s">
        <v>176</v>
      </c>
      <c r="B64" s="44" t="s">
        <v>72</v>
      </c>
      <c r="C64" s="44" t="s">
        <v>94</v>
      </c>
      <c r="D64" s="44">
        <v>97</v>
      </c>
      <c r="E64" s="45">
        <v>2</v>
      </c>
      <c r="F64" s="44" t="s">
        <v>75</v>
      </c>
      <c r="G64" s="44" t="s">
        <v>184</v>
      </c>
      <c r="H64" s="45">
        <v>540</v>
      </c>
      <c r="I64" s="106">
        <f>'Прил 3'!J58</f>
        <v>211300</v>
      </c>
    </row>
    <row r="65" spans="1:9" hidden="1" x14ac:dyDescent="0.25">
      <c r="A65" s="47" t="s">
        <v>95</v>
      </c>
      <c r="B65" s="44" t="s">
        <v>72</v>
      </c>
      <c r="C65" s="44" t="s">
        <v>96</v>
      </c>
      <c r="D65" s="44"/>
      <c r="E65" s="45"/>
      <c r="F65" s="44"/>
      <c r="G65" s="44"/>
      <c r="H65" s="45"/>
      <c r="I65" s="106">
        <f>I66</f>
        <v>0</v>
      </c>
    </row>
    <row r="66" spans="1:9" ht="31.5" hidden="1" x14ac:dyDescent="0.25">
      <c r="A66" s="53" t="s">
        <v>185</v>
      </c>
      <c r="B66" s="44" t="s">
        <v>72</v>
      </c>
      <c r="C66" s="44" t="s">
        <v>96</v>
      </c>
      <c r="D66" s="45">
        <v>93</v>
      </c>
      <c r="E66" s="44" t="s">
        <v>77</v>
      </c>
      <c r="F66" s="44" t="s">
        <v>75</v>
      </c>
      <c r="G66" s="44" t="s">
        <v>76</v>
      </c>
      <c r="H66" s="45"/>
      <c r="I66" s="106">
        <f>I67</f>
        <v>0</v>
      </c>
    </row>
    <row r="67" spans="1:9" ht="63" hidden="1" x14ac:dyDescent="0.25">
      <c r="A67" s="53" t="s">
        <v>186</v>
      </c>
      <c r="B67" s="44" t="s">
        <v>72</v>
      </c>
      <c r="C67" s="44" t="s">
        <v>96</v>
      </c>
      <c r="D67" s="45">
        <v>93</v>
      </c>
      <c r="E67" s="44" t="s">
        <v>77</v>
      </c>
      <c r="F67" s="44" t="s">
        <v>75</v>
      </c>
      <c r="G67" s="44" t="s">
        <v>187</v>
      </c>
      <c r="H67" s="45"/>
      <c r="I67" s="106">
        <f>I68</f>
        <v>0</v>
      </c>
    </row>
    <row r="68" spans="1:9" hidden="1" x14ac:dyDescent="0.25">
      <c r="A68" s="47" t="s">
        <v>97</v>
      </c>
      <c r="B68" s="44" t="s">
        <v>72</v>
      </c>
      <c r="C68" s="44" t="s">
        <v>96</v>
      </c>
      <c r="D68" s="45">
        <v>93</v>
      </c>
      <c r="E68" s="44" t="s">
        <v>77</v>
      </c>
      <c r="F68" s="44" t="s">
        <v>75</v>
      </c>
      <c r="G68" s="44" t="s">
        <v>187</v>
      </c>
      <c r="H68" s="45">
        <v>880</v>
      </c>
      <c r="I68" s="106"/>
    </row>
    <row r="69" spans="1:9" x14ac:dyDescent="0.25">
      <c r="A69" s="46" t="s">
        <v>101</v>
      </c>
      <c r="B69" s="44" t="s">
        <v>72</v>
      </c>
      <c r="C69" s="45">
        <v>11</v>
      </c>
      <c r="D69" s="44"/>
      <c r="E69" s="45"/>
      <c r="F69" s="44"/>
      <c r="G69" s="44"/>
      <c r="H69" s="45" t="s">
        <v>154</v>
      </c>
      <c r="I69" s="105">
        <f>I70</f>
        <v>51259.12</v>
      </c>
    </row>
    <row r="70" spans="1:9" x14ac:dyDescent="0.25">
      <c r="A70" s="46" t="s">
        <v>101</v>
      </c>
      <c r="B70" s="44" t="s">
        <v>72</v>
      </c>
      <c r="C70" s="45">
        <v>11</v>
      </c>
      <c r="D70" s="44">
        <v>94</v>
      </c>
      <c r="E70" s="45">
        <v>0</v>
      </c>
      <c r="F70" s="44" t="s">
        <v>75</v>
      </c>
      <c r="G70" s="44" t="s">
        <v>76</v>
      </c>
      <c r="H70" s="45"/>
      <c r="I70" s="105">
        <f>I71</f>
        <v>51259.12</v>
      </c>
    </row>
    <row r="71" spans="1:9" x14ac:dyDescent="0.25">
      <c r="A71" s="46" t="s">
        <v>188</v>
      </c>
      <c r="B71" s="44" t="s">
        <v>72</v>
      </c>
      <c r="C71" s="45">
        <v>11</v>
      </c>
      <c r="D71" s="44">
        <v>94</v>
      </c>
      <c r="E71" s="45">
        <v>1</v>
      </c>
      <c r="F71" s="44" t="s">
        <v>75</v>
      </c>
      <c r="G71" s="44" t="s">
        <v>76</v>
      </c>
      <c r="H71" s="45" t="s">
        <v>154</v>
      </c>
      <c r="I71" s="105">
        <f>I72</f>
        <v>51259.12</v>
      </c>
    </row>
    <row r="72" spans="1:9" x14ac:dyDescent="0.25">
      <c r="A72" s="46" t="s">
        <v>188</v>
      </c>
      <c r="B72" s="44" t="s">
        <v>72</v>
      </c>
      <c r="C72" s="45">
        <v>11</v>
      </c>
      <c r="D72" s="44">
        <v>94</v>
      </c>
      <c r="E72" s="45">
        <v>1</v>
      </c>
      <c r="F72" s="44" t="s">
        <v>75</v>
      </c>
      <c r="G72" s="44" t="s">
        <v>189</v>
      </c>
      <c r="H72" s="45"/>
      <c r="I72" s="105">
        <f>I73</f>
        <v>51259.12</v>
      </c>
    </row>
    <row r="73" spans="1:9" x14ac:dyDescent="0.25">
      <c r="A73" s="46" t="s">
        <v>103</v>
      </c>
      <c r="B73" s="44" t="s">
        <v>72</v>
      </c>
      <c r="C73" s="45">
        <v>11</v>
      </c>
      <c r="D73" s="44">
        <v>94</v>
      </c>
      <c r="E73" s="45">
        <v>1</v>
      </c>
      <c r="F73" s="44" t="s">
        <v>75</v>
      </c>
      <c r="G73" s="44" t="s">
        <v>189</v>
      </c>
      <c r="H73" s="44" t="s">
        <v>104</v>
      </c>
      <c r="I73" s="105">
        <f>'Прил 3'!J67</f>
        <v>51259.12</v>
      </c>
    </row>
    <row r="74" spans="1:9" x14ac:dyDescent="0.25">
      <c r="A74" s="46" t="s">
        <v>106</v>
      </c>
      <c r="B74" s="44" t="s">
        <v>72</v>
      </c>
      <c r="C74" s="45">
        <v>13</v>
      </c>
      <c r="D74" s="44"/>
      <c r="E74" s="45"/>
      <c r="F74" s="44"/>
      <c r="G74" s="44"/>
      <c r="H74" s="45"/>
      <c r="I74" s="106">
        <f>I75+I88+I108+I119+I123+I127+I136+I140+I146</f>
        <v>11192966.07</v>
      </c>
    </row>
    <row r="75" spans="1:9" ht="47.25" x14ac:dyDescent="0.25">
      <c r="A75" s="46" t="s">
        <v>190</v>
      </c>
      <c r="B75" s="44" t="s">
        <v>72</v>
      </c>
      <c r="C75" s="45">
        <v>13</v>
      </c>
      <c r="D75" s="44" t="s">
        <v>72</v>
      </c>
      <c r="E75" s="45">
        <v>0</v>
      </c>
      <c r="F75" s="44" t="s">
        <v>75</v>
      </c>
      <c r="G75" s="44" t="s">
        <v>76</v>
      </c>
      <c r="H75" s="45"/>
      <c r="I75" s="106">
        <f>I76+I85</f>
        <v>9780852.9399999995</v>
      </c>
    </row>
    <row r="76" spans="1:9" x14ac:dyDescent="0.25">
      <c r="A76" s="46" t="s">
        <v>191</v>
      </c>
      <c r="B76" s="44" t="s">
        <v>72</v>
      </c>
      <c r="C76" s="45">
        <v>13</v>
      </c>
      <c r="D76" s="44" t="s">
        <v>72</v>
      </c>
      <c r="E76" s="45">
        <v>1</v>
      </c>
      <c r="F76" s="44" t="s">
        <v>75</v>
      </c>
      <c r="G76" s="44" t="s">
        <v>76</v>
      </c>
      <c r="H76" s="45"/>
      <c r="I76" s="106">
        <f>I77+I79+I81+I83</f>
        <v>8990852.9399999995</v>
      </c>
    </row>
    <row r="77" spans="1:9" x14ac:dyDescent="0.25">
      <c r="A77" s="47" t="s">
        <v>530</v>
      </c>
      <c r="B77" s="140" t="s">
        <v>72</v>
      </c>
      <c r="C77" s="141">
        <v>13</v>
      </c>
      <c r="D77" s="140" t="s">
        <v>72</v>
      </c>
      <c r="E77" s="141">
        <v>1</v>
      </c>
      <c r="F77" s="140" t="s">
        <v>75</v>
      </c>
      <c r="G77" s="140" t="s">
        <v>529</v>
      </c>
      <c r="H77" s="141"/>
      <c r="I77" s="106">
        <f>I78</f>
        <v>500000</v>
      </c>
    </row>
    <row r="78" spans="1:9" ht="31.5" x14ac:dyDescent="0.25">
      <c r="A78" s="47" t="s">
        <v>82</v>
      </c>
      <c r="B78" s="140" t="s">
        <v>72</v>
      </c>
      <c r="C78" s="141">
        <v>13</v>
      </c>
      <c r="D78" s="140" t="s">
        <v>72</v>
      </c>
      <c r="E78" s="141">
        <v>1</v>
      </c>
      <c r="F78" s="140" t="s">
        <v>75</v>
      </c>
      <c r="G78" s="140" t="s">
        <v>529</v>
      </c>
      <c r="H78" s="141">
        <v>240</v>
      </c>
      <c r="I78" s="106">
        <f>'Прил 3'!J72</f>
        <v>500000</v>
      </c>
    </row>
    <row r="79" spans="1:9" x14ac:dyDescent="0.25">
      <c r="A79" s="47" t="s">
        <v>192</v>
      </c>
      <c r="B79" s="44" t="s">
        <v>72</v>
      </c>
      <c r="C79" s="45">
        <v>13</v>
      </c>
      <c r="D79" s="44" t="s">
        <v>72</v>
      </c>
      <c r="E79" s="45">
        <v>1</v>
      </c>
      <c r="F79" s="44" t="s">
        <v>75</v>
      </c>
      <c r="G79" s="44" t="s">
        <v>193</v>
      </c>
      <c r="H79" s="45"/>
      <c r="I79" s="106">
        <f>I80</f>
        <v>5473527.7800000003</v>
      </c>
    </row>
    <row r="80" spans="1:9" ht="31.5" x14ac:dyDescent="0.25">
      <c r="A80" s="47" t="s">
        <v>82</v>
      </c>
      <c r="B80" s="44" t="s">
        <v>72</v>
      </c>
      <c r="C80" s="45">
        <v>13</v>
      </c>
      <c r="D80" s="44" t="s">
        <v>72</v>
      </c>
      <c r="E80" s="45">
        <v>1</v>
      </c>
      <c r="F80" s="44" t="s">
        <v>75</v>
      </c>
      <c r="G80" s="44" t="s">
        <v>193</v>
      </c>
      <c r="H80" s="45">
        <v>240</v>
      </c>
      <c r="I80" s="106">
        <f>'Прил 3'!J74</f>
        <v>5473527.7800000003</v>
      </c>
    </row>
    <row r="81" spans="1:9" x14ac:dyDescent="0.25">
      <c r="A81" s="47" t="s">
        <v>194</v>
      </c>
      <c r="B81" s="44" t="s">
        <v>72</v>
      </c>
      <c r="C81" s="45">
        <v>13</v>
      </c>
      <c r="D81" s="44" t="s">
        <v>72</v>
      </c>
      <c r="E81" s="45">
        <v>1</v>
      </c>
      <c r="F81" s="44" t="s">
        <v>75</v>
      </c>
      <c r="G81" s="44" t="s">
        <v>195</v>
      </c>
      <c r="H81" s="45"/>
      <c r="I81" s="106">
        <f>I82</f>
        <v>2761603.56</v>
      </c>
    </row>
    <row r="82" spans="1:9" ht="31.5" x14ac:dyDescent="0.25">
      <c r="A82" s="47" t="s">
        <v>82</v>
      </c>
      <c r="B82" s="44" t="s">
        <v>72</v>
      </c>
      <c r="C82" s="45">
        <v>13</v>
      </c>
      <c r="D82" s="44" t="s">
        <v>72</v>
      </c>
      <c r="E82" s="45">
        <v>1</v>
      </c>
      <c r="F82" s="44" t="s">
        <v>75</v>
      </c>
      <c r="G82" s="44" t="s">
        <v>195</v>
      </c>
      <c r="H82" s="45">
        <v>240</v>
      </c>
      <c r="I82" s="106">
        <f>'Прил 3'!J76</f>
        <v>2761603.56</v>
      </c>
    </row>
    <row r="83" spans="1:9" x14ac:dyDescent="0.25">
      <c r="A83" s="47" t="s">
        <v>196</v>
      </c>
      <c r="B83" s="44" t="s">
        <v>72</v>
      </c>
      <c r="C83" s="45">
        <v>13</v>
      </c>
      <c r="D83" s="44" t="s">
        <v>72</v>
      </c>
      <c r="E83" s="45">
        <v>1</v>
      </c>
      <c r="F83" s="44" t="s">
        <v>75</v>
      </c>
      <c r="G83" s="44" t="s">
        <v>197</v>
      </c>
      <c r="H83" s="45"/>
      <c r="I83" s="106">
        <f>I84</f>
        <v>255721.59999999998</v>
      </c>
    </row>
    <row r="84" spans="1:9" ht="31.5" x14ac:dyDescent="0.25">
      <c r="A84" s="47" t="s">
        <v>82</v>
      </c>
      <c r="B84" s="44" t="s">
        <v>72</v>
      </c>
      <c r="C84" s="45">
        <v>13</v>
      </c>
      <c r="D84" s="44" t="s">
        <v>72</v>
      </c>
      <c r="E84" s="45">
        <v>1</v>
      </c>
      <c r="F84" s="44" t="s">
        <v>75</v>
      </c>
      <c r="G84" s="44" t="s">
        <v>197</v>
      </c>
      <c r="H84" s="45">
        <v>240</v>
      </c>
      <c r="I84" s="106">
        <f>'Прил 3'!J78</f>
        <v>255721.59999999998</v>
      </c>
    </row>
    <row r="85" spans="1:9" ht="31.5" x14ac:dyDescent="0.25">
      <c r="A85" s="47" t="s">
        <v>198</v>
      </c>
      <c r="B85" s="44" t="s">
        <v>72</v>
      </c>
      <c r="C85" s="45">
        <v>13</v>
      </c>
      <c r="D85" s="44" t="s">
        <v>72</v>
      </c>
      <c r="E85" s="45">
        <v>2</v>
      </c>
      <c r="F85" s="44" t="s">
        <v>75</v>
      </c>
      <c r="G85" s="44" t="s">
        <v>76</v>
      </c>
      <c r="H85" s="45"/>
      <c r="I85" s="106">
        <f>I86</f>
        <v>790000</v>
      </c>
    </row>
    <row r="86" spans="1:9" ht="31.5" x14ac:dyDescent="0.25">
      <c r="A86" s="47" t="s">
        <v>199</v>
      </c>
      <c r="B86" s="44" t="s">
        <v>72</v>
      </c>
      <c r="C86" s="45">
        <v>13</v>
      </c>
      <c r="D86" s="44" t="s">
        <v>72</v>
      </c>
      <c r="E86" s="45">
        <v>2</v>
      </c>
      <c r="F86" s="44" t="s">
        <v>75</v>
      </c>
      <c r="G86" s="44" t="s">
        <v>200</v>
      </c>
      <c r="H86" s="45"/>
      <c r="I86" s="106">
        <f>I87</f>
        <v>790000</v>
      </c>
    </row>
    <row r="87" spans="1:9" ht="31.5" x14ac:dyDescent="0.25">
      <c r="A87" s="47" t="s">
        <v>82</v>
      </c>
      <c r="B87" s="44" t="s">
        <v>72</v>
      </c>
      <c r="C87" s="45">
        <v>13</v>
      </c>
      <c r="D87" s="44" t="s">
        <v>72</v>
      </c>
      <c r="E87" s="45">
        <v>2</v>
      </c>
      <c r="F87" s="44" t="s">
        <v>75</v>
      </c>
      <c r="G87" s="44" t="s">
        <v>200</v>
      </c>
      <c r="H87" s="45">
        <v>240</v>
      </c>
      <c r="I87" s="106">
        <f>'Прил 3'!J81</f>
        <v>790000</v>
      </c>
    </row>
    <row r="88" spans="1:9" ht="47.25" x14ac:dyDescent="0.25">
      <c r="A88" s="46" t="s">
        <v>201</v>
      </c>
      <c r="B88" s="44" t="s">
        <v>72</v>
      </c>
      <c r="C88" s="45">
        <v>13</v>
      </c>
      <c r="D88" s="44" t="s">
        <v>96</v>
      </c>
      <c r="E88" s="45">
        <v>0</v>
      </c>
      <c r="F88" s="44" t="s">
        <v>75</v>
      </c>
      <c r="G88" s="44" t="s">
        <v>76</v>
      </c>
      <c r="H88" s="45"/>
      <c r="I88" s="106">
        <f>I89</f>
        <v>1007589.13</v>
      </c>
    </row>
    <row r="89" spans="1:9" ht="31.5" x14ac:dyDescent="0.25">
      <c r="A89" s="46" t="s">
        <v>202</v>
      </c>
      <c r="B89" s="44" t="s">
        <v>72</v>
      </c>
      <c r="C89" s="45">
        <v>13</v>
      </c>
      <c r="D89" s="44" t="s">
        <v>96</v>
      </c>
      <c r="E89" s="45">
        <v>1</v>
      </c>
      <c r="F89" s="44" t="s">
        <v>75</v>
      </c>
      <c r="G89" s="44" t="s">
        <v>76</v>
      </c>
      <c r="H89" s="45"/>
      <c r="I89" s="106">
        <f>I90+I93+I96+I99+I102+I105</f>
        <v>1007589.13</v>
      </c>
    </row>
    <row r="90" spans="1:9" x14ac:dyDescent="0.25">
      <c r="A90" s="46" t="s">
        <v>203</v>
      </c>
      <c r="B90" s="44" t="s">
        <v>72</v>
      </c>
      <c r="C90" s="45">
        <v>13</v>
      </c>
      <c r="D90" s="44" t="s">
        <v>96</v>
      </c>
      <c r="E90" s="45">
        <v>1</v>
      </c>
      <c r="F90" s="44" t="s">
        <v>72</v>
      </c>
      <c r="G90" s="44" t="s">
        <v>76</v>
      </c>
      <c r="H90" s="45"/>
      <c r="I90" s="106">
        <f>I91</f>
        <v>254126.13</v>
      </c>
    </row>
    <row r="91" spans="1:9" ht="31.5" x14ac:dyDescent="0.25">
      <c r="A91" s="47" t="s">
        <v>204</v>
      </c>
      <c r="B91" s="44" t="s">
        <v>72</v>
      </c>
      <c r="C91" s="44" t="s">
        <v>107</v>
      </c>
      <c r="D91" s="44" t="s">
        <v>96</v>
      </c>
      <c r="E91" s="44" t="s">
        <v>77</v>
      </c>
      <c r="F91" s="44" t="s">
        <v>72</v>
      </c>
      <c r="G91" s="44" t="s">
        <v>205</v>
      </c>
      <c r="H91" s="44"/>
      <c r="I91" s="106">
        <f>I92</f>
        <v>254126.13</v>
      </c>
    </row>
    <row r="92" spans="1:9" ht="31.5" x14ac:dyDescent="0.25">
      <c r="A92" s="47" t="s">
        <v>82</v>
      </c>
      <c r="B92" s="44" t="s">
        <v>72</v>
      </c>
      <c r="C92" s="44" t="s">
        <v>107</v>
      </c>
      <c r="D92" s="44" t="s">
        <v>96</v>
      </c>
      <c r="E92" s="44" t="s">
        <v>77</v>
      </c>
      <c r="F92" s="44" t="s">
        <v>72</v>
      </c>
      <c r="G92" s="44" t="s">
        <v>205</v>
      </c>
      <c r="H92" s="44" t="s">
        <v>83</v>
      </c>
      <c r="I92" s="106">
        <f>'Прил 3'!J86</f>
        <v>254126.13</v>
      </c>
    </row>
    <row r="93" spans="1:9" ht="31.5" x14ac:dyDescent="0.25">
      <c r="A93" s="46" t="s">
        <v>206</v>
      </c>
      <c r="B93" s="44" t="s">
        <v>72</v>
      </c>
      <c r="C93" s="45">
        <v>13</v>
      </c>
      <c r="D93" s="44" t="s">
        <v>96</v>
      </c>
      <c r="E93" s="45">
        <v>1</v>
      </c>
      <c r="F93" s="44" t="s">
        <v>73</v>
      </c>
      <c r="G93" s="44" t="s">
        <v>76</v>
      </c>
      <c r="H93" s="45"/>
      <c r="I93" s="106">
        <f>I94</f>
        <v>35000</v>
      </c>
    </row>
    <row r="94" spans="1:9" ht="31.5" x14ac:dyDescent="0.25">
      <c r="A94" s="47" t="s">
        <v>204</v>
      </c>
      <c r="B94" s="44" t="s">
        <v>72</v>
      </c>
      <c r="C94" s="44" t="s">
        <v>107</v>
      </c>
      <c r="D94" s="44" t="s">
        <v>96</v>
      </c>
      <c r="E94" s="44" t="s">
        <v>77</v>
      </c>
      <c r="F94" s="44" t="s">
        <v>73</v>
      </c>
      <c r="G94" s="44" t="s">
        <v>205</v>
      </c>
      <c r="H94" s="44"/>
      <c r="I94" s="106">
        <f>I95</f>
        <v>35000</v>
      </c>
    </row>
    <row r="95" spans="1:9" ht="31.5" x14ac:dyDescent="0.25">
      <c r="A95" s="47" t="s">
        <v>82</v>
      </c>
      <c r="B95" s="44" t="s">
        <v>72</v>
      </c>
      <c r="C95" s="44" t="s">
        <v>107</v>
      </c>
      <c r="D95" s="44" t="s">
        <v>96</v>
      </c>
      <c r="E95" s="44" t="s">
        <v>77</v>
      </c>
      <c r="F95" s="44" t="s">
        <v>73</v>
      </c>
      <c r="G95" s="44" t="s">
        <v>205</v>
      </c>
      <c r="H95" s="44" t="s">
        <v>83</v>
      </c>
      <c r="I95" s="106">
        <f>'Прил 3'!J89</f>
        <v>35000</v>
      </c>
    </row>
    <row r="96" spans="1:9" x14ac:dyDescent="0.25">
      <c r="A96" s="46" t="s">
        <v>207</v>
      </c>
      <c r="B96" s="44" t="s">
        <v>72</v>
      </c>
      <c r="C96" s="45">
        <v>13</v>
      </c>
      <c r="D96" s="44" t="s">
        <v>96</v>
      </c>
      <c r="E96" s="45">
        <v>1</v>
      </c>
      <c r="F96" s="44" t="s">
        <v>79</v>
      </c>
      <c r="G96" s="44" t="s">
        <v>76</v>
      </c>
      <c r="H96" s="45"/>
      <c r="I96" s="106">
        <f>I97</f>
        <v>633463</v>
      </c>
    </row>
    <row r="97" spans="1:9" ht="31.5" x14ac:dyDescent="0.25">
      <c r="A97" s="47" t="s">
        <v>204</v>
      </c>
      <c r="B97" s="44" t="s">
        <v>72</v>
      </c>
      <c r="C97" s="44" t="s">
        <v>107</v>
      </c>
      <c r="D97" s="44" t="s">
        <v>96</v>
      </c>
      <c r="E97" s="44" t="s">
        <v>77</v>
      </c>
      <c r="F97" s="44" t="s">
        <v>79</v>
      </c>
      <c r="G97" s="44" t="s">
        <v>205</v>
      </c>
      <c r="H97" s="44"/>
      <c r="I97" s="106">
        <f>I98</f>
        <v>633463</v>
      </c>
    </row>
    <row r="98" spans="1:9" ht="31.5" x14ac:dyDescent="0.25">
      <c r="A98" s="47" t="s">
        <v>82</v>
      </c>
      <c r="B98" s="44" t="s">
        <v>72</v>
      </c>
      <c r="C98" s="44" t="s">
        <v>107</v>
      </c>
      <c r="D98" s="44" t="s">
        <v>96</v>
      </c>
      <c r="E98" s="44" t="s">
        <v>77</v>
      </c>
      <c r="F98" s="44" t="s">
        <v>79</v>
      </c>
      <c r="G98" s="44" t="s">
        <v>205</v>
      </c>
      <c r="H98" s="44" t="s">
        <v>83</v>
      </c>
      <c r="I98" s="106">
        <f>'Прил 3'!J92</f>
        <v>633463</v>
      </c>
    </row>
    <row r="99" spans="1:9" x14ac:dyDescent="0.25">
      <c r="A99" s="46" t="s">
        <v>208</v>
      </c>
      <c r="B99" s="44" t="s">
        <v>72</v>
      </c>
      <c r="C99" s="45">
        <v>13</v>
      </c>
      <c r="D99" s="44" t="s">
        <v>96</v>
      </c>
      <c r="E99" s="45">
        <v>1</v>
      </c>
      <c r="F99" s="44" t="s">
        <v>91</v>
      </c>
      <c r="G99" s="44" t="s">
        <v>76</v>
      </c>
      <c r="H99" s="45"/>
      <c r="I99" s="106">
        <f>I100</f>
        <v>50000</v>
      </c>
    </row>
    <row r="100" spans="1:9" ht="31.5" x14ac:dyDescent="0.25">
      <c r="A100" s="47" t="s">
        <v>204</v>
      </c>
      <c r="B100" s="44" t="s">
        <v>72</v>
      </c>
      <c r="C100" s="44" t="s">
        <v>107</v>
      </c>
      <c r="D100" s="44" t="s">
        <v>96</v>
      </c>
      <c r="E100" s="44" t="s">
        <v>77</v>
      </c>
      <c r="F100" s="44" t="s">
        <v>91</v>
      </c>
      <c r="G100" s="44" t="s">
        <v>205</v>
      </c>
      <c r="H100" s="44"/>
      <c r="I100" s="106">
        <f>I101</f>
        <v>50000</v>
      </c>
    </row>
    <row r="101" spans="1:9" ht="31.5" x14ac:dyDescent="0.25">
      <c r="A101" s="47" t="s">
        <v>82</v>
      </c>
      <c r="B101" s="44" t="s">
        <v>72</v>
      </c>
      <c r="C101" s="44" t="s">
        <v>107</v>
      </c>
      <c r="D101" s="44" t="s">
        <v>96</v>
      </c>
      <c r="E101" s="44" t="s">
        <v>77</v>
      </c>
      <c r="F101" s="44" t="s">
        <v>91</v>
      </c>
      <c r="G101" s="44" t="s">
        <v>205</v>
      </c>
      <c r="H101" s="44" t="s">
        <v>83</v>
      </c>
      <c r="I101" s="106">
        <f>'Прил 3'!J95</f>
        <v>50000</v>
      </c>
    </row>
    <row r="102" spans="1:9" ht="47.25" x14ac:dyDescent="0.25">
      <c r="A102" s="46" t="s">
        <v>209</v>
      </c>
      <c r="B102" s="44" t="s">
        <v>72</v>
      </c>
      <c r="C102" s="45">
        <v>13</v>
      </c>
      <c r="D102" s="44" t="s">
        <v>96</v>
      </c>
      <c r="E102" s="45">
        <v>1</v>
      </c>
      <c r="F102" s="44" t="s">
        <v>92</v>
      </c>
      <c r="G102" s="44" t="s">
        <v>76</v>
      </c>
      <c r="H102" s="45"/>
      <c r="I102" s="106">
        <f>I103</f>
        <v>30000</v>
      </c>
    </row>
    <row r="103" spans="1:9" ht="31.5" x14ac:dyDescent="0.25">
      <c r="A103" s="47" t="s">
        <v>204</v>
      </c>
      <c r="B103" s="44" t="s">
        <v>72</v>
      </c>
      <c r="C103" s="44" t="s">
        <v>107</v>
      </c>
      <c r="D103" s="44" t="s">
        <v>96</v>
      </c>
      <c r="E103" s="44" t="s">
        <v>77</v>
      </c>
      <c r="F103" s="44" t="s">
        <v>92</v>
      </c>
      <c r="G103" s="44" t="s">
        <v>205</v>
      </c>
      <c r="H103" s="44"/>
      <c r="I103" s="106">
        <f>I104</f>
        <v>30000</v>
      </c>
    </row>
    <row r="104" spans="1:9" ht="31.5" x14ac:dyDescent="0.25">
      <c r="A104" s="47" t="s">
        <v>82</v>
      </c>
      <c r="B104" s="44" t="s">
        <v>72</v>
      </c>
      <c r="C104" s="44" t="s">
        <v>107</v>
      </c>
      <c r="D104" s="44" t="s">
        <v>96</v>
      </c>
      <c r="E104" s="44" t="s">
        <v>77</v>
      </c>
      <c r="F104" s="44" t="s">
        <v>92</v>
      </c>
      <c r="G104" s="44" t="s">
        <v>205</v>
      </c>
      <c r="H104" s="44" t="s">
        <v>83</v>
      </c>
      <c r="I104" s="106">
        <f>'Прил 3'!J98</f>
        <v>30000</v>
      </c>
    </row>
    <row r="105" spans="1:9" x14ac:dyDescent="0.25">
      <c r="A105" s="46" t="s">
        <v>210</v>
      </c>
      <c r="B105" s="44" t="s">
        <v>72</v>
      </c>
      <c r="C105" s="45">
        <v>13</v>
      </c>
      <c r="D105" s="44" t="s">
        <v>96</v>
      </c>
      <c r="E105" s="45">
        <v>1</v>
      </c>
      <c r="F105" s="44" t="s">
        <v>94</v>
      </c>
      <c r="G105" s="44" t="s">
        <v>76</v>
      </c>
      <c r="H105" s="45"/>
      <c r="I105" s="106">
        <f>I106</f>
        <v>5000</v>
      </c>
    </row>
    <row r="106" spans="1:9" ht="31.5" x14ac:dyDescent="0.25">
      <c r="A106" s="47" t="s">
        <v>204</v>
      </c>
      <c r="B106" s="44" t="s">
        <v>72</v>
      </c>
      <c r="C106" s="44" t="s">
        <v>107</v>
      </c>
      <c r="D106" s="44" t="s">
        <v>96</v>
      </c>
      <c r="E106" s="44" t="s">
        <v>77</v>
      </c>
      <c r="F106" s="44" t="s">
        <v>94</v>
      </c>
      <c r="G106" s="44" t="s">
        <v>205</v>
      </c>
      <c r="H106" s="44"/>
      <c r="I106" s="106">
        <f>I107</f>
        <v>5000</v>
      </c>
    </row>
    <row r="107" spans="1:9" ht="31.5" x14ac:dyDescent="0.25">
      <c r="A107" s="47" t="s">
        <v>82</v>
      </c>
      <c r="B107" s="44" t="s">
        <v>72</v>
      </c>
      <c r="C107" s="44" t="s">
        <v>107</v>
      </c>
      <c r="D107" s="44" t="s">
        <v>96</v>
      </c>
      <c r="E107" s="44" t="s">
        <v>77</v>
      </c>
      <c r="F107" s="44" t="s">
        <v>94</v>
      </c>
      <c r="G107" s="44" t="s">
        <v>205</v>
      </c>
      <c r="H107" s="44" t="s">
        <v>83</v>
      </c>
      <c r="I107" s="106">
        <f>'Прил 3'!J101</f>
        <v>5000</v>
      </c>
    </row>
    <row r="108" spans="1:9" ht="47.25" x14ac:dyDescent="0.25">
      <c r="A108" s="46" t="s">
        <v>211</v>
      </c>
      <c r="B108" s="44" t="s">
        <v>72</v>
      </c>
      <c r="C108" s="45">
        <v>13</v>
      </c>
      <c r="D108" s="44" t="s">
        <v>124</v>
      </c>
      <c r="E108" s="45">
        <v>0</v>
      </c>
      <c r="F108" s="44" t="s">
        <v>75</v>
      </c>
      <c r="G108" s="44" t="s">
        <v>76</v>
      </c>
      <c r="H108" s="45"/>
      <c r="I108" s="106">
        <f>I109</f>
        <v>21300</v>
      </c>
    </row>
    <row r="109" spans="1:9" ht="31.5" x14ac:dyDescent="0.25">
      <c r="A109" s="46" t="s">
        <v>212</v>
      </c>
      <c r="B109" s="44" t="s">
        <v>72</v>
      </c>
      <c r="C109" s="45">
        <v>13</v>
      </c>
      <c r="D109" s="44" t="s">
        <v>124</v>
      </c>
      <c r="E109" s="45">
        <v>0</v>
      </c>
      <c r="F109" s="44" t="s">
        <v>75</v>
      </c>
      <c r="G109" s="44" t="s">
        <v>76</v>
      </c>
      <c r="H109" s="45"/>
      <c r="I109" s="106">
        <f>I110+I113+I115+I117</f>
        <v>21300</v>
      </c>
    </row>
    <row r="110" spans="1:9" ht="31.5" x14ac:dyDescent="0.25">
      <c r="A110" s="47" t="s">
        <v>213</v>
      </c>
      <c r="B110" s="44" t="s">
        <v>72</v>
      </c>
      <c r="C110" s="44" t="s">
        <v>107</v>
      </c>
      <c r="D110" s="44" t="s">
        <v>124</v>
      </c>
      <c r="E110" s="44" t="s">
        <v>74</v>
      </c>
      <c r="F110" s="44" t="s">
        <v>75</v>
      </c>
      <c r="G110" s="44" t="s">
        <v>214</v>
      </c>
      <c r="H110" s="44"/>
      <c r="I110" s="106">
        <f>SUM(I111:I112)</f>
        <v>10800</v>
      </c>
    </row>
    <row r="111" spans="1:9" ht="31.5" hidden="1" x14ac:dyDescent="0.25">
      <c r="A111" s="47" t="s">
        <v>82</v>
      </c>
      <c r="B111" s="44" t="s">
        <v>72</v>
      </c>
      <c r="C111" s="44" t="s">
        <v>107</v>
      </c>
      <c r="D111" s="44" t="s">
        <v>124</v>
      </c>
      <c r="E111" s="44" t="s">
        <v>74</v>
      </c>
      <c r="F111" s="44" t="s">
        <v>75</v>
      </c>
      <c r="G111" s="44" t="s">
        <v>214</v>
      </c>
      <c r="H111" s="44" t="s">
        <v>83</v>
      </c>
      <c r="I111" s="106">
        <f>'Прил 3'!J105</f>
        <v>0</v>
      </c>
    </row>
    <row r="112" spans="1:9" x14ac:dyDescent="0.25">
      <c r="A112" s="47" t="s">
        <v>119</v>
      </c>
      <c r="B112" s="44" t="s">
        <v>72</v>
      </c>
      <c r="C112" s="44" t="s">
        <v>107</v>
      </c>
      <c r="D112" s="44" t="s">
        <v>124</v>
      </c>
      <c r="E112" s="44" t="s">
        <v>74</v>
      </c>
      <c r="F112" s="44" t="s">
        <v>75</v>
      </c>
      <c r="G112" s="44" t="s">
        <v>214</v>
      </c>
      <c r="H112" s="44" t="s">
        <v>120</v>
      </c>
      <c r="I112" s="106">
        <f>'Прил 3'!J106</f>
        <v>10800</v>
      </c>
    </row>
    <row r="113" spans="1:9" ht="31.5" x14ac:dyDescent="0.25">
      <c r="A113" s="47" t="s">
        <v>537</v>
      </c>
      <c r="B113" s="140" t="s">
        <v>72</v>
      </c>
      <c r="C113" s="140" t="s">
        <v>107</v>
      </c>
      <c r="D113" s="140" t="s">
        <v>124</v>
      </c>
      <c r="E113" s="140" t="s">
        <v>74</v>
      </c>
      <c r="F113" s="140" t="s">
        <v>75</v>
      </c>
      <c r="G113" s="140" t="s">
        <v>536</v>
      </c>
      <c r="H113" s="140"/>
      <c r="I113" s="106">
        <f>I114</f>
        <v>4500</v>
      </c>
    </row>
    <row r="114" spans="1:9" x14ac:dyDescent="0.25">
      <c r="A114" s="47" t="s">
        <v>99</v>
      </c>
      <c r="B114" s="140" t="s">
        <v>72</v>
      </c>
      <c r="C114" s="140" t="s">
        <v>107</v>
      </c>
      <c r="D114" s="140" t="s">
        <v>124</v>
      </c>
      <c r="E114" s="140" t="s">
        <v>74</v>
      </c>
      <c r="F114" s="140" t="s">
        <v>75</v>
      </c>
      <c r="G114" s="140" t="s">
        <v>536</v>
      </c>
      <c r="H114" s="140" t="s">
        <v>100</v>
      </c>
      <c r="I114" s="106">
        <f>'Прил 3'!J108</f>
        <v>4500</v>
      </c>
    </row>
    <row r="115" spans="1:9" ht="63" x14ac:dyDescent="0.25">
      <c r="A115" s="47" t="s">
        <v>512</v>
      </c>
      <c r="B115" s="125" t="s">
        <v>72</v>
      </c>
      <c r="C115" s="125" t="s">
        <v>107</v>
      </c>
      <c r="D115" s="125" t="s">
        <v>124</v>
      </c>
      <c r="E115" s="125" t="s">
        <v>74</v>
      </c>
      <c r="F115" s="125" t="s">
        <v>75</v>
      </c>
      <c r="G115" s="125" t="s">
        <v>511</v>
      </c>
      <c r="H115" s="125"/>
      <c r="I115" s="106">
        <f>I116</f>
        <v>4500</v>
      </c>
    </row>
    <row r="116" spans="1:9" x14ac:dyDescent="0.25">
      <c r="A116" s="47" t="s">
        <v>99</v>
      </c>
      <c r="B116" s="125" t="s">
        <v>72</v>
      </c>
      <c r="C116" s="125" t="s">
        <v>107</v>
      </c>
      <c r="D116" s="125" t="s">
        <v>124</v>
      </c>
      <c r="E116" s="125" t="s">
        <v>74</v>
      </c>
      <c r="F116" s="125" t="s">
        <v>75</v>
      </c>
      <c r="G116" s="125" t="s">
        <v>511</v>
      </c>
      <c r="H116" s="125" t="s">
        <v>100</v>
      </c>
      <c r="I116" s="106">
        <f>'Прил 3'!J110</f>
        <v>4500</v>
      </c>
    </row>
    <row r="117" spans="1:9" ht="31.5" x14ac:dyDescent="0.25">
      <c r="A117" s="47" t="s">
        <v>56</v>
      </c>
      <c r="B117" s="44" t="s">
        <v>72</v>
      </c>
      <c r="C117" s="44" t="s">
        <v>107</v>
      </c>
      <c r="D117" s="44" t="s">
        <v>124</v>
      </c>
      <c r="E117" s="44" t="s">
        <v>74</v>
      </c>
      <c r="F117" s="44" t="s">
        <v>75</v>
      </c>
      <c r="G117" s="44" t="s">
        <v>215</v>
      </c>
      <c r="H117" s="44"/>
      <c r="I117" s="106">
        <f>I118</f>
        <v>1500</v>
      </c>
    </row>
    <row r="118" spans="1:9" x14ac:dyDescent="0.25">
      <c r="A118" s="47" t="s">
        <v>119</v>
      </c>
      <c r="B118" s="44" t="s">
        <v>72</v>
      </c>
      <c r="C118" s="44" t="s">
        <v>107</v>
      </c>
      <c r="D118" s="44" t="s">
        <v>124</v>
      </c>
      <c r="E118" s="44" t="s">
        <v>74</v>
      </c>
      <c r="F118" s="44" t="s">
        <v>75</v>
      </c>
      <c r="G118" s="44" t="s">
        <v>215</v>
      </c>
      <c r="H118" s="44" t="s">
        <v>120</v>
      </c>
      <c r="I118" s="106">
        <f>'Прил 3'!J112</f>
        <v>1500</v>
      </c>
    </row>
    <row r="119" spans="1:9" ht="47.25" x14ac:dyDescent="0.25">
      <c r="A119" s="46" t="s">
        <v>216</v>
      </c>
      <c r="B119" s="44" t="s">
        <v>72</v>
      </c>
      <c r="C119" s="44" t="s">
        <v>107</v>
      </c>
      <c r="D119" s="44" t="s">
        <v>98</v>
      </c>
      <c r="E119" s="45">
        <v>0</v>
      </c>
      <c r="F119" s="44" t="s">
        <v>75</v>
      </c>
      <c r="G119" s="44" t="s">
        <v>76</v>
      </c>
      <c r="H119" s="45"/>
      <c r="I119" s="106">
        <f>I120</f>
        <v>50000</v>
      </c>
    </row>
    <row r="120" spans="1:9" x14ac:dyDescent="0.25">
      <c r="A120" s="47" t="s">
        <v>217</v>
      </c>
      <c r="B120" s="44" t="s">
        <v>72</v>
      </c>
      <c r="C120" s="44" t="s">
        <v>107</v>
      </c>
      <c r="D120" s="44" t="s">
        <v>98</v>
      </c>
      <c r="E120" s="44" t="s">
        <v>74</v>
      </c>
      <c r="F120" s="44" t="s">
        <v>72</v>
      </c>
      <c r="G120" s="44" t="s">
        <v>76</v>
      </c>
      <c r="H120" s="44"/>
      <c r="I120" s="106">
        <f>I121</f>
        <v>50000</v>
      </c>
    </row>
    <row r="121" spans="1:9" x14ac:dyDescent="0.25">
      <c r="A121" s="47" t="s">
        <v>218</v>
      </c>
      <c r="B121" s="44" t="s">
        <v>72</v>
      </c>
      <c r="C121" s="44" t="s">
        <v>107</v>
      </c>
      <c r="D121" s="44" t="s">
        <v>98</v>
      </c>
      <c r="E121" s="44" t="s">
        <v>74</v>
      </c>
      <c r="F121" s="44" t="s">
        <v>72</v>
      </c>
      <c r="G121" s="44" t="s">
        <v>219</v>
      </c>
      <c r="H121" s="44"/>
      <c r="I121" s="106">
        <f>I122</f>
        <v>50000</v>
      </c>
    </row>
    <row r="122" spans="1:9" ht="31.5" x14ac:dyDescent="0.25">
      <c r="A122" s="47" t="s">
        <v>82</v>
      </c>
      <c r="B122" s="44" t="s">
        <v>72</v>
      </c>
      <c r="C122" s="44" t="s">
        <v>107</v>
      </c>
      <c r="D122" s="44" t="s">
        <v>98</v>
      </c>
      <c r="E122" s="44" t="s">
        <v>74</v>
      </c>
      <c r="F122" s="44" t="s">
        <v>72</v>
      </c>
      <c r="G122" s="44" t="s">
        <v>219</v>
      </c>
      <c r="H122" s="44" t="s">
        <v>83</v>
      </c>
      <c r="I122" s="106">
        <f>'Прил 3'!J116</f>
        <v>50000</v>
      </c>
    </row>
    <row r="123" spans="1:9" ht="47.25" x14ac:dyDescent="0.25">
      <c r="A123" s="46" t="s">
        <v>162</v>
      </c>
      <c r="B123" s="44" t="s">
        <v>72</v>
      </c>
      <c r="C123" s="45">
        <v>13</v>
      </c>
      <c r="D123" s="44" t="s">
        <v>102</v>
      </c>
      <c r="E123" s="45">
        <v>0</v>
      </c>
      <c r="F123" s="44" t="s">
        <v>75</v>
      </c>
      <c r="G123" s="44" t="s">
        <v>76</v>
      </c>
      <c r="H123" s="45"/>
      <c r="I123" s="106">
        <f>I124</f>
        <v>84000</v>
      </c>
    </row>
    <row r="124" spans="1:9" ht="31.5" x14ac:dyDescent="0.25">
      <c r="A124" s="47" t="s">
        <v>163</v>
      </c>
      <c r="B124" s="44" t="s">
        <v>72</v>
      </c>
      <c r="C124" s="44" t="s">
        <v>107</v>
      </c>
      <c r="D124" s="44" t="s">
        <v>102</v>
      </c>
      <c r="E124" s="44" t="s">
        <v>74</v>
      </c>
      <c r="F124" s="44" t="s">
        <v>72</v>
      </c>
      <c r="G124" s="44" t="s">
        <v>76</v>
      </c>
      <c r="H124" s="44"/>
      <c r="I124" s="106">
        <f>I125</f>
        <v>84000</v>
      </c>
    </row>
    <row r="125" spans="1:9" ht="31.5" x14ac:dyDescent="0.25">
      <c r="A125" s="47" t="s">
        <v>163</v>
      </c>
      <c r="B125" s="44" t="s">
        <v>72</v>
      </c>
      <c r="C125" s="44" t="s">
        <v>107</v>
      </c>
      <c r="D125" s="44" t="s">
        <v>102</v>
      </c>
      <c r="E125" s="44" t="s">
        <v>74</v>
      </c>
      <c r="F125" s="44" t="s">
        <v>72</v>
      </c>
      <c r="G125" s="44" t="s">
        <v>164</v>
      </c>
      <c r="H125" s="44"/>
      <c r="I125" s="106">
        <f>I126</f>
        <v>84000</v>
      </c>
    </row>
    <row r="126" spans="1:9" ht="31.5" x14ac:dyDescent="0.25">
      <c r="A126" s="47" t="s">
        <v>82</v>
      </c>
      <c r="B126" s="44" t="s">
        <v>72</v>
      </c>
      <c r="C126" s="44" t="s">
        <v>107</v>
      </c>
      <c r="D126" s="44" t="s">
        <v>102</v>
      </c>
      <c r="E126" s="44" t="s">
        <v>74</v>
      </c>
      <c r="F126" s="44" t="s">
        <v>72</v>
      </c>
      <c r="G126" s="44" t="s">
        <v>164</v>
      </c>
      <c r="H126" s="44" t="s">
        <v>83</v>
      </c>
      <c r="I126" s="106">
        <f>'Прил 3'!J120</f>
        <v>84000</v>
      </c>
    </row>
    <row r="127" spans="1:9" ht="47.25" x14ac:dyDescent="0.25">
      <c r="A127" s="46" t="s">
        <v>220</v>
      </c>
      <c r="B127" s="44" t="s">
        <v>72</v>
      </c>
      <c r="C127" s="45">
        <v>13</v>
      </c>
      <c r="D127" s="44" t="s">
        <v>107</v>
      </c>
      <c r="E127" s="45">
        <v>0</v>
      </c>
      <c r="F127" s="44" t="s">
        <v>75</v>
      </c>
      <c r="G127" s="44" t="s">
        <v>76</v>
      </c>
      <c r="H127" s="45"/>
      <c r="I127" s="106">
        <f>I128+I131+I134</f>
        <v>10000</v>
      </c>
    </row>
    <row r="128" spans="1:9" ht="31.5" x14ac:dyDescent="0.25">
      <c r="A128" s="47" t="s">
        <v>221</v>
      </c>
      <c r="B128" s="44" t="s">
        <v>72</v>
      </c>
      <c r="C128" s="44" t="s">
        <v>107</v>
      </c>
      <c r="D128" s="44" t="s">
        <v>107</v>
      </c>
      <c r="E128" s="44" t="s">
        <v>74</v>
      </c>
      <c r="F128" s="44" t="s">
        <v>73</v>
      </c>
      <c r="G128" s="44"/>
      <c r="H128" s="44"/>
      <c r="I128" s="106">
        <f>I129</f>
        <v>10000</v>
      </c>
    </row>
    <row r="129" spans="1:9" x14ac:dyDescent="0.25">
      <c r="A129" s="47" t="s">
        <v>222</v>
      </c>
      <c r="B129" s="44" t="s">
        <v>72</v>
      </c>
      <c r="C129" s="44" t="s">
        <v>107</v>
      </c>
      <c r="D129" s="44" t="s">
        <v>107</v>
      </c>
      <c r="E129" s="44" t="s">
        <v>74</v>
      </c>
      <c r="F129" s="44" t="s">
        <v>73</v>
      </c>
      <c r="G129" s="44" t="s">
        <v>223</v>
      </c>
      <c r="H129" s="44"/>
      <c r="I129" s="106">
        <f>I130</f>
        <v>10000</v>
      </c>
    </row>
    <row r="130" spans="1:9" ht="31.5" x14ac:dyDescent="0.25">
      <c r="A130" s="47" t="s">
        <v>82</v>
      </c>
      <c r="B130" s="44" t="s">
        <v>72</v>
      </c>
      <c r="C130" s="44" t="s">
        <v>107</v>
      </c>
      <c r="D130" s="44" t="s">
        <v>107</v>
      </c>
      <c r="E130" s="44" t="s">
        <v>74</v>
      </c>
      <c r="F130" s="44" t="s">
        <v>73</v>
      </c>
      <c r="G130" s="44" t="s">
        <v>223</v>
      </c>
      <c r="H130" s="44" t="s">
        <v>83</v>
      </c>
      <c r="I130" s="106">
        <f>'Прил 3'!J127</f>
        <v>10000</v>
      </c>
    </row>
    <row r="131" spans="1:9" ht="47.25" hidden="1" x14ac:dyDescent="0.25">
      <c r="A131" s="47" t="s">
        <v>224</v>
      </c>
      <c r="B131" s="44" t="s">
        <v>72</v>
      </c>
      <c r="C131" s="44" t="s">
        <v>107</v>
      </c>
      <c r="D131" s="44" t="s">
        <v>107</v>
      </c>
      <c r="E131" s="44" t="s">
        <v>74</v>
      </c>
      <c r="F131" s="44" t="s">
        <v>79</v>
      </c>
      <c r="G131" s="44"/>
      <c r="H131" s="44"/>
      <c r="I131" s="106">
        <f>I132</f>
        <v>0</v>
      </c>
    </row>
    <row r="132" spans="1:9" hidden="1" x14ac:dyDescent="0.25">
      <c r="A132" s="47" t="s">
        <v>225</v>
      </c>
      <c r="B132" s="44" t="s">
        <v>72</v>
      </c>
      <c r="C132" s="44" t="s">
        <v>107</v>
      </c>
      <c r="D132" s="44" t="s">
        <v>107</v>
      </c>
      <c r="E132" s="44" t="s">
        <v>74</v>
      </c>
      <c r="F132" s="44" t="s">
        <v>79</v>
      </c>
      <c r="G132" s="44" t="s">
        <v>226</v>
      </c>
      <c r="H132" s="44"/>
      <c r="I132" s="106">
        <f>I133</f>
        <v>0</v>
      </c>
    </row>
    <row r="133" spans="1:9" ht="31.5" hidden="1" x14ac:dyDescent="0.25">
      <c r="A133" s="47" t="s">
        <v>82</v>
      </c>
      <c r="B133" s="44" t="s">
        <v>72</v>
      </c>
      <c r="C133" s="44" t="s">
        <v>107</v>
      </c>
      <c r="D133" s="44" t="s">
        <v>107</v>
      </c>
      <c r="E133" s="44" t="s">
        <v>74</v>
      </c>
      <c r="F133" s="44" t="s">
        <v>79</v>
      </c>
      <c r="G133" s="44" t="s">
        <v>226</v>
      </c>
      <c r="H133" s="44" t="s">
        <v>83</v>
      </c>
      <c r="I133" s="106"/>
    </row>
    <row r="134" spans="1:9" ht="31.5" hidden="1" x14ac:dyDescent="0.25">
      <c r="A134" s="47" t="s">
        <v>227</v>
      </c>
      <c r="B134" s="44" t="s">
        <v>72</v>
      </c>
      <c r="C134" s="44" t="s">
        <v>107</v>
      </c>
      <c r="D134" s="44" t="s">
        <v>107</v>
      </c>
      <c r="E134" s="44" t="s">
        <v>74</v>
      </c>
      <c r="F134" s="44" t="s">
        <v>92</v>
      </c>
      <c r="G134" s="44" t="s">
        <v>228</v>
      </c>
      <c r="H134" s="44"/>
      <c r="I134" s="106">
        <f>I135</f>
        <v>0</v>
      </c>
    </row>
    <row r="135" spans="1:9" ht="31.5" hidden="1" x14ac:dyDescent="0.25">
      <c r="A135" s="47" t="s">
        <v>82</v>
      </c>
      <c r="B135" s="44" t="s">
        <v>72</v>
      </c>
      <c r="C135" s="44" t="s">
        <v>107</v>
      </c>
      <c r="D135" s="44" t="s">
        <v>107</v>
      </c>
      <c r="E135" s="44" t="s">
        <v>74</v>
      </c>
      <c r="F135" s="44" t="s">
        <v>92</v>
      </c>
      <c r="G135" s="44" t="s">
        <v>228</v>
      </c>
      <c r="H135" s="44" t="s">
        <v>83</v>
      </c>
      <c r="I135" s="106"/>
    </row>
    <row r="136" spans="1:9" x14ac:dyDescent="0.25">
      <c r="A136" s="46" t="s">
        <v>155</v>
      </c>
      <c r="B136" s="44" t="s">
        <v>72</v>
      </c>
      <c r="C136" s="45">
        <v>13</v>
      </c>
      <c r="D136" s="44" t="s">
        <v>229</v>
      </c>
      <c r="E136" s="45">
        <v>0</v>
      </c>
      <c r="F136" s="44" t="s">
        <v>75</v>
      </c>
      <c r="G136" s="44" t="s">
        <v>76</v>
      </c>
      <c r="H136" s="45"/>
      <c r="I136" s="106">
        <f>I137</f>
        <v>70000</v>
      </c>
    </row>
    <row r="137" spans="1:9" ht="31.5" x14ac:dyDescent="0.25">
      <c r="A137" s="46" t="s">
        <v>156</v>
      </c>
      <c r="B137" s="44" t="s">
        <v>72</v>
      </c>
      <c r="C137" s="45">
        <v>13</v>
      </c>
      <c r="D137" s="45">
        <v>91</v>
      </c>
      <c r="E137" s="45">
        <v>1</v>
      </c>
      <c r="F137" s="44" t="s">
        <v>75</v>
      </c>
      <c r="G137" s="44" t="s">
        <v>76</v>
      </c>
      <c r="H137" s="45"/>
      <c r="I137" s="106">
        <f>I138</f>
        <v>70000</v>
      </c>
    </row>
    <row r="138" spans="1:9" ht="31.5" x14ac:dyDescent="0.25">
      <c r="A138" s="46" t="s">
        <v>230</v>
      </c>
      <c r="B138" s="44" t="s">
        <v>72</v>
      </c>
      <c r="C138" s="45">
        <v>13</v>
      </c>
      <c r="D138" s="45">
        <v>91</v>
      </c>
      <c r="E138" s="45">
        <v>1</v>
      </c>
      <c r="F138" s="44" t="s">
        <v>75</v>
      </c>
      <c r="G138" s="44" t="s">
        <v>231</v>
      </c>
      <c r="H138" s="45"/>
      <c r="I138" s="106">
        <f>I139</f>
        <v>70000</v>
      </c>
    </row>
    <row r="139" spans="1:9" ht="31.5" x14ac:dyDescent="0.25">
      <c r="A139" s="46" t="s">
        <v>82</v>
      </c>
      <c r="B139" s="44" t="s">
        <v>72</v>
      </c>
      <c r="C139" s="45">
        <v>13</v>
      </c>
      <c r="D139" s="45">
        <v>91</v>
      </c>
      <c r="E139" s="45">
        <v>1</v>
      </c>
      <c r="F139" s="44" t="s">
        <v>75</v>
      </c>
      <c r="G139" s="44" t="s">
        <v>231</v>
      </c>
      <c r="H139" s="45">
        <v>240</v>
      </c>
      <c r="I139" s="106">
        <f>'Прил 3'!J445</f>
        <v>70000</v>
      </c>
    </row>
    <row r="140" spans="1:9" hidden="1" x14ac:dyDescent="0.25">
      <c r="A140" s="47" t="s">
        <v>165</v>
      </c>
      <c r="B140" s="44" t="s">
        <v>72</v>
      </c>
      <c r="C140" s="44" t="s">
        <v>107</v>
      </c>
      <c r="D140" s="45">
        <v>92</v>
      </c>
      <c r="E140" s="44"/>
      <c r="F140" s="44"/>
      <c r="G140" s="45"/>
      <c r="H140" s="44"/>
      <c r="I140" s="106">
        <f>I141</f>
        <v>0</v>
      </c>
    </row>
    <row r="141" spans="1:9" hidden="1" x14ac:dyDescent="0.25">
      <c r="A141" s="47" t="s">
        <v>232</v>
      </c>
      <c r="B141" s="44" t="s">
        <v>72</v>
      </c>
      <c r="C141" s="44" t="s">
        <v>107</v>
      </c>
      <c r="D141" s="45">
        <v>92</v>
      </c>
      <c r="E141" s="44" t="s">
        <v>80</v>
      </c>
      <c r="F141" s="44"/>
      <c r="G141" s="45"/>
      <c r="H141" s="44"/>
      <c r="I141" s="106">
        <f>I142</f>
        <v>0</v>
      </c>
    </row>
    <row r="142" spans="1:9" ht="47.25" hidden="1" x14ac:dyDescent="0.25">
      <c r="A142" s="47" t="s">
        <v>233</v>
      </c>
      <c r="B142" s="44" t="s">
        <v>72</v>
      </c>
      <c r="C142" s="44" t="s">
        <v>107</v>
      </c>
      <c r="D142" s="45">
        <v>92</v>
      </c>
      <c r="E142" s="44" t="s">
        <v>80</v>
      </c>
      <c r="F142" s="44" t="s">
        <v>75</v>
      </c>
      <c r="G142" s="45"/>
      <c r="H142" s="44"/>
      <c r="I142" s="106">
        <f>SUM(I143:I145)</f>
        <v>0</v>
      </c>
    </row>
    <row r="143" spans="1:9" ht="31.5" hidden="1" x14ac:dyDescent="0.25">
      <c r="A143" s="47" t="s">
        <v>82</v>
      </c>
      <c r="B143" s="44" t="s">
        <v>72</v>
      </c>
      <c r="C143" s="44" t="s">
        <v>107</v>
      </c>
      <c r="D143" s="45">
        <v>92</v>
      </c>
      <c r="E143" s="44" t="s">
        <v>80</v>
      </c>
      <c r="F143" s="44" t="s">
        <v>75</v>
      </c>
      <c r="G143" s="45">
        <v>26390</v>
      </c>
      <c r="H143" s="44" t="s">
        <v>83</v>
      </c>
      <c r="I143" s="106"/>
    </row>
    <row r="144" spans="1:9" hidden="1" x14ac:dyDescent="0.25">
      <c r="A144" s="47" t="s">
        <v>111</v>
      </c>
      <c r="B144" s="44" t="s">
        <v>72</v>
      </c>
      <c r="C144" s="44" t="s">
        <v>107</v>
      </c>
      <c r="D144" s="45">
        <v>92</v>
      </c>
      <c r="E144" s="44" t="s">
        <v>80</v>
      </c>
      <c r="F144" s="44" t="s">
        <v>75</v>
      </c>
      <c r="G144" s="45">
        <v>26390</v>
      </c>
      <c r="H144" s="44" t="s">
        <v>112</v>
      </c>
      <c r="I144" s="106"/>
    </row>
    <row r="145" spans="1:9" hidden="1" x14ac:dyDescent="0.25">
      <c r="A145" s="47" t="s">
        <v>84</v>
      </c>
      <c r="B145" s="44" t="s">
        <v>72</v>
      </c>
      <c r="C145" s="44" t="s">
        <v>107</v>
      </c>
      <c r="D145" s="45">
        <v>92</v>
      </c>
      <c r="E145" s="44" t="s">
        <v>80</v>
      </c>
      <c r="F145" s="44" t="s">
        <v>75</v>
      </c>
      <c r="G145" s="45">
        <v>26390</v>
      </c>
      <c r="H145" s="44" t="s">
        <v>85</v>
      </c>
      <c r="I145" s="106"/>
    </row>
    <row r="146" spans="1:9" x14ac:dyDescent="0.25">
      <c r="A146" s="47" t="s">
        <v>87</v>
      </c>
      <c r="B146" s="44" t="s">
        <v>72</v>
      </c>
      <c r="C146" s="44" t="s">
        <v>107</v>
      </c>
      <c r="D146" s="44" t="s">
        <v>88</v>
      </c>
      <c r="E146" s="45">
        <v>0</v>
      </c>
      <c r="F146" s="44" t="s">
        <v>75</v>
      </c>
      <c r="G146" s="44" t="s">
        <v>76</v>
      </c>
      <c r="H146" s="45"/>
      <c r="I146" s="106">
        <f>I147</f>
        <v>169224</v>
      </c>
    </row>
    <row r="147" spans="1:9" x14ac:dyDescent="0.25">
      <c r="A147" s="47" t="s">
        <v>234</v>
      </c>
      <c r="B147" s="44" t="s">
        <v>72</v>
      </c>
      <c r="C147" s="44" t="s">
        <v>107</v>
      </c>
      <c r="D147" s="44" t="s">
        <v>88</v>
      </c>
      <c r="E147" s="45">
        <v>9</v>
      </c>
      <c r="F147" s="44" t="s">
        <v>75</v>
      </c>
      <c r="G147" s="44" t="s">
        <v>76</v>
      </c>
      <c r="H147" s="45"/>
      <c r="I147" s="106">
        <f>I148+I150</f>
        <v>169224</v>
      </c>
    </row>
    <row r="148" spans="1:9" ht="31.5" x14ac:dyDescent="0.25">
      <c r="A148" s="47" t="s">
        <v>235</v>
      </c>
      <c r="B148" s="44" t="s">
        <v>72</v>
      </c>
      <c r="C148" s="44" t="s">
        <v>107</v>
      </c>
      <c r="D148" s="44" t="s">
        <v>88</v>
      </c>
      <c r="E148" s="45">
        <v>9</v>
      </c>
      <c r="F148" s="44" t="s">
        <v>75</v>
      </c>
      <c r="G148" s="44" t="s">
        <v>236</v>
      </c>
      <c r="H148" s="45"/>
      <c r="I148" s="106">
        <f>I149</f>
        <v>151000</v>
      </c>
    </row>
    <row r="149" spans="1:9" ht="31.5" x14ac:dyDescent="0.25">
      <c r="A149" s="47" t="s">
        <v>82</v>
      </c>
      <c r="B149" s="44" t="s">
        <v>72</v>
      </c>
      <c r="C149" s="44" t="s">
        <v>107</v>
      </c>
      <c r="D149" s="44" t="s">
        <v>88</v>
      </c>
      <c r="E149" s="45">
        <v>9</v>
      </c>
      <c r="F149" s="44" t="s">
        <v>75</v>
      </c>
      <c r="G149" s="44" t="s">
        <v>236</v>
      </c>
      <c r="H149" s="45">
        <v>240</v>
      </c>
      <c r="I149" s="106">
        <f>'Прил 3'!J146</f>
        <v>151000</v>
      </c>
    </row>
    <row r="150" spans="1:9" x14ac:dyDescent="0.25">
      <c r="A150" s="47" t="s">
        <v>237</v>
      </c>
      <c r="B150" s="44" t="s">
        <v>72</v>
      </c>
      <c r="C150" s="44" t="s">
        <v>107</v>
      </c>
      <c r="D150" s="44" t="s">
        <v>88</v>
      </c>
      <c r="E150" s="45">
        <v>9</v>
      </c>
      <c r="F150" s="44" t="s">
        <v>75</v>
      </c>
      <c r="G150" s="45">
        <v>29090</v>
      </c>
      <c r="H150" s="44"/>
      <c r="I150" s="106">
        <f>I151</f>
        <v>18224</v>
      </c>
    </row>
    <row r="151" spans="1:9" x14ac:dyDescent="0.25">
      <c r="A151" s="47" t="s">
        <v>84</v>
      </c>
      <c r="B151" s="44" t="s">
        <v>72</v>
      </c>
      <c r="C151" s="44" t="s">
        <v>107</v>
      </c>
      <c r="D151" s="44" t="s">
        <v>88</v>
      </c>
      <c r="E151" s="45">
        <v>9</v>
      </c>
      <c r="F151" s="44" t="s">
        <v>75</v>
      </c>
      <c r="G151" s="45">
        <v>29090</v>
      </c>
      <c r="H151" s="44" t="s">
        <v>85</v>
      </c>
      <c r="I151" s="106">
        <f>'Прил 3'!J148</f>
        <v>18224</v>
      </c>
    </row>
    <row r="152" spans="1:9" x14ac:dyDescent="0.25">
      <c r="A152" s="54" t="s">
        <v>114</v>
      </c>
      <c r="B152" s="44" t="s">
        <v>73</v>
      </c>
      <c r="C152" s="45" t="s">
        <v>24</v>
      </c>
      <c r="D152" s="44" t="s">
        <v>153</v>
      </c>
      <c r="E152" s="45"/>
      <c r="F152" s="44"/>
      <c r="G152" s="44"/>
      <c r="H152" s="45" t="s">
        <v>154</v>
      </c>
      <c r="I152" s="105">
        <f>I153</f>
        <v>487150</v>
      </c>
    </row>
    <row r="153" spans="1:9" x14ac:dyDescent="0.25">
      <c r="A153" s="55" t="s">
        <v>115</v>
      </c>
      <c r="B153" s="44" t="s">
        <v>73</v>
      </c>
      <c r="C153" s="44" t="s">
        <v>79</v>
      </c>
      <c r="D153" s="44" t="s">
        <v>153</v>
      </c>
      <c r="E153" s="45"/>
      <c r="F153" s="44"/>
      <c r="G153" s="44"/>
      <c r="H153" s="45" t="s">
        <v>154</v>
      </c>
      <c r="I153" s="106">
        <f>I154</f>
        <v>487150</v>
      </c>
    </row>
    <row r="154" spans="1:9" x14ac:dyDescent="0.25">
      <c r="A154" s="47" t="s">
        <v>87</v>
      </c>
      <c r="B154" s="44" t="s">
        <v>73</v>
      </c>
      <c r="C154" s="44" t="s">
        <v>79</v>
      </c>
      <c r="D154" s="44" t="s">
        <v>88</v>
      </c>
      <c r="E154" s="45">
        <v>0</v>
      </c>
      <c r="F154" s="44" t="s">
        <v>75</v>
      </c>
      <c r="G154" s="44" t="s">
        <v>76</v>
      </c>
      <c r="H154" s="45"/>
      <c r="I154" s="106">
        <f>I155</f>
        <v>487150</v>
      </c>
    </row>
    <row r="155" spans="1:9" x14ac:dyDescent="0.25">
      <c r="A155" s="47" t="s">
        <v>234</v>
      </c>
      <c r="B155" s="44" t="s">
        <v>73</v>
      </c>
      <c r="C155" s="44" t="s">
        <v>79</v>
      </c>
      <c r="D155" s="44" t="s">
        <v>88</v>
      </c>
      <c r="E155" s="45">
        <v>9</v>
      </c>
      <c r="F155" s="44" t="s">
        <v>75</v>
      </c>
      <c r="G155" s="44" t="s">
        <v>76</v>
      </c>
      <c r="H155" s="45"/>
      <c r="I155" s="106">
        <f>I156</f>
        <v>487150</v>
      </c>
    </row>
    <row r="156" spans="1:9" ht="47.25" x14ac:dyDescent="0.25">
      <c r="A156" s="46" t="s">
        <v>238</v>
      </c>
      <c r="B156" s="44" t="s">
        <v>73</v>
      </c>
      <c r="C156" s="44" t="s">
        <v>79</v>
      </c>
      <c r="D156" s="44" t="s">
        <v>88</v>
      </c>
      <c r="E156" s="45">
        <v>9</v>
      </c>
      <c r="F156" s="44" t="s">
        <v>75</v>
      </c>
      <c r="G156" s="44" t="s">
        <v>116</v>
      </c>
      <c r="H156" s="45"/>
      <c r="I156" s="106">
        <f>SUM(I157:I158)</f>
        <v>487150</v>
      </c>
    </row>
    <row r="157" spans="1:9" x14ac:dyDescent="0.25">
      <c r="A157" s="46" t="s">
        <v>159</v>
      </c>
      <c r="B157" s="44" t="s">
        <v>73</v>
      </c>
      <c r="C157" s="44" t="s">
        <v>79</v>
      </c>
      <c r="D157" s="44" t="s">
        <v>88</v>
      </c>
      <c r="E157" s="45">
        <v>9</v>
      </c>
      <c r="F157" s="44" t="s">
        <v>75</v>
      </c>
      <c r="G157" s="44" t="s">
        <v>116</v>
      </c>
      <c r="H157" s="45">
        <v>120</v>
      </c>
      <c r="I157" s="106">
        <f>'Прил 3'!J154</f>
        <v>487150</v>
      </c>
    </row>
    <row r="158" spans="1:9" ht="31.5" hidden="1" x14ac:dyDescent="0.25">
      <c r="A158" s="47" t="s">
        <v>82</v>
      </c>
      <c r="B158" s="44" t="s">
        <v>73</v>
      </c>
      <c r="C158" s="44" t="s">
        <v>79</v>
      </c>
      <c r="D158" s="44" t="s">
        <v>88</v>
      </c>
      <c r="E158" s="45">
        <v>9</v>
      </c>
      <c r="F158" s="44" t="s">
        <v>75</v>
      </c>
      <c r="G158" s="44" t="s">
        <v>116</v>
      </c>
      <c r="H158" s="45">
        <v>240</v>
      </c>
      <c r="I158" s="106"/>
    </row>
    <row r="159" spans="1:9" x14ac:dyDescent="0.25">
      <c r="A159" s="54" t="s">
        <v>117</v>
      </c>
      <c r="B159" s="44" t="s">
        <v>79</v>
      </c>
      <c r="C159" s="44"/>
      <c r="D159" s="44"/>
      <c r="E159" s="45"/>
      <c r="F159" s="44"/>
      <c r="G159" s="44"/>
      <c r="H159" s="45"/>
      <c r="I159" s="106">
        <f>I160+I185+I199</f>
        <v>1694503.06</v>
      </c>
    </row>
    <row r="160" spans="1:9" x14ac:dyDescent="0.25">
      <c r="A160" s="46" t="s">
        <v>478</v>
      </c>
      <c r="B160" s="44" t="s">
        <v>79</v>
      </c>
      <c r="C160" s="44" t="s">
        <v>110</v>
      </c>
      <c r="D160" s="44"/>
      <c r="E160" s="45"/>
      <c r="F160" s="44"/>
      <c r="G160" s="44"/>
      <c r="H160" s="45"/>
      <c r="I160" s="106">
        <f>I161+I181</f>
        <v>461378.6</v>
      </c>
    </row>
    <row r="161" spans="1:9" ht="78.75" x14ac:dyDescent="0.25">
      <c r="A161" s="46" t="s">
        <v>239</v>
      </c>
      <c r="B161" s="44" t="s">
        <v>79</v>
      </c>
      <c r="C161" s="44" t="s">
        <v>110</v>
      </c>
      <c r="D161" s="44" t="s">
        <v>73</v>
      </c>
      <c r="E161" s="45">
        <v>0</v>
      </c>
      <c r="F161" s="44" t="s">
        <v>75</v>
      </c>
      <c r="G161" s="44" t="s">
        <v>76</v>
      </c>
      <c r="H161" s="45"/>
      <c r="I161" s="106">
        <f>I162+I173+I176</f>
        <v>426878.6</v>
      </c>
    </row>
    <row r="162" spans="1:9" ht="31.5" x14ac:dyDescent="0.25">
      <c r="A162" s="47" t="s">
        <v>240</v>
      </c>
      <c r="B162" s="44" t="s">
        <v>79</v>
      </c>
      <c r="C162" s="44" t="s">
        <v>110</v>
      </c>
      <c r="D162" s="44" t="s">
        <v>73</v>
      </c>
      <c r="E162" s="45">
        <v>1</v>
      </c>
      <c r="F162" s="44" t="s">
        <v>75</v>
      </c>
      <c r="G162" s="44" t="s">
        <v>76</v>
      </c>
      <c r="H162" s="45"/>
      <c r="I162" s="106">
        <f>I163+I165+I169+I171+I167</f>
        <v>70000</v>
      </c>
    </row>
    <row r="163" spans="1:9" x14ac:dyDescent="0.25">
      <c r="A163" s="47" t="s">
        <v>241</v>
      </c>
      <c r="B163" s="44" t="s">
        <v>79</v>
      </c>
      <c r="C163" s="44" t="s">
        <v>110</v>
      </c>
      <c r="D163" s="44" t="s">
        <v>73</v>
      </c>
      <c r="E163" s="45">
        <v>1</v>
      </c>
      <c r="F163" s="44" t="s">
        <v>75</v>
      </c>
      <c r="G163" s="44" t="s">
        <v>242</v>
      </c>
      <c r="H163" s="45"/>
      <c r="I163" s="106">
        <f>I164</f>
        <v>70000</v>
      </c>
    </row>
    <row r="164" spans="1:9" ht="31.5" x14ac:dyDescent="0.25">
      <c r="A164" s="47" t="s">
        <v>82</v>
      </c>
      <c r="B164" s="44" t="s">
        <v>79</v>
      </c>
      <c r="C164" s="44" t="s">
        <v>110</v>
      </c>
      <c r="D164" s="44" t="s">
        <v>73</v>
      </c>
      <c r="E164" s="45">
        <v>1</v>
      </c>
      <c r="F164" s="44" t="s">
        <v>75</v>
      </c>
      <c r="G164" s="44" t="s">
        <v>242</v>
      </c>
      <c r="H164" s="45">
        <v>240</v>
      </c>
      <c r="I164" s="106">
        <f>'Прил 3'!J161</f>
        <v>70000</v>
      </c>
    </row>
    <row r="165" spans="1:9" hidden="1" x14ac:dyDescent="0.25">
      <c r="A165" s="47" t="s">
        <v>243</v>
      </c>
      <c r="B165" s="44" t="s">
        <v>79</v>
      </c>
      <c r="C165" s="44" t="s">
        <v>110</v>
      </c>
      <c r="D165" s="44" t="s">
        <v>73</v>
      </c>
      <c r="E165" s="45">
        <v>1</v>
      </c>
      <c r="F165" s="44" t="s">
        <v>75</v>
      </c>
      <c r="G165" s="44" t="s">
        <v>244</v>
      </c>
      <c r="H165" s="45"/>
      <c r="I165" s="106">
        <f>I166</f>
        <v>0</v>
      </c>
    </row>
    <row r="166" spans="1:9" ht="31.5" hidden="1" x14ac:dyDescent="0.25">
      <c r="A166" s="47" t="s">
        <v>82</v>
      </c>
      <c r="B166" s="44" t="s">
        <v>79</v>
      </c>
      <c r="C166" s="44" t="s">
        <v>110</v>
      </c>
      <c r="D166" s="44" t="s">
        <v>73</v>
      </c>
      <c r="E166" s="45">
        <v>1</v>
      </c>
      <c r="F166" s="44" t="s">
        <v>75</v>
      </c>
      <c r="G166" s="44" t="s">
        <v>244</v>
      </c>
      <c r="H166" s="45">
        <v>240</v>
      </c>
      <c r="I166" s="106"/>
    </row>
    <row r="167" spans="1:9" hidden="1" x14ac:dyDescent="0.25">
      <c r="A167" s="47" t="s">
        <v>245</v>
      </c>
      <c r="B167" s="44" t="s">
        <v>79</v>
      </c>
      <c r="C167" s="44" t="s">
        <v>110</v>
      </c>
      <c r="D167" s="44" t="s">
        <v>73</v>
      </c>
      <c r="E167" s="45">
        <v>1</v>
      </c>
      <c r="F167" s="44" t="s">
        <v>75</v>
      </c>
      <c r="G167" s="44" t="s">
        <v>246</v>
      </c>
      <c r="H167" s="45"/>
      <c r="I167" s="106">
        <f>I168</f>
        <v>0</v>
      </c>
    </row>
    <row r="168" spans="1:9" ht="31.5" hidden="1" x14ac:dyDescent="0.25">
      <c r="A168" s="47" t="s">
        <v>82</v>
      </c>
      <c r="B168" s="44" t="s">
        <v>79</v>
      </c>
      <c r="C168" s="44" t="s">
        <v>110</v>
      </c>
      <c r="D168" s="44" t="s">
        <v>73</v>
      </c>
      <c r="E168" s="45">
        <v>1</v>
      </c>
      <c r="F168" s="44" t="s">
        <v>75</v>
      </c>
      <c r="G168" s="44" t="s">
        <v>246</v>
      </c>
      <c r="H168" s="45">
        <v>240</v>
      </c>
      <c r="I168" s="106"/>
    </row>
    <row r="169" spans="1:9" ht="31.5" hidden="1" x14ac:dyDescent="0.25">
      <c r="A169" s="47" t="s">
        <v>247</v>
      </c>
      <c r="B169" s="44" t="s">
        <v>79</v>
      </c>
      <c r="C169" s="44" t="s">
        <v>110</v>
      </c>
      <c r="D169" s="44" t="s">
        <v>73</v>
      </c>
      <c r="E169" s="45">
        <v>1</v>
      </c>
      <c r="F169" s="44" t="s">
        <v>75</v>
      </c>
      <c r="G169" s="44" t="s">
        <v>248</v>
      </c>
      <c r="H169" s="45"/>
      <c r="I169" s="106">
        <f>I170</f>
        <v>0</v>
      </c>
    </row>
    <row r="170" spans="1:9" ht="31.5" hidden="1" x14ac:dyDescent="0.25">
      <c r="A170" s="47" t="s">
        <v>82</v>
      </c>
      <c r="B170" s="44" t="s">
        <v>79</v>
      </c>
      <c r="C170" s="44" t="s">
        <v>110</v>
      </c>
      <c r="D170" s="44" t="s">
        <v>73</v>
      </c>
      <c r="E170" s="45">
        <v>1</v>
      </c>
      <c r="F170" s="44" t="s">
        <v>75</v>
      </c>
      <c r="G170" s="44" t="s">
        <v>248</v>
      </c>
      <c r="H170" s="45">
        <v>240</v>
      </c>
      <c r="I170" s="106">
        <f>'Прил 3'!J167</f>
        <v>0</v>
      </c>
    </row>
    <row r="171" spans="1:9" hidden="1" x14ac:dyDescent="0.25">
      <c r="A171" s="47" t="s">
        <v>249</v>
      </c>
      <c r="B171" s="44" t="s">
        <v>79</v>
      </c>
      <c r="C171" s="44" t="s">
        <v>110</v>
      </c>
      <c r="D171" s="44" t="s">
        <v>73</v>
      </c>
      <c r="E171" s="45">
        <v>1</v>
      </c>
      <c r="F171" s="44" t="s">
        <v>75</v>
      </c>
      <c r="G171" s="44" t="s">
        <v>250</v>
      </c>
      <c r="H171" s="45"/>
      <c r="I171" s="106">
        <f>I172</f>
        <v>0</v>
      </c>
    </row>
    <row r="172" spans="1:9" ht="31.5" hidden="1" x14ac:dyDescent="0.25">
      <c r="A172" s="47" t="s">
        <v>82</v>
      </c>
      <c r="B172" s="44" t="s">
        <v>79</v>
      </c>
      <c r="C172" s="44" t="s">
        <v>110</v>
      </c>
      <c r="D172" s="44" t="s">
        <v>73</v>
      </c>
      <c r="E172" s="45">
        <v>1</v>
      </c>
      <c r="F172" s="44" t="s">
        <v>75</v>
      </c>
      <c r="G172" s="44" t="s">
        <v>250</v>
      </c>
      <c r="H172" s="45">
        <v>240</v>
      </c>
      <c r="I172" s="106">
        <f>'Прил 3'!J169</f>
        <v>0</v>
      </c>
    </row>
    <row r="173" spans="1:9" ht="47.25" hidden="1" x14ac:dyDescent="0.25">
      <c r="A173" s="56" t="s">
        <v>251</v>
      </c>
      <c r="B173" s="44" t="s">
        <v>79</v>
      </c>
      <c r="C173" s="44" t="s">
        <v>110</v>
      </c>
      <c r="D173" s="44" t="s">
        <v>73</v>
      </c>
      <c r="E173" s="45">
        <v>2</v>
      </c>
      <c r="F173" s="44" t="s">
        <v>75</v>
      </c>
      <c r="G173" s="44" t="s">
        <v>76</v>
      </c>
      <c r="H173" s="45"/>
      <c r="I173" s="106">
        <f>I174</f>
        <v>0</v>
      </c>
    </row>
    <row r="174" spans="1:9" hidden="1" x14ac:dyDescent="0.25">
      <c r="A174" s="56" t="s">
        <v>252</v>
      </c>
      <c r="B174" s="44" t="s">
        <v>79</v>
      </c>
      <c r="C174" s="44" t="s">
        <v>110</v>
      </c>
      <c r="D174" s="44" t="s">
        <v>73</v>
      </c>
      <c r="E174" s="45">
        <v>2</v>
      </c>
      <c r="F174" s="44" t="s">
        <v>75</v>
      </c>
      <c r="G174" s="44" t="s">
        <v>253</v>
      </c>
      <c r="H174" s="45"/>
      <c r="I174" s="106">
        <f>I175</f>
        <v>0</v>
      </c>
    </row>
    <row r="175" spans="1:9" ht="31.5" hidden="1" x14ac:dyDescent="0.25">
      <c r="A175" s="47" t="s">
        <v>82</v>
      </c>
      <c r="B175" s="44" t="s">
        <v>79</v>
      </c>
      <c r="C175" s="44" t="s">
        <v>110</v>
      </c>
      <c r="D175" s="44" t="s">
        <v>73</v>
      </c>
      <c r="E175" s="45">
        <v>2</v>
      </c>
      <c r="F175" s="44" t="s">
        <v>75</v>
      </c>
      <c r="G175" s="44" t="s">
        <v>253</v>
      </c>
      <c r="H175" s="45">
        <v>240</v>
      </c>
      <c r="I175" s="106">
        <f>'Прил 3'!J172</f>
        <v>0</v>
      </c>
    </row>
    <row r="176" spans="1:9" ht="47.25" x14ac:dyDescent="0.25">
      <c r="A176" s="47" t="s">
        <v>254</v>
      </c>
      <c r="B176" s="44" t="s">
        <v>79</v>
      </c>
      <c r="C176" s="44" t="s">
        <v>110</v>
      </c>
      <c r="D176" s="44" t="s">
        <v>73</v>
      </c>
      <c r="E176" s="45">
        <v>3</v>
      </c>
      <c r="F176" s="44" t="s">
        <v>75</v>
      </c>
      <c r="G176" s="44" t="s">
        <v>76</v>
      </c>
      <c r="H176" s="45"/>
      <c r="I176" s="106">
        <f>I177+I179</f>
        <v>356878.6</v>
      </c>
    </row>
    <row r="177" spans="1:9" ht="31.5" x14ac:dyDescent="0.25">
      <c r="A177" s="47" t="s">
        <v>255</v>
      </c>
      <c r="B177" s="44" t="s">
        <v>79</v>
      </c>
      <c r="C177" s="44" t="s">
        <v>110</v>
      </c>
      <c r="D177" s="44" t="s">
        <v>73</v>
      </c>
      <c r="E177" s="45">
        <v>3</v>
      </c>
      <c r="F177" s="44" t="s">
        <v>75</v>
      </c>
      <c r="G177" s="44" t="s">
        <v>256</v>
      </c>
      <c r="H177" s="45"/>
      <c r="I177" s="106">
        <f>I178</f>
        <v>356878.6</v>
      </c>
    </row>
    <row r="178" spans="1:9" ht="31.5" x14ac:dyDescent="0.25">
      <c r="A178" s="47" t="s">
        <v>82</v>
      </c>
      <c r="B178" s="44" t="s">
        <v>79</v>
      </c>
      <c r="C178" s="44" t="s">
        <v>110</v>
      </c>
      <c r="D178" s="44" t="s">
        <v>73</v>
      </c>
      <c r="E178" s="45">
        <v>3</v>
      </c>
      <c r="F178" s="44" t="s">
        <v>75</v>
      </c>
      <c r="G178" s="44" t="s">
        <v>256</v>
      </c>
      <c r="H178" s="45">
        <v>240</v>
      </c>
      <c r="I178" s="106">
        <f>'Прил 3'!J175</f>
        <v>356878.6</v>
      </c>
    </row>
    <row r="179" spans="1:9" ht="31.5" hidden="1" x14ac:dyDescent="0.25">
      <c r="A179" s="47" t="s">
        <v>257</v>
      </c>
      <c r="B179" s="44" t="s">
        <v>79</v>
      </c>
      <c r="C179" s="44" t="s">
        <v>110</v>
      </c>
      <c r="D179" s="44" t="s">
        <v>73</v>
      </c>
      <c r="E179" s="45">
        <v>3</v>
      </c>
      <c r="F179" s="44" t="s">
        <v>75</v>
      </c>
      <c r="G179" s="44" t="s">
        <v>258</v>
      </c>
      <c r="H179" s="45"/>
      <c r="I179" s="106">
        <f>I180</f>
        <v>0</v>
      </c>
    </row>
    <row r="180" spans="1:9" ht="31.5" hidden="1" x14ac:dyDescent="0.25">
      <c r="A180" s="47" t="s">
        <v>82</v>
      </c>
      <c r="B180" s="44" t="s">
        <v>79</v>
      </c>
      <c r="C180" s="44" t="s">
        <v>110</v>
      </c>
      <c r="D180" s="44" t="s">
        <v>73</v>
      </c>
      <c r="E180" s="45">
        <v>3</v>
      </c>
      <c r="F180" s="44" t="s">
        <v>75</v>
      </c>
      <c r="G180" s="44" t="s">
        <v>258</v>
      </c>
      <c r="H180" s="45">
        <v>240</v>
      </c>
      <c r="I180" s="106"/>
    </row>
    <row r="181" spans="1:9" ht="31.5" x14ac:dyDescent="0.25">
      <c r="A181" s="47" t="s">
        <v>259</v>
      </c>
      <c r="B181" s="44" t="s">
        <v>79</v>
      </c>
      <c r="C181" s="44" t="s">
        <v>110</v>
      </c>
      <c r="D181" s="44">
        <v>97</v>
      </c>
      <c r="E181" s="45">
        <v>0</v>
      </c>
      <c r="F181" s="44" t="s">
        <v>75</v>
      </c>
      <c r="G181" s="44" t="s">
        <v>76</v>
      </c>
      <c r="H181" s="45"/>
      <c r="I181" s="106">
        <f>I182</f>
        <v>34500</v>
      </c>
    </row>
    <row r="182" spans="1:9" ht="47.25" x14ac:dyDescent="0.25">
      <c r="A182" s="47" t="s">
        <v>171</v>
      </c>
      <c r="B182" s="44" t="s">
        <v>79</v>
      </c>
      <c r="C182" s="44" t="s">
        <v>110</v>
      </c>
      <c r="D182" s="44">
        <v>97</v>
      </c>
      <c r="E182" s="45">
        <v>2</v>
      </c>
      <c r="F182" s="44" t="s">
        <v>75</v>
      </c>
      <c r="G182" s="44" t="s">
        <v>76</v>
      </c>
      <c r="H182" s="45"/>
      <c r="I182" s="106">
        <f>I183</f>
        <v>34500</v>
      </c>
    </row>
    <row r="183" spans="1:9" ht="47.25" x14ac:dyDescent="0.25">
      <c r="A183" s="47" t="s">
        <v>260</v>
      </c>
      <c r="B183" s="44" t="s">
        <v>79</v>
      </c>
      <c r="C183" s="44" t="s">
        <v>110</v>
      </c>
      <c r="D183" s="44" t="s">
        <v>173</v>
      </c>
      <c r="E183" s="45">
        <v>2</v>
      </c>
      <c r="F183" s="44" t="s">
        <v>75</v>
      </c>
      <c r="G183" s="44" t="s">
        <v>261</v>
      </c>
      <c r="H183" s="45"/>
      <c r="I183" s="106">
        <f>I184</f>
        <v>34500</v>
      </c>
    </row>
    <row r="184" spans="1:9" x14ac:dyDescent="0.25">
      <c r="A184" s="52" t="s">
        <v>176</v>
      </c>
      <c r="B184" s="44" t="s">
        <v>79</v>
      </c>
      <c r="C184" s="44" t="s">
        <v>110</v>
      </c>
      <c r="D184" s="44" t="s">
        <v>173</v>
      </c>
      <c r="E184" s="45">
        <v>2</v>
      </c>
      <c r="F184" s="44" t="s">
        <v>75</v>
      </c>
      <c r="G184" s="44" t="s">
        <v>261</v>
      </c>
      <c r="H184" s="45">
        <v>540</v>
      </c>
      <c r="I184" s="106">
        <f>'Прил 3'!J181</f>
        <v>34500</v>
      </c>
    </row>
    <row r="185" spans="1:9" ht="31.5" x14ac:dyDescent="0.25">
      <c r="A185" s="47" t="s">
        <v>479</v>
      </c>
      <c r="B185" s="44" t="s">
        <v>79</v>
      </c>
      <c r="C185" s="44" t="s">
        <v>98</v>
      </c>
      <c r="D185" s="44"/>
      <c r="E185" s="45"/>
      <c r="F185" s="44"/>
      <c r="G185" s="44"/>
      <c r="H185" s="45"/>
      <c r="I185" s="106">
        <f>I186+I195</f>
        <v>1233124.46</v>
      </c>
    </row>
    <row r="186" spans="1:9" ht="78.75" x14ac:dyDescent="0.25">
      <c r="A186" s="47" t="s">
        <v>239</v>
      </c>
      <c r="B186" s="44" t="s">
        <v>79</v>
      </c>
      <c r="C186" s="44" t="s">
        <v>98</v>
      </c>
      <c r="D186" s="44" t="s">
        <v>73</v>
      </c>
      <c r="E186" s="45">
        <v>0</v>
      </c>
      <c r="F186" s="44" t="s">
        <v>75</v>
      </c>
      <c r="G186" s="44" t="s">
        <v>76</v>
      </c>
      <c r="H186" s="45"/>
      <c r="I186" s="106">
        <f>I187+I192</f>
        <v>885171.96</v>
      </c>
    </row>
    <row r="187" spans="1:9" x14ac:dyDescent="0.25">
      <c r="A187" s="47" t="s">
        <v>262</v>
      </c>
      <c r="B187" s="44" t="s">
        <v>79</v>
      </c>
      <c r="C187" s="44" t="s">
        <v>98</v>
      </c>
      <c r="D187" s="44" t="s">
        <v>73</v>
      </c>
      <c r="E187" s="45">
        <v>4</v>
      </c>
      <c r="F187" s="44" t="s">
        <v>75</v>
      </c>
      <c r="G187" s="44" t="s">
        <v>76</v>
      </c>
      <c r="H187" s="45"/>
      <c r="I187" s="106">
        <f>I188+I190</f>
        <v>85171.96</v>
      </c>
    </row>
    <row r="188" spans="1:9" x14ac:dyDescent="0.25">
      <c r="A188" s="47" t="s">
        <v>262</v>
      </c>
      <c r="B188" s="44" t="s">
        <v>79</v>
      </c>
      <c r="C188" s="44" t="s">
        <v>98</v>
      </c>
      <c r="D188" s="44" t="s">
        <v>73</v>
      </c>
      <c r="E188" s="45">
        <v>4</v>
      </c>
      <c r="F188" s="44" t="s">
        <v>75</v>
      </c>
      <c r="G188" s="44" t="s">
        <v>263</v>
      </c>
      <c r="H188" s="45"/>
      <c r="I188" s="106">
        <f>I189</f>
        <v>85171.96</v>
      </c>
    </row>
    <row r="189" spans="1:9" ht="31.5" x14ac:dyDescent="0.25">
      <c r="A189" s="47" t="s">
        <v>82</v>
      </c>
      <c r="B189" s="44" t="s">
        <v>79</v>
      </c>
      <c r="C189" s="44" t="s">
        <v>98</v>
      </c>
      <c r="D189" s="44" t="s">
        <v>73</v>
      </c>
      <c r="E189" s="45">
        <v>4</v>
      </c>
      <c r="F189" s="44" t="s">
        <v>75</v>
      </c>
      <c r="G189" s="44" t="s">
        <v>263</v>
      </c>
      <c r="H189" s="45">
        <v>240</v>
      </c>
      <c r="I189" s="106">
        <f>'Прил 3'!J186</f>
        <v>85171.96</v>
      </c>
    </row>
    <row r="190" spans="1:9" ht="31.5" hidden="1" x14ac:dyDescent="0.25">
      <c r="A190" s="47" t="s">
        <v>264</v>
      </c>
      <c r="B190" s="44" t="s">
        <v>79</v>
      </c>
      <c r="C190" s="44" t="s">
        <v>98</v>
      </c>
      <c r="D190" s="44" t="s">
        <v>73</v>
      </c>
      <c r="E190" s="45">
        <v>4</v>
      </c>
      <c r="F190" s="44" t="s">
        <v>75</v>
      </c>
      <c r="G190" s="44" t="s">
        <v>265</v>
      </c>
      <c r="H190" s="45"/>
      <c r="I190" s="106">
        <f>I191</f>
        <v>0</v>
      </c>
    </row>
    <row r="191" spans="1:9" ht="31.5" hidden="1" x14ac:dyDescent="0.25">
      <c r="A191" s="47" t="s">
        <v>82</v>
      </c>
      <c r="B191" s="44" t="s">
        <v>79</v>
      </c>
      <c r="C191" s="44" t="s">
        <v>98</v>
      </c>
      <c r="D191" s="44" t="s">
        <v>73</v>
      </c>
      <c r="E191" s="45">
        <v>4</v>
      </c>
      <c r="F191" s="44" t="s">
        <v>75</v>
      </c>
      <c r="G191" s="44" t="s">
        <v>265</v>
      </c>
      <c r="H191" s="45">
        <v>240</v>
      </c>
      <c r="I191" s="106"/>
    </row>
    <row r="192" spans="1:9" ht="31.5" x14ac:dyDescent="0.25">
      <c r="A192" s="47" t="s">
        <v>495</v>
      </c>
      <c r="B192" s="114" t="s">
        <v>79</v>
      </c>
      <c r="C192" s="114" t="s">
        <v>98</v>
      </c>
      <c r="D192" s="114" t="s">
        <v>73</v>
      </c>
      <c r="E192" s="115">
        <v>5</v>
      </c>
      <c r="F192" s="114" t="s">
        <v>75</v>
      </c>
      <c r="G192" s="114" t="s">
        <v>76</v>
      </c>
      <c r="H192" s="115"/>
      <c r="I192" s="106">
        <f>I193</f>
        <v>800000</v>
      </c>
    </row>
    <row r="193" spans="1:9" x14ac:dyDescent="0.25">
      <c r="A193" s="47" t="s">
        <v>487</v>
      </c>
      <c r="B193" s="114" t="s">
        <v>79</v>
      </c>
      <c r="C193" s="114" t="s">
        <v>98</v>
      </c>
      <c r="D193" s="114" t="s">
        <v>73</v>
      </c>
      <c r="E193" s="115">
        <v>5</v>
      </c>
      <c r="F193" s="114" t="s">
        <v>75</v>
      </c>
      <c r="G193" s="114" t="s">
        <v>486</v>
      </c>
      <c r="H193" s="115"/>
      <c r="I193" s="106">
        <f>I194</f>
        <v>800000</v>
      </c>
    </row>
    <row r="194" spans="1:9" ht="31.5" x14ac:dyDescent="0.25">
      <c r="A194" s="47" t="s">
        <v>82</v>
      </c>
      <c r="B194" s="114" t="s">
        <v>79</v>
      </c>
      <c r="C194" s="114" t="s">
        <v>98</v>
      </c>
      <c r="D194" s="114" t="s">
        <v>73</v>
      </c>
      <c r="E194" s="115">
        <v>5</v>
      </c>
      <c r="F194" s="114" t="s">
        <v>75</v>
      </c>
      <c r="G194" s="114" t="s">
        <v>486</v>
      </c>
      <c r="H194" s="115">
        <v>240</v>
      </c>
      <c r="I194" s="106">
        <f>'Прил 3'!J191</f>
        <v>800000</v>
      </c>
    </row>
    <row r="195" spans="1:9" ht="31.5" x14ac:dyDescent="0.25">
      <c r="A195" s="47" t="s">
        <v>259</v>
      </c>
      <c r="B195" s="117" t="s">
        <v>79</v>
      </c>
      <c r="C195" s="117" t="s">
        <v>98</v>
      </c>
      <c r="D195" s="117">
        <v>97</v>
      </c>
      <c r="E195" s="118">
        <v>0</v>
      </c>
      <c r="F195" s="117" t="s">
        <v>75</v>
      </c>
      <c r="G195" s="117" t="s">
        <v>76</v>
      </c>
      <c r="H195" s="118"/>
      <c r="I195" s="106">
        <f>I196</f>
        <v>347952.5</v>
      </c>
    </row>
    <row r="196" spans="1:9" ht="47.25" x14ac:dyDescent="0.25">
      <c r="A196" s="47" t="s">
        <v>171</v>
      </c>
      <c r="B196" s="117" t="s">
        <v>79</v>
      </c>
      <c r="C196" s="117" t="s">
        <v>98</v>
      </c>
      <c r="D196" s="117">
        <v>97</v>
      </c>
      <c r="E196" s="118">
        <v>2</v>
      </c>
      <c r="F196" s="117" t="s">
        <v>75</v>
      </c>
      <c r="G196" s="117" t="s">
        <v>76</v>
      </c>
      <c r="H196" s="118"/>
      <c r="I196" s="106">
        <f>I197</f>
        <v>347952.5</v>
      </c>
    </row>
    <row r="197" spans="1:9" ht="110.25" x14ac:dyDescent="0.25">
      <c r="A197" s="47" t="s">
        <v>498</v>
      </c>
      <c r="B197" s="117" t="s">
        <v>79</v>
      </c>
      <c r="C197" s="117" t="s">
        <v>98</v>
      </c>
      <c r="D197" s="117" t="s">
        <v>173</v>
      </c>
      <c r="E197" s="118">
        <v>2</v>
      </c>
      <c r="F197" s="117" t="s">
        <v>75</v>
      </c>
      <c r="G197" s="117" t="s">
        <v>497</v>
      </c>
      <c r="H197" s="118"/>
      <c r="I197" s="106">
        <f>I198</f>
        <v>347952.5</v>
      </c>
    </row>
    <row r="198" spans="1:9" x14ac:dyDescent="0.25">
      <c r="A198" s="52" t="s">
        <v>176</v>
      </c>
      <c r="B198" s="117" t="s">
        <v>79</v>
      </c>
      <c r="C198" s="117" t="s">
        <v>98</v>
      </c>
      <c r="D198" s="117" t="s">
        <v>173</v>
      </c>
      <c r="E198" s="118">
        <v>2</v>
      </c>
      <c r="F198" s="117" t="s">
        <v>75</v>
      </c>
      <c r="G198" s="117" t="s">
        <v>497</v>
      </c>
      <c r="H198" s="118">
        <v>540</v>
      </c>
      <c r="I198" s="106">
        <f>'Прил 3'!J195</f>
        <v>347952.5</v>
      </c>
    </row>
    <row r="199" spans="1:9" ht="31.5" hidden="1" x14ac:dyDescent="0.25">
      <c r="A199" s="47" t="s">
        <v>121</v>
      </c>
      <c r="B199" s="44" t="s">
        <v>79</v>
      </c>
      <c r="C199" s="44" t="s">
        <v>122</v>
      </c>
      <c r="D199" s="44"/>
      <c r="E199" s="45"/>
      <c r="F199" s="44"/>
      <c r="G199" s="44"/>
      <c r="H199" s="45"/>
      <c r="I199" s="106">
        <f>I200</f>
        <v>0</v>
      </c>
    </row>
    <row r="200" spans="1:9" ht="47.25" hidden="1" x14ac:dyDescent="0.25">
      <c r="A200" s="47" t="s">
        <v>266</v>
      </c>
      <c r="B200" s="44" t="s">
        <v>79</v>
      </c>
      <c r="C200" s="44" t="s">
        <v>122</v>
      </c>
      <c r="D200" s="44" t="s">
        <v>105</v>
      </c>
      <c r="E200" s="45">
        <v>0</v>
      </c>
      <c r="F200" s="44" t="s">
        <v>75</v>
      </c>
      <c r="G200" s="44" t="s">
        <v>76</v>
      </c>
      <c r="H200" s="45"/>
      <c r="I200" s="106">
        <f>I201</f>
        <v>0</v>
      </c>
    </row>
    <row r="201" spans="1:9" hidden="1" x14ac:dyDescent="0.25">
      <c r="A201" s="47" t="s">
        <v>267</v>
      </c>
      <c r="B201" s="44" t="s">
        <v>79</v>
      </c>
      <c r="C201" s="44" t="s">
        <v>122</v>
      </c>
      <c r="D201" s="44" t="s">
        <v>105</v>
      </c>
      <c r="E201" s="45">
        <v>0</v>
      </c>
      <c r="F201" s="44" t="s">
        <v>75</v>
      </c>
      <c r="G201" s="44" t="s">
        <v>268</v>
      </c>
      <c r="H201" s="45"/>
      <c r="I201" s="106">
        <f>I202</f>
        <v>0</v>
      </c>
    </row>
    <row r="202" spans="1:9" ht="31.5" hidden="1" x14ac:dyDescent="0.25">
      <c r="A202" s="47" t="s">
        <v>82</v>
      </c>
      <c r="B202" s="44" t="s">
        <v>79</v>
      </c>
      <c r="C202" s="44" t="s">
        <v>122</v>
      </c>
      <c r="D202" s="44" t="s">
        <v>105</v>
      </c>
      <c r="E202" s="45">
        <v>0</v>
      </c>
      <c r="F202" s="44" t="s">
        <v>75</v>
      </c>
      <c r="G202" s="44" t="s">
        <v>268</v>
      </c>
      <c r="H202" s="45">
        <v>240</v>
      </c>
      <c r="I202" s="106"/>
    </row>
    <row r="203" spans="1:9" x14ac:dyDescent="0.25">
      <c r="A203" s="54" t="s">
        <v>123</v>
      </c>
      <c r="B203" s="44" t="s">
        <v>91</v>
      </c>
      <c r="C203" s="45" t="s">
        <v>24</v>
      </c>
      <c r="D203" s="44"/>
      <c r="E203" s="45"/>
      <c r="F203" s="44"/>
      <c r="G203" s="44"/>
      <c r="H203" s="45"/>
      <c r="I203" s="106">
        <f>I204+I224+I229</f>
        <v>49928084.5</v>
      </c>
    </row>
    <row r="204" spans="1:9" x14ac:dyDescent="0.25">
      <c r="A204" s="46" t="s">
        <v>126</v>
      </c>
      <c r="B204" s="44" t="s">
        <v>91</v>
      </c>
      <c r="C204" s="44" t="s">
        <v>110</v>
      </c>
      <c r="D204" s="44"/>
      <c r="E204" s="45"/>
      <c r="F204" s="44"/>
      <c r="G204" s="44"/>
      <c r="H204" s="45"/>
      <c r="I204" s="106">
        <f>I205</f>
        <v>49823546.5</v>
      </c>
    </row>
    <row r="205" spans="1:9" ht="47.25" x14ac:dyDescent="0.25">
      <c r="A205" s="46" t="s">
        <v>269</v>
      </c>
      <c r="B205" s="44" t="s">
        <v>91</v>
      </c>
      <c r="C205" s="44" t="s">
        <v>110</v>
      </c>
      <c r="D205" s="44" t="s">
        <v>79</v>
      </c>
      <c r="E205" s="45">
        <v>0</v>
      </c>
      <c r="F205" s="44" t="s">
        <v>75</v>
      </c>
      <c r="G205" s="44" t="s">
        <v>76</v>
      </c>
      <c r="H205" s="45"/>
      <c r="I205" s="106">
        <f>I206</f>
        <v>49823546.5</v>
      </c>
    </row>
    <row r="206" spans="1:9" ht="47.25" x14ac:dyDescent="0.25">
      <c r="A206" s="47" t="s">
        <v>270</v>
      </c>
      <c r="B206" s="44" t="s">
        <v>91</v>
      </c>
      <c r="C206" s="44" t="s">
        <v>110</v>
      </c>
      <c r="D206" s="44" t="s">
        <v>79</v>
      </c>
      <c r="E206" s="45">
        <v>1</v>
      </c>
      <c r="F206" s="44" t="s">
        <v>75</v>
      </c>
      <c r="G206" s="44" t="s">
        <v>76</v>
      </c>
      <c r="H206" s="45"/>
      <c r="I206" s="106">
        <f>I207+I210+I212+I214+I220+I222+I218</f>
        <v>49823546.5</v>
      </c>
    </row>
    <row r="207" spans="1:9" x14ac:dyDescent="0.25">
      <c r="A207" s="47" t="s">
        <v>271</v>
      </c>
      <c r="B207" s="44" t="s">
        <v>91</v>
      </c>
      <c r="C207" s="44" t="s">
        <v>110</v>
      </c>
      <c r="D207" s="44" t="s">
        <v>79</v>
      </c>
      <c r="E207" s="45">
        <v>1</v>
      </c>
      <c r="F207" s="44" t="s">
        <v>75</v>
      </c>
      <c r="G207" s="44" t="s">
        <v>272</v>
      </c>
      <c r="H207" s="45"/>
      <c r="I207" s="106">
        <f>SUM(I208:I209)</f>
        <v>40472383.060000002</v>
      </c>
    </row>
    <row r="208" spans="1:9" ht="31.5" x14ac:dyDescent="0.25">
      <c r="A208" s="47" t="s">
        <v>82</v>
      </c>
      <c r="B208" s="44" t="s">
        <v>91</v>
      </c>
      <c r="C208" s="44" t="s">
        <v>110</v>
      </c>
      <c r="D208" s="44" t="s">
        <v>79</v>
      </c>
      <c r="E208" s="45">
        <v>1</v>
      </c>
      <c r="F208" s="44" t="s">
        <v>75</v>
      </c>
      <c r="G208" s="44" t="s">
        <v>272</v>
      </c>
      <c r="H208" s="45">
        <v>240</v>
      </c>
      <c r="I208" s="106">
        <f>'Прил 3'!J205</f>
        <v>2700000.0000000005</v>
      </c>
    </row>
    <row r="209" spans="1:9" x14ac:dyDescent="0.25">
      <c r="A209" s="47" t="s">
        <v>109</v>
      </c>
      <c r="B209" s="114" t="s">
        <v>91</v>
      </c>
      <c r="C209" s="114" t="s">
        <v>110</v>
      </c>
      <c r="D209" s="114" t="s">
        <v>79</v>
      </c>
      <c r="E209" s="115">
        <v>1</v>
      </c>
      <c r="F209" s="114" t="s">
        <v>75</v>
      </c>
      <c r="G209" s="114" t="s">
        <v>272</v>
      </c>
      <c r="H209" s="115">
        <v>410</v>
      </c>
      <c r="I209" s="106">
        <f>'Прил 3'!J206</f>
        <v>37772383.060000002</v>
      </c>
    </row>
    <row r="210" spans="1:9" hidden="1" x14ac:dyDescent="0.25">
      <c r="A210" s="47" t="s">
        <v>273</v>
      </c>
      <c r="B210" s="44" t="s">
        <v>91</v>
      </c>
      <c r="C210" s="44" t="s">
        <v>110</v>
      </c>
      <c r="D210" s="44" t="s">
        <v>79</v>
      </c>
      <c r="E210" s="45">
        <v>1</v>
      </c>
      <c r="F210" s="44" t="s">
        <v>75</v>
      </c>
      <c r="G210" s="44" t="s">
        <v>274</v>
      </c>
      <c r="H210" s="45"/>
      <c r="I210" s="106">
        <f>I211</f>
        <v>0</v>
      </c>
    </row>
    <row r="211" spans="1:9" ht="31.5" hidden="1" x14ac:dyDescent="0.25">
      <c r="A211" s="47" t="s">
        <v>82</v>
      </c>
      <c r="B211" s="44" t="s">
        <v>91</v>
      </c>
      <c r="C211" s="44" t="s">
        <v>110</v>
      </c>
      <c r="D211" s="44" t="s">
        <v>79</v>
      </c>
      <c r="E211" s="45">
        <v>1</v>
      </c>
      <c r="F211" s="44" t="s">
        <v>75</v>
      </c>
      <c r="G211" s="44" t="s">
        <v>274</v>
      </c>
      <c r="H211" s="45">
        <v>240</v>
      </c>
      <c r="I211" s="106"/>
    </row>
    <row r="212" spans="1:9" hidden="1" x14ac:dyDescent="0.25">
      <c r="A212" s="47" t="s">
        <v>275</v>
      </c>
      <c r="B212" s="44" t="s">
        <v>91</v>
      </c>
      <c r="C212" s="44" t="s">
        <v>110</v>
      </c>
      <c r="D212" s="44" t="s">
        <v>79</v>
      </c>
      <c r="E212" s="45">
        <v>1</v>
      </c>
      <c r="F212" s="44" t="s">
        <v>75</v>
      </c>
      <c r="G212" s="44" t="s">
        <v>276</v>
      </c>
      <c r="H212" s="45"/>
      <c r="I212" s="106">
        <f>I213</f>
        <v>0</v>
      </c>
    </row>
    <row r="213" spans="1:9" hidden="1" x14ac:dyDescent="0.25">
      <c r="A213" s="47" t="s">
        <v>109</v>
      </c>
      <c r="B213" s="44" t="s">
        <v>91</v>
      </c>
      <c r="C213" s="44" t="s">
        <v>110</v>
      </c>
      <c r="D213" s="44" t="s">
        <v>79</v>
      </c>
      <c r="E213" s="45">
        <v>1</v>
      </c>
      <c r="F213" s="44" t="s">
        <v>75</v>
      </c>
      <c r="G213" s="44" t="s">
        <v>276</v>
      </c>
      <c r="H213" s="45">
        <v>410</v>
      </c>
      <c r="I213" s="106">
        <f>'Прил 3'!J210</f>
        <v>0</v>
      </c>
    </row>
    <row r="214" spans="1:9" ht="31.5" x14ac:dyDescent="0.25">
      <c r="A214" s="47" t="s">
        <v>277</v>
      </c>
      <c r="B214" s="44" t="s">
        <v>91</v>
      </c>
      <c r="C214" s="44" t="s">
        <v>110</v>
      </c>
      <c r="D214" s="44" t="s">
        <v>79</v>
      </c>
      <c r="E214" s="45">
        <v>1</v>
      </c>
      <c r="F214" s="44" t="s">
        <v>75</v>
      </c>
      <c r="G214" s="44" t="s">
        <v>278</v>
      </c>
      <c r="H214" s="45"/>
      <c r="I214" s="106">
        <f>I215</f>
        <v>50000</v>
      </c>
    </row>
    <row r="215" spans="1:9" ht="31.5" x14ac:dyDescent="0.25">
      <c r="A215" s="47" t="s">
        <v>82</v>
      </c>
      <c r="B215" s="44" t="s">
        <v>91</v>
      </c>
      <c r="C215" s="44" t="s">
        <v>110</v>
      </c>
      <c r="D215" s="44" t="s">
        <v>79</v>
      </c>
      <c r="E215" s="45">
        <v>1</v>
      </c>
      <c r="F215" s="44" t="s">
        <v>75</v>
      </c>
      <c r="G215" s="44" t="s">
        <v>278</v>
      </c>
      <c r="H215" s="45">
        <v>240</v>
      </c>
      <c r="I215" s="106">
        <f>'Прил 3'!J212</f>
        <v>50000</v>
      </c>
    </row>
    <row r="216" spans="1:9" x14ac:dyDescent="0.25">
      <c r="A216" s="47" t="s">
        <v>532</v>
      </c>
      <c r="B216" s="140" t="s">
        <v>91</v>
      </c>
      <c r="C216" s="140" t="s">
        <v>110</v>
      </c>
      <c r="D216" s="140" t="s">
        <v>79</v>
      </c>
      <c r="E216" s="141">
        <v>1</v>
      </c>
      <c r="F216" s="140" t="s">
        <v>75</v>
      </c>
      <c r="G216" s="140" t="s">
        <v>531</v>
      </c>
      <c r="H216" s="141"/>
      <c r="I216" s="106">
        <f>I217</f>
        <v>1579389.97</v>
      </c>
    </row>
    <row r="217" spans="1:9" x14ac:dyDescent="0.25">
      <c r="A217" s="47" t="s">
        <v>109</v>
      </c>
      <c r="B217" s="140" t="s">
        <v>91</v>
      </c>
      <c r="C217" s="140" t="s">
        <v>110</v>
      </c>
      <c r="D217" s="140" t="s">
        <v>79</v>
      </c>
      <c r="E217" s="141">
        <v>1</v>
      </c>
      <c r="F217" s="140" t="s">
        <v>75</v>
      </c>
      <c r="G217" s="140" t="s">
        <v>531</v>
      </c>
      <c r="H217" s="141">
        <v>410</v>
      </c>
      <c r="I217" s="106">
        <f>'Прил 3'!J214</f>
        <v>1579389.97</v>
      </c>
    </row>
    <row r="218" spans="1:9" x14ac:dyDescent="0.25">
      <c r="A218" s="47" t="s">
        <v>279</v>
      </c>
      <c r="B218" s="44" t="s">
        <v>91</v>
      </c>
      <c r="C218" s="44" t="s">
        <v>110</v>
      </c>
      <c r="D218" s="44" t="s">
        <v>79</v>
      </c>
      <c r="E218" s="45">
        <v>1</v>
      </c>
      <c r="F218" s="44" t="s">
        <v>75</v>
      </c>
      <c r="G218" s="44" t="s">
        <v>280</v>
      </c>
      <c r="H218" s="45"/>
      <c r="I218" s="106">
        <f>I219</f>
        <v>7094363.4400000004</v>
      </c>
    </row>
    <row r="219" spans="1:9" ht="31.5" x14ac:dyDescent="0.25">
      <c r="A219" s="47" t="s">
        <v>82</v>
      </c>
      <c r="B219" s="44" t="s">
        <v>91</v>
      </c>
      <c r="C219" s="44" t="s">
        <v>110</v>
      </c>
      <c r="D219" s="44" t="s">
        <v>79</v>
      </c>
      <c r="E219" s="45">
        <v>1</v>
      </c>
      <c r="F219" s="44" t="s">
        <v>75</v>
      </c>
      <c r="G219" s="44" t="s">
        <v>280</v>
      </c>
      <c r="H219" s="45">
        <v>240</v>
      </c>
      <c r="I219" s="106">
        <f>'Прил 3'!J216</f>
        <v>7094363.4400000004</v>
      </c>
    </row>
    <row r="220" spans="1:9" hidden="1" x14ac:dyDescent="0.25">
      <c r="A220" s="47" t="s">
        <v>281</v>
      </c>
      <c r="B220" s="44" t="s">
        <v>91</v>
      </c>
      <c r="C220" s="44" t="s">
        <v>110</v>
      </c>
      <c r="D220" s="44" t="s">
        <v>79</v>
      </c>
      <c r="E220" s="45">
        <v>1</v>
      </c>
      <c r="F220" s="44" t="s">
        <v>75</v>
      </c>
      <c r="G220" s="44" t="s">
        <v>282</v>
      </c>
      <c r="H220" s="45"/>
      <c r="I220" s="106">
        <f>I221</f>
        <v>0</v>
      </c>
    </row>
    <row r="221" spans="1:9" hidden="1" x14ac:dyDescent="0.25">
      <c r="A221" s="47" t="s">
        <v>109</v>
      </c>
      <c r="B221" s="44" t="s">
        <v>91</v>
      </c>
      <c r="C221" s="44" t="s">
        <v>110</v>
      </c>
      <c r="D221" s="44" t="s">
        <v>79</v>
      </c>
      <c r="E221" s="45">
        <v>1</v>
      </c>
      <c r="F221" s="44" t="s">
        <v>75</v>
      </c>
      <c r="G221" s="44" t="s">
        <v>282</v>
      </c>
      <c r="H221" s="45">
        <v>410</v>
      </c>
      <c r="I221" s="106"/>
    </row>
    <row r="222" spans="1:9" x14ac:dyDescent="0.25">
      <c r="A222" s="47" t="s">
        <v>283</v>
      </c>
      <c r="B222" s="44" t="s">
        <v>91</v>
      </c>
      <c r="C222" s="44" t="s">
        <v>110</v>
      </c>
      <c r="D222" s="44" t="s">
        <v>79</v>
      </c>
      <c r="E222" s="45">
        <v>1</v>
      </c>
      <c r="F222" s="44" t="s">
        <v>75</v>
      </c>
      <c r="G222" s="44" t="s">
        <v>284</v>
      </c>
      <c r="H222" s="45"/>
      <c r="I222" s="106">
        <f>I223</f>
        <v>2206800</v>
      </c>
    </row>
    <row r="223" spans="1:9" ht="31.5" x14ac:dyDescent="0.25">
      <c r="A223" s="47" t="s">
        <v>82</v>
      </c>
      <c r="B223" s="44" t="s">
        <v>91</v>
      </c>
      <c r="C223" s="44" t="s">
        <v>110</v>
      </c>
      <c r="D223" s="44" t="s">
        <v>79</v>
      </c>
      <c r="E223" s="45">
        <v>1</v>
      </c>
      <c r="F223" s="44" t="s">
        <v>75</v>
      </c>
      <c r="G223" s="44" t="s">
        <v>284</v>
      </c>
      <c r="H223" s="45">
        <v>240</v>
      </c>
      <c r="I223" s="106">
        <f>'Прил 3'!J220</f>
        <v>2206800</v>
      </c>
    </row>
    <row r="224" spans="1:9" x14ac:dyDescent="0.25">
      <c r="A224" s="47" t="s">
        <v>127</v>
      </c>
      <c r="B224" s="44" t="s">
        <v>91</v>
      </c>
      <c r="C224" s="44" t="s">
        <v>98</v>
      </c>
      <c r="D224" s="44"/>
      <c r="E224" s="44"/>
      <c r="F224" s="44"/>
      <c r="G224" s="44"/>
      <c r="H224" s="45" t="s">
        <v>154</v>
      </c>
      <c r="I224" s="106">
        <f>I225</f>
        <v>74538</v>
      </c>
    </row>
    <row r="225" spans="1:9" x14ac:dyDescent="0.25">
      <c r="A225" s="47" t="s">
        <v>87</v>
      </c>
      <c r="B225" s="44" t="s">
        <v>91</v>
      </c>
      <c r="C225" s="44" t="s">
        <v>98</v>
      </c>
      <c r="D225" s="44" t="s">
        <v>88</v>
      </c>
      <c r="E225" s="45">
        <v>0</v>
      </c>
      <c r="F225" s="44" t="s">
        <v>75</v>
      </c>
      <c r="G225" s="44" t="s">
        <v>76</v>
      </c>
      <c r="H225" s="45"/>
      <c r="I225" s="106">
        <f>I226</f>
        <v>74538</v>
      </c>
    </row>
    <row r="226" spans="1:9" x14ac:dyDescent="0.25">
      <c r="A226" s="47" t="s">
        <v>234</v>
      </c>
      <c r="B226" s="44" t="s">
        <v>91</v>
      </c>
      <c r="C226" s="44" t="s">
        <v>98</v>
      </c>
      <c r="D226" s="44" t="s">
        <v>88</v>
      </c>
      <c r="E226" s="45">
        <v>9</v>
      </c>
      <c r="F226" s="44" t="s">
        <v>75</v>
      </c>
      <c r="G226" s="44" t="s">
        <v>76</v>
      </c>
      <c r="H226" s="45"/>
      <c r="I226" s="106">
        <f>I227</f>
        <v>74538</v>
      </c>
    </row>
    <row r="227" spans="1:9" ht="31.5" x14ac:dyDescent="0.25">
      <c r="A227" s="47" t="s">
        <v>285</v>
      </c>
      <c r="B227" s="44" t="s">
        <v>91</v>
      </c>
      <c r="C227" s="44" t="s">
        <v>98</v>
      </c>
      <c r="D227" s="44" t="s">
        <v>88</v>
      </c>
      <c r="E227" s="45">
        <v>9</v>
      </c>
      <c r="F227" s="44" t="s">
        <v>75</v>
      </c>
      <c r="G227" s="44" t="s">
        <v>128</v>
      </c>
      <c r="H227" s="45"/>
      <c r="I227" s="106">
        <f>I228</f>
        <v>74538</v>
      </c>
    </row>
    <row r="228" spans="1:9" ht="31.5" x14ac:dyDescent="0.25">
      <c r="A228" s="47" t="s">
        <v>82</v>
      </c>
      <c r="B228" s="44" t="s">
        <v>91</v>
      </c>
      <c r="C228" s="44" t="s">
        <v>98</v>
      </c>
      <c r="D228" s="44" t="s">
        <v>88</v>
      </c>
      <c r="E228" s="45">
        <v>9</v>
      </c>
      <c r="F228" s="44" t="s">
        <v>75</v>
      </c>
      <c r="G228" s="44" t="s">
        <v>128</v>
      </c>
      <c r="H228" s="45">
        <v>240</v>
      </c>
      <c r="I228" s="106">
        <f>'Прил 3'!J225</f>
        <v>74538</v>
      </c>
    </row>
    <row r="229" spans="1:9" x14ac:dyDescent="0.25">
      <c r="A229" s="46" t="s">
        <v>129</v>
      </c>
      <c r="B229" s="44" t="s">
        <v>91</v>
      </c>
      <c r="C229" s="44" t="s">
        <v>105</v>
      </c>
      <c r="D229" s="44"/>
      <c r="E229" s="44"/>
      <c r="F229" s="44"/>
      <c r="G229" s="44"/>
      <c r="H229" s="45" t="s">
        <v>154</v>
      </c>
      <c r="I229" s="105">
        <f>I230</f>
        <v>30000</v>
      </c>
    </row>
    <row r="230" spans="1:9" ht="47.25" x14ac:dyDescent="0.25">
      <c r="A230" s="47" t="s">
        <v>286</v>
      </c>
      <c r="B230" s="44" t="s">
        <v>91</v>
      </c>
      <c r="C230" s="44" t="s">
        <v>105</v>
      </c>
      <c r="D230" s="44" t="s">
        <v>91</v>
      </c>
      <c r="E230" s="45">
        <v>0</v>
      </c>
      <c r="F230" s="44" t="s">
        <v>75</v>
      </c>
      <c r="G230" s="44" t="s">
        <v>76</v>
      </c>
      <c r="H230" s="45"/>
      <c r="I230" s="106">
        <f>I231+I233</f>
        <v>30000</v>
      </c>
    </row>
    <row r="231" spans="1:9" ht="78.75" hidden="1" x14ac:dyDescent="0.25">
      <c r="A231" s="47" t="s">
        <v>287</v>
      </c>
      <c r="B231" s="44" t="s">
        <v>91</v>
      </c>
      <c r="C231" s="44" t="s">
        <v>105</v>
      </c>
      <c r="D231" s="44" t="s">
        <v>91</v>
      </c>
      <c r="E231" s="45">
        <v>0</v>
      </c>
      <c r="F231" s="44" t="s">
        <v>75</v>
      </c>
      <c r="G231" s="44" t="s">
        <v>288</v>
      </c>
      <c r="H231" s="45"/>
      <c r="I231" s="106">
        <f>I232</f>
        <v>0</v>
      </c>
    </row>
    <row r="232" spans="1:9" ht="31.5" hidden="1" x14ac:dyDescent="0.25">
      <c r="A232" s="47" t="s">
        <v>289</v>
      </c>
      <c r="B232" s="44" t="s">
        <v>91</v>
      </c>
      <c r="C232" s="44" t="s">
        <v>105</v>
      </c>
      <c r="D232" s="44" t="s">
        <v>91</v>
      </c>
      <c r="E232" s="45">
        <v>0</v>
      </c>
      <c r="F232" s="44" t="s">
        <v>75</v>
      </c>
      <c r="G232" s="44" t="s">
        <v>288</v>
      </c>
      <c r="H232" s="45">
        <v>810</v>
      </c>
      <c r="I232" s="106"/>
    </row>
    <row r="233" spans="1:9" x14ac:dyDescent="0.25">
      <c r="A233" s="47" t="s">
        <v>290</v>
      </c>
      <c r="B233" s="44" t="s">
        <v>91</v>
      </c>
      <c r="C233" s="44" t="s">
        <v>105</v>
      </c>
      <c r="D233" s="44" t="s">
        <v>91</v>
      </c>
      <c r="E233" s="45">
        <v>0</v>
      </c>
      <c r="F233" s="44" t="s">
        <v>75</v>
      </c>
      <c r="G233" s="44" t="s">
        <v>291</v>
      </c>
      <c r="H233" s="45"/>
      <c r="I233" s="106">
        <f>I234</f>
        <v>30000</v>
      </c>
    </row>
    <row r="234" spans="1:9" ht="31.5" x14ac:dyDescent="0.25">
      <c r="A234" s="47" t="s">
        <v>289</v>
      </c>
      <c r="B234" s="44" t="s">
        <v>91</v>
      </c>
      <c r="C234" s="44" t="s">
        <v>105</v>
      </c>
      <c r="D234" s="44" t="s">
        <v>91</v>
      </c>
      <c r="E234" s="45">
        <v>0</v>
      </c>
      <c r="F234" s="44" t="s">
        <v>75</v>
      </c>
      <c r="G234" s="44" t="s">
        <v>291</v>
      </c>
      <c r="H234" s="45">
        <v>810</v>
      </c>
      <c r="I234" s="106">
        <f>'Прил 3'!J231</f>
        <v>30000</v>
      </c>
    </row>
    <row r="235" spans="1:9" x14ac:dyDescent="0.25">
      <c r="A235" s="54" t="s">
        <v>292</v>
      </c>
      <c r="B235" s="44" t="s">
        <v>92</v>
      </c>
      <c r="C235" s="45" t="s">
        <v>24</v>
      </c>
      <c r="D235" s="44"/>
      <c r="E235" s="45"/>
      <c r="F235" s="44"/>
      <c r="G235" s="44"/>
      <c r="H235" s="45"/>
      <c r="I235" s="106">
        <f>I236+I253+I263+I316</f>
        <v>62075846.420000002</v>
      </c>
    </row>
    <row r="236" spans="1:9" x14ac:dyDescent="0.25">
      <c r="A236" s="46" t="s">
        <v>130</v>
      </c>
      <c r="B236" s="44" t="s">
        <v>92</v>
      </c>
      <c r="C236" s="45" t="s">
        <v>72</v>
      </c>
      <c r="D236" s="44" t="s">
        <v>75</v>
      </c>
      <c r="E236" s="45">
        <v>0</v>
      </c>
      <c r="F236" s="44" t="s">
        <v>75</v>
      </c>
      <c r="G236" s="44" t="s">
        <v>76</v>
      </c>
      <c r="H236" s="45"/>
      <c r="I236" s="106">
        <f>I237+I249</f>
        <v>16330133.439999999</v>
      </c>
    </row>
    <row r="237" spans="1:9" ht="47.25" x14ac:dyDescent="0.25">
      <c r="A237" s="47" t="s">
        <v>293</v>
      </c>
      <c r="B237" s="44" t="s">
        <v>92</v>
      </c>
      <c r="C237" s="44" t="s">
        <v>72</v>
      </c>
      <c r="D237" s="44" t="s">
        <v>92</v>
      </c>
      <c r="E237" s="45">
        <v>0</v>
      </c>
      <c r="F237" s="44" t="s">
        <v>75</v>
      </c>
      <c r="G237" s="44" t="s">
        <v>76</v>
      </c>
      <c r="H237" s="45"/>
      <c r="I237" s="106">
        <f>I238+I241+I246</f>
        <v>15045254</v>
      </c>
    </row>
    <row r="238" spans="1:9" x14ac:dyDescent="0.25">
      <c r="A238" s="47" t="s">
        <v>294</v>
      </c>
      <c r="B238" s="44" t="s">
        <v>92</v>
      </c>
      <c r="C238" s="44" t="s">
        <v>72</v>
      </c>
      <c r="D238" s="44" t="s">
        <v>92</v>
      </c>
      <c r="E238" s="45">
        <v>1</v>
      </c>
      <c r="F238" s="44" t="s">
        <v>75</v>
      </c>
      <c r="G238" s="44" t="s">
        <v>76</v>
      </c>
      <c r="H238" s="45"/>
      <c r="I238" s="106">
        <f>I239</f>
        <v>50000</v>
      </c>
    </row>
    <row r="239" spans="1:9" x14ac:dyDescent="0.25">
      <c r="A239" s="47" t="s">
        <v>295</v>
      </c>
      <c r="B239" s="44" t="s">
        <v>92</v>
      </c>
      <c r="C239" s="44" t="s">
        <v>72</v>
      </c>
      <c r="D239" s="44" t="s">
        <v>92</v>
      </c>
      <c r="E239" s="45">
        <v>1</v>
      </c>
      <c r="F239" s="44" t="s">
        <v>75</v>
      </c>
      <c r="G239" s="44" t="s">
        <v>296</v>
      </c>
      <c r="H239" s="45"/>
      <c r="I239" s="106">
        <f>I240</f>
        <v>50000</v>
      </c>
    </row>
    <row r="240" spans="1:9" ht="31.5" x14ac:dyDescent="0.25">
      <c r="A240" s="47" t="s">
        <v>82</v>
      </c>
      <c r="B240" s="44" t="s">
        <v>92</v>
      </c>
      <c r="C240" s="44" t="s">
        <v>72</v>
      </c>
      <c r="D240" s="44" t="s">
        <v>92</v>
      </c>
      <c r="E240" s="45">
        <v>1</v>
      </c>
      <c r="F240" s="44" t="s">
        <v>75</v>
      </c>
      <c r="G240" s="44" t="s">
        <v>296</v>
      </c>
      <c r="H240" s="45">
        <v>240</v>
      </c>
      <c r="I240" s="106">
        <f>'Прил 3'!J237</f>
        <v>50000</v>
      </c>
    </row>
    <row r="241" spans="1:9" hidden="1" x14ac:dyDescent="0.25">
      <c r="A241" s="47" t="s">
        <v>297</v>
      </c>
      <c r="B241" s="44" t="s">
        <v>92</v>
      </c>
      <c r="C241" s="44" t="s">
        <v>72</v>
      </c>
      <c r="D241" s="44" t="s">
        <v>92</v>
      </c>
      <c r="E241" s="45">
        <v>5</v>
      </c>
      <c r="F241" s="44" t="s">
        <v>75</v>
      </c>
      <c r="G241" s="44" t="s">
        <v>76</v>
      </c>
      <c r="H241" s="45"/>
      <c r="I241" s="106">
        <f>I242+I244</f>
        <v>0</v>
      </c>
    </row>
    <row r="242" spans="1:9" hidden="1" x14ac:dyDescent="0.25">
      <c r="A242" s="47" t="s">
        <v>298</v>
      </c>
      <c r="B242" s="44" t="s">
        <v>92</v>
      </c>
      <c r="C242" s="44" t="s">
        <v>72</v>
      </c>
      <c r="D242" s="44" t="s">
        <v>92</v>
      </c>
      <c r="E242" s="45">
        <v>5</v>
      </c>
      <c r="F242" s="44" t="s">
        <v>75</v>
      </c>
      <c r="G242" s="44" t="s">
        <v>300</v>
      </c>
      <c r="H242" s="45"/>
      <c r="I242" s="106">
        <f>I243</f>
        <v>0</v>
      </c>
    </row>
    <row r="243" spans="1:9" ht="31.5" hidden="1" x14ac:dyDescent="0.25">
      <c r="A243" s="47" t="s">
        <v>82</v>
      </c>
      <c r="B243" s="44" t="s">
        <v>92</v>
      </c>
      <c r="C243" s="44" t="s">
        <v>72</v>
      </c>
      <c r="D243" s="44" t="s">
        <v>92</v>
      </c>
      <c r="E243" s="45">
        <v>5</v>
      </c>
      <c r="F243" s="44" t="s">
        <v>75</v>
      </c>
      <c r="G243" s="44" t="s">
        <v>300</v>
      </c>
      <c r="H243" s="45">
        <v>240</v>
      </c>
      <c r="I243" s="106"/>
    </row>
    <row r="244" spans="1:9" ht="31.5" hidden="1" x14ac:dyDescent="0.25">
      <c r="A244" s="47" t="s">
        <v>150</v>
      </c>
      <c r="B244" s="44" t="s">
        <v>92</v>
      </c>
      <c r="C244" s="44" t="s">
        <v>72</v>
      </c>
      <c r="D244" s="44" t="s">
        <v>92</v>
      </c>
      <c r="E244" s="45">
        <v>5</v>
      </c>
      <c r="F244" s="44" t="s">
        <v>75</v>
      </c>
      <c r="G244" s="44" t="s">
        <v>301</v>
      </c>
      <c r="H244" s="45"/>
      <c r="I244" s="106">
        <f>I245</f>
        <v>0</v>
      </c>
    </row>
    <row r="245" spans="1:9" ht="31.5" hidden="1" x14ac:dyDescent="0.25">
      <c r="A245" s="47" t="s">
        <v>82</v>
      </c>
      <c r="B245" s="44" t="s">
        <v>92</v>
      </c>
      <c r="C245" s="44" t="s">
        <v>72</v>
      </c>
      <c r="D245" s="44" t="s">
        <v>92</v>
      </c>
      <c r="E245" s="45">
        <v>5</v>
      </c>
      <c r="F245" s="44" t="s">
        <v>75</v>
      </c>
      <c r="G245" s="44" t="s">
        <v>301</v>
      </c>
      <c r="H245" s="45">
        <v>240</v>
      </c>
      <c r="I245" s="106"/>
    </row>
    <row r="246" spans="1:9" ht="31.5" x14ac:dyDescent="0.25">
      <c r="A246" s="47" t="s">
        <v>302</v>
      </c>
      <c r="B246" s="44" t="s">
        <v>92</v>
      </c>
      <c r="C246" s="44" t="s">
        <v>72</v>
      </c>
      <c r="D246" s="44" t="s">
        <v>92</v>
      </c>
      <c r="E246" s="45">
        <v>6</v>
      </c>
      <c r="F246" s="44" t="s">
        <v>75</v>
      </c>
      <c r="G246" s="44" t="s">
        <v>76</v>
      </c>
      <c r="H246" s="45"/>
      <c r="I246" s="106">
        <f>I247</f>
        <v>14995254</v>
      </c>
    </row>
    <row r="247" spans="1:9" x14ac:dyDescent="0.25">
      <c r="A247" s="47" t="s">
        <v>303</v>
      </c>
      <c r="B247" s="44" t="s">
        <v>92</v>
      </c>
      <c r="C247" s="44" t="s">
        <v>72</v>
      </c>
      <c r="D247" s="44" t="s">
        <v>92</v>
      </c>
      <c r="E247" s="45">
        <v>6</v>
      </c>
      <c r="F247" s="44" t="s">
        <v>75</v>
      </c>
      <c r="G247" s="44" t="s">
        <v>304</v>
      </c>
      <c r="H247" s="45"/>
      <c r="I247" s="106">
        <f>I248</f>
        <v>14995254</v>
      </c>
    </row>
    <row r="248" spans="1:9" x14ac:dyDescent="0.25">
      <c r="A248" s="47" t="s">
        <v>109</v>
      </c>
      <c r="B248" s="44" t="s">
        <v>92</v>
      </c>
      <c r="C248" s="44" t="s">
        <v>72</v>
      </c>
      <c r="D248" s="44" t="s">
        <v>92</v>
      </c>
      <c r="E248" s="45">
        <v>6</v>
      </c>
      <c r="F248" s="44" t="s">
        <v>75</v>
      </c>
      <c r="G248" s="44" t="s">
        <v>304</v>
      </c>
      <c r="H248" s="45">
        <v>410</v>
      </c>
      <c r="I248" s="106">
        <f>'Прил 3'!J245</f>
        <v>14995254</v>
      </c>
    </row>
    <row r="249" spans="1:9" x14ac:dyDescent="0.25">
      <c r="A249" s="47" t="s">
        <v>87</v>
      </c>
      <c r="B249" s="44" t="s">
        <v>92</v>
      </c>
      <c r="C249" s="45" t="s">
        <v>72</v>
      </c>
      <c r="D249" s="44" t="s">
        <v>88</v>
      </c>
      <c r="E249" s="45">
        <v>0</v>
      </c>
      <c r="F249" s="44" t="s">
        <v>75</v>
      </c>
      <c r="G249" s="44" t="s">
        <v>76</v>
      </c>
      <c r="H249" s="45"/>
      <c r="I249" s="106">
        <f>I250</f>
        <v>1284879.44</v>
      </c>
    </row>
    <row r="250" spans="1:9" x14ac:dyDescent="0.25">
      <c r="A250" s="47" t="s">
        <v>234</v>
      </c>
      <c r="B250" s="44" t="s">
        <v>92</v>
      </c>
      <c r="C250" s="45" t="s">
        <v>72</v>
      </c>
      <c r="D250" s="44" t="s">
        <v>88</v>
      </c>
      <c r="E250" s="45">
        <v>9</v>
      </c>
      <c r="F250" s="44" t="s">
        <v>75</v>
      </c>
      <c r="G250" s="44" t="s">
        <v>76</v>
      </c>
      <c r="H250" s="45"/>
      <c r="I250" s="106">
        <f>I251</f>
        <v>1284879.44</v>
      </c>
    </row>
    <row r="251" spans="1:9" ht="31.5" x14ac:dyDescent="0.25">
      <c r="A251" s="47" t="s">
        <v>305</v>
      </c>
      <c r="B251" s="44" t="s">
        <v>92</v>
      </c>
      <c r="C251" s="45" t="s">
        <v>72</v>
      </c>
      <c r="D251" s="44" t="s">
        <v>88</v>
      </c>
      <c r="E251" s="45">
        <v>9</v>
      </c>
      <c r="F251" s="44" t="s">
        <v>75</v>
      </c>
      <c r="G251" s="44" t="s">
        <v>306</v>
      </c>
      <c r="H251" s="45"/>
      <c r="I251" s="106">
        <f>I252</f>
        <v>1284879.44</v>
      </c>
    </row>
    <row r="252" spans="1:9" ht="31.5" x14ac:dyDescent="0.25">
      <c r="A252" s="47" t="s">
        <v>82</v>
      </c>
      <c r="B252" s="44" t="s">
        <v>92</v>
      </c>
      <c r="C252" s="45" t="s">
        <v>72</v>
      </c>
      <c r="D252" s="44" t="s">
        <v>88</v>
      </c>
      <c r="E252" s="45">
        <v>9</v>
      </c>
      <c r="F252" s="44" t="s">
        <v>75</v>
      </c>
      <c r="G252" s="44" t="s">
        <v>306</v>
      </c>
      <c r="H252" s="45">
        <v>240</v>
      </c>
      <c r="I252" s="106">
        <f>'Прил 3'!J249</f>
        <v>1284879.44</v>
      </c>
    </row>
    <row r="253" spans="1:9" x14ac:dyDescent="0.25">
      <c r="A253" s="46" t="s">
        <v>131</v>
      </c>
      <c r="B253" s="50" t="s">
        <v>92</v>
      </c>
      <c r="C253" s="50" t="s">
        <v>73</v>
      </c>
      <c r="D253" s="50"/>
      <c r="E253" s="51"/>
      <c r="F253" s="50"/>
      <c r="G253" s="50"/>
      <c r="H253" s="57"/>
      <c r="I253" s="106">
        <f>I254+I259</f>
        <v>689777.63</v>
      </c>
    </row>
    <row r="254" spans="1:9" ht="47.25" x14ac:dyDescent="0.25">
      <c r="A254" s="47" t="s">
        <v>293</v>
      </c>
      <c r="B254" s="114" t="s">
        <v>92</v>
      </c>
      <c r="C254" s="114" t="s">
        <v>73</v>
      </c>
      <c r="D254" s="114" t="s">
        <v>92</v>
      </c>
      <c r="E254" s="115">
        <v>0</v>
      </c>
      <c r="F254" s="114" t="s">
        <v>75</v>
      </c>
      <c r="G254" s="114" t="s">
        <v>76</v>
      </c>
      <c r="H254" s="115"/>
      <c r="I254" s="106">
        <f>I255</f>
        <v>641036.75</v>
      </c>
    </row>
    <row r="255" spans="1:9" x14ac:dyDescent="0.25">
      <c r="A255" s="47" t="s">
        <v>472</v>
      </c>
      <c r="B255" s="50" t="s">
        <v>92</v>
      </c>
      <c r="C255" s="50" t="s">
        <v>73</v>
      </c>
      <c r="D255" s="50" t="s">
        <v>92</v>
      </c>
      <c r="E255" s="51">
        <v>4</v>
      </c>
      <c r="F255" s="50" t="s">
        <v>75</v>
      </c>
      <c r="G255" s="50" t="s">
        <v>76</v>
      </c>
      <c r="H255" s="57"/>
      <c r="I255" s="106">
        <f>I256</f>
        <v>641036.75</v>
      </c>
    </row>
    <row r="256" spans="1:9" x14ac:dyDescent="0.25">
      <c r="A256" s="46" t="s">
        <v>483</v>
      </c>
      <c r="B256" s="50" t="s">
        <v>92</v>
      </c>
      <c r="C256" s="50" t="s">
        <v>73</v>
      </c>
      <c r="D256" s="50" t="s">
        <v>92</v>
      </c>
      <c r="E256" s="51">
        <v>4</v>
      </c>
      <c r="F256" s="50" t="s">
        <v>75</v>
      </c>
      <c r="G256" s="113" t="s">
        <v>482</v>
      </c>
      <c r="H256" s="57"/>
      <c r="I256" s="106">
        <f>SUM(I257:I258)</f>
        <v>641036.75</v>
      </c>
    </row>
    <row r="257" spans="1:9" hidden="1" x14ac:dyDescent="0.25">
      <c r="A257" s="47" t="s">
        <v>109</v>
      </c>
      <c r="B257" s="50" t="s">
        <v>92</v>
      </c>
      <c r="C257" s="50" t="s">
        <v>73</v>
      </c>
      <c r="D257" s="50" t="s">
        <v>92</v>
      </c>
      <c r="E257" s="51">
        <v>4</v>
      </c>
      <c r="F257" s="50" t="s">
        <v>75</v>
      </c>
      <c r="G257" s="58">
        <v>29350</v>
      </c>
      <c r="H257" s="58">
        <v>410</v>
      </c>
      <c r="I257" s="106">
        <f>'Прил 3'!J254</f>
        <v>0</v>
      </c>
    </row>
    <row r="258" spans="1:9" ht="31.5" x14ac:dyDescent="0.25">
      <c r="A258" s="47" t="s">
        <v>82</v>
      </c>
      <c r="B258" s="119" t="s">
        <v>92</v>
      </c>
      <c r="C258" s="119" t="s">
        <v>73</v>
      </c>
      <c r="D258" s="119" t="s">
        <v>92</v>
      </c>
      <c r="E258" s="120">
        <v>4</v>
      </c>
      <c r="F258" s="119" t="s">
        <v>75</v>
      </c>
      <c r="G258" s="58">
        <v>29350</v>
      </c>
      <c r="H258" s="58">
        <v>240</v>
      </c>
      <c r="I258" s="106">
        <f>'Прил 3'!J255</f>
        <v>641036.75</v>
      </c>
    </row>
    <row r="259" spans="1:9" x14ac:dyDescent="0.25">
      <c r="A259" s="46" t="s">
        <v>101</v>
      </c>
      <c r="B259" s="125" t="s">
        <v>92</v>
      </c>
      <c r="C259" s="125" t="s">
        <v>73</v>
      </c>
      <c r="D259" s="125">
        <v>94</v>
      </c>
      <c r="E259" s="126">
        <v>0</v>
      </c>
      <c r="F259" s="125" t="s">
        <v>75</v>
      </c>
      <c r="G259" s="125" t="s">
        <v>76</v>
      </c>
      <c r="H259" s="58"/>
      <c r="I259" s="106">
        <f>I260</f>
        <v>48740.88</v>
      </c>
    </row>
    <row r="260" spans="1:9" x14ac:dyDescent="0.25">
      <c r="A260" s="46" t="s">
        <v>188</v>
      </c>
      <c r="B260" s="125" t="s">
        <v>92</v>
      </c>
      <c r="C260" s="125" t="s">
        <v>73</v>
      </c>
      <c r="D260" s="125">
        <v>94</v>
      </c>
      <c r="E260" s="126">
        <v>1</v>
      </c>
      <c r="F260" s="125" t="s">
        <v>75</v>
      </c>
      <c r="G260" s="125" t="s">
        <v>76</v>
      </c>
      <c r="H260" s="58"/>
      <c r="I260" s="106">
        <f>I261</f>
        <v>48740.88</v>
      </c>
    </row>
    <row r="261" spans="1:9" x14ac:dyDescent="0.25">
      <c r="A261" s="46" t="s">
        <v>188</v>
      </c>
      <c r="B261" s="125" t="s">
        <v>92</v>
      </c>
      <c r="C261" s="125" t="s">
        <v>73</v>
      </c>
      <c r="D261" s="125">
        <v>94</v>
      </c>
      <c r="E261" s="126">
        <v>1</v>
      </c>
      <c r="F261" s="125" t="s">
        <v>75</v>
      </c>
      <c r="G261" s="125" t="s">
        <v>189</v>
      </c>
      <c r="H261" s="58"/>
      <c r="I261" s="106">
        <f>I262</f>
        <v>48740.88</v>
      </c>
    </row>
    <row r="262" spans="1:9" ht="31.5" x14ac:dyDescent="0.25">
      <c r="A262" s="47" t="s">
        <v>82</v>
      </c>
      <c r="B262" s="125" t="s">
        <v>92</v>
      </c>
      <c r="C262" s="125" t="s">
        <v>73</v>
      </c>
      <c r="D262" s="125">
        <v>94</v>
      </c>
      <c r="E262" s="126">
        <v>1</v>
      </c>
      <c r="F262" s="125" t="s">
        <v>75</v>
      </c>
      <c r="G262" s="125" t="s">
        <v>189</v>
      </c>
      <c r="H262" s="58">
        <v>240</v>
      </c>
      <c r="I262" s="106">
        <f>'Прил 3'!J259</f>
        <v>48740.88</v>
      </c>
    </row>
    <row r="263" spans="1:9" x14ac:dyDescent="0.25">
      <c r="A263" s="46" t="s">
        <v>132</v>
      </c>
      <c r="B263" s="44" t="s">
        <v>92</v>
      </c>
      <c r="C263" s="45" t="s">
        <v>79</v>
      </c>
      <c r="D263" s="44" t="s">
        <v>153</v>
      </c>
      <c r="E263" s="45"/>
      <c r="F263" s="44"/>
      <c r="G263" s="44"/>
      <c r="H263" s="45"/>
      <c r="I263" s="105">
        <f>I264+I301+I312</f>
        <v>25973201.800000001</v>
      </c>
    </row>
    <row r="264" spans="1:9" ht="47.25" x14ac:dyDescent="0.25">
      <c r="A264" s="46" t="s">
        <v>269</v>
      </c>
      <c r="B264" s="44" t="s">
        <v>92</v>
      </c>
      <c r="C264" s="44" t="s">
        <v>79</v>
      </c>
      <c r="D264" s="44" t="s">
        <v>79</v>
      </c>
      <c r="E264" s="45">
        <v>0</v>
      </c>
      <c r="F264" s="44" t="s">
        <v>75</v>
      </c>
      <c r="G264" s="44" t="s">
        <v>76</v>
      </c>
      <c r="H264" s="45"/>
      <c r="I264" s="106">
        <f>I265+I272</f>
        <v>25174041.469999999</v>
      </c>
    </row>
    <row r="265" spans="1:9" ht="31.5" x14ac:dyDescent="0.25">
      <c r="A265" s="47" t="s">
        <v>307</v>
      </c>
      <c r="B265" s="44" t="s">
        <v>92</v>
      </c>
      <c r="C265" s="44" t="s">
        <v>79</v>
      </c>
      <c r="D265" s="44" t="s">
        <v>79</v>
      </c>
      <c r="E265" s="45">
        <v>2</v>
      </c>
      <c r="F265" s="44" t="s">
        <v>75</v>
      </c>
      <c r="G265" s="44" t="s">
        <v>76</v>
      </c>
      <c r="H265" s="45"/>
      <c r="I265" s="106">
        <f>I266+I268+I270</f>
        <v>8500000</v>
      </c>
    </row>
    <row r="266" spans="1:9" hidden="1" x14ac:dyDescent="0.25">
      <c r="A266" s="47" t="s">
        <v>308</v>
      </c>
      <c r="B266" s="44" t="s">
        <v>92</v>
      </c>
      <c r="C266" s="44" t="s">
        <v>79</v>
      </c>
      <c r="D266" s="44" t="s">
        <v>79</v>
      </c>
      <c r="E266" s="45">
        <v>2</v>
      </c>
      <c r="F266" s="44" t="s">
        <v>75</v>
      </c>
      <c r="G266" s="44" t="s">
        <v>299</v>
      </c>
      <c r="H266" s="45"/>
      <c r="I266" s="106">
        <f>I267</f>
        <v>0</v>
      </c>
    </row>
    <row r="267" spans="1:9" hidden="1" x14ac:dyDescent="0.25">
      <c r="A267" s="47" t="s">
        <v>109</v>
      </c>
      <c r="B267" s="44" t="s">
        <v>92</v>
      </c>
      <c r="C267" s="44" t="s">
        <v>79</v>
      </c>
      <c r="D267" s="44" t="s">
        <v>79</v>
      </c>
      <c r="E267" s="45">
        <v>2</v>
      </c>
      <c r="F267" s="44" t="s">
        <v>75</v>
      </c>
      <c r="G267" s="44" t="s">
        <v>299</v>
      </c>
      <c r="H267" s="45">
        <v>410</v>
      </c>
      <c r="I267" s="106">
        <f>'Прил 3'!J264</f>
        <v>0</v>
      </c>
    </row>
    <row r="268" spans="1:9" x14ac:dyDescent="0.25">
      <c r="A268" s="47" t="s">
        <v>309</v>
      </c>
      <c r="B268" s="44" t="s">
        <v>92</v>
      </c>
      <c r="C268" s="44" t="s">
        <v>79</v>
      </c>
      <c r="D268" s="44" t="s">
        <v>79</v>
      </c>
      <c r="E268" s="45">
        <v>2</v>
      </c>
      <c r="F268" s="44" t="s">
        <v>75</v>
      </c>
      <c r="G268" s="44" t="s">
        <v>310</v>
      </c>
      <c r="H268" s="45"/>
      <c r="I268" s="106">
        <f>I269</f>
        <v>7000000</v>
      </c>
    </row>
    <row r="269" spans="1:9" ht="31.5" x14ac:dyDescent="0.25">
      <c r="A269" s="47" t="s">
        <v>82</v>
      </c>
      <c r="B269" s="44" t="s">
        <v>92</v>
      </c>
      <c r="C269" s="44" t="s">
        <v>79</v>
      </c>
      <c r="D269" s="44" t="s">
        <v>79</v>
      </c>
      <c r="E269" s="45">
        <v>2</v>
      </c>
      <c r="F269" s="44" t="s">
        <v>75</v>
      </c>
      <c r="G269" s="44" t="s">
        <v>310</v>
      </c>
      <c r="H269" s="45">
        <v>240</v>
      </c>
      <c r="I269" s="106">
        <f>'Прил 3'!J266</f>
        <v>7000000</v>
      </c>
    </row>
    <row r="270" spans="1:9" x14ac:dyDescent="0.25">
      <c r="A270" s="47" t="s">
        <v>311</v>
      </c>
      <c r="B270" s="44" t="s">
        <v>92</v>
      </c>
      <c r="C270" s="44" t="s">
        <v>79</v>
      </c>
      <c r="D270" s="44" t="s">
        <v>79</v>
      </c>
      <c r="E270" s="45">
        <v>2</v>
      </c>
      <c r="F270" s="44" t="s">
        <v>75</v>
      </c>
      <c r="G270" s="44" t="s">
        <v>312</v>
      </c>
      <c r="H270" s="45"/>
      <c r="I270" s="106">
        <f>I271</f>
        <v>1500000</v>
      </c>
    </row>
    <row r="271" spans="1:9" ht="31.5" x14ac:dyDescent="0.25">
      <c r="A271" s="47" t="s">
        <v>82</v>
      </c>
      <c r="B271" s="44" t="s">
        <v>92</v>
      </c>
      <c r="C271" s="44" t="s">
        <v>79</v>
      </c>
      <c r="D271" s="44" t="s">
        <v>79</v>
      </c>
      <c r="E271" s="45">
        <v>2</v>
      </c>
      <c r="F271" s="44" t="s">
        <v>75</v>
      </c>
      <c r="G271" s="44" t="s">
        <v>312</v>
      </c>
      <c r="H271" s="45">
        <v>240</v>
      </c>
      <c r="I271" s="106">
        <f>'Прил 3'!J268</f>
        <v>1500000</v>
      </c>
    </row>
    <row r="272" spans="1:9" ht="31.5" x14ac:dyDescent="0.25">
      <c r="A272" s="47" t="s">
        <v>313</v>
      </c>
      <c r="B272" s="44" t="s">
        <v>92</v>
      </c>
      <c r="C272" s="44" t="s">
        <v>79</v>
      </c>
      <c r="D272" s="44" t="s">
        <v>79</v>
      </c>
      <c r="E272" s="45">
        <v>3</v>
      </c>
      <c r="F272" s="44" t="s">
        <v>75</v>
      </c>
      <c r="G272" s="44" t="s">
        <v>76</v>
      </c>
      <c r="H272" s="45"/>
      <c r="I272" s="106">
        <f>I273+I276+I278+I280+I283+I285+I287+I289+I291+I293+I295+I297+I299</f>
        <v>16674041.469999997</v>
      </c>
    </row>
    <row r="273" spans="1:9" x14ac:dyDescent="0.25">
      <c r="A273" s="47" t="s">
        <v>314</v>
      </c>
      <c r="B273" s="44" t="s">
        <v>92</v>
      </c>
      <c r="C273" s="44" t="s">
        <v>79</v>
      </c>
      <c r="D273" s="44" t="s">
        <v>79</v>
      </c>
      <c r="E273" s="45">
        <v>3</v>
      </c>
      <c r="F273" s="44" t="s">
        <v>75</v>
      </c>
      <c r="G273" s="44" t="s">
        <v>315</v>
      </c>
      <c r="H273" s="45"/>
      <c r="I273" s="106">
        <f>SUM(I274:I275)</f>
        <v>500000</v>
      </c>
    </row>
    <row r="274" spans="1:9" ht="31.5" x14ac:dyDescent="0.25">
      <c r="A274" s="47" t="s">
        <v>82</v>
      </c>
      <c r="B274" s="44" t="s">
        <v>92</v>
      </c>
      <c r="C274" s="44" t="s">
        <v>79</v>
      </c>
      <c r="D274" s="44" t="s">
        <v>79</v>
      </c>
      <c r="E274" s="45">
        <v>3</v>
      </c>
      <c r="F274" s="44" t="s">
        <v>75</v>
      </c>
      <c r="G274" s="44" t="s">
        <v>315</v>
      </c>
      <c r="H274" s="45">
        <v>240</v>
      </c>
      <c r="I274" s="106">
        <f>'Прил 3'!J271</f>
        <v>500000</v>
      </c>
    </row>
    <row r="275" spans="1:9" hidden="1" x14ac:dyDescent="0.25">
      <c r="A275" s="47" t="s">
        <v>99</v>
      </c>
      <c r="B275" s="44" t="s">
        <v>92</v>
      </c>
      <c r="C275" s="44" t="s">
        <v>79</v>
      </c>
      <c r="D275" s="44" t="s">
        <v>79</v>
      </c>
      <c r="E275" s="45">
        <v>3</v>
      </c>
      <c r="F275" s="44" t="s">
        <v>75</v>
      </c>
      <c r="G275" s="44" t="s">
        <v>315</v>
      </c>
      <c r="H275" s="45">
        <v>350</v>
      </c>
      <c r="I275" s="106"/>
    </row>
    <row r="276" spans="1:9" x14ac:dyDescent="0.25">
      <c r="A276" s="47" t="s">
        <v>316</v>
      </c>
      <c r="B276" s="44" t="s">
        <v>92</v>
      </c>
      <c r="C276" s="44" t="s">
        <v>79</v>
      </c>
      <c r="D276" s="44" t="s">
        <v>79</v>
      </c>
      <c r="E276" s="45">
        <v>3</v>
      </c>
      <c r="F276" s="44" t="s">
        <v>75</v>
      </c>
      <c r="G276" s="44" t="s">
        <v>317</v>
      </c>
      <c r="H276" s="45"/>
      <c r="I276" s="106">
        <f>I277</f>
        <v>800000</v>
      </c>
    </row>
    <row r="277" spans="1:9" ht="31.5" x14ac:dyDescent="0.25">
      <c r="A277" s="47" t="s">
        <v>82</v>
      </c>
      <c r="B277" s="44" t="s">
        <v>92</v>
      </c>
      <c r="C277" s="44" t="s">
        <v>79</v>
      </c>
      <c r="D277" s="44" t="s">
        <v>79</v>
      </c>
      <c r="E277" s="45">
        <v>3</v>
      </c>
      <c r="F277" s="44" t="s">
        <v>75</v>
      </c>
      <c r="G277" s="44" t="s">
        <v>317</v>
      </c>
      <c r="H277" s="45">
        <v>240</v>
      </c>
      <c r="I277" s="106">
        <f>'Прил 3'!J274</f>
        <v>800000</v>
      </c>
    </row>
    <row r="278" spans="1:9" x14ac:dyDescent="0.25">
      <c r="A278" s="47" t="s">
        <v>318</v>
      </c>
      <c r="B278" s="44" t="s">
        <v>92</v>
      </c>
      <c r="C278" s="44" t="s">
        <v>79</v>
      </c>
      <c r="D278" s="44" t="s">
        <v>79</v>
      </c>
      <c r="E278" s="45">
        <v>3</v>
      </c>
      <c r="F278" s="44" t="s">
        <v>75</v>
      </c>
      <c r="G278" s="45">
        <v>29220</v>
      </c>
      <c r="H278" s="45"/>
      <c r="I278" s="106">
        <f>I279</f>
        <v>1524854.1400000001</v>
      </c>
    </row>
    <row r="279" spans="1:9" ht="31.5" x14ac:dyDescent="0.25">
      <c r="A279" s="47" t="s">
        <v>82</v>
      </c>
      <c r="B279" s="44" t="s">
        <v>92</v>
      </c>
      <c r="C279" s="44" t="s">
        <v>79</v>
      </c>
      <c r="D279" s="44" t="s">
        <v>79</v>
      </c>
      <c r="E279" s="45">
        <v>3</v>
      </c>
      <c r="F279" s="44" t="s">
        <v>75</v>
      </c>
      <c r="G279" s="45">
        <v>29220</v>
      </c>
      <c r="H279" s="45">
        <v>240</v>
      </c>
      <c r="I279" s="106">
        <f>'Прил 3'!J276</f>
        <v>1524854.1400000001</v>
      </c>
    </row>
    <row r="280" spans="1:9" x14ac:dyDescent="0.25">
      <c r="A280" s="47" t="s">
        <v>319</v>
      </c>
      <c r="B280" s="44" t="s">
        <v>92</v>
      </c>
      <c r="C280" s="44" t="s">
        <v>79</v>
      </c>
      <c r="D280" s="44" t="s">
        <v>79</v>
      </c>
      <c r="E280" s="45">
        <v>3</v>
      </c>
      <c r="F280" s="44" t="s">
        <v>75</v>
      </c>
      <c r="G280" s="44" t="s">
        <v>320</v>
      </c>
      <c r="H280" s="45"/>
      <c r="I280" s="106">
        <f>SUM(I281:I282)</f>
        <v>8819187.3299999963</v>
      </c>
    </row>
    <row r="281" spans="1:9" ht="31.5" x14ac:dyDescent="0.25">
      <c r="A281" s="47" t="s">
        <v>82</v>
      </c>
      <c r="B281" s="44" t="s">
        <v>92</v>
      </c>
      <c r="C281" s="44" t="s">
        <v>79</v>
      </c>
      <c r="D281" s="44" t="s">
        <v>79</v>
      </c>
      <c r="E281" s="45">
        <v>3</v>
      </c>
      <c r="F281" s="44" t="s">
        <v>75</v>
      </c>
      <c r="G281" s="44" t="s">
        <v>320</v>
      </c>
      <c r="H281" s="45">
        <v>240</v>
      </c>
      <c r="I281" s="106">
        <f>'Прил 3'!J278</f>
        <v>8319187.3299999963</v>
      </c>
    </row>
    <row r="282" spans="1:9" x14ac:dyDescent="0.25">
      <c r="A282" s="47" t="s">
        <v>99</v>
      </c>
      <c r="B282" s="119" t="s">
        <v>92</v>
      </c>
      <c r="C282" s="119" t="s">
        <v>79</v>
      </c>
      <c r="D282" s="119" t="s">
        <v>79</v>
      </c>
      <c r="E282" s="120">
        <v>3</v>
      </c>
      <c r="F282" s="119" t="s">
        <v>75</v>
      </c>
      <c r="G282" s="119" t="s">
        <v>320</v>
      </c>
      <c r="H282" s="120">
        <v>350</v>
      </c>
      <c r="I282" s="106">
        <f>'Прил 3'!J279</f>
        <v>500000</v>
      </c>
    </row>
    <row r="283" spans="1:9" hidden="1" x14ac:dyDescent="0.25">
      <c r="A283" s="47" t="s">
        <v>321</v>
      </c>
      <c r="B283" s="44" t="s">
        <v>92</v>
      </c>
      <c r="C283" s="44" t="s">
        <v>79</v>
      </c>
      <c r="D283" s="44" t="s">
        <v>79</v>
      </c>
      <c r="E283" s="45">
        <v>3</v>
      </c>
      <c r="F283" s="44" t="s">
        <v>75</v>
      </c>
      <c r="G283" s="45">
        <v>29470</v>
      </c>
      <c r="H283" s="45"/>
      <c r="I283" s="106">
        <f>I284</f>
        <v>0</v>
      </c>
    </row>
    <row r="284" spans="1:9" ht="31.5" hidden="1" x14ac:dyDescent="0.25">
      <c r="A284" s="47" t="s">
        <v>82</v>
      </c>
      <c r="B284" s="44" t="s">
        <v>92</v>
      </c>
      <c r="C284" s="44" t="s">
        <v>79</v>
      </c>
      <c r="D284" s="44" t="s">
        <v>79</v>
      </c>
      <c r="E284" s="45">
        <v>3</v>
      </c>
      <c r="F284" s="44" t="s">
        <v>75</v>
      </c>
      <c r="G284" s="45">
        <v>29470</v>
      </c>
      <c r="H284" s="45">
        <v>240</v>
      </c>
      <c r="I284" s="106"/>
    </row>
    <row r="285" spans="1:9" x14ac:dyDescent="0.25">
      <c r="A285" s="47" t="s">
        <v>322</v>
      </c>
      <c r="B285" s="44" t="s">
        <v>92</v>
      </c>
      <c r="C285" s="44" t="s">
        <v>79</v>
      </c>
      <c r="D285" s="44" t="s">
        <v>79</v>
      </c>
      <c r="E285" s="45">
        <v>3</v>
      </c>
      <c r="F285" s="44" t="s">
        <v>75</v>
      </c>
      <c r="G285" s="45">
        <v>29490</v>
      </c>
      <c r="H285" s="45"/>
      <c r="I285" s="106">
        <f>I286</f>
        <v>500000</v>
      </c>
    </row>
    <row r="286" spans="1:9" ht="31.5" x14ac:dyDescent="0.25">
      <c r="A286" s="47" t="s">
        <v>82</v>
      </c>
      <c r="B286" s="44" t="s">
        <v>92</v>
      </c>
      <c r="C286" s="44" t="s">
        <v>79</v>
      </c>
      <c r="D286" s="44" t="s">
        <v>79</v>
      </c>
      <c r="E286" s="45">
        <v>3</v>
      </c>
      <c r="F286" s="44" t="s">
        <v>75</v>
      </c>
      <c r="G286" s="45">
        <v>29490</v>
      </c>
      <c r="H286" s="45">
        <v>240</v>
      </c>
      <c r="I286" s="106">
        <f>'Прил 3'!J283</f>
        <v>500000</v>
      </c>
    </row>
    <row r="287" spans="1:9" hidden="1" x14ac:dyDescent="0.25">
      <c r="A287" s="46" t="s">
        <v>323</v>
      </c>
      <c r="B287" s="44" t="s">
        <v>92</v>
      </c>
      <c r="C287" s="44" t="s">
        <v>79</v>
      </c>
      <c r="D287" s="44" t="s">
        <v>79</v>
      </c>
      <c r="E287" s="45">
        <v>3</v>
      </c>
      <c r="F287" s="44" t="s">
        <v>75</v>
      </c>
      <c r="G287" s="44" t="s">
        <v>324</v>
      </c>
      <c r="H287" s="45"/>
      <c r="I287" s="106">
        <f>I288</f>
        <v>0</v>
      </c>
    </row>
    <row r="288" spans="1:9" ht="31.5" hidden="1" x14ac:dyDescent="0.25">
      <c r="A288" s="47" t="s">
        <v>82</v>
      </c>
      <c r="B288" s="44" t="s">
        <v>92</v>
      </c>
      <c r="C288" s="44" t="s">
        <v>79</v>
      </c>
      <c r="D288" s="44" t="s">
        <v>79</v>
      </c>
      <c r="E288" s="45">
        <v>3</v>
      </c>
      <c r="F288" s="44" t="s">
        <v>75</v>
      </c>
      <c r="G288" s="44" t="s">
        <v>324</v>
      </c>
      <c r="H288" s="45">
        <v>240</v>
      </c>
      <c r="I288" s="106"/>
    </row>
    <row r="289" spans="1:9" x14ac:dyDescent="0.25">
      <c r="A289" s="47" t="s">
        <v>325</v>
      </c>
      <c r="B289" s="44" t="s">
        <v>92</v>
      </c>
      <c r="C289" s="44" t="s">
        <v>79</v>
      </c>
      <c r="D289" s="44" t="s">
        <v>79</v>
      </c>
      <c r="E289" s="45">
        <v>3</v>
      </c>
      <c r="F289" s="44" t="s">
        <v>75</v>
      </c>
      <c r="G289" s="44" t="s">
        <v>326</v>
      </c>
      <c r="H289" s="45"/>
      <c r="I289" s="106">
        <f>I290</f>
        <v>2230000</v>
      </c>
    </row>
    <row r="290" spans="1:9" ht="31.5" x14ac:dyDescent="0.25">
      <c r="A290" s="47" t="s">
        <v>82</v>
      </c>
      <c r="B290" s="44" t="s">
        <v>92</v>
      </c>
      <c r="C290" s="44" t="s">
        <v>79</v>
      </c>
      <c r="D290" s="44" t="s">
        <v>79</v>
      </c>
      <c r="E290" s="45">
        <v>3</v>
      </c>
      <c r="F290" s="44" t="s">
        <v>75</v>
      </c>
      <c r="G290" s="44" t="s">
        <v>326</v>
      </c>
      <c r="H290" s="45">
        <v>240</v>
      </c>
      <c r="I290" s="106">
        <f>'Прил 3'!J287</f>
        <v>2230000</v>
      </c>
    </row>
    <row r="291" spans="1:9" hidden="1" x14ac:dyDescent="0.25">
      <c r="A291" s="47" t="s">
        <v>327</v>
      </c>
      <c r="B291" s="44" t="s">
        <v>92</v>
      </c>
      <c r="C291" s="44" t="s">
        <v>79</v>
      </c>
      <c r="D291" s="44" t="s">
        <v>79</v>
      </c>
      <c r="E291" s="45">
        <v>3</v>
      </c>
      <c r="F291" s="44" t="s">
        <v>75</v>
      </c>
      <c r="G291" s="44" t="s">
        <v>328</v>
      </c>
      <c r="H291" s="45"/>
      <c r="I291" s="106">
        <f>I292</f>
        <v>0</v>
      </c>
    </row>
    <row r="292" spans="1:9" ht="31.5" hidden="1" x14ac:dyDescent="0.25">
      <c r="A292" s="47" t="s">
        <v>82</v>
      </c>
      <c r="B292" s="44" t="s">
        <v>92</v>
      </c>
      <c r="C292" s="44" t="s">
        <v>79</v>
      </c>
      <c r="D292" s="44" t="s">
        <v>79</v>
      </c>
      <c r="E292" s="45">
        <v>3</v>
      </c>
      <c r="F292" s="44" t="s">
        <v>75</v>
      </c>
      <c r="G292" s="44" t="s">
        <v>328</v>
      </c>
      <c r="H292" s="45">
        <v>240</v>
      </c>
      <c r="I292" s="106">
        <f>'Прил 3'!J289</f>
        <v>0</v>
      </c>
    </row>
    <row r="293" spans="1:9" x14ac:dyDescent="0.25">
      <c r="A293" s="47" t="s">
        <v>329</v>
      </c>
      <c r="B293" s="44" t="s">
        <v>92</v>
      </c>
      <c r="C293" s="44" t="s">
        <v>79</v>
      </c>
      <c r="D293" s="44" t="s">
        <v>79</v>
      </c>
      <c r="E293" s="45">
        <v>3</v>
      </c>
      <c r="F293" s="44" t="s">
        <v>75</v>
      </c>
      <c r="G293" s="44" t="s">
        <v>330</v>
      </c>
      <c r="H293" s="45"/>
      <c r="I293" s="106">
        <f>I294</f>
        <v>900000</v>
      </c>
    </row>
    <row r="294" spans="1:9" ht="31.5" x14ac:dyDescent="0.25">
      <c r="A294" s="47" t="s">
        <v>82</v>
      </c>
      <c r="B294" s="44" t="s">
        <v>92</v>
      </c>
      <c r="C294" s="44" t="s">
        <v>79</v>
      </c>
      <c r="D294" s="44" t="s">
        <v>79</v>
      </c>
      <c r="E294" s="45">
        <v>3</v>
      </c>
      <c r="F294" s="44" t="s">
        <v>75</v>
      </c>
      <c r="G294" s="44" t="s">
        <v>330</v>
      </c>
      <c r="H294" s="45">
        <v>240</v>
      </c>
      <c r="I294" s="106">
        <f>'Прил 3'!J291</f>
        <v>900000</v>
      </c>
    </row>
    <row r="295" spans="1:9" ht="21" hidden="1" customHeight="1" x14ac:dyDescent="0.25">
      <c r="A295" s="47" t="s">
        <v>331</v>
      </c>
      <c r="B295" s="44" t="s">
        <v>92</v>
      </c>
      <c r="C295" s="44" t="s">
        <v>79</v>
      </c>
      <c r="D295" s="44" t="s">
        <v>79</v>
      </c>
      <c r="E295" s="45">
        <v>3</v>
      </c>
      <c r="F295" s="44" t="s">
        <v>75</v>
      </c>
      <c r="G295" s="44" t="s">
        <v>332</v>
      </c>
      <c r="H295" s="45"/>
      <c r="I295" s="106">
        <f>I296</f>
        <v>0</v>
      </c>
    </row>
    <row r="296" spans="1:9" ht="31.5" hidden="1" x14ac:dyDescent="0.25">
      <c r="A296" s="47" t="s">
        <v>82</v>
      </c>
      <c r="B296" s="44" t="s">
        <v>92</v>
      </c>
      <c r="C296" s="44" t="s">
        <v>79</v>
      </c>
      <c r="D296" s="44" t="s">
        <v>79</v>
      </c>
      <c r="E296" s="45">
        <v>3</v>
      </c>
      <c r="F296" s="44" t="s">
        <v>75</v>
      </c>
      <c r="G296" s="44" t="s">
        <v>332</v>
      </c>
      <c r="H296" s="45">
        <v>240</v>
      </c>
      <c r="I296" s="106"/>
    </row>
    <row r="297" spans="1:9" x14ac:dyDescent="0.25">
      <c r="A297" s="47" t="s">
        <v>333</v>
      </c>
      <c r="B297" s="44" t="s">
        <v>92</v>
      </c>
      <c r="C297" s="44" t="s">
        <v>79</v>
      </c>
      <c r="D297" s="44" t="s">
        <v>79</v>
      </c>
      <c r="E297" s="45">
        <v>3</v>
      </c>
      <c r="F297" s="44" t="s">
        <v>75</v>
      </c>
      <c r="G297" s="44" t="s">
        <v>334</v>
      </c>
      <c r="H297" s="45"/>
      <c r="I297" s="106">
        <f>I298</f>
        <v>1400000</v>
      </c>
    </row>
    <row r="298" spans="1:9" ht="31.5" x14ac:dyDescent="0.25">
      <c r="A298" s="47" t="s">
        <v>82</v>
      </c>
      <c r="B298" s="44" t="s">
        <v>92</v>
      </c>
      <c r="C298" s="44" t="s">
        <v>79</v>
      </c>
      <c r="D298" s="44" t="s">
        <v>79</v>
      </c>
      <c r="E298" s="45">
        <v>3</v>
      </c>
      <c r="F298" s="44" t="s">
        <v>75</v>
      </c>
      <c r="G298" s="44" t="s">
        <v>334</v>
      </c>
      <c r="H298" s="45">
        <v>240</v>
      </c>
      <c r="I298" s="106">
        <f>'Прил 3'!J295</f>
        <v>1400000</v>
      </c>
    </row>
    <row r="299" spans="1:9" ht="31.5" hidden="1" x14ac:dyDescent="0.25">
      <c r="A299" s="47" t="s">
        <v>335</v>
      </c>
      <c r="B299" s="44" t="s">
        <v>92</v>
      </c>
      <c r="C299" s="44" t="s">
        <v>79</v>
      </c>
      <c r="D299" s="44" t="s">
        <v>79</v>
      </c>
      <c r="E299" s="45">
        <v>3</v>
      </c>
      <c r="F299" s="44" t="s">
        <v>75</v>
      </c>
      <c r="G299" s="44" t="s">
        <v>336</v>
      </c>
      <c r="H299" s="45"/>
      <c r="I299" s="106">
        <f>I300</f>
        <v>0</v>
      </c>
    </row>
    <row r="300" spans="1:9" ht="31.5" hidden="1" x14ac:dyDescent="0.25">
      <c r="A300" s="47" t="s">
        <v>82</v>
      </c>
      <c r="B300" s="44" t="s">
        <v>92</v>
      </c>
      <c r="C300" s="44" t="s">
        <v>79</v>
      </c>
      <c r="D300" s="44" t="s">
        <v>79</v>
      </c>
      <c r="E300" s="45">
        <v>3</v>
      </c>
      <c r="F300" s="44" t="s">
        <v>75</v>
      </c>
      <c r="G300" s="44" t="s">
        <v>336</v>
      </c>
      <c r="H300" s="45">
        <v>240</v>
      </c>
      <c r="I300" s="106"/>
    </row>
    <row r="301" spans="1:9" ht="47.25" x14ac:dyDescent="0.25">
      <c r="A301" s="47" t="s">
        <v>337</v>
      </c>
      <c r="B301" s="44" t="s">
        <v>92</v>
      </c>
      <c r="C301" s="44" t="s">
        <v>79</v>
      </c>
      <c r="D301" s="44" t="s">
        <v>122</v>
      </c>
      <c r="E301" s="45">
        <v>0</v>
      </c>
      <c r="F301" s="44" t="s">
        <v>75</v>
      </c>
      <c r="G301" s="44" t="s">
        <v>76</v>
      </c>
      <c r="H301" s="45"/>
      <c r="I301" s="106">
        <f>I302</f>
        <v>700713.3</v>
      </c>
    </row>
    <row r="302" spans="1:9" ht="31.5" x14ac:dyDescent="0.25">
      <c r="A302" s="47" t="s">
        <v>338</v>
      </c>
      <c r="B302" s="44" t="s">
        <v>92</v>
      </c>
      <c r="C302" s="44" t="s">
        <v>79</v>
      </c>
      <c r="D302" s="44" t="s">
        <v>122</v>
      </c>
      <c r="E302" s="45">
        <v>1</v>
      </c>
      <c r="F302" s="44" t="s">
        <v>75</v>
      </c>
      <c r="G302" s="44" t="s">
        <v>76</v>
      </c>
      <c r="H302" s="45"/>
      <c r="I302" s="106">
        <f>I303+I306+I309</f>
        <v>700713.3</v>
      </c>
    </row>
    <row r="303" spans="1:9" hidden="1" x14ac:dyDescent="0.25">
      <c r="A303" s="47" t="s">
        <v>339</v>
      </c>
      <c r="B303" s="44" t="s">
        <v>92</v>
      </c>
      <c r="C303" s="44" t="s">
        <v>79</v>
      </c>
      <c r="D303" s="44" t="s">
        <v>122</v>
      </c>
      <c r="E303" s="45">
        <v>1</v>
      </c>
      <c r="F303" s="44" t="s">
        <v>72</v>
      </c>
      <c r="G303" s="44" t="s">
        <v>76</v>
      </c>
      <c r="H303" s="45"/>
      <c r="I303" s="106">
        <f>I304</f>
        <v>0</v>
      </c>
    </row>
    <row r="304" spans="1:9" ht="78.75" hidden="1" x14ac:dyDescent="0.25">
      <c r="A304" s="47" t="s">
        <v>340</v>
      </c>
      <c r="B304" s="44" t="s">
        <v>92</v>
      </c>
      <c r="C304" s="44" t="s">
        <v>79</v>
      </c>
      <c r="D304" s="44" t="s">
        <v>122</v>
      </c>
      <c r="E304" s="45">
        <v>1</v>
      </c>
      <c r="F304" s="44" t="s">
        <v>72</v>
      </c>
      <c r="G304" s="44" t="s">
        <v>341</v>
      </c>
      <c r="H304" s="45"/>
      <c r="I304" s="106">
        <f>I305</f>
        <v>0</v>
      </c>
    </row>
    <row r="305" spans="1:9" ht="31.5" hidden="1" x14ac:dyDescent="0.25">
      <c r="A305" s="47" t="s">
        <v>82</v>
      </c>
      <c r="B305" s="44" t="s">
        <v>92</v>
      </c>
      <c r="C305" s="44" t="s">
        <v>79</v>
      </c>
      <c r="D305" s="44" t="s">
        <v>122</v>
      </c>
      <c r="E305" s="45">
        <v>1</v>
      </c>
      <c r="F305" s="44" t="s">
        <v>72</v>
      </c>
      <c r="G305" s="44" t="s">
        <v>341</v>
      </c>
      <c r="H305" s="45">
        <v>240</v>
      </c>
      <c r="I305" s="106"/>
    </row>
    <row r="306" spans="1:9" hidden="1" x14ac:dyDescent="0.25">
      <c r="A306" s="47" t="s">
        <v>342</v>
      </c>
      <c r="B306" s="44" t="s">
        <v>92</v>
      </c>
      <c r="C306" s="44" t="s">
        <v>79</v>
      </c>
      <c r="D306" s="44" t="s">
        <v>122</v>
      </c>
      <c r="E306" s="45">
        <v>1</v>
      </c>
      <c r="F306" s="44" t="s">
        <v>73</v>
      </c>
      <c r="G306" s="44" t="s">
        <v>76</v>
      </c>
      <c r="H306" s="45"/>
      <c r="I306" s="106">
        <f>I307</f>
        <v>0</v>
      </c>
    </row>
    <row r="307" spans="1:9" ht="78.75" hidden="1" x14ac:dyDescent="0.25">
      <c r="A307" s="47" t="s">
        <v>340</v>
      </c>
      <c r="B307" s="44" t="s">
        <v>92</v>
      </c>
      <c r="C307" s="44" t="s">
        <v>79</v>
      </c>
      <c r="D307" s="44" t="s">
        <v>122</v>
      </c>
      <c r="E307" s="45">
        <v>1</v>
      </c>
      <c r="F307" s="44" t="s">
        <v>73</v>
      </c>
      <c r="G307" s="44" t="s">
        <v>341</v>
      </c>
      <c r="H307" s="45"/>
      <c r="I307" s="106">
        <f>I308</f>
        <v>0</v>
      </c>
    </row>
    <row r="308" spans="1:9" ht="31.5" hidden="1" x14ac:dyDescent="0.25">
      <c r="A308" s="47" t="s">
        <v>82</v>
      </c>
      <c r="B308" s="44" t="s">
        <v>92</v>
      </c>
      <c r="C308" s="44" t="s">
        <v>79</v>
      </c>
      <c r="D308" s="44" t="s">
        <v>122</v>
      </c>
      <c r="E308" s="45">
        <v>1</v>
      </c>
      <c r="F308" s="44" t="s">
        <v>73</v>
      </c>
      <c r="G308" s="44" t="s">
        <v>341</v>
      </c>
      <c r="H308" s="45">
        <v>240</v>
      </c>
      <c r="I308" s="106"/>
    </row>
    <row r="309" spans="1:9" ht="78.75" x14ac:dyDescent="0.25">
      <c r="A309" s="47" t="s">
        <v>343</v>
      </c>
      <c r="B309" s="44" t="s">
        <v>92</v>
      </c>
      <c r="C309" s="44" t="s">
        <v>79</v>
      </c>
      <c r="D309" s="44" t="s">
        <v>122</v>
      </c>
      <c r="E309" s="45">
        <v>1</v>
      </c>
      <c r="F309" s="44" t="s">
        <v>133</v>
      </c>
      <c r="G309" s="44" t="s">
        <v>76</v>
      </c>
      <c r="H309" s="45"/>
      <c r="I309" s="106">
        <f>I310</f>
        <v>700713.3</v>
      </c>
    </row>
    <row r="310" spans="1:9" ht="78.75" x14ac:dyDescent="0.25">
      <c r="A310" s="47" t="s">
        <v>340</v>
      </c>
      <c r="B310" s="44" t="s">
        <v>92</v>
      </c>
      <c r="C310" s="44" t="s">
        <v>79</v>
      </c>
      <c r="D310" s="44" t="s">
        <v>122</v>
      </c>
      <c r="E310" s="45">
        <v>1</v>
      </c>
      <c r="F310" s="44" t="s">
        <v>133</v>
      </c>
      <c r="G310" s="44" t="s">
        <v>134</v>
      </c>
      <c r="H310" s="45"/>
      <c r="I310" s="106">
        <f>I311</f>
        <v>700713.3</v>
      </c>
    </row>
    <row r="311" spans="1:9" x14ac:dyDescent="0.25">
      <c r="A311" s="53" t="s">
        <v>176</v>
      </c>
      <c r="B311" s="44" t="s">
        <v>92</v>
      </c>
      <c r="C311" s="44" t="s">
        <v>79</v>
      </c>
      <c r="D311" s="44" t="s">
        <v>122</v>
      </c>
      <c r="E311" s="45">
        <v>1</v>
      </c>
      <c r="F311" s="44" t="s">
        <v>133</v>
      </c>
      <c r="G311" s="44" t="s">
        <v>134</v>
      </c>
      <c r="H311" s="45">
        <v>540</v>
      </c>
      <c r="I311" s="106">
        <f>'Прил 3'!J308</f>
        <v>700713.3</v>
      </c>
    </row>
    <row r="312" spans="1:9" x14ac:dyDescent="0.25">
      <c r="A312" s="47" t="s">
        <v>87</v>
      </c>
      <c r="B312" s="123" t="s">
        <v>92</v>
      </c>
      <c r="C312" s="123" t="s">
        <v>79</v>
      </c>
      <c r="D312" s="123" t="s">
        <v>88</v>
      </c>
      <c r="E312" s="124">
        <v>0</v>
      </c>
      <c r="F312" s="123" t="s">
        <v>75</v>
      </c>
      <c r="G312" s="123" t="s">
        <v>76</v>
      </c>
      <c r="H312" s="124"/>
      <c r="I312" s="106">
        <f>I313</f>
        <v>98447.03</v>
      </c>
    </row>
    <row r="313" spans="1:9" x14ac:dyDescent="0.25">
      <c r="A313" s="47" t="s">
        <v>234</v>
      </c>
      <c r="B313" s="123" t="s">
        <v>92</v>
      </c>
      <c r="C313" s="123" t="s">
        <v>79</v>
      </c>
      <c r="D313" s="123" t="s">
        <v>88</v>
      </c>
      <c r="E313" s="124">
        <v>9</v>
      </c>
      <c r="F313" s="123" t="s">
        <v>75</v>
      </c>
      <c r="G313" s="123" t="s">
        <v>76</v>
      </c>
      <c r="H313" s="124"/>
      <c r="I313" s="106">
        <f>I314</f>
        <v>98447.03</v>
      </c>
    </row>
    <row r="314" spans="1:9" x14ac:dyDescent="0.25">
      <c r="A314" s="46" t="s">
        <v>357</v>
      </c>
      <c r="B314" s="123" t="s">
        <v>92</v>
      </c>
      <c r="C314" s="123" t="s">
        <v>79</v>
      </c>
      <c r="D314" s="123" t="s">
        <v>88</v>
      </c>
      <c r="E314" s="124">
        <v>9</v>
      </c>
      <c r="F314" s="123" t="s">
        <v>75</v>
      </c>
      <c r="G314" s="124">
        <v>29180</v>
      </c>
      <c r="H314" s="123"/>
      <c r="I314" s="106">
        <f>I315</f>
        <v>98447.03</v>
      </c>
    </row>
    <row r="315" spans="1:9" x14ac:dyDescent="0.25">
      <c r="A315" s="47" t="s">
        <v>113</v>
      </c>
      <c r="B315" s="123" t="s">
        <v>92</v>
      </c>
      <c r="C315" s="123" t="s">
        <v>79</v>
      </c>
      <c r="D315" s="123" t="s">
        <v>88</v>
      </c>
      <c r="E315" s="124">
        <v>9</v>
      </c>
      <c r="F315" s="123" t="s">
        <v>75</v>
      </c>
      <c r="G315" s="124">
        <v>29180</v>
      </c>
      <c r="H315" s="123" t="s">
        <v>499</v>
      </c>
      <c r="I315" s="106">
        <f>'Прил 3'!J312</f>
        <v>98447.03</v>
      </c>
    </row>
    <row r="316" spans="1:9" x14ac:dyDescent="0.25">
      <c r="A316" s="47" t="s">
        <v>344</v>
      </c>
      <c r="B316" s="44" t="s">
        <v>92</v>
      </c>
      <c r="C316" s="44" t="s">
        <v>92</v>
      </c>
      <c r="D316" s="44" t="s">
        <v>75</v>
      </c>
      <c r="E316" s="45">
        <v>0</v>
      </c>
      <c r="F316" s="44" t="s">
        <v>75</v>
      </c>
      <c r="G316" s="44" t="s">
        <v>76</v>
      </c>
      <c r="H316" s="45"/>
      <c r="I316" s="106">
        <f>I317+I323</f>
        <v>19082733.550000001</v>
      </c>
    </row>
    <row r="317" spans="1:9" ht="47.25" x14ac:dyDescent="0.25">
      <c r="A317" s="46" t="s">
        <v>269</v>
      </c>
      <c r="B317" s="44" t="s">
        <v>92</v>
      </c>
      <c r="C317" s="44" t="s">
        <v>92</v>
      </c>
      <c r="D317" s="44" t="s">
        <v>79</v>
      </c>
      <c r="E317" s="45">
        <v>0</v>
      </c>
      <c r="F317" s="44" t="s">
        <v>75</v>
      </c>
      <c r="G317" s="44" t="s">
        <v>76</v>
      </c>
      <c r="H317" s="45"/>
      <c r="I317" s="106">
        <f>I318</f>
        <v>18419733.550000001</v>
      </c>
    </row>
    <row r="318" spans="1:9" x14ac:dyDescent="0.25">
      <c r="A318" s="47" t="s">
        <v>345</v>
      </c>
      <c r="B318" s="44" t="s">
        <v>92</v>
      </c>
      <c r="C318" s="44" t="s">
        <v>92</v>
      </c>
      <c r="D318" s="44" t="s">
        <v>79</v>
      </c>
      <c r="E318" s="45">
        <v>4</v>
      </c>
      <c r="F318" s="44" t="s">
        <v>75</v>
      </c>
      <c r="G318" s="44" t="s">
        <v>76</v>
      </c>
      <c r="H318" s="45"/>
      <c r="I318" s="106">
        <f>I319</f>
        <v>18419733.550000001</v>
      </c>
    </row>
    <row r="319" spans="1:9" ht="31.5" x14ac:dyDescent="0.25">
      <c r="A319" s="47" t="s">
        <v>346</v>
      </c>
      <c r="B319" s="44" t="s">
        <v>92</v>
      </c>
      <c r="C319" s="44" t="s">
        <v>92</v>
      </c>
      <c r="D319" s="44" t="s">
        <v>79</v>
      </c>
      <c r="E319" s="45">
        <v>4</v>
      </c>
      <c r="F319" s="44" t="s">
        <v>75</v>
      </c>
      <c r="G319" s="44" t="s">
        <v>347</v>
      </c>
      <c r="H319" s="45"/>
      <c r="I319" s="106">
        <f>SUM(I320:I322)</f>
        <v>18419733.550000001</v>
      </c>
    </row>
    <row r="320" spans="1:9" x14ac:dyDescent="0.25">
      <c r="A320" s="46" t="s">
        <v>348</v>
      </c>
      <c r="B320" s="44" t="s">
        <v>92</v>
      </c>
      <c r="C320" s="44" t="s">
        <v>92</v>
      </c>
      <c r="D320" s="44" t="s">
        <v>79</v>
      </c>
      <c r="E320" s="45">
        <v>4</v>
      </c>
      <c r="F320" s="44" t="s">
        <v>75</v>
      </c>
      <c r="G320" s="44" t="s">
        <v>347</v>
      </c>
      <c r="H320" s="45">
        <v>110</v>
      </c>
      <c r="I320" s="106">
        <f>'Прил 3'!J317</f>
        <v>15508793.15</v>
      </c>
    </row>
    <row r="321" spans="1:9" ht="31.5" x14ac:dyDescent="0.25">
      <c r="A321" s="47" t="s">
        <v>82</v>
      </c>
      <c r="B321" s="44" t="s">
        <v>92</v>
      </c>
      <c r="C321" s="44" t="s">
        <v>92</v>
      </c>
      <c r="D321" s="44" t="s">
        <v>79</v>
      </c>
      <c r="E321" s="45">
        <v>4</v>
      </c>
      <c r="F321" s="44" t="s">
        <v>75</v>
      </c>
      <c r="G321" s="44" t="s">
        <v>347</v>
      </c>
      <c r="H321" s="45">
        <v>240</v>
      </c>
      <c r="I321" s="106">
        <f>'Прил 3'!J318</f>
        <v>2863940.4</v>
      </c>
    </row>
    <row r="322" spans="1:9" x14ac:dyDescent="0.25">
      <c r="A322" s="46" t="s">
        <v>84</v>
      </c>
      <c r="B322" s="44" t="s">
        <v>92</v>
      </c>
      <c r="C322" s="44" t="s">
        <v>92</v>
      </c>
      <c r="D322" s="44" t="s">
        <v>79</v>
      </c>
      <c r="E322" s="45">
        <v>4</v>
      </c>
      <c r="F322" s="44" t="s">
        <v>75</v>
      </c>
      <c r="G322" s="44" t="s">
        <v>347</v>
      </c>
      <c r="H322" s="45">
        <v>850</v>
      </c>
      <c r="I322" s="106">
        <f>'Прил 3'!J319</f>
        <v>47000</v>
      </c>
    </row>
    <row r="323" spans="1:9" ht="47.25" x14ac:dyDescent="0.25">
      <c r="A323" s="46" t="s">
        <v>201</v>
      </c>
      <c r="B323" s="44" t="s">
        <v>92</v>
      </c>
      <c r="C323" s="44" t="s">
        <v>92</v>
      </c>
      <c r="D323" s="44" t="s">
        <v>96</v>
      </c>
      <c r="E323" s="45">
        <v>0</v>
      </c>
      <c r="F323" s="44" t="s">
        <v>75</v>
      </c>
      <c r="G323" s="44" t="s">
        <v>76</v>
      </c>
      <c r="H323" s="45"/>
      <c r="I323" s="106">
        <f>I324</f>
        <v>663000</v>
      </c>
    </row>
    <row r="324" spans="1:9" x14ac:dyDescent="0.25">
      <c r="A324" s="46" t="s">
        <v>349</v>
      </c>
      <c r="B324" s="44" t="s">
        <v>92</v>
      </c>
      <c r="C324" s="44" t="s">
        <v>92</v>
      </c>
      <c r="D324" s="44" t="s">
        <v>96</v>
      </c>
      <c r="E324" s="45">
        <v>2</v>
      </c>
      <c r="F324" s="44" t="s">
        <v>75</v>
      </c>
      <c r="G324" s="44" t="s">
        <v>76</v>
      </c>
      <c r="H324" s="45"/>
      <c r="I324" s="106">
        <f>I325+I328+I331</f>
        <v>663000</v>
      </c>
    </row>
    <row r="325" spans="1:9" x14ac:dyDescent="0.25">
      <c r="A325" s="46" t="s">
        <v>203</v>
      </c>
      <c r="B325" s="44" t="s">
        <v>92</v>
      </c>
      <c r="C325" s="44" t="s">
        <v>92</v>
      </c>
      <c r="D325" s="44" t="s">
        <v>96</v>
      </c>
      <c r="E325" s="45">
        <v>2</v>
      </c>
      <c r="F325" s="44" t="s">
        <v>72</v>
      </c>
      <c r="G325" s="44" t="s">
        <v>76</v>
      </c>
      <c r="H325" s="45"/>
      <c r="I325" s="106">
        <f>I326</f>
        <v>150000</v>
      </c>
    </row>
    <row r="326" spans="1:9" ht="31.5" x14ac:dyDescent="0.25">
      <c r="A326" s="47" t="s">
        <v>204</v>
      </c>
      <c r="B326" s="44" t="s">
        <v>92</v>
      </c>
      <c r="C326" s="44" t="s">
        <v>92</v>
      </c>
      <c r="D326" s="44" t="s">
        <v>96</v>
      </c>
      <c r="E326" s="44" t="s">
        <v>80</v>
      </c>
      <c r="F326" s="44" t="s">
        <v>72</v>
      </c>
      <c r="G326" s="44" t="s">
        <v>205</v>
      </c>
      <c r="H326" s="44"/>
      <c r="I326" s="106">
        <f>I327</f>
        <v>150000</v>
      </c>
    </row>
    <row r="327" spans="1:9" ht="31.5" x14ac:dyDescent="0.25">
      <c r="A327" s="47" t="s">
        <v>82</v>
      </c>
      <c r="B327" s="44" t="s">
        <v>92</v>
      </c>
      <c r="C327" s="44" t="s">
        <v>92</v>
      </c>
      <c r="D327" s="44" t="s">
        <v>96</v>
      </c>
      <c r="E327" s="44" t="s">
        <v>80</v>
      </c>
      <c r="F327" s="44" t="s">
        <v>72</v>
      </c>
      <c r="G327" s="44" t="s">
        <v>205</v>
      </c>
      <c r="H327" s="44" t="s">
        <v>83</v>
      </c>
      <c r="I327" s="106">
        <f>'Прил 3'!J324</f>
        <v>150000</v>
      </c>
    </row>
    <row r="328" spans="1:9" x14ac:dyDescent="0.25">
      <c r="A328" s="46" t="s">
        <v>350</v>
      </c>
      <c r="B328" s="44" t="s">
        <v>92</v>
      </c>
      <c r="C328" s="44" t="s">
        <v>92</v>
      </c>
      <c r="D328" s="44" t="s">
        <v>96</v>
      </c>
      <c r="E328" s="45">
        <v>2</v>
      </c>
      <c r="F328" s="44" t="s">
        <v>73</v>
      </c>
      <c r="G328" s="44"/>
      <c r="H328" s="45"/>
      <c r="I328" s="106">
        <f>I329</f>
        <v>508000</v>
      </c>
    </row>
    <row r="329" spans="1:9" ht="31.5" x14ac:dyDescent="0.25">
      <c r="A329" s="47" t="s">
        <v>204</v>
      </c>
      <c r="B329" s="44" t="s">
        <v>92</v>
      </c>
      <c r="C329" s="44" t="s">
        <v>92</v>
      </c>
      <c r="D329" s="44" t="s">
        <v>96</v>
      </c>
      <c r="E329" s="44" t="s">
        <v>80</v>
      </c>
      <c r="F329" s="44" t="s">
        <v>73</v>
      </c>
      <c r="G329" s="44" t="s">
        <v>205</v>
      </c>
      <c r="H329" s="44"/>
      <c r="I329" s="106">
        <f>I330</f>
        <v>508000</v>
      </c>
    </row>
    <row r="330" spans="1:9" ht="31.5" x14ac:dyDescent="0.25">
      <c r="A330" s="47" t="s">
        <v>82</v>
      </c>
      <c r="B330" s="44" t="s">
        <v>92</v>
      </c>
      <c r="C330" s="44" t="s">
        <v>92</v>
      </c>
      <c r="D330" s="44" t="s">
        <v>96</v>
      </c>
      <c r="E330" s="44" t="s">
        <v>80</v>
      </c>
      <c r="F330" s="44" t="s">
        <v>73</v>
      </c>
      <c r="G330" s="44" t="s">
        <v>205</v>
      </c>
      <c r="H330" s="44" t="s">
        <v>83</v>
      </c>
      <c r="I330" s="106">
        <f>'Прил 3'!J327</f>
        <v>508000</v>
      </c>
    </row>
    <row r="331" spans="1:9" x14ac:dyDescent="0.25">
      <c r="A331" s="46" t="s">
        <v>210</v>
      </c>
      <c r="B331" s="44" t="s">
        <v>92</v>
      </c>
      <c r="C331" s="44" t="s">
        <v>92</v>
      </c>
      <c r="D331" s="44" t="s">
        <v>96</v>
      </c>
      <c r="E331" s="44" t="s">
        <v>80</v>
      </c>
      <c r="F331" s="44" t="s">
        <v>79</v>
      </c>
      <c r="G331" s="44" t="s">
        <v>76</v>
      </c>
      <c r="H331" s="44"/>
      <c r="I331" s="106">
        <f>I332</f>
        <v>5000</v>
      </c>
    </row>
    <row r="332" spans="1:9" ht="31.5" x14ac:dyDescent="0.25">
      <c r="A332" s="47" t="s">
        <v>204</v>
      </c>
      <c r="B332" s="44" t="s">
        <v>92</v>
      </c>
      <c r="C332" s="44" t="s">
        <v>92</v>
      </c>
      <c r="D332" s="44" t="s">
        <v>96</v>
      </c>
      <c r="E332" s="44" t="s">
        <v>80</v>
      </c>
      <c r="F332" s="44" t="s">
        <v>79</v>
      </c>
      <c r="G332" s="44" t="s">
        <v>205</v>
      </c>
      <c r="H332" s="44"/>
      <c r="I332" s="106">
        <f>I333</f>
        <v>5000</v>
      </c>
    </row>
    <row r="333" spans="1:9" ht="31.5" x14ac:dyDescent="0.25">
      <c r="A333" s="47" t="s">
        <v>82</v>
      </c>
      <c r="B333" s="44" t="s">
        <v>92</v>
      </c>
      <c r="C333" s="44" t="s">
        <v>92</v>
      </c>
      <c r="D333" s="44" t="s">
        <v>96</v>
      </c>
      <c r="E333" s="44" t="s">
        <v>80</v>
      </c>
      <c r="F333" s="44" t="s">
        <v>79</v>
      </c>
      <c r="G333" s="44" t="s">
        <v>205</v>
      </c>
      <c r="H333" s="44" t="s">
        <v>83</v>
      </c>
      <c r="I333" s="106">
        <f>'Прил 3'!J330</f>
        <v>5000</v>
      </c>
    </row>
    <row r="334" spans="1:9" hidden="1" x14ac:dyDescent="0.25">
      <c r="A334" s="47" t="s">
        <v>135</v>
      </c>
      <c r="B334" s="44" t="s">
        <v>94</v>
      </c>
      <c r="C334" s="44"/>
      <c r="D334" s="44"/>
      <c r="E334" s="44"/>
      <c r="F334" s="44"/>
      <c r="G334" s="44"/>
      <c r="H334" s="44"/>
      <c r="I334" s="106">
        <f>I335</f>
        <v>0</v>
      </c>
    </row>
    <row r="335" spans="1:9" hidden="1" x14ac:dyDescent="0.25">
      <c r="A335" s="47" t="s">
        <v>136</v>
      </c>
      <c r="B335" s="44" t="s">
        <v>94</v>
      </c>
      <c r="C335" s="44" t="s">
        <v>92</v>
      </c>
      <c r="D335" s="44"/>
      <c r="E335" s="44"/>
      <c r="F335" s="44"/>
      <c r="G335" s="44"/>
      <c r="H335" s="44"/>
      <c r="I335" s="106">
        <f>I336</f>
        <v>0</v>
      </c>
    </row>
    <row r="336" spans="1:9" hidden="1" x14ac:dyDescent="0.25">
      <c r="A336" s="47" t="s">
        <v>87</v>
      </c>
      <c r="B336" s="44" t="s">
        <v>94</v>
      </c>
      <c r="C336" s="44" t="s">
        <v>92</v>
      </c>
      <c r="D336" s="44" t="s">
        <v>88</v>
      </c>
      <c r="E336" s="45">
        <v>0</v>
      </c>
      <c r="F336" s="44" t="s">
        <v>74</v>
      </c>
      <c r="G336" s="44" t="s">
        <v>76</v>
      </c>
      <c r="H336" s="44"/>
      <c r="I336" s="106">
        <f>I337</f>
        <v>0</v>
      </c>
    </row>
    <row r="337" spans="1:9" hidden="1" x14ac:dyDescent="0.25">
      <c r="A337" s="47" t="s">
        <v>234</v>
      </c>
      <c r="B337" s="44" t="s">
        <v>94</v>
      </c>
      <c r="C337" s="44" t="s">
        <v>92</v>
      </c>
      <c r="D337" s="44" t="s">
        <v>88</v>
      </c>
      <c r="E337" s="45">
        <v>9</v>
      </c>
      <c r="F337" s="44" t="s">
        <v>74</v>
      </c>
      <c r="G337" s="44" t="s">
        <v>76</v>
      </c>
      <c r="H337" s="44"/>
      <c r="I337" s="106">
        <f>I338</f>
        <v>0</v>
      </c>
    </row>
    <row r="338" spans="1:9" ht="31.5" hidden="1" x14ac:dyDescent="0.25">
      <c r="A338" s="47" t="s">
        <v>335</v>
      </c>
      <c r="B338" s="44" t="s">
        <v>94</v>
      </c>
      <c r="C338" s="44" t="s">
        <v>92</v>
      </c>
      <c r="D338" s="44" t="s">
        <v>88</v>
      </c>
      <c r="E338" s="44" t="s">
        <v>89</v>
      </c>
      <c r="F338" s="44" t="s">
        <v>74</v>
      </c>
      <c r="G338" s="44" t="s">
        <v>336</v>
      </c>
      <c r="H338" s="44"/>
      <c r="I338" s="106">
        <f>I339</f>
        <v>0</v>
      </c>
    </row>
    <row r="339" spans="1:9" ht="31.5" hidden="1" x14ac:dyDescent="0.25">
      <c r="A339" s="47" t="s">
        <v>82</v>
      </c>
      <c r="B339" s="44" t="s">
        <v>94</v>
      </c>
      <c r="C339" s="44" t="s">
        <v>92</v>
      </c>
      <c r="D339" s="44" t="s">
        <v>88</v>
      </c>
      <c r="E339" s="44" t="s">
        <v>89</v>
      </c>
      <c r="F339" s="44" t="s">
        <v>74</v>
      </c>
      <c r="G339" s="44" t="s">
        <v>336</v>
      </c>
      <c r="H339" s="44" t="s">
        <v>83</v>
      </c>
      <c r="I339" s="106"/>
    </row>
    <row r="340" spans="1:9" x14ac:dyDescent="0.25">
      <c r="A340" s="54" t="s">
        <v>137</v>
      </c>
      <c r="B340" s="44" t="s">
        <v>96</v>
      </c>
      <c r="C340" s="44"/>
      <c r="D340" s="44"/>
      <c r="E340" s="45"/>
      <c r="F340" s="44"/>
      <c r="G340" s="44"/>
      <c r="H340" s="45"/>
      <c r="I340" s="105">
        <f>I341+I345</f>
        <v>2536768.6</v>
      </c>
    </row>
    <row r="341" spans="1:9" x14ac:dyDescent="0.25">
      <c r="A341" s="55" t="s">
        <v>138</v>
      </c>
      <c r="B341" s="44" t="s">
        <v>96</v>
      </c>
      <c r="C341" s="44" t="s">
        <v>92</v>
      </c>
      <c r="D341" s="44"/>
      <c r="E341" s="45"/>
      <c r="F341" s="44"/>
      <c r="G341" s="44"/>
      <c r="H341" s="45"/>
      <c r="I341" s="106">
        <f>I342</f>
        <v>30000</v>
      </c>
    </row>
    <row r="342" spans="1:9" ht="78.75" x14ac:dyDescent="0.25">
      <c r="A342" s="46" t="s">
        <v>351</v>
      </c>
      <c r="B342" s="44" t="s">
        <v>96</v>
      </c>
      <c r="C342" s="44" t="s">
        <v>92</v>
      </c>
      <c r="D342" s="44" t="s">
        <v>110</v>
      </c>
      <c r="E342" s="45">
        <v>0</v>
      </c>
      <c r="F342" s="44" t="s">
        <v>75</v>
      </c>
      <c r="G342" s="44" t="s">
        <v>76</v>
      </c>
      <c r="H342" s="45"/>
      <c r="I342" s="106">
        <f>I343</f>
        <v>30000</v>
      </c>
    </row>
    <row r="343" spans="1:9" x14ac:dyDescent="0.25">
      <c r="A343" s="47" t="s">
        <v>352</v>
      </c>
      <c r="B343" s="44" t="s">
        <v>96</v>
      </c>
      <c r="C343" s="44" t="s">
        <v>92</v>
      </c>
      <c r="D343" s="44" t="s">
        <v>110</v>
      </c>
      <c r="E343" s="45">
        <v>0</v>
      </c>
      <c r="F343" s="44" t="s">
        <v>75</v>
      </c>
      <c r="G343" s="44" t="s">
        <v>353</v>
      </c>
      <c r="H343" s="45"/>
      <c r="I343" s="106">
        <f>I344</f>
        <v>30000</v>
      </c>
    </row>
    <row r="344" spans="1:9" ht="31.5" x14ac:dyDescent="0.25">
      <c r="A344" s="47" t="s">
        <v>82</v>
      </c>
      <c r="B344" s="44" t="s">
        <v>96</v>
      </c>
      <c r="C344" s="44" t="s">
        <v>92</v>
      </c>
      <c r="D344" s="44" t="s">
        <v>110</v>
      </c>
      <c r="E344" s="45">
        <v>0</v>
      </c>
      <c r="F344" s="44" t="s">
        <v>75</v>
      </c>
      <c r="G344" s="44" t="s">
        <v>353</v>
      </c>
      <c r="H344" s="45">
        <v>240</v>
      </c>
      <c r="I344" s="106">
        <f>'Прил 3'!J341</f>
        <v>30000</v>
      </c>
    </row>
    <row r="345" spans="1:9" x14ac:dyDescent="0.25">
      <c r="A345" s="46" t="s">
        <v>139</v>
      </c>
      <c r="B345" s="44" t="s">
        <v>96</v>
      </c>
      <c r="C345" s="44" t="s">
        <v>96</v>
      </c>
      <c r="D345" s="44"/>
      <c r="E345" s="45"/>
      <c r="F345" s="44"/>
      <c r="G345" s="44"/>
      <c r="H345" s="45"/>
      <c r="I345" s="105">
        <f>I346</f>
        <v>2506768.6</v>
      </c>
    </row>
    <row r="346" spans="1:9" ht="47.25" x14ac:dyDescent="0.25">
      <c r="A346" s="47" t="s">
        <v>354</v>
      </c>
      <c r="B346" s="44" t="s">
        <v>96</v>
      </c>
      <c r="C346" s="44" t="s">
        <v>96</v>
      </c>
      <c r="D346" s="44" t="s">
        <v>94</v>
      </c>
      <c r="E346" s="45">
        <v>0</v>
      </c>
      <c r="F346" s="44" t="s">
        <v>75</v>
      </c>
      <c r="G346" s="44" t="s">
        <v>76</v>
      </c>
      <c r="H346" s="45"/>
      <c r="I346" s="105">
        <f>I347</f>
        <v>2506768.6</v>
      </c>
    </row>
    <row r="347" spans="1:9" x14ac:dyDescent="0.25">
      <c r="A347" s="46" t="s">
        <v>139</v>
      </c>
      <c r="B347" s="44" t="s">
        <v>96</v>
      </c>
      <c r="C347" s="44" t="s">
        <v>96</v>
      </c>
      <c r="D347" s="44" t="s">
        <v>94</v>
      </c>
      <c r="E347" s="45">
        <v>1</v>
      </c>
      <c r="F347" s="44" t="s">
        <v>75</v>
      </c>
      <c r="G347" s="44" t="s">
        <v>76</v>
      </c>
      <c r="H347" s="45"/>
      <c r="I347" s="105">
        <f>I348+I350</f>
        <v>2506768.6</v>
      </c>
    </row>
    <row r="348" spans="1:9" x14ac:dyDescent="0.25">
      <c r="A348" s="46" t="s">
        <v>355</v>
      </c>
      <c r="B348" s="44" t="s">
        <v>96</v>
      </c>
      <c r="C348" s="44" t="s">
        <v>96</v>
      </c>
      <c r="D348" s="44" t="s">
        <v>94</v>
      </c>
      <c r="E348" s="45">
        <v>1</v>
      </c>
      <c r="F348" s="44" t="s">
        <v>75</v>
      </c>
      <c r="G348" s="44" t="s">
        <v>356</v>
      </c>
      <c r="H348" s="45"/>
      <c r="I348" s="105">
        <f>I349</f>
        <v>99993.600000000006</v>
      </c>
    </row>
    <row r="349" spans="1:9" x14ac:dyDescent="0.25">
      <c r="A349" s="46" t="s">
        <v>348</v>
      </c>
      <c r="B349" s="44" t="s">
        <v>96</v>
      </c>
      <c r="C349" s="44" t="s">
        <v>96</v>
      </c>
      <c r="D349" s="44" t="s">
        <v>94</v>
      </c>
      <c r="E349" s="45">
        <v>1</v>
      </c>
      <c r="F349" s="44" t="s">
        <v>75</v>
      </c>
      <c r="G349" s="44" t="s">
        <v>356</v>
      </c>
      <c r="H349" s="45">
        <v>110</v>
      </c>
      <c r="I349" s="105">
        <f>'Прил 3'!J346</f>
        <v>99993.600000000006</v>
      </c>
    </row>
    <row r="350" spans="1:9" x14ac:dyDescent="0.25">
      <c r="A350" s="46" t="s">
        <v>357</v>
      </c>
      <c r="B350" s="44" t="s">
        <v>96</v>
      </c>
      <c r="C350" s="44" t="s">
        <v>96</v>
      </c>
      <c r="D350" s="44" t="s">
        <v>94</v>
      </c>
      <c r="E350" s="45">
        <v>1</v>
      </c>
      <c r="F350" s="44" t="s">
        <v>75</v>
      </c>
      <c r="G350" s="44" t="s">
        <v>358</v>
      </c>
      <c r="H350" s="45"/>
      <c r="I350" s="105">
        <f>I351</f>
        <v>2406775</v>
      </c>
    </row>
    <row r="351" spans="1:9" x14ac:dyDescent="0.25">
      <c r="A351" s="47" t="s">
        <v>113</v>
      </c>
      <c r="B351" s="44" t="s">
        <v>96</v>
      </c>
      <c r="C351" s="44" t="s">
        <v>96</v>
      </c>
      <c r="D351" s="44" t="s">
        <v>94</v>
      </c>
      <c r="E351" s="45">
        <v>1</v>
      </c>
      <c r="F351" s="44" t="s">
        <v>75</v>
      </c>
      <c r="G351" s="44" t="s">
        <v>358</v>
      </c>
      <c r="H351" s="45">
        <v>520</v>
      </c>
      <c r="I351" s="105">
        <f>'Прил 3'!J348</f>
        <v>2406775</v>
      </c>
    </row>
    <row r="352" spans="1:9" x14ac:dyDescent="0.25">
      <c r="A352" s="54" t="s">
        <v>359</v>
      </c>
      <c r="B352" s="44" t="s">
        <v>124</v>
      </c>
      <c r="C352" s="44"/>
      <c r="D352" s="44"/>
      <c r="E352" s="45"/>
      <c r="F352" s="44"/>
      <c r="G352" s="44"/>
      <c r="H352" s="45"/>
      <c r="I352" s="105">
        <f>I353+I393</f>
        <v>40028629.549999997</v>
      </c>
    </row>
    <row r="353" spans="1:9" x14ac:dyDescent="0.25">
      <c r="A353" s="46" t="s">
        <v>140</v>
      </c>
      <c r="B353" s="44" t="s">
        <v>124</v>
      </c>
      <c r="C353" s="45" t="s">
        <v>72</v>
      </c>
      <c r="D353" s="44" t="s">
        <v>153</v>
      </c>
      <c r="E353" s="45"/>
      <c r="F353" s="44"/>
      <c r="G353" s="44"/>
      <c r="H353" s="45" t="s">
        <v>154</v>
      </c>
      <c r="I353" s="105">
        <f>I384+I354+I372+I380</f>
        <v>39241629.549999997</v>
      </c>
    </row>
    <row r="354" spans="1:9" ht="47.25" x14ac:dyDescent="0.25">
      <c r="A354" s="47" t="s">
        <v>354</v>
      </c>
      <c r="B354" s="44" t="s">
        <v>124</v>
      </c>
      <c r="C354" s="44" t="s">
        <v>72</v>
      </c>
      <c r="D354" s="44" t="s">
        <v>94</v>
      </c>
      <c r="E354" s="45">
        <v>0</v>
      </c>
      <c r="F354" s="44" t="s">
        <v>75</v>
      </c>
      <c r="G354" s="44" t="s">
        <v>76</v>
      </c>
      <c r="H354" s="45"/>
      <c r="I354" s="105">
        <f>I355+I367</f>
        <v>37978807.089999996</v>
      </c>
    </row>
    <row r="355" spans="1:9" x14ac:dyDescent="0.25">
      <c r="A355" s="47" t="s">
        <v>360</v>
      </c>
      <c r="B355" s="44" t="s">
        <v>124</v>
      </c>
      <c r="C355" s="44" t="s">
        <v>72</v>
      </c>
      <c r="D355" s="44" t="s">
        <v>94</v>
      </c>
      <c r="E355" s="45">
        <v>2</v>
      </c>
      <c r="F355" s="44" t="s">
        <v>75</v>
      </c>
      <c r="G355" s="44" t="s">
        <v>76</v>
      </c>
      <c r="H355" s="45"/>
      <c r="I355" s="105">
        <f>I356+I360+I362+I364</f>
        <v>24572766.329999998</v>
      </c>
    </row>
    <row r="356" spans="1:9" ht="31.5" x14ac:dyDescent="0.25">
      <c r="A356" s="47" t="s">
        <v>346</v>
      </c>
      <c r="B356" s="44" t="s">
        <v>124</v>
      </c>
      <c r="C356" s="44" t="s">
        <v>72</v>
      </c>
      <c r="D356" s="44" t="s">
        <v>94</v>
      </c>
      <c r="E356" s="45">
        <v>2</v>
      </c>
      <c r="F356" s="44" t="s">
        <v>75</v>
      </c>
      <c r="G356" s="44" t="s">
        <v>347</v>
      </c>
      <c r="H356" s="45"/>
      <c r="I356" s="105">
        <f>SUM(I357:I359)</f>
        <v>17587994.170000002</v>
      </c>
    </row>
    <row r="357" spans="1:9" x14ac:dyDescent="0.25">
      <c r="A357" s="46" t="s">
        <v>348</v>
      </c>
      <c r="B357" s="44" t="s">
        <v>124</v>
      </c>
      <c r="C357" s="44" t="s">
        <v>72</v>
      </c>
      <c r="D357" s="44" t="s">
        <v>94</v>
      </c>
      <c r="E357" s="45">
        <v>2</v>
      </c>
      <c r="F357" s="44" t="s">
        <v>75</v>
      </c>
      <c r="G357" s="44" t="s">
        <v>347</v>
      </c>
      <c r="H357" s="45">
        <v>110</v>
      </c>
      <c r="I357" s="105">
        <f>'Прил 3'!J354</f>
        <v>2643203.48</v>
      </c>
    </row>
    <row r="358" spans="1:9" ht="31.5" x14ac:dyDescent="0.25">
      <c r="A358" s="47" t="s">
        <v>82</v>
      </c>
      <c r="B358" s="44" t="s">
        <v>124</v>
      </c>
      <c r="C358" s="44" t="s">
        <v>72</v>
      </c>
      <c r="D358" s="44" t="s">
        <v>94</v>
      </c>
      <c r="E358" s="45">
        <v>2</v>
      </c>
      <c r="F358" s="44" t="s">
        <v>75</v>
      </c>
      <c r="G358" s="44" t="s">
        <v>347</v>
      </c>
      <c r="H358" s="45">
        <v>240</v>
      </c>
      <c r="I358" s="105">
        <f>'Прил 3'!J355</f>
        <v>14924790.690000001</v>
      </c>
    </row>
    <row r="359" spans="1:9" x14ac:dyDescent="0.25">
      <c r="A359" s="46" t="s">
        <v>84</v>
      </c>
      <c r="B359" s="44" t="s">
        <v>124</v>
      </c>
      <c r="C359" s="44" t="s">
        <v>72</v>
      </c>
      <c r="D359" s="44" t="s">
        <v>94</v>
      </c>
      <c r="E359" s="45">
        <v>2</v>
      </c>
      <c r="F359" s="44" t="s">
        <v>75</v>
      </c>
      <c r="G359" s="44" t="s">
        <v>347</v>
      </c>
      <c r="H359" s="45">
        <v>850</v>
      </c>
      <c r="I359" s="105">
        <f>'Прил 3'!J356</f>
        <v>20000</v>
      </c>
    </row>
    <row r="360" spans="1:9" ht="31.5" x14ac:dyDescent="0.25">
      <c r="A360" s="47" t="s">
        <v>361</v>
      </c>
      <c r="B360" s="44" t="s">
        <v>124</v>
      </c>
      <c r="C360" s="44" t="s">
        <v>72</v>
      </c>
      <c r="D360" s="44" t="s">
        <v>94</v>
      </c>
      <c r="E360" s="44" t="s">
        <v>80</v>
      </c>
      <c r="F360" s="44" t="s">
        <v>75</v>
      </c>
      <c r="G360" s="44" t="s">
        <v>362</v>
      </c>
      <c r="H360" s="44"/>
      <c r="I360" s="106">
        <f>I361</f>
        <v>1687056.33</v>
      </c>
    </row>
    <row r="361" spans="1:9" ht="31.5" x14ac:dyDescent="0.25">
      <c r="A361" s="47" t="s">
        <v>82</v>
      </c>
      <c r="B361" s="44" t="s">
        <v>124</v>
      </c>
      <c r="C361" s="44" t="s">
        <v>72</v>
      </c>
      <c r="D361" s="44" t="s">
        <v>94</v>
      </c>
      <c r="E361" s="44" t="s">
        <v>80</v>
      </c>
      <c r="F361" s="44" t="s">
        <v>75</v>
      </c>
      <c r="G361" s="44" t="s">
        <v>362</v>
      </c>
      <c r="H361" s="44" t="s">
        <v>83</v>
      </c>
      <c r="I361" s="106">
        <f>'Прил 3'!J358</f>
        <v>1687056.33</v>
      </c>
    </row>
    <row r="362" spans="1:9" ht="31.5" x14ac:dyDescent="0.25">
      <c r="A362" s="47" t="s">
        <v>363</v>
      </c>
      <c r="B362" s="44" t="s">
        <v>124</v>
      </c>
      <c r="C362" s="44" t="s">
        <v>72</v>
      </c>
      <c r="D362" s="44" t="s">
        <v>94</v>
      </c>
      <c r="E362" s="44" t="s">
        <v>80</v>
      </c>
      <c r="F362" s="44" t="s">
        <v>75</v>
      </c>
      <c r="G362" s="44" t="s">
        <v>364</v>
      </c>
      <c r="H362" s="44"/>
      <c r="I362" s="106">
        <f>I363</f>
        <v>297715.83</v>
      </c>
    </row>
    <row r="363" spans="1:9" ht="31.5" x14ac:dyDescent="0.25">
      <c r="A363" s="47" t="s">
        <v>82</v>
      </c>
      <c r="B363" s="44" t="s">
        <v>124</v>
      </c>
      <c r="C363" s="44" t="s">
        <v>72</v>
      </c>
      <c r="D363" s="44" t="s">
        <v>94</v>
      </c>
      <c r="E363" s="44" t="s">
        <v>80</v>
      </c>
      <c r="F363" s="44" t="s">
        <v>75</v>
      </c>
      <c r="G363" s="44" t="s">
        <v>364</v>
      </c>
      <c r="H363" s="44" t="s">
        <v>83</v>
      </c>
      <c r="I363" s="106">
        <f>'Прил 3'!J360</f>
        <v>297715.83</v>
      </c>
    </row>
    <row r="364" spans="1:9" x14ac:dyDescent="0.25">
      <c r="A364" s="47" t="s">
        <v>489</v>
      </c>
      <c r="B364" s="113" t="s">
        <v>124</v>
      </c>
      <c r="C364" s="113" t="s">
        <v>72</v>
      </c>
      <c r="D364" s="113" t="s">
        <v>94</v>
      </c>
      <c r="E364" s="113" t="s">
        <v>80</v>
      </c>
      <c r="F364" s="113" t="s">
        <v>484</v>
      </c>
      <c r="G364" s="113" t="s">
        <v>76</v>
      </c>
      <c r="H364" s="113"/>
      <c r="I364" s="106">
        <f>I365</f>
        <v>5000000</v>
      </c>
    </row>
    <row r="365" spans="1:9" x14ac:dyDescent="0.25">
      <c r="A365" s="47" t="s">
        <v>490</v>
      </c>
      <c r="B365" s="113" t="s">
        <v>124</v>
      </c>
      <c r="C365" s="113" t="s">
        <v>72</v>
      </c>
      <c r="D365" s="113" t="s">
        <v>94</v>
      </c>
      <c r="E365" s="113" t="s">
        <v>80</v>
      </c>
      <c r="F365" s="113" t="s">
        <v>484</v>
      </c>
      <c r="G365" s="113" t="s">
        <v>485</v>
      </c>
      <c r="H365" s="113"/>
      <c r="I365" s="106">
        <f>I366</f>
        <v>5000000</v>
      </c>
    </row>
    <row r="366" spans="1:9" ht="31.5" x14ac:dyDescent="0.25">
      <c r="A366" s="47" t="s">
        <v>82</v>
      </c>
      <c r="B366" s="113" t="s">
        <v>124</v>
      </c>
      <c r="C366" s="113" t="s">
        <v>72</v>
      </c>
      <c r="D366" s="113" t="s">
        <v>94</v>
      </c>
      <c r="E366" s="113" t="s">
        <v>80</v>
      </c>
      <c r="F366" s="113" t="s">
        <v>484</v>
      </c>
      <c r="G366" s="113" t="s">
        <v>485</v>
      </c>
      <c r="H366" s="113" t="s">
        <v>83</v>
      </c>
      <c r="I366" s="106">
        <f>'Прил 3'!J363</f>
        <v>5000000</v>
      </c>
    </row>
    <row r="367" spans="1:9" x14ac:dyDescent="0.25">
      <c r="A367" s="47" t="s">
        <v>365</v>
      </c>
      <c r="B367" s="44" t="s">
        <v>124</v>
      </c>
      <c r="C367" s="44" t="s">
        <v>72</v>
      </c>
      <c r="D367" s="44" t="s">
        <v>94</v>
      </c>
      <c r="E367" s="45">
        <v>5</v>
      </c>
      <c r="F367" s="44" t="s">
        <v>75</v>
      </c>
      <c r="G367" s="44" t="s">
        <v>76</v>
      </c>
      <c r="H367" s="45"/>
      <c r="I367" s="105">
        <f>I368+I370</f>
        <v>13406040.76</v>
      </c>
    </row>
    <row r="368" spans="1:9" ht="31.5" x14ac:dyDescent="0.25">
      <c r="A368" s="47" t="s">
        <v>346</v>
      </c>
      <c r="B368" s="44" t="s">
        <v>124</v>
      </c>
      <c r="C368" s="44" t="s">
        <v>72</v>
      </c>
      <c r="D368" s="44" t="s">
        <v>94</v>
      </c>
      <c r="E368" s="45">
        <v>5</v>
      </c>
      <c r="F368" s="44" t="s">
        <v>75</v>
      </c>
      <c r="G368" s="44" t="s">
        <v>347</v>
      </c>
      <c r="H368" s="45"/>
      <c r="I368" s="105">
        <f>I369</f>
        <v>13406040.76</v>
      </c>
    </row>
    <row r="369" spans="1:9" x14ac:dyDescent="0.25">
      <c r="A369" s="46" t="s">
        <v>125</v>
      </c>
      <c r="B369" s="44" t="s">
        <v>124</v>
      </c>
      <c r="C369" s="44" t="s">
        <v>72</v>
      </c>
      <c r="D369" s="44" t="s">
        <v>94</v>
      </c>
      <c r="E369" s="45">
        <v>5</v>
      </c>
      <c r="F369" s="44" t="s">
        <v>75</v>
      </c>
      <c r="G369" s="44" t="s">
        <v>347</v>
      </c>
      <c r="H369" s="45">
        <v>620</v>
      </c>
      <c r="I369" s="105">
        <f>'Прил 3'!J366</f>
        <v>13406040.76</v>
      </c>
    </row>
    <row r="370" spans="1:9" ht="63" hidden="1" x14ac:dyDescent="0.25">
      <c r="A370" s="46" t="s">
        <v>366</v>
      </c>
      <c r="B370" s="44" t="s">
        <v>124</v>
      </c>
      <c r="C370" s="44" t="s">
        <v>72</v>
      </c>
      <c r="D370" s="44" t="s">
        <v>94</v>
      </c>
      <c r="E370" s="45">
        <v>5</v>
      </c>
      <c r="F370" s="44" t="s">
        <v>75</v>
      </c>
      <c r="G370" s="44" t="s">
        <v>367</v>
      </c>
      <c r="H370" s="45"/>
      <c r="I370" s="105">
        <f>I371</f>
        <v>0</v>
      </c>
    </row>
    <row r="371" spans="1:9" hidden="1" x14ac:dyDescent="0.25">
      <c r="A371" s="46" t="s">
        <v>176</v>
      </c>
      <c r="B371" s="44" t="s">
        <v>124</v>
      </c>
      <c r="C371" s="44" t="s">
        <v>72</v>
      </c>
      <c r="D371" s="44" t="s">
        <v>94</v>
      </c>
      <c r="E371" s="45">
        <v>5</v>
      </c>
      <c r="F371" s="44" t="s">
        <v>75</v>
      </c>
      <c r="G371" s="44" t="s">
        <v>367</v>
      </c>
      <c r="H371" s="45">
        <v>540</v>
      </c>
      <c r="I371" s="105"/>
    </row>
    <row r="372" spans="1:9" ht="47.25" x14ac:dyDescent="0.25">
      <c r="A372" s="46" t="s">
        <v>201</v>
      </c>
      <c r="B372" s="44" t="s">
        <v>124</v>
      </c>
      <c r="C372" s="44" t="s">
        <v>72</v>
      </c>
      <c r="D372" s="44" t="s">
        <v>96</v>
      </c>
      <c r="E372" s="45">
        <v>0</v>
      </c>
      <c r="F372" s="44" t="s">
        <v>75</v>
      </c>
      <c r="G372" s="44" t="s">
        <v>76</v>
      </c>
      <c r="H372" s="45"/>
      <c r="I372" s="106">
        <f>I373</f>
        <v>76000</v>
      </c>
    </row>
    <row r="373" spans="1:9" x14ac:dyDescent="0.25">
      <c r="A373" s="46" t="s">
        <v>368</v>
      </c>
      <c r="B373" s="44" t="s">
        <v>124</v>
      </c>
      <c r="C373" s="44" t="s">
        <v>72</v>
      </c>
      <c r="D373" s="44" t="s">
        <v>96</v>
      </c>
      <c r="E373" s="45">
        <v>3</v>
      </c>
      <c r="F373" s="44" t="s">
        <v>75</v>
      </c>
      <c r="G373" s="44" t="s">
        <v>76</v>
      </c>
      <c r="H373" s="45"/>
      <c r="I373" s="106">
        <f>I375+I377</f>
        <v>76000</v>
      </c>
    </row>
    <row r="374" spans="1:9" x14ac:dyDescent="0.25">
      <c r="A374" s="46" t="s">
        <v>203</v>
      </c>
      <c r="B374" s="44" t="s">
        <v>124</v>
      </c>
      <c r="C374" s="44" t="s">
        <v>72</v>
      </c>
      <c r="D374" s="44" t="s">
        <v>96</v>
      </c>
      <c r="E374" s="45">
        <v>3</v>
      </c>
      <c r="F374" s="44" t="s">
        <v>72</v>
      </c>
      <c r="G374" s="44" t="s">
        <v>76</v>
      </c>
      <c r="H374" s="45"/>
      <c r="I374" s="106">
        <f>I375</f>
        <v>71000</v>
      </c>
    </row>
    <row r="375" spans="1:9" ht="31.5" x14ac:dyDescent="0.25">
      <c r="A375" s="47" t="s">
        <v>204</v>
      </c>
      <c r="B375" s="44" t="s">
        <v>124</v>
      </c>
      <c r="C375" s="44" t="s">
        <v>72</v>
      </c>
      <c r="D375" s="44" t="s">
        <v>96</v>
      </c>
      <c r="E375" s="44" t="s">
        <v>81</v>
      </c>
      <c r="F375" s="44" t="s">
        <v>72</v>
      </c>
      <c r="G375" s="44" t="s">
        <v>205</v>
      </c>
      <c r="H375" s="44"/>
      <c r="I375" s="106">
        <f>I376</f>
        <v>71000</v>
      </c>
    </row>
    <row r="376" spans="1:9" ht="31.5" x14ac:dyDescent="0.25">
      <c r="A376" s="47" t="s">
        <v>82</v>
      </c>
      <c r="B376" s="44" t="s">
        <v>124</v>
      </c>
      <c r="C376" s="44" t="s">
        <v>72</v>
      </c>
      <c r="D376" s="44" t="s">
        <v>96</v>
      </c>
      <c r="E376" s="44" t="s">
        <v>81</v>
      </c>
      <c r="F376" s="44" t="s">
        <v>72</v>
      </c>
      <c r="G376" s="44" t="s">
        <v>205</v>
      </c>
      <c r="H376" s="44" t="s">
        <v>83</v>
      </c>
      <c r="I376" s="106">
        <f>'Прил 3'!J373</f>
        <v>71000</v>
      </c>
    </row>
    <row r="377" spans="1:9" x14ac:dyDescent="0.25">
      <c r="A377" s="46" t="s">
        <v>210</v>
      </c>
      <c r="B377" s="44" t="s">
        <v>124</v>
      </c>
      <c r="C377" s="44" t="s">
        <v>72</v>
      </c>
      <c r="D377" s="44" t="s">
        <v>96</v>
      </c>
      <c r="E377" s="45">
        <v>3</v>
      </c>
      <c r="F377" s="44" t="s">
        <v>73</v>
      </c>
      <c r="G377" s="44" t="s">
        <v>76</v>
      </c>
      <c r="H377" s="45"/>
      <c r="I377" s="106">
        <f>I378</f>
        <v>5000</v>
      </c>
    </row>
    <row r="378" spans="1:9" ht="31.5" x14ac:dyDescent="0.25">
      <c r="A378" s="47" t="s">
        <v>204</v>
      </c>
      <c r="B378" s="44" t="s">
        <v>124</v>
      </c>
      <c r="C378" s="44" t="s">
        <v>72</v>
      </c>
      <c r="D378" s="44" t="s">
        <v>96</v>
      </c>
      <c r="E378" s="44" t="s">
        <v>81</v>
      </c>
      <c r="F378" s="44" t="s">
        <v>73</v>
      </c>
      <c r="G378" s="44" t="s">
        <v>205</v>
      </c>
      <c r="H378" s="44"/>
      <c r="I378" s="106">
        <f>I379</f>
        <v>5000</v>
      </c>
    </row>
    <row r="379" spans="1:9" ht="31.5" x14ac:dyDescent="0.25">
      <c r="A379" s="47" t="s">
        <v>82</v>
      </c>
      <c r="B379" s="44" t="s">
        <v>124</v>
      </c>
      <c r="C379" s="44" t="s">
        <v>72</v>
      </c>
      <c r="D379" s="44" t="s">
        <v>96</v>
      </c>
      <c r="E379" s="44" t="s">
        <v>81</v>
      </c>
      <c r="F379" s="44" t="s">
        <v>73</v>
      </c>
      <c r="G379" s="44" t="s">
        <v>205</v>
      </c>
      <c r="H379" s="44" t="s">
        <v>83</v>
      </c>
      <c r="I379" s="106">
        <f>'Прил 3'!J376</f>
        <v>5000</v>
      </c>
    </row>
    <row r="380" spans="1:9" ht="47.25" hidden="1" x14ac:dyDescent="0.25">
      <c r="A380" s="46" t="s">
        <v>216</v>
      </c>
      <c r="B380" s="44" t="s">
        <v>124</v>
      </c>
      <c r="C380" s="44" t="s">
        <v>72</v>
      </c>
      <c r="D380" s="44" t="s">
        <v>98</v>
      </c>
      <c r="E380" s="45">
        <v>0</v>
      </c>
      <c r="F380" s="44" t="s">
        <v>75</v>
      </c>
      <c r="G380" s="44" t="s">
        <v>76</v>
      </c>
      <c r="H380" s="45"/>
      <c r="I380" s="106">
        <f>I381</f>
        <v>0</v>
      </c>
    </row>
    <row r="381" spans="1:9" hidden="1" x14ac:dyDescent="0.25">
      <c r="A381" s="47" t="s">
        <v>217</v>
      </c>
      <c r="B381" s="44" t="s">
        <v>124</v>
      </c>
      <c r="C381" s="44" t="s">
        <v>72</v>
      </c>
      <c r="D381" s="44" t="s">
        <v>98</v>
      </c>
      <c r="E381" s="44" t="s">
        <v>74</v>
      </c>
      <c r="F381" s="44" t="s">
        <v>72</v>
      </c>
      <c r="G381" s="44" t="s">
        <v>76</v>
      </c>
      <c r="H381" s="44"/>
      <c r="I381" s="106">
        <f>I382</f>
        <v>0</v>
      </c>
    </row>
    <row r="382" spans="1:9" hidden="1" x14ac:dyDescent="0.25">
      <c r="A382" s="47" t="s">
        <v>218</v>
      </c>
      <c r="B382" s="44" t="s">
        <v>124</v>
      </c>
      <c r="C382" s="44" t="s">
        <v>72</v>
      </c>
      <c r="D382" s="44" t="s">
        <v>98</v>
      </c>
      <c r="E382" s="44" t="s">
        <v>74</v>
      </c>
      <c r="F382" s="44" t="s">
        <v>72</v>
      </c>
      <c r="G382" s="44" t="s">
        <v>219</v>
      </c>
      <c r="H382" s="44"/>
      <c r="I382" s="106">
        <f>I383</f>
        <v>0</v>
      </c>
    </row>
    <row r="383" spans="1:9" ht="31.5" hidden="1" x14ac:dyDescent="0.25">
      <c r="A383" s="47" t="s">
        <v>82</v>
      </c>
      <c r="B383" s="44" t="s">
        <v>124</v>
      </c>
      <c r="C383" s="44" t="s">
        <v>72</v>
      </c>
      <c r="D383" s="44" t="s">
        <v>98</v>
      </c>
      <c r="E383" s="44" t="s">
        <v>74</v>
      </c>
      <c r="F383" s="44" t="s">
        <v>72</v>
      </c>
      <c r="G383" s="44" t="s">
        <v>219</v>
      </c>
      <c r="H383" s="44" t="s">
        <v>83</v>
      </c>
      <c r="I383" s="106">
        <f>'Прил 3'!J380</f>
        <v>0</v>
      </c>
    </row>
    <row r="384" spans="1:9" x14ac:dyDescent="0.25">
      <c r="A384" s="47" t="s">
        <v>87</v>
      </c>
      <c r="B384" s="44" t="s">
        <v>124</v>
      </c>
      <c r="C384" s="44" t="s">
        <v>72</v>
      </c>
      <c r="D384" s="44" t="s">
        <v>88</v>
      </c>
      <c r="E384" s="45">
        <v>0</v>
      </c>
      <c r="F384" s="44" t="s">
        <v>74</v>
      </c>
      <c r="G384" s="44" t="s">
        <v>76</v>
      </c>
      <c r="H384" s="45"/>
      <c r="I384" s="105">
        <f>I385</f>
        <v>1186822.46</v>
      </c>
    </row>
    <row r="385" spans="1:9" x14ac:dyDescent="0.25">
      <c r="A385" s="47" t="s">
        <v>234</v>
      </c>
      <c r="B385" s="44" t="s">
        <v>124</v>
      </c>
      <c r="C385" s="44" t="s">
        <v>72</v>
      </c>
      <c r="D385" s="44" t="s">
        <v>88</v>
      </c>
      <c r="E385" s="45">
        <v>9</v>
      </c>
      <c r="F385" s="44" t="s">
        <v>74</v>
      </c>
      <c r="G385" s="44" t="s">
        <v>76</v>
      </c>
      <c r="H385" s="45"/>
      <c r="I385" s="105">
        <f>I386+I388+I390</f>
        <v>1186822.46</v>
      </c>
    </row>
    <row r="386" spans="1:9" ht="31.5" hidden="1" x14ac:dyDescent="0.25">
      <c r="A386" s="47" t="s">
        <v>369</v>
      </c>
      <c r="B386" s="44" t="s">
        <v>124</v>
      </c>
      <c r="C386" s="44" t="s">
        <v>72</v>
      </c>
      <c r="D386" s="44" t="s">
        <v>88</v>
      </c>
      <c r="E386" s="45">
        <v>9</v>
      </c>
      <c r="F386" s="44" t="s">
        <v>74</v>
      </c>
      <c r="G386" s="44" t="s">
        <v>370</v>
      </c>
      <c r="H386" s="45"/>
      <c r="I386" s="105">
        <f>I387</f>
        <v>0</v>
      </c>
    </row>
    <row r="387" spans="1:9" ht="31.5" hidden="1" x14ac:dyDescent="0.25">
      <c r="A387" s="47" t="s">
        <v>82</v>
      </c>
      <c r="B387" s="44" t="s">
        <v>124</v>
      </c>
      <c r="C387" s="44" t="s">
        <v>72</v>
      </c>
      <c r="D387" s="44" t="s">
        <v>88</v>
      </c>
      <c r="E387" s="45">
        <v>9</v>
      </c>
      <c r="F387" s="44" t="s">
        <v>74</v>
      </c>
      <c r="G387" s="44" t="s">
        <v>370</v>
      </c>
      <c r="H387" s="45">
        <v>240</v>
      </c>
      <c r="I387" s="105"/>
    </row>
    <row r="388" spans="1:9" ht="63" x14ac:dyDescent="0.25">
      <c r="A388" s="47" t="s">
        <v>371</v>
      </c>
      <c r="B388" s="44" t="s">
        <v>124</v>
      </c>
      <c r="C388" s="44" t="s">
        <v>72</v>
      </c>
      <c r="D388" s="44" t="s">
        <v>88</v>
      </c>
      <c r="E388" s="45">
        <v>9</v>
      </c>
      <c r="F388" s="44" t="s">
        <v>75</v>
      </c>
      <c r="G388" s="44" t="s">
        <v>141</v>
      </c>
      <c r="H388" s="45"/>
      <c r="I388" s="105">
        <f>I389</f>
        <v>33117</v>
      </c>
    </row>
    <row r="389" spans="1:9" ht="31.5" x14ac:dyDescent="0.25">
      <c r="A389" s="47" t="s">
        <v>118</v>
      </c>
      <c r="B389" s="44" t="s">
        <v>124</v>
      </c>
      <c r="C389" s="44" t="s">
        <v>72</v>
      </c>
      <c r="D389" s="44" t="s">
        <v>88</v>
      </c>
      <c r="E389" s="45">
        <v>9</v>
      </c>
      <c r="F389" s="44" t="s">
        <v>75</v>
      </c>
      <c r="G389" s="44" t="s">
        <v>141</v>
      </c>
      <c r="H389" s="45">
        <v>110</v>
      </c>
      <c r="I389" s="105">
        <f>'Прил 3'!J386</f>
        <v>33117</v>
      </c>
    </row>
    <row r="390" spans="1:9" ht="31.5" x14ac:dyDescent="0.25">
      <c r="A390" s="47" t="s">
        <v>474</v>
      </c>
      <c r="B390" s="50" t="s">
        <v>124</v>
      </c>
      <c r="C390" s="50" t="s">
        <v>72</v>
      </c>
      <c r="D390" s="50" t="s">
        <v>88</v>
      </c>
      <c r="E390" s="51">
        <v>9</v>
      </c>
      <c r="F390" s="50" t="s">
        <v>75</v>
      </c>
      <c r="G390" s="50" t="s">
        <v>473</v>
      </c>
      <c r="H390" s="51"/>
      <c r="I390" s="105">
        <f>SUM(I391:I392)</f>
        <v>1153705.46</v>
      </c>
    </row>
    <row r="391" spans="1:9" x14ac:dyDescent="0.25">
      <c r="A391" s="46" t="s">
        <v>348</v>
      </c>
      <c r="B391" s="50" t="s">
        <v>124</v>
      </c>
      <c r="C391" s="50" t="s">
        <v>72</v>
      </c>
      <c r="D391" s="50" t="s">
        <v>88</v>
      </c>
      <c r="E391" s="51">
        <v>9</v>
      </c>
      <c r="F391" s="50" t="s">
        <v>75</v>
      </c>
      <c r="G391" s="50" t="s">
        <v>473</v>
      </c>
      <c r="H391" s="51">
        <v>110</v>
      </c>
      <c r="I391" s="105">
        <f>'Прил 3'!J388</f>
        <v>495073.86</v>
      </c>
    </row>
    <row r="392" spans="1:9" x14ac:dyDescent="0.25">
      <c r="A392" s="46" t="s">
        <v>125</v>
      </c>
      <c r="B392" s="50" t="s">
        <v>124</v>
      </c>
      <c r="C392" s="50" t="s">
        <v>72</v>
      </c>
      <c r="D392" s="50" t="s">
        <v>88</v>
      </c>
      <c r="E392" s="51">
        <v>9</v>
      </c>
      <c r="F392" s="50" t="s">
        <v>75</v>
      </c>
      <c r="G392" s="50" t="s">
        <v>473</v>
      </c>
      <c r="H392" s="51">
        <v>620</v>
      </c>
      <c r="I392" s="105">
        <f>'Прил 3'!J389</f>
        <v>658631.6</v>
      </c>
    </row>
    <row r="393" spans="1:9" x14ac:dyDescent="0.25">
      <c r="A393" s="46" t="s">
        <v>142</v>
      </c>
      <c r="B393" s="44" t="s">
        <v>124</v>
      </c>
      <c r="C393" s="44" t="s">
        <v>91</v>
      </c>
      <c r="D393" s="44"/>
      <c r="E393" s="45"/>
      <c r="F393" s="44"/>
      <c r="G393" s="44"/>
      <c r="H393" s="45"/>
      <c r="I393" s="106">
        <f>I394</f>
        <v>787000</v>
      </c>
    </row>
    <row r="394" spans="1:9" ht="47.25" x14ac:dyDescent="0.25">
      <c r="A394" s="47" t="s">
        <v>354</v>
      </c>
      <c r="B394" s="44" t="s">
        <v>124</v>
      </c>
      <c r="C394" s="44" t="s">
        <v>91</v>
      </c>
      <c r="D394" s="44" t="s">
        <v>94</v>
      </c>
      <c r="E394" s="45">
        <v>0</v>
      </c>
      <c r="F394" s="44" t="s">
        <v>75</v>
      </c>
      <c r="G394" s="44" t="s">
        <v>76</v>
      </c>
      <c r="H394" s="45"/>
      <c r="I394" s="106">
        <f>I395</f>
        <v>787000</v>
      </c>
    </row>
    <row r="395" spans="1:9" x14ac:dyDescent="0.25">
      <c r="A395" s="47" t="s">
        <v>372</v>
      </c>
      <c r="B395" s="44" t="s">
        <v>124</v>
      </c>
      <c r="C395" s="44" t="s">
        <v>91</v>
      </c>
      <c r="D395" s="44" t="s">
        <v>94</v>
      </c>
      <c r="E395" s="45">
        <v>3</v>
      </c>
      <c r="F395" s="44" t="s">
        <v>75</v>
      </c>
      <c r="G395" s="44" t="s">
        <v>76</v>
      </c>
      <c r="H395" s="45"/>
      <c r="I395" s="106">
        <f>I396+I398+I400</f>
        <v>787000</v>
      </c>
    </row>
    <row r="396" spans="1:9" x14ac:dyDescent="0.25">
      <c r="A396" s="47" t="s">
        <v>373</v>
      </c>
      <c r="B396" s="44" t="s">
        <v>124</v>
      </c>
      <c r="C396" s="44" t="s">
        <v>91</v>
      </c>
      <c r="D396" s="44" t="s">
        <v>94</v>
      </c>
      <c r="E396" s="45">
        <v>3</v>
      </c>
      <c r="F396" s="44" t="s">
        <v>75</v>
      </c>
      <c r="G396" s="44" t="s">
        <v>374</v>
      </c>
      <c r="H396" s="45"/>
      <c r="I396" s="106">
        <f>I397</f>
        <v>100000</v>
      </c>
    </row>
    <row r="397" spans="1:9" x14ac:dyDescent="0.25">
      <c r="A397" s="47" t="s">
        <v>99</v>
      </c>
      <c r="B397" s="44" t="s">
        <v>124</v>
      </c>
      <c r="C397" s="44" t="s">
        <v>91</v>
      </c>
      <c r="D397" s="44" t="s">
        <v>94</v>
      </c>
      <c r="E397" s="45">
        <v>3</v>
      </c>
      <c r="F397" s="44" t="s">
        <v>75</v>
      </c>
      <c r="G397" s="44" t="s">
        <v>374</v>
      </c>
      <c r="H397" s="45">
        <v>350</v>
      </c>
      <c r="I397" s="106">
        <f>'Прил 3'!J394</f>
        <v>100000</v>
      </c>
    </row>
    <row r="398" spans="1:9" x14ac:dyDescent="0.25">
      <c r="A398" s="47" t="s">
        <v>375</v>
      </c>
      <c r="B398" s="44" t="s">
        <v>124</v>
      </c>
      <c r="C398" s="44" t="s">
        <v>91</v>
      </c>
      <c r="D398" s="44" t="s">
        <v>94</v>
      </c>
      <c r="E398" s="45">
        <v>3</v>
      </c>
      <c r="F398" s="44" t="s">
        <v>75</v>
      </c>
      <c r="G398" s="44" t="s">
        <v>376</v>
      </c>
      <c r="H398" s="45"/>
      <c r="I398" s="106">
        <f>I399</f>
        <v>410000</v>
      </c>
    </row>
    <row r="399" spans="1:9" ht="31.5" x14ac:dyDescent="0.25">
      <c r="A399" s="47" t="s">
        <v>82</v>
      </c>
      <c r="B399" s="44" t="s">
        <v>124</v>
      </c>
      <c r="C399" s="44" t="s">
        <v>91</v>
      </c>
      <c r="D399" s="44" t="s">
        <v>94</v>
      </c>
      <c r="E399" s="45">
        <v>3</v>
      </c>
      <c r="F399" s="44" t="s">
        <v>75</v>
      </c>
      <c r="G399" s="44" t="s">
        <v>376</v>
      </c>
      <c r="H399" s="45">
        <v>240</v>
      </c>
      <c r="I399" s="106">
        <f>'Прил 3'!J396</f>
        <v>410000</v>
      </c>
    </row>
    <row r="400" spans="1:9" x14ac:dyDescent="0.25">
      <c r="A400" s="47" t="s">
        <v>377</v>
      </c>
      <c r="B400" s="44" t="s">
        <v>124</v>
      </c>
      <c r="C400" s="44" t="s">
        <v>91</v>
      </c>
      <c r="D400" s="44" t="s">
        <v>94</v>
      </c>
      <c r="E400" s="45">
        <v>3</v>
      </c>
      <c r="F400" s="44" t="s">
        <v>75</v>
      </c>
      <c r="G400" s="44" t="s">
        <v>378</v>
      </c>
      <c r="H400" s="45"/>
      <c r="I400" s="106">
        <f>I401</f>
        <v>277000</v>
      </c>
    </row>
    <row r="401" spans="1:9" ht="31.5" x14ac:dyDescent="0.25">
      <c r="A401" s="47" t="s">
        <v>82</v>
      </c>
      <c r="B401" s="44" t="s">
        <v>124</v>
      </c>
      <c r="C401" s="44" t="s">
        <v>91</v>
      </c>
      <c r="D401" s="44" t="s">
        <v>94</v>
      </c>
      <c r="E401" s="45">
        <v>3</v>
      </c>
      <c r="F401" s="44" t="s">
        <v>75</v>
      </c>
      <c r="G401" s="44" t="s">
        <v>378</v>
      </c>
      <c r="H401" s="45">
        <v>240</v>
      </c>
      <c r="I401" s="106">
        <f>'Прил 3'!J398</f>
        <v>277000</v>
      </c>
    </row>
    <row r="402" spans="1:9" x14ac:dyDescent="0.25">
      <c r="A402" s="54" t="s">
        <v>143</v>
      </c>
      <c r="B402" s="44">
        <v>10</v>
      </c>
      <c r="C402" s="44"/>
      <c r="D402" s="44"/>
      <c r="E402" s="45"/>
      <c r="F402" s="44"/>
      <c r="G402" s="44"/>
      <c r="H402" s="45"/>
      <c r="I402" s="106">
        <f>I403</f>
        <v>717808</v>
      </c>
    </row>
    <row r="403" spans="1:9" x14ac:dyDescent="0.25">
      <c r="A403" s="46" t="s">
        <v>144</v>
      </c>
      <c r="B403" s="44" t="s">
        <v>98</v>
      </c>
      <c r="C403" s="44" t="s">
        <v>79</v>
      </c>
      <c r="D403" s="44"/>
      <c r="E403" s="44"/>
      <c r="F403" s="44"/>
      <c r="G403" s="44"/>
      <c r="H403" s="45"/>
      <c r="I403" s="106">
        <f>I404+I408+I412</f>
        <v>717808</v>
      </c>
    </row>
    <row r="404" spans="1:9" hidden="1" x14ac:dyDescent="0.25">
      <c r="A404" s="46" t="s">
        <v>101</v>
      </c>
      <c r="B404" s="44" t="s">
        <v>98</v>
      </c>
      <c r="C404" s="44" t="s">
        <v>79</v>
      </c>
      <c r="D404" s="44">
        <v>94</v>
      </c>
      <c r="E404" s="45">
        <v>0</v>
      </c>
      <c r="F404" s="44" t="s">
        <v>75</v>
      </c>
      <c r="G404" s="44" t="s">
        <v>76</v>
      </c>
      <c r="H404" s="45"/>
      <c r="I404" s="106">
        <f>I405</f>
        <v>0</v>
      </c>
    </row>
    <row r="405" spans="1:9" hidden="1" x14ac:dyDescent="0.25">
      <c r="A405" s="46" t="s">
        <v>188</v>
      </c>
      <c r="B405" s="44" t="s">
        <v>98</v>
      </c>
      <c r="C405" s="44" t="s">
        <v>79</v>
      </c>
      <c r="D405" s="44">
        <v>94</v>
      </c>
      <c r="E405" s="45">
        <v>1</v>
      </c>
      <c r="F405" s="44" t="s">
        <v>75</v>
      </c>
      <c r="G405" s="44" t="s">
        <v>76</v>
      </c>
      <c r="H405" s="45" t="s">
        <v>154</v>
      </c>
      <c r="I405" s="106">
        <f>I406</f>
        <v>0</v>
      </c>
    </row>
    <row r="406" spans="1:9" hidden="1" x14ac:dyDescent="0.25">
      <c r="A406" s="46" t="s">
        <v>188</v>
      </c>
      <c r="B406" s="44" t="s">
        <v>98</v>
      </c>
      <c r="C406" s="44" t="s">
        <v>79</v>
      </c>
      <c r="D406" s="44">
        <v>94</v>
      </c>
      <c r="E406" s="45">
        <v>1</v>
      </c>
      <c r="F406" s="44" t="s">
        <v>75</v>
      </c>
      <c r="G406" s="44" t="s">
        <v>189</v>
      </c>
      <c r="H406" s="45"/>
      <c r="I406" s="106">
        <f>I407</f>
        <v>0</v>
      </c>
    </row>
    <row r="407" spans="1:9" hidden="1" x14ac:dyDescent="0.25">
      <c r="A407" s="46" t="s">
        <v>103</v>
      </c>
      <c r="B407" s="44" t="s">
        <v>98</v>
      </c>
      <c r="C407" s="44" t="s">
        <v>79</v>
      </c>
      <c r="D407" s="44">
        <v>94</v>
      </c>
      <c r="E407" s="45">
        <v>1</v>
      </c>
      <c r="F407" s="44" t="s">
        <v>75</v>
      </c>
      <c r="G407" s="44" t="s">
        <v>189</v>
      </c>
      <c r="H407" s="44" t="s">
        <v>104</v>
      </c>
      <c r="I407" s="106"/>
    </row>
    <row r="408" spans="1:9" x14ac:dyDescent="0.25">
      <c r="A408" s="47" t="s">
        <v>379</v>
      </c>
      <c r="B408" s="44" t="s">
        <v>98</v>
      </c>
      <c r="C408" s="44" t="s">
        <v>79</v>
      </c>
      <c r="D408" s="44" t="s">
        <v>380</v>
      </c>
      <c r="E408" s="45">
        <v>0</v>
      </c>
      <c r="F408" s="44" t="s">
        <v>75</v>
      </c>
      <c r="G408" s="44" t="s">
        <v>76</v>
      </c>
      <c r="H408" s="45"/>
      <c r="I408" s="106">
        <f>I409</f>
        <v>677808</v>
      </c>
    </row>
    <row r="409" spans="1:9" x14ac:dyDescent="0.25">
      <c r="A409" s="47" t="s">
        <v>381</v>
      </c>
      <c r="B409" s="44" t="s">
        <v>98</v>
      </c>
      <c r="C409" s="44" t="s">
        <v>79</v>
      </c>
      <c r="D409" s="44" t="s">
        <v>380</v>
      </c>
      <c r="E409" s="45">
        <v>3</v>
      </c>
      <c r="F409" s="44" t="s">
        <v>75</v>
      </c>
      <c r="G409" s="44" t="s">
        <v>76</v>
      </c>
      <c r="H409" s="45"/>
      <c r="I409" s="106">
        <f>I410</f>
        <v>677808</v>
      </c>
    </row>
    <row r="410" spans="1:9" ht="31.5" x14ac:dyDescent="0.25">
      <c r="A410" s="47" t="s">
        <v>382</v>
      </c>
      <c r="B410" s="44" t="s">
        <v>98</v>
      </c>
      <c r="C410" s="44" t="s">
        <v>79</v>
      </c>
      <c r="D410" s="44" t="s">
        <v>380</v>
      </c>
      <c r="E410" s="45">
        <v>3</v>
      </c>
      <c r="F410" s="44" t="s">
        <v>75</v>
      </c>
      <c r="G410" s="44" t="s">
        <v>383</v>
      </c>
      <c r="H410" s="45"/>
      <c r="I410" s="106">
        <f>I411</f>
        <v>677808</v>
      </c>
    </row>
    <row r="411" spans="1:9" ht="31.5" x14ac:dyDescent="0.25">
      <c r="A411" s="47" t="s">
        <v>289</v>
      </c>
      <c r="B411" s="44" t="s">
        <v>98</v>
      </c>
      <c r="C411" s="44" t="s">
        <v>79</v>
      </c>
      <c r="D411" s="44" t="s">
        <v>380</v>
      </c>
      <c r="E411" s="45">
        <v>3</v>
      </c>
      <c r="F411" s="44" t="s">
        <v>75</v>
      </c>
      <c r="G411" s="44" t="s">
        <v>383</v>
      </c>
      <c r="H411" s="45">
        <v>810</v>
      </c>
      <c r="I411" s="106">
        <f>'Прил 3'!J408</f>
        <v>677808</v>
      </c>
    </row>
    <row r="412" spans="1:9" x14ac:dyDescent="0.25">
      <c r="A412" s="47" t="s">
        <v>87</v>
      </c>
      <c r="B412" s="44" t="s">
        <v>98</v>
      </c>
      <c r="C412" s="44" t="s">
        <v>79</v>
      </c>
      <c r="D412" s="44" t="s">
        <v>88</v>
      </c>
      <c r="E412" s="45">
        <v>0</v>
      </c>
      <c r="F412" s="44" t="s">
        <v>75</v>
      </c>
      <c r="G412" s="44" t="s">
        <v>76</v>
      </c>
      <c r="H412" s="45"/>
      <c r="I412" s="106">
        <f>I413</f>
        <v>40000</v>
      </c>
    </row>
    <row r="413" spans="1:9" x14ac:dyDescent="0.25">
      <c r="A413" s="47" t="s">
        <v>234</v>
      </c>
      <c r="B413" s="44" t="s">
        <v>98</v>
      </c>
      <c r="C413" s="44" t="s">
        <v>79</v>
      </c>
      <c r="D413" s="44" t="s">
        <v>88</v>
      </c>
      <c r="E413" s="45">
        <v>9</v>
      </c>
      <c r="F413" s="44" t="s">
        <v>75</v>
      </c>
      <c r="G413" s="44" t="s">
        <v>76</v>
      </c>
      <c r="H413" s="45"/>
      <c r="I413" s="106">
        <f>I414</f>
        <v>40000</v>
      </c>
    </row>
    <row r="414" spans="1:9" x14ac:dyDescent="0.25">
      <c r="A414" s="47" t="s">
        <v>384</v>
      </c>
      <c r="B414" s="44" t="s">
        <v>98</v>
      </c>
      <c r="C414" s="44" t="s">
        <v>79</v>
      </c>
      <c r="D414" s="44" t="s">
        <v>88</v>
      </c>
      <c r="E414" s="45">
        <v>9</v>
      </c>
      <c r="F414" s="44" t="s">
        <v>75</v>
      </c>
      <c r="G414" s="44" t="s">
        <v>385</v>
      </c>
      <c r="H414" s="45"/>
      <c r="I414" s="105">
        <f>I415</f>
        <v>40000</v>
      </c>
    </row>
    <row r="415" spans="1:9" x14ac:dyDescent="0.25">
      <c r="A415" s="47" t="s">
        <v>145</v>
      </c>
      <c r="B415" s="44" t="s">
        <v>98</v>
      </c>
      <c r="C415" s="44" t="s">
        <v>79</v>
      </c>
      <c r="D415" s="44" t="s">
        <v>88</v>
      </c>
      <c r="E415" s="45">
        <v>9</v>
      </c>
      <c r="F415" s="44" t="s">
        <v>75</v>
      </c>
      <c r="G415" s="44" t="s">
        <v>385</v>
      </c>
      <c r="H415" s="45">
        <v>310</v>
      </c>
      <c r="I415" s="105">
        <f>'Прил 3'!J412</f>
        <v>40000</v>
      </c>
    </row>
    <row r="416" spans="1:9" x14ac:dyDescent="0.25">
      <c r="A416" s="54" t="s">
        <v>146</v>
      </c>
      <c r="B416" s="44">
        <v>11</v>
      </c>
      <c r="C416" s="44"/>
      <c r="D416" s="44"/>
      <c r="E416" s="45"/>
      <c r="F416" s="44"/>
      <c r="G416" s="44"/>
      <c r="H416" s="45"/>
      <c r="I416" s="106">
        <f>I417</f>
        <v>3152219.9299999997</v>
      </c>
    </row>
    <row r="417" spans="1:9" x14ac:dyDescent="0.25">
      <c r="A417" s="46" t="s">
        <v>147</v>
      </c>
      <c r="B417" s="44">
        <v>11</v>
      </c>
      <c r="C417" s="44" t="s">
        <v>92</v>
      </c>
      <c r="D417" s="44"/>
      <c r="E417" s="45"/>
      <c r="F417" s="44"/>
      <c r="G417" s="44"/>
      <c r="H417" s="45"/>
      <c r="I417" s="106">
        <f>I418</f>
        <v>3152219.9299999997</v>
      </c>
    </row>
    <row r="418" spans="1:9" ht="47.25" x14ac:dyDescent="0.25">
      <c r="A418" s="47" t="s">
        <v>354</v>
      </c>
      <c r="B418" s="44" t="s">
        <v>102</v>
      </c>
      <c r="C418" s="44" t="s">
        <v>92</v>
      </c>
      <c r="D418" s="44" t="s">
        <v>94</v>
      </c>
      <c r="E418" s="45">
        <v>0</v>
      </c>
      <c r="F418" s="44" t="s">
        <v>75</v>
      </c>
      <c r="G418" s="44" t="s">
        <v>76</v>
      </c>
      <c r="H418" s="45"/>
      <c r="I418" s="106">
        <f>I419</f>
        <v>3152219.9299999997</v>
      </c>
    </row>
    <row r="419" spans="1:9" ht="47.25" x14ac:dyDescent="0.25">
      <c r="A419" s="47" t="s">
        <v>386</v>
      </c>
      <c r="B419" s="44" t="s">
        <v>102</v>
      </c>
      <c r="C419" s="44" t="s">
        <v>92</v>
      </c>
      <c r="D419" s="44" t="s">
        <v>94</v>
      </c>
      <c r="E419" s="45">
        <v>4</v>
      </c>
      <c r="F419" s="44" t="s">
        <v>75</v>
      </c>
      <c r="G419" s="44" t="s">
        <v>76</v>
      </c>
      <c r="H419" s="45"/>
      <c r="I419" s="106">
        <f>I420+I422+I424+I426</f>
        <v>3152219.9299999997</v>
      </c>
    </row>
    <row r="420" spans="1:9" x14ac:dyDescent="0.25">
      <c r="A420" s="47" t="s">
        <v>387</v>
      </c>
      <c r="B420" s="44" t="s">
        <v>102</v>
      </c>
      <c r="C420" s="44" t="s">
        <v>92</v>
      </c>
      <c r="D420" s="44" t="s">
        <v>94</v>
      </c>
      <c r="E420" s="45">
        <v>4</v>
      </c>
      <c r="F420" s="44" t="s">
        <v>75</v>
      </c>
      <c r="G420" s="44" t="s">
        <v>388</v>
      </c>
      <c r="H420" s="45"/>
      <c r="I420" s="106">
        <f>I421</f>
        <v>295000</v>
      </c>
    </row>
    <row r="421" spans="1:9" ht="31.5" x14ac:dyDescent="0.25">
      <c r="A421" s="47" t="s">
        <v>82</v>
      </c>
      <c r="B421" s="44" t="s">
        <v>102</v>
      </c>
      <c r="C421" s="44" t="s">
        <v>92</v>
      </c>
      <c r="D421" s="44" t="s">
        <v>94</v>
      </c>
      <c r="E421" s="45">
        <v>4</v>
      </c>
      <c r="F421" s="44" t="s">
        <v>75</v>
      </c>
      <c r="G421" s="44" t="s">
        <v>388</v>
      </c>
      <c r="H421" s="45">
        <v>240</v>
      </c>
      <c r="I421" s="106">
        <f>'Прил 3'!J418</f>
        <v>295000</v>
      </c>
    </row>
    <row r="422" spans="1:9" x14ac:dyDescent="0.25">
      <c r="A422" s="47" t="s">
        <v>503</v>
      </c>
      <c r="B422" s="119" t="s">
        <v>102</v>
      </c>
      <c r="C422" s="119" t="s">
        <v>92</v>
      </c>
      <c r="D422" s="119" t="s">
        <v>94</v>
      </c>
      <c r="E422" s="120">
        <v>4</v>
      </c>
      <c r="F422" s="119" t="s">
        <v>75</v>
      </c>
      <c r="G422" s="119" t="s">
        <v>502</v>
      </c>
      <c r="H422" s="120"/>
      <c r="I422" s="106">
        <f>I423</f>
        <v>45000</v>
      </c>
    </row>
    <row r="423" spans="1:9" ht="31.5" x14ac:dyDescent="0.25">
      <c r="A423" s="47" t="s">
        <v>82</v>
      </c>
      <c r="B423" s="119" t="s">
        <v>102</v>
      </c>
      <c r="C423" s="119" t="s">
        <v>92</v>
      </c>
      <c r="D423" s="119" t="s">
        <v>94</v>
      </c>
      <c r="E423" s="120">
        <v>4</v>
      </c>
      <c r="F423" s="119" t="s">
        <v>75</v>
      </c>
      <c r="G423" s="119" t="s">
        <v>502</v>
      </c>
      <c r="H423" s="120">
        <v>240</v>
      </c>
      <c r="I423" s="106">
        <f>'Прил 3'!J420</f>
        <v>45000</v>
      </c>
    </row>
    <row r="424" spans="1:9" x14ac:dyDescent="0.25">
      <c r="A424" s="47" t="s">
        <v>319</v>
      </c>
      <c r="B424" s="44" t="s">
        <v>102</v>
      </c>
      <c r="C424" s="44" t="s">
        <v>92</v>
      </c>
      <c r="D424" s="44" t="s">
        <v>94</v>
      </c>
      <c r="E424" s="45">
        <v>4</v>
      </c>
      <c r="F424" s="44" t="s">
        <v>75</v>
      </c>
      <c r="G424" s="44" t="s">
        <v>320</v>
      </c>
      <c r="H424" s="45"/>
      <c r="I424" s="106">
        <f>I425</f>
        <v>1312219.93</v>
      </c>
    </row>
    <row r="425" spans="1:9" ht="31.5" x14ac:dyDescent="0.25">
      <c r="A425" s="47" t="s">
        <v>82</v>
      </c>
      <c r="B425" s="44" t="s">
        <v>102</v>
      </c>
      <c r="C425" s="44" t="s">
        <v>92</v>
      </c>
      <c r="D425" s="44" t="s">
        <v>94</v>
      </c>
      <c r="E425" s="45">
        <v>4</v>
      </c>
      <c r="F425" s="44" t="s">
        <v>75</v>
      </c>
      <c r="G425" s="44" t="s">
        <v>320</v>
      </c>
      <c r="H425" s="45">
        <v>240</v>
      </c>
      <c r="I425" s="106">
        <f>'Прил 3'!J422</f>
        <v>1312219.93</v>
      </c>
    </row>
    <row r="426" spans="1:9" x14ac:dyDescent="0.25">
      <c r="A426" s="47" t="s">
        <v>389</v>
      </c>
      <c r="B426" s="44" t="s">
        <v>102</v>
      </c>
      <c r="C426" s="44" t="s">
        <v>92</v>
      </c>
      <c r="D426" s="44" t="s">
        <v>94</v>
      </c>
      <c r="E426" s="45">
        <v>4</v>
      </c>
      <c r="F426" s="44" t="s">
        <v>75</v>
      </c>
      <c r="G426" s="44" t="s">
        <v>390</v>
      </c>
      <c r="H426" s="45"/>
      <c r="I426" s="106">
        <f>I427</f>
        <v>1500000</v>
      </c>
    </row>
    <row r="427" spans="1:9" ht="31.5" x14ac:dyDescent="0.25">
      <c r="A427" s="47" t="s">
        <v>82</v>
      </c>
      <c r="B427" s="44" t="s">
        <v>102</v>
      </c>
      <c r="C427" s="44" t="s">
        <v>92</v>
      </c>
      <c r="D427" s="44" t="s">
        <v>94</v>
      </c>
      <c r="E427" s="45">
        <v>4</v>
      </c>
      <c r="F427" s="44" t="s">
        <v>75</v>
      </c>
      <c r="G427" s="44" t="s">
        <v>390</v>
      </c>
      <c r="H427" s="45">
        <v>240</v>
      </c>
      <c r="I427" s="106">
        <f>'Прил 3'!J424</f>
        <v>1500000</v>
      </c>
    </row>
    <row r="428" spans="1:9" x14ac:dyDescent="0.25">
      <c r="A428" s="54" t="s">
        <v>148</v>
      </c>
      <c r="B428" s="44" t="s">
        <v>105</v>
      </c>
      <c r="C428" s="44"/>
      <c r="D428" s="44"/>
      <c r="E428" s="45"/>
      <c r="F428" s="44"/>
      <c r="G428" s="44"/>
      <c r="H428" s="45"/>
      <c r="I428" s="106">
        <f>I429</f>
        <v>1300000</v>
      </c>
    </row>
    <row r="429" spans="1:9" x14ac:dyDescent="0.25">
      <c r="A429" s="46" t="s">
        <v>149</v>
      </c>
      <c r="B429" s="44" t="s">
        <v>105</v>
      </c>
      <c r="C429" s="44" t="s">
        <v>73</v>
      </c>
      <c r="D429" s="44"/>
      <c r="E429" s="45"/>
      <c r="F429" s="44"/>
      <c r="G429" s="44"/>
      <c r="H429" s="45"/>
      <c r="I429" s="106">
        <f>I430</f>
        <v>1300000</v>
      </c>
    </row>
    <row r="430" spans="1:9" ht="47.25" x14ac:dyDescent="0.25">
      <c r="A430" s="47" t="s">
        <v>162</v>
      </c>
      <c r="B430" s="44" t="s">
        <v>105</v>
      </c>
      <c r="C430" s="44" t="s">
        <v>73</v>
      </c>
      <c r="D430" s="44" t="s">
        <v>102</v>
      </c>
      <c r="E430" s="45">
        <v>0</v>
      </c>
      <c r="F430" s="44" t="s">
        <v>75</v>
      </c>
      <c r="G430" s="44" t="s">
        <v>76</v>
      </c>
      <c r="H430" s="45"/>
      <c r="I430" s="106">
        <f>I431</f>
        <v>1300000</v>
      </c>
    </row>
    <row r="431" spans="1:9" ht="31.5" x14ac:dyDescent="0.25">
      <c r="A431" s="47" t="s">
        <v>163</v>
      </c>
      <c r="B431" s="44" t="s">
        <v>105</v>
      </c>
      <c r="C431" s="44" t="s">
        <v>73</v>
      </c>
      <c r="D431" s="44" t="s">
        <v>102</v>
      </c>
      <c r="E431" s="44" t="s">
        <v>74</v>
      </c>
      <c r="F431" s="44" t="s">
        <v>72</v>
      </c>
      <c r="G431" s="44" t="s">
        <v>76</v>
      </c>
      <c r="H431" s="44"/>
      <c r="I431" s="106">
        <f>I432</f>
        <v>1300000</v>
      </c>
    </row>
    <row r="432" spans="1:9" ht="31.5" x14ac:dyDescent="0.25">
      <c r="A432" s="47" t="s">
        <v>163</v>
      </c>
      <c r="B432" s="44" t="s">
        <v>105</v>
      </c>
      <c r="C432" s="44" t="s">
        <v>73</v>
      </c>
      <c r="D432" s="44" t="s">
        <v>102</v>
      </c>
      <c r="E432" s="44" t="s">
        <v>74</v>
      </c>
      <c r="F432" s="44" t="s">
        <v>72</v>
      </c>
      <c r="G432" s="44" t="s">
        <v>164</v>
      </c>
      <c r="H432" s="44"/>
      <c r="I432" s="106">
        <f>I433</f>
        <v>1300000</v>
      </c>
    </row>
    <row r="433" spans="1:9" ht="31.5" x14ac:dyDescent="0.25">
      <c r="A433" s="47" t="s">
        <v>82</v>
      </c>
      <c r="B433" s="44" t="s">
        <v>105</v>
      </c>
      <c r="C433" s="44" t="s">
        <v>73</v>
      </c>
      <c r="D433" s="44" t="s">
        <v>102</v>
      </c>
      <c r="E433" s="44" t="s">
        <v>74</v>
      </c>
      <c r="F433" s="44" t="s">
        <v>72</v>
      </c>
      <c r="G433" s="44" t="s">
        <v>164</v>
      </c>
      <c r="H433" s="44" t="s">
        <v>83</v>
      </c>
      <c r="I433" s="106">
        <f>'Прил 3'!J430</f>
        <v>1300000</v>
      </c>
    </row>
    <row r="434" spans="1:9" x14ac:dyDescent="0.25">
      <c r="A434" s="59" t="s">
        <v>151</v>
      </c>
      <c r="B434" s="60"/>
      <c r="C434" s="61"/>
      <c r="D434" s="60"/>
      <c r="E434" s="61"/>
      <c r="F434" s="60"/>
      <c r="G434" s="62"/>
      <c r="H434" s="62"/>
      <c r="I434" s="107">
        <f>I21+I152+I159+I203+I235+I334+I340+I352+I402+I416+I428</f>
        <v>186728564.83999997</v>
      </c>
    </row>
  </sheetData>
  <mergeCells count="25">
    <mergeCell ref="A19:A20"/>
    <mergeCell ref="B19:H19"/>
    <mergeCell ref="I19:I20"/>
    <mergeCell ref="D20:G20"/>
    <mergeCell ref="A16:I16"/>
    <mergeCell ref="A18:I18"/>
    <mergeCell ref="B9:I9"/>
    <mergeCell ref="B14:I14"/>
    <mergeCell ref="B51:B52"/>
    <mergeCell ref="C51:C52"/>
    <mergeCell ref="D51:D52"/>
    <mergeCell ref="E51:E52"/>
    <mergeCell ref="F51:F52"/>
    <mergeCell ref="G51:G52"/>
    <mergeCell ref="B13:I13"/>
    <mergeCell ref="B12:I12"/>
    <mergeCell ref="B11:I11"/>
    <mergeCell ref="B10:I10"/>
    <mergeCell ref="B1:I1"/>
    <mergeCell ref="B7:I7"/>
    <mergeCell ref="A2:I2"/>
    <mergeCell ref="A3:I3"/>
    <mergeCell ref="A4:I4"/>
    <mergeCell ref="A5:I5"/>
    <mergeCell ref="A6:I6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459"/>
  <sheetViews>
    <sheetView view="pageBreakPreview" topLeftCell="A102" zoomScaleNormal="100" zoomScaleSheetLayoutView="100" workbookViewId="0">
      <selection activeCell="A113" sqref="A113"/>
    </sheetView>
  </sheetViews>
  <sheetFormatPr defaultColWidth="8.85546875" defaultRowHeight="15.75" x14ac:dyDescent="0.25"/>
  <cols>
    <col min="1" max="1" width="66.28515625" style="30" customWidth="1"/>
    <col min="2" max="5" width="6.7109375" style="31" customWidth="1"/>
    <col min="6" max="7" width="4.42578125" style="31" customWidth="1"/>
    <col min="8" max="8" width="10" style="31" customWidth="1"/>
    <col min="9" max="9" width="7.7109375" style="31" customWidth="1"/>
    <col min="10" max="10" width="16.7109375" style="32" customWidth="1"/>
    <col min="11" max="16384" width="8.85546875" style="24"/>
  </cols>
  <sheetData>
    <row r="1" spans="1:10" x14ac:dyDescent="0.25">
      <c r="C1" s="165" t="s">
        <v>514</v>
      </c>
      <c r="D1" s="165"/>
      <c r="E1" s="165"/>
      <c r="F1" s="165"/>
      <c r="G1" s="165"/>
      <c r="H1" s="165"/>
      <c r="I1" s="165"/>
      <c r="J1" s="165"/>
    </row>
    <row r="2" spans="1:10" x14ac:dyDescent="0.25">
      <c r="C2" s="165" t="s">
        <v>42</v>
      </c>
      <c r="D2" s="165"/>
      <c r="E2" s="165"/>
      <c r="F2" s="165"/>
      <c r="G2" s="165"/>
      <c r="H2" s="165"/>
      <c r="I2" s="165"/>
      <c r="J2" s="165"/>
    </row>
    <row r="3" spans="1:10" x14ac:dyDescent="0.25">
      <c r="C3" s="165" t="s">
        <v>480</v>
      </c>
      <c r="D3" s="165"/>
      <c r="E3" s="165"/>
      <c r="F3" s="165"/>
      <c r="G3" s="165"/>
      <c r="H3" s="165"/>
      <c r="I3" s="165"/>
      <c r="J3" s="165"/>
    </row>
    <row r="4" spans="1:10" x14ac:dyDescent="0.25">
      <c r="C4" s="165" t="s">
        <v>496</v>
      </c>
      <c r="D4" s="165"/>
      <c r="E4" s="165"/>
      <c r="F4" s="165"/>
      <c r="G4" s="165"/>
      <c r="H4" s="165"/>
      <c r="I4" s="165"/>
      <c r="J4" s="165"/>
    </row>
    <row r="5" spans="1:10" x14ac:dyDescent="0.25">
      <c r="C5" s="165" t="s">
        <v>491</v>
      </c>
      <c r="D5" s="165"/>
      <c r="E5" s="165"/>
      <c r="F5" s="165"/>
      <c r="G5" s="165"/>
      <c r="H5" s="165"/>
      <c r="I5" s="165"/>
      <c r="J5" s="165"/>
    </row>
    <row r="6" spans="1:10" x14ac:dyDescent="0.25">
      <c r="C6" s="165" t="s">
        <v>492</v>
      </c>
      <c r="D6" s="165"/>
      <c r="E6" s="165"/>
      <c r="F6" s="165"/>
      <c r="G6" s="165"/>
      <c r="H6" s="165"/>
      <c r="I6" s="165"/>
      <c r="J6" s="165"/>
    </row>
    <row r="7" spans="1:10" x14ac:dyDescent="0.25">
      <c r="C7" s="165" t="s">
        <v>538</v>
      </c>
      <c r="D7" s="165"/>
      <c r="E7" s="165"/>
      <c r="F7" s="165"/>
      <c r="G7" s="165"/>
      <c r="H7" s="165"/>
      <c r="I7" s="165"/>
      <c r="J7" s="165"/>
    </row>
    <row r="9" spans="1:10" s="64" customFormat="1" ht="15.75" customHeight="1" x14ac:dyDescent="0.25">
      <c r="A9" s="63"/>
      <c r="B9" s="33"/>
      <c r="C9" s="168" t="s">
        <v>402</v>
      </c>
      <c r="D9" s="168"/>
      <c r="E9" s="168"/>
      <c r="F9" s="168"/>
      <c r="G9" s="168"/>
      <c r="H9" s="168"/>
      <c r="I9" s="168"/>
      <c r="J9" s="168"/>
    </row>
    <row r="10" spans="1:10" s="64" customFormat="1" ht="15.75" customHeight="1" x14ac:dyDescent="0.25">
      <c r="A10" s="63"/>
      <c r="B10" s="33"/>
      <c r="C10" s="168" t="s">
        <v>42</v>
      </c>
      <c r="D10" s="168"/>
      <c r="E10" s="168"/>
      <c r="F10" s="168"/>
      <c r="G10" s="168"/>
      <c r="H10" s="168"/>
      <c r="I10" s="168"/>
      <c r="J10" s="168"/>
    </row>
    <row r="11" spans="1:10" s="64" customFormat="1" ht="15.75" customHeight="1" x14ac:dyDescent="0.25">
      <c r="A11" s="63"/>
      <c r="B11" s="33"/>
      <c r="C11" s="168" t="s">
        <v>44</v>
      </c>
      <c r="D11" s="168"/>
      <c r="E11" s="168"/>
      <c r="F11" s="168"/>
      <c r="G11" s="168"/>
      <c r="H11" s="168"/>
      <c r="I11" s="168"/>
      <c r="J11" s="168"/>
    </row>
    <row r="12" spans="1:10" s="64" customFormat="1" ht="15.75" customHeight="1" x14ac:dyDescent="0.25">
      <c r="A12" s="63"/>
      <c r="B12" s="33"/>
      <c r="C12" s="168" t="s">
        <v>45</v>
      </c>
      <c r="D12" s="168"/>
      <c r="E12" s="168"/>
      <c r="F12" s="168"/>
      <c r="G12" s="168"/>
      <c r="H12" s="168"/>
      <c r="I12" s="168"/>
      <c r="J12" s="168"/>
    </row>
    <row r="13" spans="1:10" s="64" customFormat="1" ht="15.75" customHeight="1" x14ac:dyDescent="0.25">
      <c r="A13" s="63"/>
      <c r="B13" s="33"/>
      <c r="C13" s="168" t="s">
        <v>46</v>
      </c>
      <c r="D13" s="168"/>
      <c r="E13" s="168"/>
      <c r="F13" s="168"/>
      <c r="G13" s="168"/>
      <c r="H13" s="168"/>
      <c r="I13" s="168"/>
      <c r="J13" s="168"/>
    </row>
    <row r="14" spans="1:10" s="64" customFormat="1" ht="15.75" customHeight="1" x14ac:dyDescent="0.25">
      <c r="A14" s="63"/>
      <c r="B14" s="33"/>
      <c r="C14" s="168" t="s">
        <v>476</v>
      </c>
      <c r="D14" s="168"/>
      <c r="E14" s="168"/>
      <c r="F14" s="168"/>
      <c r="G14" s="168"/>
      <c r="H14" s="168"/>
      <c r="I14" s="168"/>
      <c r="J14" s="168"/>
    </row>
    <row r="15" spans="1:10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5"/>
    </row>
    <row r="16" spans="1:10" ht="45" customHeight="1" x14ac:dyDescent="0.25">
      <c r="A16" s="177" t="s">
        <v>403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8.75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x14ac:dyDescent="0.25">
      <c r="A18" s="179" t="s">
        <v>41</v>
      </c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ht="90.6" customHeight="1" x14ac:dyDescent="0.25">
      <c r="A19" s="29" t="s">
        <v>66</v>
      </c>
      <c r="B19" s="29" t="s">
        <v>398</v>
      </c>
      <c r="C19" s="29" t="s">
        <v>399</v>
      </c>
      <c r="D19" s="29" t="s">
        <v>400</v>
      </c>
      <c r="E19" s="174" t="s">
        <v>69</v>
      </c>
      <c r="F19" s="175"/>
      <c r="G19" s="175"/>
      <c r="H19" s="176"/>
      <c r="I19" s="29" t="s">
        <v>401</v>
      </c>
      <c r="J19" s="29" t="s">
        <v>40</v>
      </c>
    </row>
    <row r="20" spans="1:10" x14ac:dyDescent="0.25">
      <c r="A20" s="69" t="s">
        <v>404</v>
      </c>
      <c r="B20" s="70">
        <v>871</v>
      </c>
      <c r="C20" s="71" t="s">
        <v>405</v>
      </c>
      <c r="D20" s="71" t="s">
        <v>405</v>
      </c>
      <c r="E20" s="72" t="s">
        <v>405</v>
      </c>
      <c r="F20" s="73" t="s">
        <v>405</v>
      </c>
      <c r="G20" s="74" t="s">
        <v>405</v>
      </c>
      <c r="H20" s="75" t="s">
        <v>405</v>
      </c>
      <c r="I20" s="73"/>
      <c r="J20" s="108">
        <f>J21+J149+J156+J200+J232+J331+J337+J349+J399+J413+J425</f>
        <v>187066707.44999999</v>
      </c>
    </row>
    <row r="21" spans="1:10" x14ac:dyDescent="0.25">
      <c r="A21" s="37" t="s">
        <v>71</v>
      </c>
      <c r="B21" s="76">
        <v>871</v>
      </c>
      <c r="C21" s="38">
        <v>1</v>
      </c>
      <c r="D21" s="71"/>
      <c r="E21" s="72"/>
      <c r="F21" s="73"/>
      <c r="G21" s="74"/>
      <c r="H21" s="75"/>
      <c r="I21" s="73"/>
      <c r="J21" s="104">
        <f>J22+J54+J59+J63+J68</f>
        <v>23566307.420000002</v>
      </c>
    </row>
    <row r="22" spans="1:10" ht="47.25" x14ac:dyDescent="0.25">
      <c r="A22" s="46" t="s">
        <v>90</v>
      </c>
      <c r="B22" s="77">
        <v>871</v>
      </c>
      <c r="C22" s="44" t="s">
        <v>72</v>
      </c>
      <c r="D22" s="45" t="s">
        <v>91</v>
      </c>
      <c r="E22" s="44" t="s">
        <v>153</v>
      </c>
      <c r="F22" s="45"/>
      <c r="G22" s="44"/>
      <c r="H22" s="44"/>
      <c r="I22" s="45" t="s">
        <v>154</v>
      </c>
      <c r="J22" s="106">
        <f>J23+J27+J41</f>
        <v>12180782.23</v>
      </c>
    </row>
    <row r="23" spans="1:10" ht="63" x14ac:dyDescent="0.25">
      <c r="A23" s="46" t="s">
        <v>162</v>
      </c>
      <c r="B23" s="77">
        <v>871</v>
      </c>
      <c r="C23" s="44" t="s">
        <v>72</v>
      </c>
      <c r="D23" s="44" t="s">
        <v>91</v>
      </c>
      <c r="E23" s="44" t="s">
        <v>102</v>
      </c>
      <c r="F23" s="45">
        <v>0</v>
      </c>
      <c r="G23" s="44" t="s">
        <v>75</v>
      </c>
      <c r="H23" s="44" t="s">
        <v>76</v>
      </c>
      <c r="I23" s="45"/>
      <c r="J23" s="106">
        <f>J24</f>
        <v>50000</v>
      </c>
    </row>
    <row r="24" spans="1:10" ht="31.5" x14ac:dyDescent="0.25">
      <c r="A24" s="47" t="s">
        <v>163</v>
      </c>
      <c r="B24" s="45">
        <v>871</v>
      </c>
      <c r="C24" s="44" t="s">
        <v>72</v>
      </c>
      <c r="D24" s="44" t="s">
        <v>91</v>
      </c>
      <c r="E24" s="44" t="s">
        <v>102</v>
      </c>
      <c r="F24" s="44" t="s">
        <v>74</v>
      </c>
      <c r="G24" s="44" t="s">
        <v>72</v>
      </c>
      <c r="H24" s="44" t="s">
        <v>76</v>
      </c>
      <c r="I24" s="44"/>
      <c r="J24" s="106">
        <f>J25</f>
        <v>50000</v>
      </c>
    </row>
    <row r="25" spans="1:10" ht="31.5" x14ac:dyDescent="0.25">
      <c r="A25" s="47" t="s">
        <v>163</v>
      </c>
      <c r="B25" s="45">
        <v>871</v>
      </c>
      <c r="C25" s="44" t="s">
        <v>72</v>
      </c>
      <c r="D25" s="44" t="s">
        <v>91</v>
      </c>
      <c r="E25" s="44" t="s">
        <v>102</v>
      </c>
      <c r="F25" s="44" t="s">
        <v>74</v>
      </c>
      <c r="G25" s="44" t="s">
        <v>72</v>
      </c>
      <c r="H25" s="44" t="s">
        <v>164</v>
      </c>
      <c r="I25" s="44"/>
      <c r="J25" s="106">
        <f>J26</f>
        <v>50000</v>
      </c>
    </row>
    <row r="26" spans="1:10" ht="31.5" x14ac:dyDescent="0.25">
      <c r="A26" s="47" t="s">
        <v>82</v>
      </c>
      <c r="B26" s="45">
        <v>871</v>
      </c>
      <c r="C26" s="44" t="s">
        <v>72</v>
      </c>
      <c r="D26" s="44" t="s">
        <v>91</v>
      </c>
      <c r="E26" s="44" t="s">
        <v>102</v>
      </c>
      <c r="F26" s="44" t="s">
        <v>74</v>
      </c>
      <c r="G26" s="44" t="s">
        <v>72</v>
      </c>
      <c r="H26" s="44" t="s">
        <v>164</v>
      </c>
      <c r="I26" s="44" t="s">
        <v>83</v>
      </c>
      <c r="J26" s="106">
        <f>100000-50000</f>
        <v>50000</v>
      </c>
    </row>
    <row r="27" spans="1:10" x14ac:dyDescent="0.25">
      <c r="A27" s="46" t="s">
        <v>165</v>
      </c>
      <c r="B27" s="45">
        <v>871</v>
      </c>
      <c r="C27" s="44" t="s">
        <v>72</v>
      </c>
      <c r="D27" s="45" t="s">
        <v>91</v>
      </c>
      <c r="E27" s="44">
        <v>92</v>
      </c>
      <c r="F27" s="45">
        <v>0</v>
      </c>
      <c r="G27" s="44" t="s">
        <v>75</v>
      </c>
      <c r="H27" s="44" t="s">
        <v>76</v>
      </c>
      <c r="I27" s="45"/>
      <c r="J27" s="106">
        <f>J28+J31</f>
        <v>11322882.23</v>
      </c>
    </row>
    <row r="28" spans="1:10" x14ac:dyDescent="0.25">
      <c r="A28" s="48" t="s">
        <v>166</v>
      </c>
      <c r="B28" s="45">
        <v>871</v>
      </c>
      <c r="C28" s="44" t="s">
        <v>72</v>
      </c>
      <c r="D28" s="45" t="s">
        <v>91</v>
      </c>
      <c r="E28" s="44">
        <v>92</v>
      </c>
      <c r="F28" s="45">
        <v>1</v>
      </c>
      <c r="G28" s="44" t="s">
        <v>75</v>
      </c>
      <c r="H28" s="44" t="s">
        <v>76</v>
      </c>
      <c r="I28" s="45"/>
      <c r="J28" s="106">
        <f>J29</f>
        <v>1268438.55</v>
      </c>
    </row>
    <row r="29" spans="1:10" ht="63" x14ac:dyDescent="0.25">
      <c r="A29" s="48" t="s">
        <v>167</v>
      </c>
      <c r="B29" s="45">
        <v>871</v>
      </c>
      <c r="C29" s="44" t="s">
        <v>72</v>
      </c>
      <c r="D29" s="45" t="s">
        <v>91</v>
      </c>
      <c r="E29" s="44">
        <v>92</v>
      </c>
      <c r="F29" s="45">
        <v>1</v>
      </c>
      <c r="G29" s="44" t="s">
        <v>75</v>
      </c>
      <c r="H29" s="44" t="s">
        <v>158</v>
      </c>
      <c r="I29" s="45"/>
      <c r="J29" s="106">
        <f>J30</f>
        <v>1268438.55</v>
      </c>
    </row>
    <row r="30" spans="1:10" x14ac:dyDescent="0.25">
      <c r="A30" s="46" t="s">
        <v>159</v>
      </c>
      <c r="B30" s="45">
        <v>871</v>
      </c>
      <c r="C30" s="44" t="s">
        <v>72</v>
      </c>
      <c r="D30" s="45" t="s">
        <v>91</v>
      </c>
      <c r="E30" s="44">
        <v>92</v>
      </c>
      <c r="F30" s="45">
        <v>1</v>
      </c>
      <c r="G30" s="44" t="s">
        <v>75</v>
      </c>
      <c r="H30" s="44" t="s">
        <v>158</v>
      </c>
      <c r="I30" s="45">
        <v>120</v>
      </c>
      <c r="J30" s="106">
        <v>1268438.55</v>
      </c>
    </row>
    <row r="31" spans="1:10" x14ac:dyDescent="0.25">
      <c r="A31" s="47" t="s">
        <v>168</v>
      </c>
      <c r="B31" s="45">
        <v>871</v>
      </c>
      <c r="C31" s="44" t="s">
        <v>72</v>
      </c>
      <c r="D31" s="45" t="s">
        <v>91</v>
      </c>
      <c r="E31" s="44">
        <v>92</v>
      </c>
      <c r="F31" s="45">
        <v>2</v>
      </c>
      <c r="G31" s="44" t="s">
        <v>75</v>
      </c>
      <c r="H31" s="44" t="s">
        <v>76</v>
      </c>
      <c r="I31" s="45"/>
      <c r="J31" s="106">
        <f>J32+J34+J38</f>
        <v>10054443.68</v>
      </c>
    </row>
    <row r="32" spans="1:10" ht="63" x14ac:dyDescent="0.25">
      <c r="A32" s="47" t="s">
        <v>167</v>
      </c>
      <c r="B32" s="45">
        <v>871</v>
      </c>
      <c r="C32" s="44" t="s">
        <v>72</v>
      </c>
      <c r="D32" s="45" t="s">
        <v>91</v>
      </c>
      <c r="E32" s="44">
        <v>92</v>
      </c>
      <c r="F32" s="45">
        <v>2</v>
      </c>
      <c r="G32" s="44" t="s">
        <v>75</v>
      </c>
      <c r="H32" s="44" t="s">
        <v>158</v>
      </c>
      <c r="I32" s="45"/>
      <c r="J32" s="106">
        <f>J33</f>
        <v>9174122.879999999</v>
      </c>
    </row>
    <row r="33" spans="1:10" x14ac:dyDescent="0.25">
      <c r="A33" s="46" t="s">
        <v>159</v>
      </c>
      <c r="B33" s="45">
        <v>871</v>
      </c>
      <c r="C33" s="44" t="s">
        <v>72</v>
      </c>
      <c r="D33" s="45" t="s">
        <v>91</v>
      </c>
      <c r="E33" s="44">
        <v>92</v>
      </c>
      <c r="F33" s="45">
        <v>2</v>
      </c>
      <c r="G33" s="44" t="s">
        <v>75</v>
      </c>
      <c r="H33" s="44" t="s">
        <v>158</v>
      </c>
      <c r="I33" s="45">
        <v>120</v>
      </c>
      <c r="J33" s="106">
        <f>7046177.33+2127945.55</f>
        <v>9174122.879999999</v>
      </c>
    </row>
    <row r="34" spans="1:10" ht="63" x14ac:dyDescent="0.25">
      <c r="A34" s="47" t="s">
        <v>169</v>
      </c>
      <c r="B34" s="45">
        <v>871</v>
      </c>
      <c r="C34" s="44" t="s">
        <v>72</v>
      </c>
      <c r="D34" s="45" t="s">
        <v>91</v>
      </c>
      <c r="E34" s="44">
        <v>92</v>
      </c>
      <c r="F34" s="45">
        <v>2</v>
      </c>
      <c r="G34" s="44" t="s">
        <v>75</v>
      </c>
      <c r="H34" s="44" t="s">
        <v>161</v>
      </c>
      <c r="I34" s="45"/>
      <c r="J34" s="106">
        <f>SUM(J35:J37)</f>
        <v>820320.8</v>
      </c>
    </row>
    <row r="35" spans="1:10" x14ac:dyDescent="0.25">
      <c r="A35" s="46" t="s">
        <v>159</v>
      </c>
      <c r="B35" s="45">
        <v>871</v>
      </c>
      <c r="C35" s="44" t="s">
        <v>72</v>
      </c>
      <c r="D35" s="45" t="s">
        <v>91</v>
      </c>
      <c r="E35" s="44">
        <v>92</v>
      </c>
      <c r="F35" s="45">
        <v>2</v>
      </c>
      <c r="G35" s="44" t="s">
        <v>75</v>
      </c>
      <c r="H35" s="44" t="s">
        <v>161</v>
      </c>
      <c r="I35" s="45">
        <v>120</v>
      </c>
      <c r="J35" s="106">
        <v>14400</v>
      </c>
    </row>
    <row r="36" spans="1:10" ht="31.5" x14ac:dyDescent="0.25">
      <c r="A36" s="47" t="s">
        <v>82</v>
      </c>
      <c r="B36" s="45">
        <v>871</v>
      </c>
      <c r="C36" s="44" t="s">
        <v>72</v>
      </c>
      <c r="D36" s="45" t="s">
        <v>91</v>
      </c>
      <c r="E36" s="44">
        <v>92</v>
      </c>
      <c r="F36" s="45">
        <v>2</v>
      </c>
      <c r="G36" s="44" t="s">
        <v>75</v>
      </c>
      <c r="H36" s="44" t="s">
        <v>161</v>
      </c>
      <c r="I36" s="45">
        <v>240</v>
      </c>
      <c r="J36" s="106">
        <f>791920.8</f>
        <v>791920.8</v>
      </c>
    </row>
    <row r="37" spans="1:10" x14ac:dyDescent="0.25">
      <c r="A37" s="47" t="s">
        <v>84</v>
      </c>
      <c r="B37" s="45">
        <v>871</v>
      </c>
      <c r="C37" s="44" t="s">
        <v>72</v>
      </c>
      <c r="D37" s="45" t="s">
        <v>91</v>
      </c>
      <c r="E37" s="44">
        <v>92</v>
      </c>
      <c r="F37" s="45">
        <v>2</v>
      </c>
      <c r="G37" s="44" t="s">
        <v>75</v>
      </c>
      <c r="H37" s="44" t="s">
        <v>161</v>
      </c>
      <c r="I37" s="45">
        <v>850</v>
      </c>
      <c r="J37" s="106">
        <v>14000</v>
      </c>
    </row>
    <row r="38" spans="1:10" ht="63" x14ac:dyDescent="0.25">
      <c r="A38" s="47" t="s">
        <v>506</v>
      </c>
      <c r="B38" s="124">
        <v>871</v>
      </c>
      <c r="C38" s="123" t="s">
        <v>72</v>
      </c>
      <c r="D38" s="124" t="s">
        <v>91</v>
      </c>
      <c r="E38" s="123">
        <v>92</v>
      </c>
      <c r="F38" s="124">
        <v>2</v>
      </c>
      <c r="G38" s="123" t="s">
        <v>75</v>
      </c>
      <c r="H38" s="123" t="s">
        <v>505</v>
      </c>
      <c r="I38" s="124"/>
      <c r="J38" s="106">
        <f>SUM(J39:J40)</f>
        <v>60000</v>
      </c>
    </row>
    <row r="39" spans="1:10" x14ac:dyDescent="0.25">
      <c r="A39" s="46" t="s">
        <v>159</v>
      </c>
      <c r="B39" s="124">
        <v>871</v>
      </c>
      <c r="C39" s="123" t="s">
        <v>72</v>
      </c>
      <c r="D39" s="124" t="s">
        <v>91</v>
      </c>
      <c r="E39" s="123">
        <v>92</v>
      </c>
      <c r="F39" s="124">
        <v>2</v>
      </c>
      <c r="G39" s="123" t="s">
        <v>75</v>
      </c>
      <c r="H39" s="123" t="s">
        <v>505</v>
      </c>
      <c r="I39" s="124">
        <v>120</v>
      </c>
      <c r="J39" s="106">
        <f>30000-705</f>
        <v>29295</v>
      </c>
    </row>
    <row r="40" spans="1:10" ht="31.5" x14ac:dyDescent="0.25">
      <c r="A40" s="47" t="s">
        <v>82</v>
      </c>
      <c r="B40" s="124">
        <v>871</v>
      </c>
      <c r="C40" s="123" t="s">
        <v>72</v>
      </c>
      <c r="D40" s="124" t="s">
        <v>91</v>
      </c>
      <c r="E40" s="123">
        <v>92</v>
      </c>
      <c r="F40" s="124">
        <v>2</v>
      </c>
      <c r="G40" s="123" t="s">
        <v>75</v>
      </c>
      <c r="H40" s="123" t="s">
        <v>505</v>
      </c>
      <c r="I40" s="124">
        <v>240</v>
      </c>
      <c r="J40" s="106">
        <f>30000+705</f>
        <v>30705</v>
      </c>
    </row>
    <row r="41" spans="1:10" x14ac:dyDescent="0.25">
      <c r="A41" s="47" t="s">
        <v>170</v>
      </c>
      <c r="B41" s="45">
        <v>871</v>
      </c>
      <c r="C41" s="44" t="s">
        <v>72</v>
      </c>
      <c r="D41" s="45" t="s">
        <v>91</v>
      </c>
      <c r="E41" s="44">
        <v>97</v>
      </c>
      <c r="F41" s="45">
        <v>0</v>
      </c>
      <c r="G41" s="44" t="s">
        <v>75</v>
      </c>
      <c r="H41" s="44" t="s">
        <v>76</v>
      </c>
      <c r="I41" s="45"/>
      <c r="J41" s="106">
        <f>J42</f>
        <v>807900</v>
      </c>
    </row>
    <row r="42" spans="1:10" ht="63" x14ac:dyDescent="0.25">
      <c r="A42" s="47" t="s">
        <v>171</v>
      </c>
      <c r="B42" s="45">
        <v>871</v>
      </c>
      <c r="C42" s="44" t="s">
        <v>72</v>
      </c>
      <c r="D42" s="45" t="s">
        <v>91</v>
      </c>
      <c r="E42" s="44">
        <v>97</v>
      </c>
      <c r="F42" s="45">
        <v>2</v>
      </c>
      <c r="G42" s="44" t="s">
        <v>75</v>
      </c>
      <c r="H42" s="44" t="s">
        <v>76</v>
      </c>
      <c r="I42" s="45"/>
      <c r="J42" s="106">
        <f>J46+J48+J50+J52</f>
        <v>807900</v>
      </c>
    </row>
    <row r="43" spans="1:10" ht="173.25" x14ac:dyDescent="0.25">
      <c r="A43" s="47" t="s">
        <v>406</v>
      </c>
      <c r="B43" s="45"/>
      <c r="C43" s="44"/>
      <c r="D43" s="45"/>
      <c r="E43" s="44"/>
      <c r="F43" s="45"/>
      <c r="G43" s="44"/>
      <c r="H43" s="44"/>
      <c r="I43" s="45"/>
      <c r="J43" s="106"/>
    </row>
    <row r="44" spans="1:10" ht="189" x14ac:dyDescent="0.25">
      <c r="A44" s="47" t="s">
        <v>407</v>
      </c>
      <c r="B44" s="45"/>
      <c r="C44" s="44"/>
      <c r="D44" s="45"/>
      <c r="E44" s="44"/>
      <c r="F44" s="45"/>
      <c r="G44" s="44"/>
      <c r="H44" s="44"/>
      <c r="I44" s="45"/>
      <c r="J44" s="106"/>
    </row>
    <row r="45" spans="1:10" ht="110.25" x14ac:dyDescent="0.25">
      <c r="A45" s="47" t="s">
        <v>408</v>
      </c>
      <c r="B45" s="45"/>
      <c r="C45" s="44"/>
      <c r="D45" s="45"/>
      <c r="E45" s="44"/>
      <c r="F45" s="45"/>
      <c r="G45" s="44"/>
      <c r="H45" s="44"/>
      <c r="I45" s="45"/>
      <c r="J45" s="106"/>
    </row>
    <row r="46" spans="1:10" ht="47.25" x14ac:dyDescent="0.25">
      <c r="A46" s="47" t="s">
        <v>409</v>
      </c>
      <c r="B46" s="44" t="s">
        <v>61</v>
      </c>
      <c r="C46" s="44" t="s">
        <v>72</v>
      </c>
      <c r="D46" s="44" t="s">
        <v>91</v>
      </c>
      <c r="E46" s="44" t="s">
        <v>173</v>
      </c>
      <c r="F46" s="45">
        <v>2</v>
      </c>
      <c r="G46" s="44" t="s">
        <v>75</v>
      </c>
      <c r="H46" s="44" t="s">
        <v>174</v>
      </c>
      <c r="I46" s="45"/>
      <c r="J46" s="106">
        <f>J47</f>
        <v>388000</v>
      </c>
    </row>
    <row r="47" spans="1:10" x14ac:dyDescent="0.25">
      <c r="A47" s="52" t="s">
        <v>176</v>
      </c>
      <c r="B47" s="44" t="s">
        <v>61</v>
      </c>
      <c r="C47" s="44" t="s">
        <v>72</v>
      </c>
      <c r="D47" s="44" t="s">
        <v>91</v>
      </c>
      <c r="E47" s="44" t="s">
        <v>173</v>
      </c>
      <c r="F47" s="45">
        <v>2</v>
      </c>
      <c r="G47" s="44" t="s">
        <v>75</v>
      </c>
      <c r="H47" s="44" t="s">
        <v>174</v>
      </c>
      <c r="I47" s="45">
        <v>540</v>
      </c>
      <c r="J47" s="106">
        <v>388000</v>
      </c>
    </row>
    <row r="48" spans="1:10" ht="47.25" x14ac:dyDescent="0.25">
      <c r="A48" s="47" t="s">
        <v>177</v>
      </c>
      <c r="B48" s="45">
        <v>871</v>
      </c>
      <c r="C48" s="44" t="s">
        <v>72</v>
      </c>
      <c r="D48" s="45" t="s">
        <v>91</v>
      </c>
      <c r="E48" s="44">
        <v>97</v>
      </c>
      <c r="F48" s="45">
        <v>2</v>
      </c>
      <c r="G48" s="44" t="s">
        <v>75</v>
      </c>
      <c r="H48" s="44" t="s">
        <v>178</v>
      </c>
      <c r="I48" s="45"/>
      <c r="J48" s="106">
        <f>J49</f>
        <v>142800</v>
      </c>
    </row>
    <row r="49" spans="1:10" x14ac:dyDescent="0.25">
      <c r="A49" s="52" t="s">
        <v>176</v>
      </c>
      <c r="B49" s="45">
        <v>871</v>
      </c>
      <c r="C49" s="44" t="s">
        <v>72</v>
      </c>
      <c r="D49" s="45" t="s">
        <v>91</v>
      </c>
      <c r="E49" s="44">
        <v>97</v>
      </c>
      <c r="F49" s="45">
        <v>2</v>
      </c>
      <c r="G49" s="44" t="s">
        <v>75</v>
      </c>
      <c r="H49" s="44" t="s">
        <v>178</v>
      </c>
      <c r="I49" s="45">
        <v>540</v>
      </c>
      <c r="J49" s="106">
        <v>142800</v>
      </c>
    </row>
    <row r="50" spans="1:10" ht="47.25" x14ac:dyDescent="0.25">
      <c r="A50" s="47" t="s">
        <v>179</v>
      </c>
      <c r="B50" s="45">
        <v>871</v>
      </c>
      <c r="C50" s="44" t="s">
        <v>72</v>
      </c>
      <c r="D50" s="45" t="s">
        <v>91</v>
      </c>
      <c r="E50" s="44">
        <v>97</v>
      </c>
      <c r="F50" s="45">
        <v>2</v>
      </c>
      <c r="G50" s="44" t="s">
        <v>75</v>
      </c>
      <c r="H50" s="44" t="s">
        <v>180</v>
      </c>
      <c r="I50" s="45"/>
      <c r="J50" s="106">
        <f>J51</f>
        <v>109200</v>
      </c>
    </row>
    <row r="51" spans="1:10" x14ac:dyDescent="0.25">
      <c r="A51" s="52" t="s">
        <v>176</v>
      </c>
      <c r="B51" s="45">
        <v>871</v>
      </c>
      <c r="C51" s="44" t="s">
        <v>72</v>
      </c>
      <c r="D51" s="45" t="s">
        <v>91</v>
      </c>
      <c r="E51" s="44">
        <v>97</v>
      </c>
      <c r="F51" s="45">
        <v>2</v>
      </c>
      <c r="G51" s="44" t="s">
        <v>75</v>
      </c>
      <c r="H51" s="44" t="s">
        <v>180</v>
      </c>
      <c r="I51" s="45">
        <v>540</v>
      </c>
      <c r="J51" s="106">
        <v>109200</v>
      </c>
    </row>
    <row r="52" spans="1:10" ht="63" x14ac:dyDescent="0.25">
      <c r="A52" s="47" t="s">
        <v>181</v>
      </c>
      <c r="B52" s="45">
        <v>871</v>
      </c>
      <c r="C52" s="44" t="s">
        <v>72</v>
      </c>
      <c r="D52" s="45" t="s">
        <v>91</v>
      </c>
      <c r="E52" s="44">
        <v>97</v>
      </c>
      <c r="F52" s="45">
        <v>2</v>
      </c>
      <c r="G52" s="44" t="s">
        <v>75</v>
      </c>
      <c r="H52" s="44" t="s">
        <v>182</v>
      </c>
      <c r="I52" s="45"/>
      <c r="J52" s="106">
        <f>J53</f>
        <v>167900</v>
      </c>
    </row>
    <row r="53" spans="1:10" x14ac:dyDescent="0.25">
      <c r="A53" s="52" t="s">
        <v>176</v>
      </c>
      <c r="B53" s="45">
        <v>871</v>
      </c>
      <c r="C53" s="44" t="s">
        <v>72</v>
      </c>
      <c r="D53" s="45" t="s">
        <v>91</v>
      </c>
      <c r="E53" s="44">
        <v>97</v>
      </c>
      <c r="F53" s="45">
        <v>2</v>
      </c>
      <c r="G53" s="44" t="s">
        <v>75</v>
      </c>
      <c r="H53" s="44" t="s">
        <v>182</v>
      </c>
      <c r="I53" s="45">
        <v>540</v>
      </c>
      <c r="J53" s="106">
        <v>167900</v>
      </c>
    </row>
    <row r="54" spans="1:10" ht="47.25" x14ac:dyDescent="0.25">
      <c r="A54" s="47" t="s">
        <v>93</v>
      </c>
      <c r="B54" s="44">
        <v>871</v>
      </c>
      <c r="C54" s="44" t="s">
        <v>72</v>
      </c>
      <c r="D54" s="44" t="s">
        <v>94</v>
      </c>
      <c r="E54" s="44"/>
      <c r="F54" s="44"/>
      <c r="G54" s="44"/>
      <c r="H54" s="44"/>
      <c r="I54" s="44"/>
      <c r="J54" s="106">
        <f>J55</f>
        <v>211300</v>
      </c>
    </row>
    <row r="55" spans="1:10" x14ac:dyDescent="0.25">
      <c r="A55" s="47" t="s">
        <v>176</v>
      </c>
      <c r="B55" s="44" t="s">
        <v>61</v>
      </c>
      <c r="C55" s="44" t="s">
        <v>72</v>
      </c>
      <c r="D55" s="44" t="s">
        <v>94</v>
      </c>
      <c r="E55" s="44" t="s">
        <v>173</v>
      </c>
      <c r="F55" s="44" t="s">
        <v>74</v>
      </c>
      <c r="G55" s="44" t="s">
        <v>75</v>
      </c>
      <c r="H55" s="44" t="s">
        <v>76</v>
      </c>
      <c r="I55" s="44"/>
      <c r="J55" s="106">
        <f>J56</f>
        <v>211300</v>
      </c>
    </row>
    <row r="56" spans="1:10" ht="63" x14ac:dyDescent="0.25">
      <c r="A56" s="47" t="s">
        <v>171</v>
      </c>
      <c r="B56" s="44" t="s">
        <v>61</v>
      </c>
      <c r="C56" s="44" t="s">
        <v>72</v>
      </c>
      <c r="D56" s="44" t="s">
        <v>94</v>
      </c>
      <c r="E56" s="44" t="s">
        <v>173</v>
      </c>
      <c r="F56" s="44" t="s">
        <v>80</v>
      </c>
      <c r="G56" s="44" t="s">
        <v>75</v>
      </c>
      <c r="H56" s="44" t="s">
        <v>76</v>
      </c>
      <c r="I56" s="44"/>
      <c r="J56" s="106">
        <f>J57</f>
        <v>211300</v>
      </c>
    </row>
    <row r="57" spans="1:10" ht="31.5" x14ac:dyDescent="0.25">
      <c r="A57" s="47" t="s">
        <v>183</v>
      </c>
      <c r="B57" s="45">
        <v>871</v>
      </c>
      <c r="C57" s="44" t="s">
        <v>72</v>
      </c>
      <c r="D57" s="44" t="s">
        <v>94</v>
      </c>
      <c r="E57" s="44">
        <v>97</v>
      </c>
      <c r="F57" s="45">
        <v>2</v>
      </c>
      <c r="G57" s="44" t="s">
        <v>75</v>
      </c>
      <c r="H57" s="44" t="s">
        <v>184</v>
      </c>
      <c r="I57" s="45"/>
      <c r="J57" s="106">
        <f>J58</f>
        <v>211300</v>
      </c>
    </row>
    <row r="58" spans="1:10" x14ac:dyDescent="0.25">
      <c r="A58" s="52" t="s">
        <v>176</v>
      </c>
      <c r="B58" s="45">
        <v>871</v>
      </c>
      <c r="C58" s="44" t="s">
        <v>72</v>
      </c>
      <c r="D58" s="44" t="s">
        <v>94</v>
      </c>
      <c r="E58" s="44">
        <v>97</v>
      </c>
      <c r="F58" s="45">
        <v>2</v>
      </c>
      <c r="G58" s="44" t="s">
        <v>75</v>
      </c>
      <c r="H58" s="44" t="s">
        <v>184</v>
      </c>
      <c r="I58" s="45">
        <v>540</v>
      </c>
      <c r="J58" s="106">
        <v>211300</v>
      </c>
    </row>
    <row r="59" spans="1:10" hidden="1" x14ac:dyDescent="0.25">
      <c r="A59" s="47" t="s">
        <v>95</v>
      </c>
      <c r="B59" s="45">
        <v>871</v>
      </c>
      <c r="C59" s="44" t="s">
        <v>72</v>
      </c>
      <c r="D59" s="44" t="s">
        <v>96</v>
      </c>
      <c r="E59" s="44"/>
      <c r="F59" s="45"/>
      <c r="G59" s="44"/>
      <c r="H59" s="44"/>
      <c r="I59" s="45"/>
      <c r="J59" s="106">
        <f>J60</f>
        <v>0</v>
      </c>
    </row>
    <row r="60" spans="1:10" ht="31.5" hidden="1" x14ac:dyDescent="0.25">
      <c r="A60" s="53" t="s">
        <v>185</v>
      </c>
      <c r="B60" s="45">
        <v>871</v>
      </c>
      <c r="C60" s="44" t="s">
        <v>72</v>
      </c>
      <c r="D60" s="44" t="s">
        <v>96</v>
      </c>
      <c r="E60" s="45">
        <v>93</v>
      </c>
      <c r="F60" s="44" t="s">
        <v>77</v>
      </c>
      <c r="G60" s="44" t="s">
        <v>75</v>
      </c>
      <c r="H60" s="44" t="s">
        <v>76</v>
      </c>
      <c r="I60" s="45"/>
      <c r="J60" s="106">
        <f>J61</f>
        <v>0</v>
      </c>
    </row>
    <row r="61" spans="1:10" ht="63" hidden="1" x14ac:dyDescent="0.25">
      <c r="A61" s="53" t="s">
        <v>186</v>
      </c>
      <c r="B61" s="45">
        <v>871</v>
      </c>
      <c r="C61" s="44" t="s">
        <v>72</v>
      </c>
      <c r="D61" s="44" t="s">
        <v>96</v>
      </c>
      <c r="E61" s="45">
        <v>93</v>
      </c>
      <c r="F61" s="44" t="s">
        <v>77</v>
      </c>
      <c r="G61" s="44" t="s">
        <v>75</v>
      </c>
      <c r="H61" s="44" t="s">
        <v>187</v>
      </c>
      <c r="I61" s="45"/>
      <c r="J61" s="106">
        <f>J62</f>
        <v>0</v>
      </c>
    </row>
    <row r="62" spans="1:10" hidden="1" x14ac:dyDescent="0.25">
      <c r="A62" s="47" t="s">
        <v>97</v>
      </c>
      <c r="B62" s="45">
        <v>871</v>
      </c>
      <c r="C62" s="44" t="s">
        <v>72</v>
      </c>
      <c r="D62" s="44" t="s">
        <v>96</v>
      </c>
      <c r="E62" s="45">
        <v>93</v>
      </c>
      <c r="F62" s="44" t="s">
        <v>77</v>
      </c>
      <c r="G62" s="44" t="s">
        <v>75</v>
      </c>
      <c r="H62" s="44" t="s">
        <v>187</v>
      </c>
      <c r="I62" s="45">
        <v>880</v>
      </c>
      <c r="J62" s="106"/>
    </row>
    <row r="63" spans="1:10" x14ac:dyDescent="0.25">
      <c r="A63" s="46" t="s">
        <v>101</v>
      </c>
      <c r="B63" s="45">
        <v>871</v>
      </c>
      <c r="C63" s="44" t="s">
        <v>72</v>
      </c>
      <c r="D63" s="45">
        <v>11</v>
      </c>
      <c r="E63" s="44"/>
      <c r="F63" s="45"/>
      <c r="G63" s="44"/>
      <c r="H63" s="44"/>
      <c r="I63" s="45" t="s">
        <v>154</v>
      </c>
      <c r="J63" s="105">
        <f>J64</f>
        <v>51259.12</v>
      </c>
    </row>
    <row r="64" spans="1:10" x14ac:dyDescent="0.25">
      <c r="A64" s="46" t="s">
        <v>101</v>
      </c>
      <c r="B64" s="45">
        <v>871</v>
      </c>
      <c r="C64" s="44" t="s">
        <v>72</v>
      </c>
      <c r="D64" s="45">
        <v>11</v>
      </c>
      <c r="E64" s="44">
        <v>94</v>
      </c>
      <c r="F64" s="45">
        <v>0</v>
      </c>
      <c r="G64" s="44" t="s">
        <v>75</v>
      </c>
      <c r="H64" s="44" t="s">
        <v>76</v>
      </c>
      <c r="I64" s="45"/>
      <c r="J64" s="105">
        <f>J65</f>
        <v>51259.12</v>
      </c>
    </row>
    <row r="65" spans="1:10" x14ac:dyDescent="0.25">
      <c r="A65" s="46" t="s">
        <v>188</v>
      </c>
      <c r="B65" s="45">
        <v>871</v>
      </c>
      <c r="C65" s="44" t="s">
        <v>72</v>
      </c>
      <c r="D65" s="45">
        <v>11</v>
      </c>
      <c r="E65" s="44">
        <v>94</v>
      </c>
      <c r="F65" s="45">
        <v>1</v>
      </c>
      <c r="G65" s="44" t="s">
        <v>75</v>
      </c>
      <c r="H65" s="44" t="s">
        <v>76</v>
      </c>
      <c r="I65" s="45" t="s">
        <v>154</v>
      </c>
      <c r="J65" s="105">
        <f>J66</f>
        <v>51259.12</v>
      </c>
    </row>
    <row r="66" spans="1:10" x14ac:dyDescent="0.25">
      <c r="A66" s="46" t="s">
        <v>188</v>
      </c>
      <c r="B66" s="45">
        <v>871</v>
      </c>
      <c r="C66" s="44" t="s">
        <v>72</v>
      </c>
      <c r="D66" s="45">
        <v>11</v>
      </c>
      <c r="E66" s="44">
        <v>94</v>
      </c>
      <c r="F66" s="45">
        <v>1</v>
      </c>
      <c r="G66" s="44" t="s">
        <v>75</v>
      </c>
      <c r="H66" s="44" t="s">
        <v>189</v>
      </c>
      <c r="I66" s="45"/>
      <c r="J66" s="105">
        <f>J67</f>
        <v>51259.12</v>
      </c>
    </row>
    <row r="67" spans="1:10" x14ac:dyDescent="0.25">
      <c r="A67" s="46" t="s">
        <v>103</v>
      </c>
      <c r="B67" s="45">
        <v>871</v>
      </c>
      <c r="C67" s="44" t="s">
        <v>72</v>
      </c>
      <c r="D67" s="45">
        <v>11</v>
      </c>
      <c r="E67" s="44">
        <v>94</v>
      </c>
      <c r="F67" s="45">
        <v>1</v>
      </c>
      <c r="G67" s="44" t="s">
        <v>75</v>
      </c>
      <c r="H67" s="44" t="s">
        <v>189</v>
      </c>
      <c r="I67" s="44" t="s">
        <v>104</v>
      </c>
      <c r="J67" s="105">
        <f>100000-48740.88</f>
        <v>51259.12</v>
      </c>
    </row>
    <row r="68" spans="1:10" x14ac:dyDescent="0.25">
      <c r="A68" s="46" t="s">
        <v>106</v>
      </c>
      <c r="B68" s="45">
        <v>871</v>
      </c>
      <c r="C68" s="44" t="s">
        <v>72</v>
      </c>
      <c r="D68" s="45">
        <v>13</v>
      </c>
      <c r="E68" s="44"/>
      <c r="F68" s="45"/>
      <c r="G68" s="44"/>
      <c r="H68" s="44"/>
      <c r="I68" s="45"/>
      <c r="J68" s="106">
        <f>J69+J82+J102+J113+J117+J121+J137+J143</f>
        <v>11122966.07</v>
      </c>
    </row>
    <row r="69" spans="1:10" ht="47.25" x14ac:dyDescent="0.25">
      <c r="A69" s="46" t="s">
        <v>190</v>
      </c>
      <c r="B69" s="45">
        <v>871</v>
      </c>
      <c r="C69" s="44" t="s">
        <v>72</v>
      </c>
      <c r="D69" s="45">
        <v>13</v>
      </c>
      <c r="E69" s="44" t="s">
        <v>72</v>
      </c>
      <c r="F69" s="45">
        <v>0</v>
      </c>
      <c r="G69" s="44" t="s">
        <v>75</v>
      </c>
      <c r="H69" s="44" t="s">
        <v>76</v>
      </c>
      <c r="I69" s="45"/>
      <c r="J69" s="106">
        <f>J70+J79</f>
        <v>9780852.9399999995</v>
      </c>
    </row>
    <row r="70" spans="1:10" x14ac:dyDescent="0.25">
      <c r="A70" s="46" t="s">
        <v>191</v>
      </c>
      <c r="B70" s="45">
        <v>871</v>
      </c>
      <c r="C70" s="44" t="s">
        <v>72</v>
      </c>
      <c r="D70" s="45">
        <v>13</v>
      </c>
      <c r="E70" s="44" t="s">
        <v>72</v>
      </c>
      <c r="F70" s="45">
        <v>1</v>
      </c>
      <c r="G70" s="44" t="s">
        <v>75</v>
      </c>
      <c r="H70" s="44" t="s">
        <v>76</v>
      </c>
      <c r="I70" s="45"/>
      <c r="J70" s="106">
        <f>J71+J73+J75+J77</f>
        <v>8990852.9399999995</v>
      </c>
    </row>
    <row r="71" spans="1:10" x14ac:dyDescent="0.25">
      <c r="A71" s="47" t="s">
        <v>530</v>
      </c>
      <c r="B71" s="141">
        <v>871</v>
      </c>
      <c r="C71" s="140" t="s">
        <v>72</v>
      </c>
      <c r="D71" s="141">
        <v>13</v>
      </c>
      <c r="E71" s="140" t="s">
        <v>72</v>
      </c>
      <c r="F71" s="141">
        <v>1</v>
      </c>
      <c r="G71" s="140" t="s">
        <v>75</v>
      </c>
      <c r="H71" s="140" t="s">
        <v>529</v>
      </c>
      <c r="I71" s="141"/>
      <c r="J71" s="106">
        <f>J72</f>
        <v>500000</v>
      </c>
    </row>
    <row r="72" spans="1:10" ht="31.5" x14ac:dyDescent="0.25">
      <c r="A72" s="47" t="s">
        <v>82</v>
      </c>
      <c r="B72" s="141">
        <v>871</v>
      </c>
      <c r="C72" s="140" t="s">
        <v>72</v>
      </c>
      <c r="D72" s="141">
        <v>13</v>
      </c>
      <c r="E72" s="140" t="s">
        <v>72</v>
      </c>
      <c r="F72" s="141">
        <v>1</v>
      </c>
      <c r="G72" s="140" t="s">
        <v>75</v>
      </c>
      <c r="H72" s="140" t="s">
        <v>529</v>
      </c>
      <c r="I72" s="141">
        <v>240</v>
      </c>
      <c r="J72" s="106">
        <f>500000</f>
        <v>500000</v>
      </c>
    </row>
    <row r="73" spans="1:10" x14ac:dyDescent="0.25">
      <c r="A73" s="47" t="s">
        <v>192</v>
      </c>
      <c r="B73" s="45">
        <v>871</v>
      </c>
      <c r="C73" s="44" t="s">
        <v>72</v>
      </c>
      <c r="D73" s="45">
        <v>13</v>
      </c>
      <c r="E73" s="44" t="s">
        <v>72</v>
      </c>
      <c r="F73" s="45">
        <v>1</v>
      </c>
      <c r="G73" s="44" t="s">
        <v>75</v>
      </c>
      <c r="H73" s="44" t="s">
        <v>193</v>
      </c>
      <c r="I73" s="45"/>
      <c r="J73" s="106">
        <f>J74</f>
        <v>5473527.7800000003</v>
      </c>
    </row>
    <row r="74" spans="1:10" ht="31.5" x14ac:dyDescent="0.25">
      <c r="A74" s="47" t="s">
        <v>82</v>
      </c>
      <c r="B74" s="45">
        <v>871</v>
      </c>
      <c r="C74" s="44" t="s">
        <v>72</v>
      </c>
      <c r="D74" s="45">
        <v>13</v>
      </c>
      <c r="E74" s="44" t="s">
        <v>72</v>
      </c>
      <c r="F74" s="45">
        <v>1</v>
      </c>
      <c r="G74" s="44" t="s">
        <v>75</v>
      </c>
      <c r="H74" s="44" t="s">
        <v>193</v>
      </c>
      <c r="I74" s="45">
        <v>240</v>
      </c>
      <c r="J74" s="106">
        <f>1337765.46+599511.74+2756801.05-120550.47+900000</f>
        <v>5473527.7800000003</v>
      </c>
    </row>
    <row r="75" spans="1:10" ht="31.5" x14ac:dyDescent="0.25">
      <c r="A75" s="47" t="s">
        <v>194</v>
      </c>
      <c r="B75" s="45">
        <v>871</v>
      </c>
      <c r="C75" s="44" t="s">
        <v>72</v>
      </c>
      <c r="D75" s="45">
        <v>13</v>
      </c>
      <c r="E75" s="44" t="s">
        <v>72</v>
      </c>
      <c r="F75" s="45">
        <v>1</v>
      </c>
      <c r="G75" s="44" t="s">
        <v>75</v>
      </c>
      <c r="H75" s="44" t="s">
        <v>195</v>
      </c>
      <c r="I75" s="45"/>
      <c r="J75" s="106">
        <f>J76</f>
        <v>2761603.56</v>
      </c>
    </row>
    <row r="76" spans="1:10" ht="31.5" x14ac:dyDescent="0.25">
      <c r="A76" s="47" t="s">
        <v>82</v>
      </c>
      <c r="B76" s="45">
        <v>871</v>
      </c>
      <c r="C76" s="44" t="s">
        <v>72</v>
      </c>
      <c r="D76" s="45">
        <v>13</v>
      </c>
      <c r="E76" s="44" t="s">
        <v>72</v>
      </c>
      <c r="F76" s="45">
        <v>1</v>
      </c>
      <c r="G76" s="44" t="s">
        <v>75</v>
      </c>
      <c r="H76" s="44" t="s">
        <v>195</v>
      </c>
      <c r="I76" s="45">
        <v>240</v>
      </c>
      <c r="J76" s="106">
        <f>261603.56+2500000</f>
        <v>2761603.56</v>
      </c>
    </row>
    <row r="77" spans="1:10" x14ac:dyDescent="0.25">
      <c r="A77" s="47" t="s">
        <v>196</v>
      </c>
      <c r="B77" s="45">
        <v>871</v>
      </c>
      <c r="C77" s="44" t="s">
        <v>72</v>
      </c>
      <c r="D77" s="45">
        <v>13</v>
      </c>
      <c r="E77" s="44" t="s">
        <v>72</v>
      </c>
      <c r="F77" s="45">
        <v>1</v>
      </c>
      <c r="G77" s="44" t="s">
        <v>75</v>
      </c>
      <c r="H77" s="44" t="s">
        <v>197</v>
      </c>
      <c r="I77" s="45"/>
      <c r="J77" s="106">
        <f>J78</f>
        <v>255721.59999999998</v>
      </c>
    </row>
    <row r="78" spans="1:10" ht="31.5" x14ac:dyDescent="0.25">
      <c r="A78" s="47" t="s">
        <v>82</v>
      </c>
      <c r="B78" s="45">
        <v>871</v>
      </c>
      <c r="C78" s="44" t="s">
        <v>72</v>
      </c>
      <c r="D78" s="45">
        <v>13</v>
      </c>
      <c r="E78" s="44" t="s">
        <v>72</v>
      </c>
      <c r="F78" s="45">
        <v>1</v>
      </c>
      <c r="G78" s="44" t="s">
        <v>75</v>
      </c>
      <c r="H78" s="44" t="s">
        <v>197</v>
      </c>
      <c r="I78" s="45">
        <v>240</v>
      </c>
      <c r="J78" s="106">
        <f>455721.6-200000</f>
        <v>255721.59999999998</v>
      </c>
    </row>
    <row r="79" spans="1:10" ht="31.5" x14ac:dyDescent="0.25">
      <c r="A79" s="47" t="s">
        <v>198</v>
      </c>
      <c r="B79" s="45">
        <v>871</v>
      </c>
      <c r="C79" s="44" t="s">
        <v>72</v>
      </c>
      <c r="D79" s="45">
        <v>13</v>
      </c>
      <c r="E79" s="44" t="s">
        <v>72</v>
      </c>
      <c r="F79" s="45">
        <v>2</v>
      </c>
      <c r="G79" s="44" t="s">
        <v>75</v>
      </c>
      <c r="H79" s="44" t="s">
        <v>76</v>
      </c>
      <c r="I79" s="45"/>
      <c r="J79" s="106">
        <f>J80</f>
        <v>790000</v>
      </c>
    </row>
    <row r="80" spans="1:10" ht="31.5" x14ac:dyDescent="0.25">
      <c r="A80" s="47" t="s">
        <v>199</v>
      </c>
      <c r="B80" s="45">
        <v>871</v>
      </c>
      <c r="C80" s="44" t="s">
        <v>72</v>
      </c>
      <c r="D80" s="45">
        <v>13</v>
      </c>
      <c r="E80" s="44" t="s">
        <v>72</v>
      </c>
      <c r="F80" s="45">
        <v>2</v>
      </c>
      <c r="G80" s="44" t="s">
        <v>75</v>
      </c>
      <c r="H80" s="44" t="s">
        <v>200</v>
      </c>
      <c r="I80" s="45"/>
      <c r="J80" s="106">
        <f>J81</f>
        <v>790000</v>
      </c>
    </row>
    <row r="81" spans="1:10" ht="31.5" x14ac:dyDescent="0.25">
      <c r="A81" s="47" t="s">
        <v>82</v>
      </c>
      <c r="B81" s="45">
        <v>871</v>
      </c>
      <c r="C81" s="44" t="s">
        <v>72</v>
      </c>
      <c r="D81" s="45">
        <v>13</v>
      </c>
      <c r="E81" s="44" t="s">
        <v>72</v>
      </c>
      <c r="F81" s="45">
        <v>2</v>
      </c>
      <c r="G81" s="44" t="s">
        <v>75</v>
      </c>
      <c r="H81" s="44" t="s">
        <v>200</v>
      </c>
      <c r="I81" s="45">
        <v>240</v>
      </c>
      <c r="J81" s="106">
        <f>390000+400000</f>
        <v>790000</v>
      </c>
    </row>
    <row r="82" spans="1:10" ht="47.25" x14ac:dyDescent="0.25">
      <c r="A82" s="46" t="s">
        <v>201</v>
      </c>
      <c r="B82" s="45">
        <v>871</v>
      </c>
      <c r="C82" s="44" t="s">
        <v>72</v>
      </c>
      <c r="D82" s="45">
        <v>13</v>
      </c>
      <c r="E82" s="44" t="s">
        <v>96</v>
      </c>
      <c r="F82" s="45">
        <v>0</v>
      </c>
      <c r="G82" s="44" t="s">
        <v>75</v>
      </c>
      <c r="H82" s="44" t="s">
        <v>76</v>
      </c>
      <c r="I82" s="45"/>
      <c r="J82" s="106">
        <f>J83</f>
        <v>1007589.13</v>
      </c>
    </row>
    <row r="83" spans="1:10" ht="31.5" x14ac:dyDescent="0.25">
      <c r="A83" s="46" t="s">
        <v>202</v>
      </c>
      <c r="B83" s="45">
        <v>871</v>
      </c>
      <c r="C83" s="44" t="s">
        <v>72</v>
      </c>
      <c r="D83" s="45">
        <v>13</v>
      </c>
      <c r="E83" s="44" t="s">
        <v>96</v>
      </c>
      <c r="F83" s="45">
        <v>1</v>
      </c>
      <c r="G83" s="44" t="s">
        <v>75</v>
      </c>
      <c r="H83" s="44" t="s">
        <v>76</v>
      </c>
      <c r="I83" s="45"/>
      <c r="J83" s="106">
        <f>J84+J87+J90+J93+J96+J99</f>
        <v>1007589.13</v>
      </c>
    </row>
    <row r="84" spans="1:10" x14ac:dyDescent="0.25">
      <c r="A84" s="46" t="s">
        <v>203</v>
      </c>
      <c r="B84" s="45">
        <v>871</v>
      </c>
      <c r="C84" s="44" t="s">
        <v>72</v>
      </c>
      <c r="D84" s="45">
        <v>13</v>
      </c>
      <c r="E84" s="44" t="s">
        <v>96</v>
      </c>
      <c r="F84" s="45">
        <v>1</v>
      </c>
      <c r="G84" s="44" t="s">
        <v>72</v>
      </c>
      <c r="H84" s="44" t="s">
        <v>76</v>
      </c>
      <c r="I84" s="45"/>
      <c r="J84" s="106">
        <f>J85</f>
        <v>254126.13</v>
      </c>
    </row>
    <row r="85" spans="1:10" ht="47.25" x14ac:dyDescent="0.25">
      <c r="A85" s="47" t="s">
        <v>204</v>
      </c>
      <c r="B85" s="45">
        <v>871</v>
      </c>
      <c r="C85" s="44" t="s">
        <v>72</v>
      </c>
      <c r="D85" s="44" t="s">
        <v>107</v>
      </c>
      <c r="E85" s="44" t="s">
        <v>96</v>
      </c>
      <c r="F85" s="44" t="s">
        <v>77</v>
      </c>
      <c r="G85" s="44" t="s">
        <v>72</v>
      </c>
      <c r="H85" s="44" t="s">
        <v>205</v>
      </c>
      <c r="I85" s="44"/>
      <c r="J85" s="106">
        <f>J86</f>
        <v>254126.13</v>
      </c>
    </row>
    <row r="86" spans="1:10" ht="31.5" x14ac:dyDescent="0.25">
      <c r="A86" s="47" t="s">
        <v>82</v>
      </c>
      <c r="B86" s="45">
        <v>871</v>
      </c>
      <c r="C86" s="44" t="s">
        <v>72</v>
      </c>
      <c r="D86" s="44" t="s">
        <v>107</v>
      </c>
      <c r="E86" s="44" t="s">
        <v>96</v>
      </c>
      <c r="F86" s="44" t="s">
        <v>77</v>
      </c>
      <c r="G86" s="44" t="s">
        <v>72</v>
      </c>
      <c r="H86" s="44" t="s">
        <v>205</v>
      </c>
      <c r="I86" s="44" t="s">
        <v>83</v>
      </c>
      <c r="J86" s="106">
        <v>254126.13</v>
      </c>
    </row>
    <row r="87" spans="1:10" ht="31.5" x14ac:dyDescent="0.25">
      <c r="A87" s="46" t="s">
        <v>206</v>
      </c>
      <c r="B87" s="45">
        <v>871</v>
      </c>
      <c r="C87" s="44" t="s">
        <v>72</v>
      </c>
      <c r="D87" s="45">
        <v>13</v>
      </c>
      <c r="E87" s="44" t="s">
        <v>96</v>
      </c>
      <c r="F87" s="45">
        <v>1</v>
      </c>
      <c r="G87" s="44" t="s">
        <v>73</v>
      </c>
      <c r="H87" s="44" t="s">
        <v>76</v>
      </c>
      <c r="I87" s="45"/>
      <c r="J87" s="106">
        <f>J88</f>
        <v>35000</v>
      </c>
    </row>
    <row r="88" spans="1:10" ht="47.25" x14ac:dyDescent="0.25">
      <c r="A88" s="47" t="s">
        <v>204</v>
      </c>
      <c r="B88" s="45">
        <v>871</v>
      </c>
      <c r="C88" s="44" t="s">
        <v>72</v>
      </c>
      <c r="D88" s="44" t="s">
        <v>107</v>
      </c>
      <c r="E88" s="44" t="s">
        <v>96</v>
      </c>
      <c r="F88" s="44" t="s">
        <v>77</v>
      </c>
      <c r="G88" s="44" t="s">
        <v>73</v>
      </c>
      <c r="H88" s="44" t="s">
        <v>205</v>
      </c>
      <c r="I88" s="44"/>
      <c r="J88" s="106">
        <f>J89</f>
        <v>35000</v>
      </c>
    </row>
    <row r="89" spans="1:10" ht="31.5" x14ac:dyDescent="0.25">
      <c r="A89" s="47" t="s">
        <v>82</v>
      </c>
      <c r="B89" s="45">
        <v>871</v>
      </c>
      <c r="C89" s="44" t="s">
        <v>72</v>
      </c>
      <c r="D89" s="44" t="s">
        <v>107</v>
      </c>
      <c r="E89" s="44" t="s">
        <v>96</v>
      </c>
      <c r="F89" s="44" t="s">
        <v>77</v>
      </c>
      <c r="G89" s="44" t="s">
        <v>73</v>
      </c>
      <c r="H89" s="44" t="s">
        <v>205</v>
      </c>
      <c r="I89" s="44" t="s">
        <v>83</v>
      </c>
      <c r="J89" s="106">
        <v>35000</v>
      </c>
    </row>
    <row r="90" spans="1:10" x14ac:dyDescent="0.25">
      <c r="A90" s="46" t="s">
        <v>207</v>
      </c>
      <c r="B90" s="45">
        <v>871</v>
      </c>
      <c r="C90" s="44" t="s">
        <v>72</v>
      </c>
      <c r="D90" s="45">
        <v>13</v>
      </c>
      <c r="E90" s="44" t="s">
        <v>96</v>
      </c>
      <c r="F90" s="45">
        <v>1</v>
      </c>
      <c r="G90" s="44" t="s">
        <v>79</v>
      </c>
      <c r="H90" s="44" t="s">
        <v>76</v>
      </c>
      <c r="I90" s="45"/>
      <c r="J90" s="106">
        <f>J91</f>
        <v>633463</v>
      </c>
    </row>
    <row r="91" spans="1:10" ht="47.25" x14ac:dyDescent="0.25">
      <c r="A91" s="47" t="s">
        <v>204</v>
      </c>
      <c r="B91" s="45">
        <v>871</v>
      </c>
      <c r="C91" s="44" t="s">
        <v>72</v>
      </c>
      <c r="D91" s="44" t="s">
        <v>107</v>
      </c>
      <c r="E91" s="44" t="s">
        <v>96</v>
      </c>
      <c r="F91" s="44" t="s">
        <v>77</v>
      </c>
      <c r="G91" s="44" t="s">
        <v>79</v>
      </c>
      <c r="H91" s="44" t="s">
        <v>205</v>
      </c>
      <c r="I91" s="44"/>
      <c r="J91" s="106">
        <f>J92</f>
        <v>633463</v>
      </c>
    </row>
    <row r="92" spans="1:10" ht="31.5" x14ac:dyDescent="0.25">
      <c r="A92" s="47" t="s">
        <v>82</v>
      </c>
      <c r="B92" s="45">
        <v>871</v>
      </c>
      <c r="C92" s="44" t="s">
        <v>72</v>
      </c>
      <c r="D92" s="44" t="s">
        <v>107</v>
      </c>
      <c r="E92" s="44" t="s">
        <v>96</v>
      </c>
      <c r="F92" s="44" t="s">
        <v>77</v>
      </c>
      <c r="G92" s="44" t="s">
        <v>79</v>
      </c>
      <c r="H92" s="44" t="s">
        <v>205</v>
      </c>
      <c r="I92" s="44" t="s">
        <v>83</v>
      </c>
      <c r="J92" s="106">
        <v>633463</v>
      </c>
    </row>
    <row r="93" spans="1:10" x14ac:dyDescent="0.25">
      <c r="A93" s="46" t="s">
        <v>208</v>
      </c>
      <c r="B93" s="45">
        <v>871</v>
      </c>
      <c r="C93" s="44" t="s">
        <v>72</v>
      </c>
      <c r="D93" s="45">
        <v>13</v>
      </c>
      <c r="E93" s="44" t="s">
        <v>96</v>
      </c>
      <c r="F93" s="45">
        <v>1</v>
      </c>
      <c r="G93" s="44" t="s">
        <v>91</v>
      </c>
      <c r="H93" s="44" t="s">
        <v>76</v>
      </c>
      <c r="I93" s="45"/>
      <c r="J93" s="106">
        <f>J94</f>
        <v>50000</v>
      </c>
    </row>
    <row r="94" spans="1:10" ht="47.25" x14ac:dyDescent="0.25">
      <c r="A94" s="47" t="s">
        <v>204</v>
      </c>
      <c r="B94" s="45">
        <v>871</v>
      </c>
      <c r="C94" s="44" t="s">
        <v>72</v>
      </c>
      <c r="D94" s="44" t="s">
        <v>107</v>
      </c>
      <c r="E94" s="44" t="s">
        <v>96</v>
      </c>
      <c r="F94" s="44" t="s">
        <v>77</v>
      </c>
      <c r="G94" s="44" t="s">
        <v>91</v>
      </c>
      <c r="H94" s="44" t="s">
        <v>205</v>
      </c>
      <c r="I94" s="44"/>
      <c r="J94" s="106">
        <f>J95</f>
        <v>50000</v>
      </c>
    </row>
    <row r="95" spans="1:10" ht="31.5" x14ac:dyDescent="0.25">
      <c r="A95" s="47" t="s">
        <v>82</v>
      </c>
      <c r="B95" s="45">
        <v>871</v>
      </c>
      <c r="C95" s="44" t="s">
        <v>72</v>
      </c>
      <c r="D95" s="44" t="s">
        <v>107</v>
      </c>
      <c r="E95" s="44" t="s">
        <v>96</v>
      </c>
      <c r="F95" s="44" t="s">
        <v>77</v>
      </c>
      <c r="G95" s="44" t="s">
        <v>91</v>
      </c>
      <c r="H95" s="44" t="s">
        <v>205</v>
      </c>
      <c r="I95" s="44" t="s">
        <v>83</v>
      </c>
      <c r="J95" s="106">
        <v>50000</v>
      </c>
    </row>
    <row r="96" spans="1:10" ht="47.25" x14ac:dyDescent="0.25">
      <c r="A96" s="46" t="s">
        <v>209</v>
      </c>
      <c r="B96" s="45">
        <v>871</v>
      </c>
      <c r="C96" s="44" t="s">
        <v>72</v>
      </c>
      <c r="D96" s="45">
        <v>13</v>
      </c>
      <c r="E96" s="44" t="s">
        <v>96</v>
      </c>
      <c r="F96" s="45">
        <v>1</v>
      </c>
      <c r="G96" s="44" t="s">
        <v>92</v>
      </c>
      <c r="H96" s="44" t="s">
        <v>76</v>
      </c>
      <c r="I96" s="45"/>
      <c r="J96" s="106">
        <f>J97</f>
        <v>30000</v>
      </c>
    </row>
    <row r="97" spans="1:10" ht="47.25" x14ac:dyDescent="0.25">
      <c r="A97" s="47" t="s">
        <v>204</v>
      </c>
      <c r="B97" s="45">
        <v>871</v>
      </c>
      <c r="C97" s="44" t="s">
        <v>72</v>
      </c>
      <c r="D97" s="44" t="s">
        <v>107</v>
      </c>
      <c r="E97" s="44" t="s">
        <v>96</v>
      </c>
      <c r="F97" s="44" t="s">
        <v>77</v>
      </c>
      <c r="G97" s="44" t="s">
        <v>92</v>
      </c>
      <c r="H97" s="44" t="s">
        <v>205</v>
      </c>
      <c r="I97" s="44"/>
      <c r="J97" s="106">
        <f>J98</f>
        <v>30000</v>
      </c>
    </row>
    <row r="98" spans="1:10" ht="31.5" x14ac:dyDescent="0.25">
      <c r="A98" s="47" t="s">
        <v>82</v>
      </c>
      <c r="B98" s="45">
        <v>871</v>
      </c>
      <c r="C98" s="44" t="s">
        <v>72</v>
      </c>
      <c r="D98" s="44" t="s">
        <v>107</v>
      </c>
      <c r="E98" s="44" t="s">
        <v>96</v>
      </c>
      <c r="F98" s="44" t="s">
        <v>77</v>
      </c>
      <c r="G98" s="44" t="s">
        <v>92</v>
      </c>
      <c r="H98" s="44" t="s">
        <v>205</v>
      </c>
      <c r="I98" s="44" t="s">
        <v>83</v>
      </c>
      <c r="J98" s="106">
        <v>30000</v>
      </c>
    </row>
    <row r="99" spans="1:10" x14ac:dyDescent="0.25">
      <c r="A99" s="46" t="s">
        <v>210</v>
      </c>
      <c r="B99" s="45">
        <v>871</v>
      </c>
      <c r="C99" s="44" t="s">
        <v>72</v>
      </c>
      <c r="D99" s="45">
        <v>13</v>
      </c>
      <c r="E99" s="44" t="s">
        <v>96</v>
      </c>
      <c r="F99" s="45">
        <v>1</v>
      </c>
      <c r="G99" s="44" t="s">
        <v>94</v>
      </c>
      <c r="H99" s="44" t="s">
        <v>76</v>
      </c>
      <c r="I99" s="45"/>
      <c r="J99" s="106">
        <f>J100</f>
        <v>5000</v>
      </c>
    </row>
    <row r="100" spans="1:10" ht="47.25" x14ac:dyDescent="0.25">
      <c r="A100" s="47" t="s">
        <v>204</v>
      </c>
      <c r="B100" s="45">
        <v>871</v>
      </c>
      <c r="C100" s="44" t="s">
        <v>72</v>
      </c>
      <c r="D100" s="44" t="s">
        <v>107</v>
      </c>
      <c r="E100" s="44" t="s">
        <v>96</v>
      </c>
      <c r="F100" s="44" t="s">
        <v>77</v>
      </c>
      <c r="G100" s="44" t="s">
        <v>94</v>
      </c>
      <c r="H100" s="44" t="s">
        <v>205</v>
      </c>
      <c r="I100" s="44"/>
      <c r="J100" s="106">
        <f>J101</f>
        <v>5000</v>
      </c>
    </row>
    <row r="101" spans="1:10" ht="31.5" x14ac:dyDescent="0.25">
      <c r="A101" s="47" t="s">
        <v>82</v>
      </c>
      <c r="B101" s="45">
        <v>871</v>
      </c>
      <c r="C101" s="44" t="s">
        <v>72</v>
      </c>
      <c r="D101" s="44" t="s">
        <v>107</v>
      </c>
      <c r="E101" s="44" t="s">
        <v>96</v>
      </c>
      <c r="F101" s="44" t="s">
        <v>77</v>
      </c>
      <c r="G101" s="44" t="s">
        <v>94</v>
      </c>
      <c r="H101" s="44" t="s">
        <v>205</v>
      </c>
      <c r="I101" s="44" t="s">
        <v>83</v>
      </c>
      <c r="J101" s="106">
        <v>5000</v>
      </c>
    </row>
    <row r="102" spans="1:10" ht="47.25" x14ac:dyDescent="0.25">
      <c r="A102" s="46" t="s">
        <v>211</v>
      </c>
      <c r="B102" s="45">
        <v>871</v>
      </c>
      <c r="C102" s="44" t="s">
        <v>72</v>
      </c>
      <c r="D102" s="45">
        <v>13</v>
      </c>
      <c r="E102" s="44" t="s">
        <v>124</v>
      </c>
      <c r="F102" s="45">
        <v>0</v>
      </c>
      <c r="G102" s="44" t="s">
        <v>75</v>
      </c>
      <c r="H102" s="44" t="s">
        <v>76</v>
      </c>
      <c r="I102" s="45"/>
      <c r="J102" s="106">
        <f>J103</f>
        <v>21300</v>
      </c>
    </row>
    <row r="103" spans="1:10" ht="47.25" x14ac:dyDescent="0.25">
      <c r="A103" s="46" t="s">
        <v>212</v>
      </c>
      <c r="B103" s="45">
        <v>871</v>
      </c>
      <c r="C103" s="44" t="s">
        <v>72</v>
      </c>
      <c r="D103" s="45">
        <v>13</v>
      </c>
      <c r="E103" s="44" t="s">
        <v>124</v>
      </c>
      <c r="F103" s="45">
        <v>0</v>
      </c>
      <c r="G103" s="44" t="s">
        <v>75</v>
      </c>
      <c r="H103" s="44" t="s">
        <v>76</v>
      </c>
      <c r="I103" s="45"/>
      <c r="J103" s="106">
        <f>J104+J107+J109+J111</f>
        <v>21300</v>
      </c>
    </row>
    <row r="104" spans="1:10" ht="31.5" x14ac:dyDescent="0.25">
      <c r="A104" s="47" t="s">
        <v>213</v>
      </c>
      <c r="B104" s="45">
        <v>871</v>
      </c>
      <c r="C104" s="44" t="s">
        <v>72</v>
      </c>
      <c r="D104" s="44" t="s">
        <v>107</v>
      </c>
      <c r="E104" s="44" t="s">
        <v>124</v>
      </c>
      <c r="F104" s="44" t="s">
        <v>74</v>
      </c>
      <c r="G104" s="44" t="s">
        <v>75</v>
      </c>
      <c r="H104" s="44" t="s">
        <v>214</v>
      </c>
      <c r="I104" s="44"/>
      <c r="J104" s="106">
        <f>SUM(J105:J106)</f>
        <v>10800</v>
      </c>
    </row>
    <row r="105" spans="1:10" ht="31.5" hidden="1" x14ac:dyDescent="0.25">
      <c r="A105" s="47" t="s">
        <v>82</v>
      </c>
      <c r="B105" s="45">
        <v>871</v>
      </c>
      <c r="C105" s="44" t="s">
        <v>72</v>
      </c>
      <c r="D105" s="44" t="s">
        <v>107</v>
      </c>
      <c r="E105" s="44" t="s">
        <v>124</v>
      </c>
      <c r="F105" s="44" t="s">
        <v>74</v>
      </c>
      <c r="G105" s="44" t="s">
        <v>75</v>
      </c>
      <c r="H105" s="44" t="s">
        <v>214</v>
      </c>
      <c r="I105" s="44" t="s">
        <v>83</v>
      </c>
      <c r="J105" s="106">
        <f>5000-5000</f>
        <v>0</v>
      </c>
    </row>
    <row r="106" spans="1:10" x14ac:dyDescent="0.25">
      <c r="A106" s="47" t="s">
        <v>119</v>
      </c>
      <c r="B106" s="45">
        <v>871</v>
      </c>
      <c r="C106" s="44" t="s">
        <v>72</v>
      </c>
      <c r="D106" s="44" t="s">
        <v>107</v>
      </c>
      <c r="E106" s="44" t="s">
        <v>124</v>
      </c>
      <c r="F106" s="44" t="s">
        <v>74</v>
      </c>
      <c r="G106" s="44" t="s">
        <v>75</v>
      </c>
      <c r="H106" s="44" t="s">
        <v>214</v>
      </c>
      <c r="I106" s="44" t="s">
        <v>120</v>
      </c>
      <c r="J106" s="106">
        <f>15300-4500</f>
        <v>10800</v>
      </c>
    </row>
    <row r="107" spans="1:10" ht="31.5" x14ac:dyDescent="0.25">
      <c r="A107" s="47" t="s">
        <v>537</v>
      </c>
      <c r="B107" s="141">
        <v>871</v>
      </c>
      <c r="C107" s="140" t="s">
        <v>72</v>
      </c>
      <c r="D107" s="140" t="s">
        <v>107</v>
      </c>
      <c r="E107" s="140" t="s">
        <v>124</v>
      </c>
      <c r="F107" s="140" t="s">
        <v>74</v>
      </c>
      <c r="G107" s="140" t="s">
        <v>75</v>
      </c>
      <c r="H107" s="140" t="s">
        <v>536</v>
      </c>
      <c r="I107" s="140"/>
      <c r="J107" s="106">
        <f>J108</f>
        <v>4500</v>
      </c>
    </row>
    <row r="108" spans="1:10" x14ac:dyDescent="0.25">
      <c r="A108" s="47" t="s">
        <v>99</v>
      </c>
      <c r="B108" s="141">
        <v>871</v>
      </c>
      <c r="C108" s="140" t="s">
        <v>72</v>
      </c>
      <c r="D108" s="140" t="s">
        <v>107</v>
      </c>
      <c r="E108" s="140" t="s">
        <v>124</v>
      </c>
      <c r="F108" s="140" t="s">
        <v>74</v>
      </c>
      <c r="G108" s="140" t="s">
        <v>75</v>
      </c>
      <c r="H108" s="140" t="s">
        <v>536</v>
      </c>
      <c r="I108" s="140" t="s">
        <v>100</v>
      </c>
      <c r="J108" s="106">
        <v>4500</v>
      </c>
    </row>
    <row r="109" spans="1:10" ht="63" x14ac:dyDescent="0.25">
      <c r="A109" s="47" t="s">
        <v>535</v>
      </c>
      <c r="B109" s="126">
        <v>871</v>
      </c>
      <c r="C109" s="125" t="s">
        <v>72</v>
      </c>
      <c r="D109" s="125" t="s">
        <v>107</v>
      </c>
      <c r="E109" s="125" t="s">
        <v>124</v>
      </c>
      <c r="F109" s="125" t="s">
        <v>74</v>
      </c>
      <c r="G109" s="125" t="s">
        <v>75</v>
      </c>
      <c r="H109" s="125" t="s">
        <v>511</v>
      </c>
      <c r="I109" s="125"/>
      <c r="J109" s="106">
        <f>J110</f>
        <v>4500</v>
      </c>
    </row>
    <row r="110" spans="1:10" x14ac:dyDescent="0.25">
      <c r="A110" s="47" t="s">
        <v>99</v>
      </c>
      <c r="B110" s="126">
        <v>871</v>
      </c>
      <c r="C110" s="125" t="s">
        <v>72</v>
      </c>
      <c r="D110" s="125" t="s">
        <v>107</v>
      </c>
      <c r="E110" s="125" t="s">
        <v>124</v>
      </c>
      <c r="F110" s="125" t="s">
        <v>74</v>
      </c>
      <c r="G110" s="125" t="s">
        <v>75</v>
      </c>
      <c r="H110" s="125" t="s">
        <v>511</v>
      </c>
      <c r="I110" s="125" t="s">
        <v>100</v>
      </c>
      <c r="J110" s="106">
        <f>4500</f>
        <v>4500</v>
      </c>
    </row>
    <row r="111" spans="1:10" ht="31.5" x14ac:dyDescent="0.25">
      <c r="A111" s="47" t="s">
        <v>56</v>
      </c>
      <c r="B111" s="45">
        <v>871</v>
      </c>
      <c r="C111" s="44" t="s">
        <v>72</v>
      </c>
      <c r="D111" s="44" t="s">
        <v>107</v>
      </c>
      <c r="E111" s="44" t="s">
        <v>124</v>
      </c>
      <c r="F111" s="44" t="s">
        <v>74</v>
      </c>
      <c r="G111" s="44" t="s">
        <v>75</v>
      </c>
      <c r="H111" s="44" t="s">
        <v>215</v>
      </c>
      <c r="I111" s="44"/>
      <c r="J111" s="106">
        <f>J112</f>
        <v>1500</v>
      </c>
    </row>
    <row r="112" spans="1:10" x14ac:dyDescent="0.25">
      <c r="A112" s="47" t="s">
        <v>119</v>
      </c>
      <c r="B112" s="45">
        <v>871</v>
      </c>
      <c r="C112" s="44" t="s">
        <v>72</v>
      </c>
      <c r="D112" s="44" t="s">
        <v>107</v>
      </c>
      <c r="E112" s="44" t="s">
        <v>124</v>
      </c>
      <c r="F112" s="44" t="s">
        <v>74</v>
      </c>
      <c r="G112" s="44" t="s">
        <v>75</v>
      </c>
      <c r="H112" s="44" t="s">
        <v>215</v>
      </c>
      <c r="I112" s="44" t="s">
        <v>120</v>
      </c>
      <c r="J112" s="106">
        <f>6000-4500</f>
        <v>1500</v>
      </c>
    </row>
    <row r="113" spans="1:10" ht="47.25" x14ac:dyDescent="0.25">
      <c r="A113" s="46" t="s">
        <v>216</v>
      </c>
      <c r="B113" s="44" t="s">
        <v>61</v>
      </c>
      <c r="C113" s="44" t="s">
        <v>72</v>
      </c>
      <c r="D113" s="44" t="s">
        <v>107</v>
      </c>
      <c r="E113" s="44" t="s">
        <v>98</v>
      </c>
      <c r="F113" s="45">
        <v>0</v>
      </c>
      <c r="G113" s="44" t="s">
        <v>75</v>
      </c>
      <c r="H113" s="44" t="s">
        <v>76</v>
      </c>
      <c r="I113" s="45"/>
      <c r="J113" s="106">
        <f>J114</f>
        <v>50000</v>
      </c>
    </row>
    <row r="114" spans="1:10" x14ac:dyDescent="0.25">
      <c r="A114" s="47" t="s">
        <v>217</v>
      </c>
      <c r="B114" s="44" t="s">
        <v>61</v>
      </c>
      <c r="C114" s="44" t="s">
        <v>72</v>
      </c>
      <c r="D114" s="44" t="s">
        <v>107</v>
      </c>
      <c r="E114" s="44" t="s">
        <v>98</v>
      </c>
      <c r="F114" s="44" t="s">
        <v>74</v>
      </c>
      <c r="G114" s="44" t="s">
        <v>72</v>
      </c>
      <c r="H114" s="44" t="s">
        <v>76</v>
      </c>
      <c r="I114" s="44"/>
      <c r="J114" s="106">
        <f>J115</f>
        <v>50000</v>
      </c>
    </row>
    <row r="115" spans="1:10" ht="31.5" x14ac:dyDescent="0.25">
      <c r="A115" s="47" t="s">
        <v>218</v>
      </c>
      <c r="B115" s="44" t="s">
        <v>61</v>
      </c>
      <c r="C115" s="44" t="s">
        <v>72</v>
      </c>
      <c r="D115" s="44" t="s">
        <v>107</v>
      </c>
      <c r="E115" s="44" t="s">
        <v>98</v>
      </c>
      <c r="F115" s="44" t="s">
        <v>74</v>
      </c>
      <c r="G115" s="44" t="s">
        <v>72</v>
      </c>
      <c r="H115" s="44" t="s">
        <v>219</v>
      </c>
      <c r="I115" s="44"/>
      <c r="J115" s="106">
        <f>J116</f>
        <v>50000</v>
      </c>
    </row>
    <row r="116" spans="1:10" ht="31.5" x14ac:dyDescent="0.25">
      <c r="A116" s="47" t="s">
        <v>82</v>
      </c>
      <c r="B116" s="44" t="s">
        <v>61</v>
      </c>
      <c r="C116" s="44" t="s">
        <v>72</v>
      </c>
      <c r="D116" s="44" t="s">
        <v>107</v>
      </c>
      <c r="E116" s="44" t="s">
        <v>98</v>
      </c>
      <c r="F116" s="44" t="s">
        <v>74</v>
      </c>
      <c r="G116" s="44" t="s">
        <v>72</v>
      </c>
      <c r="H116" s="44" t="s">
        <v>219</v>
      </c>
      <c r="I116" s="44" t="s">
        <v>83</v>
      </c>
      <c r="J116" s="106">
        <f>190000-140000</f>
        <v>50000</v>
      </c>
    </row>
    <row r="117" spans="1:10" ht="63" x14ac:dyDescent="0.25">
      <c r="A117" s="46" t="s">
        <v>162</v>
      </c>
      <c r="B117" s="45">
        <v>871</v>
      </c>
      <c r="C117" s="44" t="s">
        <v>72</v>
      </c>
      <c r="D117" s="45">
        <v>13</v>
      </c>
      <c r="E117" s="44" t="s">
        <v>102</v>
      </c>
      <c r="F117" s="45">
        <v>0</v>
      </c>
      <c r="G117" s="44" t="s">
        <v>75</v>
      </c>
      <c r="H117" s="44" t="s">
        <v>76</v>
      </c>
      <c r="I117" s="45"/>
      <c r="J117" s="106">
        <f>J118</f>
        <v>84000</v>
      </c>
    </row>
    <row r="118" spans="1:10" ht="31.5" x14ac:dyDescent="0.25">
      <c r="A118" s="47" t="s">
        <v>163</v>
      </c>
      <c r="B118" s="45">
        <v>871</v>
      </c>
      <c r="C118" s="44" t="s">
        <v>72</v>
      </c>
      <c r="D118" s="44" t="s">
        <v>107</v>
      </c>
      <c r="E118" s="44" t="s">
        <v>102</v>
      </c>
      <c r="F118" s="44" t="s">
        <v>74</v>
      </c>
      <c r="G118" s="44" t="s">
        <v>72</v>
      </c>
      <c r="H118" s="44" t="s">
        <v>76</v>
      </c>
      <c r="I118" s="44"/>
      <c r="J118" s="106">
        <f>J119</f>
        <v>84000</v>
      </c>
    </row>
    <row r="119" spans="1:10" ht="31.5" x14ac:dyDescent="0.25">
      <c r="A119" s="47" t="s">
        <v>163</v>
      </c>
      <c r="B119" s="45">
        <v>871</v>
      </c>
      <c r="C119" s="44" t="s">
        <v>72</v>
      </c>
      <c r="D119" s="44" t="s">
        <v>107</v>
      </c>
      <c r="E119" s="44" t="s">
        <v>102</v>
      </c>
      <c r="F119" s="44" t="s">
        <v>74</v>
      </c>
      <c r="G119" s="44" t="s">
        <v>72</v>
      </c>
      <c r="H119" s="44" t="s">
        <v>164</v>
      </c>
      <c r="I119" s="44"/>
      <c r="J119" s="106">
        <f>J120</f>
        <v>84000</v>
      </c>
    </row>
    <row r="120" spans="1:10" ht="31.5" x14ac:dyDescent="0.25">
      <c r="A120" s="47" t="s">
        <v>82</v>
      </c>
      <c r="B120" s="45">
        <v>871</v>
      </c>
      <c r="C120" s="44" t="s">
        <v>72</v>
      </c>
      <c r="D120" s="44" t="s">
        <v>107</v>
      </c>
      <c r="E120" s="44" t="s">
        <v>102</v>
      </c>
      <c r="F120" s="44" t="s">
        <v>74</v>
      </c>
      <c r="G120" s="44" t="s">
        <v>72</v>
      </c>
      <c r="H120" s="44" t="s">
        <v>164</v>
      </c>
      <c r="I120" s="44" t="s">
        <v>83</v>
      </c>
      <c r="J120" s="106">
        <v>84000</v>
      </c>
    </row>
    <row r="121" spans="1:10" ht="47.25" x14ac:dyDescent="0.25">
      <c r="A121" s="46" t="s">
        <v>220</v>
      </c>
      <c r="B121" s="45">
        <v>871</v>
      </c>
      <c r="C121" s="44" t="s">
        <v>72</v>
      </c>
      <c r="D121" s="45">
        <v>13</v>
      </c>
      <c r="E121" s="44" t="s">
        <v>107</v>
      </c>
      <c r="F121" s="45">
        <v>0</v>
      </c>
      <c r="G121" s="44" t="s">
        <v>75</v>
      </c>
      <c r="H121" s="44" t="s">
        <v>76</v>
      </c>
      <c r="I121" s="45"/>
      <c r="J121" s="106">
        <f>J123+J126+J129+J131+J134</f>
        <v>10000</v>
      </c>
    </row>
    <row r="122" spans="1:10" ht="47.25" hidden="1" x14ac:dyDescent="0.25">
      <c r="A122" s="46" t="s">
        <v>391</v>
      </c>
      <c r="B122" s="45">
        <v>871</v>
      </c>
      <c r="C122" s="44" t="s">
        <v>72</v>
      </c>
      <c r="D122" s="44" t="s">
        <v>107</v>
      </c>
      <c r="E122" s="44" t="s">
        <v>107</v>
      </c>
      <c r="F122" s="44" t="s">
        <v>74</v>
      </c>
      <c r="G122" s="44" t="s">
        <v>72</v>
      </c>
      <c r="H122" s="44" t="s">
        <v>76</v>
      </c>
      <c r="I122" s="45"/>
      <c r="J122" s="106">
        <f>J123</f>
        <v>0</v>
      </c>
    </row>
    <row r="123" spans="1:10" ht="31.5" hidden="1" x14ac:dyDescent="0.25">
      <c r="A123" s="47" t="s">
        <v>392</v>
      </c>
      <c r="B123" s="45">
        <v>871</v>
      </c>
      <c r="C123" s="50" t="s">
        <v>72</v>
      </c>
      <c r="D123" s="50" t="s">
        <v>107</v>
      </c>
      <c r="E123" s="50" t="s">
        <v>107</v>
      </c>
      <c r="F123" s="50" t="s">
        <v>74</v>
      </c>
      <c r="G123" s="50" t="s">
        <v>72</v>
      </c>
      <c r="H123" s="50" t="s">
        <v>393</v>
      </c>
      <c r="I123" s="50"/>
      <c r="J123" s="106">
        <f>J124</f>
        <v>0</v>
      </c>
    </row>
    <row r="124" spans="1:10" ht="31.5" hidden="1" x14ac:dyDescent="0.25">
      <c r="A124" s="47" t="s">
        <v>82</v>
      </c>
      <c r="B124" s="44" t="s">
        <v>61</v>
      </c>
      <c r="C124" s="50" t="s">
        <v>72</v>
      </c>
      <c r="D124" s="50" t="s">
        <v>107</v>
      </c>
      <c r="E124" s="50" t="s">
        <v>107</v>
      </c>
      <c r="F124" s="50" t="s">
        <v>74</v>
      </c>
      <c r="G124" s="50" t="s">
        <v>72</v>
      </c>
      <c r="H124" s="50" t="s">
        <v>393</v>
      </c>
      <c r="I124" s="50" t="s">
        <v>83</v>
      </c>
      <c r="J124" s="106"/>
    </row>
    <row r="125" spans="1:10" ht="47.25" x14ac:dyDescent="0.25">
      <c r="A125" s="47" t="s">
        <v>221</v>
      </c>
      <c r="B125" s="44" t="s">
        <v>61</v>
      </c>
      <c r="C125" s="44" t="s">
        <v>72</v>
      </c>
      <c r="D125" s="44" t="s">
        <v>107</v>
      </c>
      <c r="E125" s="44" t="s">
        <v>107</v>
      </c>
      <c r="F125" s="44" t="s">
        <v>74</v>
      </c>
      <c r="G125" s="44" t="s">
        <v>73</v>
      </c>
      <c r="H125" s="44" t="s">
        <v>76</v>
      </c>
      <c r="I125" s="44"/>
      <c r="J125" s="106">
        <f>J126</f>
        <v>10000</v>
      </c>
    </row>
    <row r="126" spans="1:10" ht="31.5" x14ac:dyDescent="0.25">
      <c r="A126" s="47" t="s">
        <v>222</v>
      </c>
      <c r="B126" s="44" t="s">
        <v>61</v>
      </c>
      <c r="C126" s="44" t="s">
        <v>72</v>
      </c>
      <c r="D126" s="44" t="s">
        <v>107</v>
      </c>
      <c r="E126" s="44" t="s">
        <v>107</v>
      </c>
      <c r="F126" s="44" t="s">
        <v>74</v>
      </c>
      <c r="G126" s="44" t="s">
        <v>73</v>
      </c>
      <c r="H126" s="44" t="s">
        <v>223</v>
      </c>
      <c r="I126" s="44"/>
      <c r="J126" s="106">
        <f>J127</f>
        <v>10000</v>
      </c>
    </row>
    <row r="127" spans="1:10" ht="31.5" x14ac:dyDescent="0.25">
      <c r="A127" s="47" t="s">
        <v>82</v>
      </c>
      <c r="B127" s="45">
        <v>871</v>
      </c>
      <c r="C127" s="44" t="s">
        <v>72</v>
      </c>
      <c r="D127" s="44" t="s">
        <v>107</v>
      </c>
      <c r="E127" s="44" t="s">
        <v>107</v>
      </c>
      <c r="F127" s="44" t="s">
        <v>74</v>
      </c>
      <c r="G127" s="44" t="s">
        <v>73</v>
      </c>
      <c r="H127" s="44" t="s">
        <v>223</v>
      </c>
      <c r="I127" s="44" t="s">
        <v>83</v>
      </c>
      <c r="J127" s="106">
        <v>10000</v>
      </c>
    </row>
    <row r="128" spans="1:10" ht="63" hidden="1" x14ac:dyDescent="0.25">
      <c r="A128" s="47" t="s">
        <v>224</v>
      </c>
      <c r="B128" s="45">
        <v>871</v>
      </c>
      <c r="C128" s="44" t="s">
        <v>72</v>
      </c>
      <c r="D128" s="44" t="s">
        <v>107</v>
      </c>
      <c r="E128" s="44" t="s">
        <v>107</v>
      </c>
      <c r="F128" s="44" t="s">
        <v>74</v>
      </c>
      <c r="G128" s="44" t="s">
        <v>79</v>
      </c>
      <c r="H128" s="44"/>
      <c r="I128" s="44"/>
      <c r="J128" s="106">
        <f>J129</f>
        <v>0</v>
      </c>
    </row>
    <row r="129" spans="1:10" ht="31.5" hidden="1" x14ac:dyDescent="0.25">
      <c r="A129" s="47" t="s">
        <v>225</v>
      </c>
      <c r="B129" s="45">
        <v>871</v>
      </c>
      <c r="C129" s="44" t="s">
        <v>72</v>
      </c>
      <c r="D129" s="44" t="s">
        <v>107</v>
      </c>
      <c r="E129" s="44" t="s">
        <v>107</v>
      </c>
      <c r="F129" s="44" t="s">
        <v>74</v>
      </c>
      <c r="G129" s="44" t="s">
        <v>79</v>
      </c>
      <c r="H129" s="44" t="s">
        <v>226</v>
      </c>
      <c r="I129" s="44"/>
      <c r="J129" s="106">
        <f>J130</f>
        <v>0</v>
      </c>
    </row>
    <row r="130" spans="1:10" ht="31.5" hidden="1" x14ac:dyDescent="0.25">
      <c r="A130" s="47" t="s">
        <v>82</v>
      </c>
      <c r="B130" s="45">
        <v>871</v>
      </c>
      <c r="C130" s="44" t="s">
        <v>72</v>
      </c>
      <c r="D130" s="44" t="s">
        <v>107</v>
      </c>
      <c r="E130" s="44" t="s">
        <v>107</v>
      </c>
      <c r="F130" s="44" t="s">
        <v>74</v>
      </c>
      <c r="G130" s="44" t="s">
        <v>79</v>
      </c>
      <c r="H130" s="44" t="s">
        <v>226</v>
      </c>
      <c r="I130" s="44" t="s">
        <v>83</v>
      </c>
      <c r="J130" s="106"/>
    </row>
    <row r="131" spans="1:10" ht="63" hidden="1" x14ac:dyDescent="0.25">
      <c r="A131" s="47" t="s">
        <v>394</v>
      </c>
      <c r="B131" s="45">
        <v>871</v>
      </c>
      <c r="C131" s="44" t="s">
        <v>72</v>
      </c>
      <c r="D131" s="44" t="s">
        <v>107</v>
      </c>
      <c r="E131" s="44" t="s">
        <v>107</v>
      </c>
      <c r="F131" s="44" t="s">
        <v>74</v>
      </c>
      <c r="G131" s="44" t="s">
        <v>91</v>
      </c>
      <c r="H131" s="44"/>
      <c r="I131" s="44"/>
      <c r="J131" s="106">
        <f>J132</f>
        <v>0</v>
      </c>
    </row>
    <row r="132" spans="1:10" ht="31.5" hidden="1" x14ac:dyDescent="0.25">
      <c r="A132" s="47" t="s">
        <v>395</v>
      </c>
      <c r="B132" s="45">
        <v>871</v>
      </c>
      <c r="C132" s="44" t="s">
        <v>72</v>
      </c>
      <c r="D132" s="44" t="s">
        <v>107</v>
      </c>
      <c r="E132" s="44" t="s">
        <v>107</v>
      </c>
      <c r="F132" s="44" t="s">
        <v>74</v>
      </c>
      <c r="G132" s="44" t="s">
        <v>91</v>
      </c>
      <c r="H132" s="44" t="s">
        <v>396</v>
      </c>
      <c r="I132" s="44"/>
      <c r="J132" s="106">
        <f>J133</f>
        <v>0</v>
      </c>
    </row>
    <row r="133" spans="1:10" ht="31.5" hidden="1" x14ac:dyDescent="0.25">
      <c r="A133" s="47" t="s">
        <v>82</v>
      </c>
      <c r="B133" s="45">
        <v>871</v>
      </c>
      <c r="C133" s="44" t="s">
        <v>72</v>
      </c>
      <c r="D133" s="44" t="s">
        <v>107</v>
      </c>
      <c r="E133" s="44" t="s">
        <v>107</v>
      </c>
      <c r="F133" s="44" t="s">
        <v>74</v>
      </c>
      <c r="G133" s="44" t="s">
        <v>91</v>
      </c>
      <c r="H133" s="44" t="s">
        <v>396</v>
      </c>
      <c r="I133" s="44" t="s">
        <v>83</v>
      </c>
      <c r="J133" s="106"/>
    </row>
    <row r="134" spans="1:10" ht="63" hidden="1" x14ac:dyDescent="0.25">
      <c r="A134" s="47" t="s">
        <v>397</v>
      </c>
      <c r="B134" s="45">
        <v>871</v>
      </c>
      <c r="C134" s="44" t="s">
        <v>72</v>
      </c>
      <c r="D134" s="44" t="s">
        <v>107</v>
      </c>
      <c r="E134" s="44" t="s">
        <v>107</v>
      </c>
      <c r="F134" s="44" t="s">
        <v>74</v>
      </c>
      <c r="G134" s="44" t="s">
        <v>92</v>
      </c>
      <c r="H134" s="44"/>
      <c r="I134" s="44"/>
      <c r="J134" s="106">
        <f>J135</f>
        <v>0</v>
      </c>
    </row>
    <row r="135" spans="1:10" ht="31.5" hidden="1" x14ac:dyDescent="0.25">
      <c r="A135" s="47" t="s">
        <v>227</v>
      </c>
      <c r="B135" s="45">
        <v>871</v>
      </c>
      <c r="C135" s="44" t="s">
        <v>72</v>
      </c>
      <c r="D135" s="44" t="s">
        <v>107</v>
      </c>
      <c r="E135" s="44" t="s">
        <v>107</v>
      </c>
      <c r="F135" s="44" t="s">
        <v>74</v>
      </c>
      <c r="G135" s="44" t="s">
        <v>92</v>
      </c>
      <c r="H135" s="44" t="s">
        <v>228</v>
      </c>
      <c r="I135" s="44"/>
      <c r="J135" s="106">
        <f>J136</f>
        <v>0</v>
      </c>
    </row>
    <row r="136" spans="1:10" ht="31.5" hidden="1" x14ac:dyDescent="0.25">
      <c r="A136" s="47" t="s">
        <v>82</v>
      </c>
      <c r="B136" s="45">
        <v>871</v>
      </c>
      <c r="C136" s="44" t="s">
        <v>72</v>
      </c>
      <c r="D136" s="44" t="s">
        <v>107</v>
      </c>
      <c r="E136" s="44" t="s">
        <v>107</v>
      </c>
      <c r="F136" s="44" t="s">
        <v>74</v>
      </c>
      <c r="G136" s="44" t="s">
        <v>92</v>
      </c>
      <c r="H136" s="44" t="s">
        <v>228</v>
      </c>
      <c r="I136" s="44" t="s">
        <v>83</v>
      </c>
      <c r="J136" s="106"/>
    </row>
    <row r="137" spans="1:10" hidden="1" x14ac:dyDescent="0.25">
      <c r="A137" s="47" t="s">
        <v>165</v>
      </c>
      <c r="B137" s="44" t="s">
        <v>61</v>
      </c>
      <c r="C137" s="44" t="s">
        <v>72</v>
      </c>
      <c r="D137" s="44" t="s">
        <v>107</v>
      </c>
      <c r="E137" s="45">
        <v>92</v>
      </c>
      <c r="F137" s="44"/>
      <c r="G137" s="44"/>
      <c r="H137" s="45"/>
      <c r="I137" s="44"/>
      <c r="J137" s="106">
        <f>J138</f>
        <v>0</v>
      </c>
    </row>
    <row r="138" spans="1:10" hidden="1" x14ac:dyDescent="0.25">
      <c r="A138" s="47" t="s">
        <v>232</v>
      </c>
      <c r="B138" s="44" t="s">
        <v>61</v>
      </c>
      <c r="C138" s="44" t="s">
        <v>72</v>
      </c>
      <c r="D138" s="44" t="s">
        <v>107</v>
      </c>
      <c r="E138" s="45">
        <v>92</v>
      </c>
      <c r="F138" s="44" t="s">
        <v>80</v>
      </c>
      <c r="G138" s="44"/>
      <c r="H138" s="45"/>
      <c r="I138" s="44"/>
      <c r="J138" s="106">
        <f>J139</f>
        <v>0</v>
      </c>
    </row>
    <row r="139" spans="1:10" ht="63" hidden="1" x14ac:dyDescent="0.25">
      <c r="A139" s="47" t="s">
        <v>233</v>
      </c>
      <c r="B139" s="44" t="s">
        <v>61</v>
      </c>
      <c r="C139" s="44" t="s">
        <v>72</v>
      </c>
      <c r="D139" s="44" t="s">
        <v>107</v>
      </c>
      <c r="E139" s="45">
        <v>92</v>
      </c>
      <c r="F139" s="44" t="s">
        <v>80</v>
      </c>
      <c r="G139" s="44" t="s">
        <v>75</v>
      </c>
      <c r="H139" s="45"/>
      <c r="I139" s="44"/>
      <c r="J139" s="106">
        <f>SUM(J140:J142)</f>
        <v>0</v>
      </c>
    </row>
    <row r="140" spans="1:10" ht="31.5" hidden="1" x14ac:dyDescent="0.25">
      <c r="A140" s="47" t="s">
        <v>82</v>
      </c>
      <c r="B140" s="44" t="s">
        <v>61</v>
      </c>
      <c r="C140" s="44" t="s">
        <v>72</v>
      </c>
      <c r="D140" s="44" t="s">
        <v>107</v>
      </c>
      <c r="E140" s="45">
        <v>92</v>
      </c>
      <c r="F140" s="44" t="s">
        <v>80</v>
      </c>
      <c r="G140" s="44" t="s">
        <v>75</v>
      </c>
      <c r="H140" s="45">
        <v>26390</v>
      </c>
      <c r="I140" s="44" t="s">
        <v>83</v>
      </c>
      <c r="J140" s="106"/>
    </row>
    <row r="141" spans="1:10" hidden="1" x14ac:dyDescent="0.25">
      <c r="A141" s="47" t="s">
        <v>111</v>
      </c>
      <c r="B141" s="44" t="s">
        <v>61</v>
      </c>
      <c r="C141" s="44" t="s">
        <v>72</v>
      </c>
      <c r="D141" s="44" t="s">
        <v>107</v>
      </c>
      <c r="E141" s="45">
        <v>92</v>
      </c>
      <c r="F141" s="44" t="s">
        <v>80</v>
      </c>
      <c r="G141" s="44" t="s">
        <v>75</v>
      </c>
      <c r="H141" s="45">
        <v>26390</v>
      </c>
      <c r="I141" s="44" t="s">
        <v>112</v>
      </c>
      <c r="J141" s="106"/>
    </row>
    <row r="142" spans="1:10" hidden="1" x14ac:dyDescent="0.25">
      <c r="A142" s="47" t="s">
        <v>84</v>
      </c>
      <c r="B142" s="44" t="s">
        <v>61</v>
      </c>
      <c r="C142" s="44" t="s">
        <v>72</v>
      </c>
      <c r="D142" s="44" t="s">
        <v>107</v>
      </c>
      <c r="E142" s="45">
        <v>92</v>
      </c>
      <c r="F142" s="44" t="s">
        <v>80</v>
      </c>
      <c r="G142" s="44" t="s">
        <v>75</v>
      </c>
      <c r="H142" s="45">
        <v>26390</v>
      </c>
      <c r="I142" s="44" t="s">
        <v>85</v>
      </c>
      <c r="J142" s="106"/>
    </row>
    <row r="143" spans="1:10" x14ac:dyDescent="0.25">
      <c r="A143" s="47" t="s">
        <v>87</v>
      </c>
      <c r="B143" s="44" t="s">
        <v>61</v>
      </c>
      <c r="C143" s="44" t="s">
        <v>72</v>
      </c>
      <c r="D143" s="44" t="s">
        <v>107</v>
      </c>
      <c r="E143" s="44" t="s">
        <v>88</v>
      </c>
      <c r="F143" s="45">
        <v>0</v>
      </c>
      <c r="G143" s="44" t="s">
        <v>75</v>
      </c>
      <c r="H143" s="44" t="s">
        <v>76</v>
      </c>
      <c r="I143" s="45"/>
      <c r="J143" s="106">
        <f>J144</f>
        <v>169224</v>
      </c>
    </row>
    <row r="144" spans="1:10" x14ac:dyDescent="0.25">
      <c r="A144" s="47" t="s">
        <v>234</v>
      </c>
      <c r="B144" s="44" t="s">
        <v>61</v>
      </c>
      <c r="C144" s="44" t="s">
        <v>72</v>
      </c>
      <c r="D144" s="44" t="s">
        <v>107</v>
      </c>
      <c r="E144" s="44" t="s">
        <v>88</v>
      </c>
      <c r="F144" s="45">
        <v>9</v>
      </c>
      <c r="G144" s="44" t="s">
        <v>75</v>
      </c>
      <c r="H144" s="44" t="s">
        <v>76</v>
      </c>
      <c r="I144" s="45"/>
      <c r="J144" s="106">
        <f>J145+J147</f>
        <v>169224</v>
      </c>
    </row>
    <row r="145" spans="1:10" ht="31.5" x14ac:dyDescent="0.25">
      <c r="A145" s="47" t="s">
        <v>235</v>
      </c>
      <c r="B145" s="44" t="s">
        <v>61</v>
      </c>
      <c r="C145" s="44" t="s">
        <v>72</v>
      </c>
      <c r="D145" s="44" t="s">
        <v>107</v>
      </c>
      <c r="E145" s="44" t="s">
        <v>88</v>
      </c>
      <c r="F145" s="45">
        <v>9</v>
      </c>
      <c r="G145" s="44" t="s">
        <v>75</v>
      </c>
      <c r="H145" s="44" t="s">
        <v>236</v>
      </c>
      <c r="I145" s="45"/>
      <c r="J145" s="106">
        <f>J146</f>
        <v>151000</v>
      </c>
    </row>
    <row r="146" spans="1:10" ht="31.5" x14ac:dyDescent="0.25">
      <c r="A146" s="47" t="s">
        <v>82</v>
      </c>
      <c r="B146" s="44" t="s">
        <v>61</v>
      </c>
      <c r="C146" s="44" t="s">
        <v>72</v>
      </c>
      <c r="D146" s="44" t="s">
        <v>107</v>
      </c>
      <c r="E146" s="44" t="s">
        <v>88</v>
      </c>
      <c r="F146" s="45">
        <v>9</v>
      </c>
      <c r="G146" s="44" t="s">
        <v>75</v>
      </c>
      <c r="H146" s="44" t="s">
        <v>236</v>
      </c>
      <c r="I146" s="45">
        <v>240</v>
      </c>
      <c r="J146" s="106">
        <v>151000</v>
      </c>
    </row>
    <row r="147" spans="1:10" x14ac:dyDescent="0.25">
      <c r="A147" s="47" t="s">
        <v>237</v>
      </c>
      <c r="B147" s="44" t="s">
        <v>61</v>
      </c>
      <c r="C147" s="44" t="s">
        <v>72</v>
      </c>
      <c r="D147" s="44" t="s">
        <v>107</v>
      </c>
      <c r="E147" s="44" t="s">
        <v>88</v>
      </c>
      <c r="F147" s="45">
        <v>9</v>
      </c>
      <c r="G147" s="44" t="s">
        <v>75</v>
      </c>
      <c r="H147" s="45">
        <v>29090</v>
      </c>
      <c r="I147" s="44"/>
      <c r="J147" s="106">
        <f>J148</f>
        <v>18224</v>
      </c>
    </row>
    <row r="148" spans="1:10" x14ac:dyDescent="0.25">
      <c r="A148" s="47" t="s">
        <v>84</v>
      </c>
      <c r="B148" s="44" t="s">
        <v>61</v>
      </c>
      <c r="C148" s="44" t="s">
        <v>72</v>
      </c>
      <c r="D148" s="44" t="s">
        <v>107</v>
      </c>
      <c r="E148" s="44" t="s">
        <v>88</v>
      </c>
      <c r="F148" s="45">
        <v>9</v>
      </c>
      <c r="G148" s="44" t="s">
        <v>75</v>
      </c>
      <c r="H148" s="45">
        <v>29090</v>
      </c>
      <c r="I148" s="44" t="s">
        <v>85</v>
      </c>
      <c r="J148" s="106">
        <v>18224</v>
      </c>
    </row>
    <row r="149" spans="1:10" x14ac:dyDescent="0.25">
      <c r="A149" s="54" t="s">
        <v>114</v>
      </c>
      <c r="B149" s="45">
        <v>871</v>
      </c>
      <c r="C149" s="44" t="s">
        <v>73</v>
      </c>
      <c r="D149" s="45" t="s">
        <v>24</v>
      </c>
      <c r="E149" s="44" t="s">
        <v>153</v>
      </c>
      <c r="F149" s="45"/>
      <c r="G149" s="44"/>
      <c r="H149" s="44"/>
      <c r="I149" s="45" t="s">
        <v>154</v>
      </c>
      <c r="J149" s="105">
        <f>J150</f>
        <v>487150</v>
      </c>
    </row>
    <row r="150" spans="1:10" x14ac:dyDescent="0.25">
      <c r="A150" s="55" t="s">
        <v>115</v>
      </c>
      <c r="B150" s="45">
        <v>871</v>
      </c>
      <c r="C150" s="44" t="s">
        <v>73</v>
      </c>
      <c r="D150" s="44" t="s">
        <v>79</v>
      </c>
      <c r="E150" s="44" t="s">
        <v>153</v>
      </c>
      <c r="F150" s="45"/>
      <c r="G150" s="44"/>
      <c r="H150" s="44"/>
      <c r="I150" s="45" t="s">
        <v>154</v>
      </c>
      <c r="J150" s="106">
        <f>J151</f>
        <v>487150</v>
      </c>
    </row>
    <row r="151" spans="1:10" x14ac:dyDescent="0.25">
      <c r="A151" s="47" t="s">
        <v>87</v>
      </c>
      <c r="B151" s="45">
        <v>871</v>
      </c>
      <c r="C151" s="44" t="s">
        <v>73</v>
      </c>
      <c r="D151" s="44" t="s">
        <v>79</v>
      </c>
      <c r="E151" s="44" t="s">
        <v>88</v>
      </c>
      <c r="F151" s="45">
        <v>0</v>
      </c>
      <c r="G151" s="44" t="s">
        <v>75</v>
      </c>
      <c r="H151" s="44" t="s">
        <v>76</v>
      </c>
      <c r="I151" s="45"/>
      <c r="J151" s="106">
        <f>J152</f>
        <v>487150</v>
      </c>
    </row>
    <row r="152" spans="1:10" x14ac:dyDescent="0.25">
      <c r="A152" s="47" t="s">
        <v>234</v>
      </c>
      <c r="B152" s="45">
        <v>871</v>
      </c>
      <c r="C152" s="44" t="s">
        <v>73</v>
      </c>
      <c r="D152" s="44" t="s">
        <v>79</v>
      </c>
      <c r="E152" s="44" t="s">
        <v>88</v>
      </c>
      <c r="F152" s="45">
        <v>9</v>
      </c>
      <c r="G152" s="44" t="s">
        <v>75</v>
      </c>
      <c r="H152" s="44" t="s">
        <v>76</v>
      </c>
      <c r="I152" s="45"/>
      <c r="J152" s="106">
        <f>J153</f>
        <v>487150</v>
      </c>
    </row>
    <row r="153" spans="1:10" ht="63" x14ac:dyDescent="0.25">
      <c r="A153" s="46" t="s">
        <v>238</v>
      </c>
      <c r="B153" s="45">
        <v>871</v>
      </c>
      <c r="C153" s="44" t="s">
        <v>73</v>
      </c>
      <c r="D153" s="44" t="s">
        <v>79</v>
      </c>
      <c r="E153" s="44" t="s">
        <v>88</v>
      </c>
      <c r="F153" s="45">
        <v>9</v>
      </c>
      <c r="G153" s="44" t="s">
        <v>75</v>
      </c>
      <c r="H153" s="44" t="s">
        <v>116</v>
      </c>
      <c r="I153" s="45"/>
      <c r="J153" s="106">
        <f>SUM(J154:J155)</f>
        <v>487150</v>
      </c>
    </row>
    <row r="154" spans="1:10" x14ac:dyDescent="0.25">
      <c r="A154" s="46" t="s">
        <v>159</v>
      </c>
      <c r="B154" s="45">
        <v>871</v>
      </c>
      <c r="C154" s="44" t="s">
        <v>73</v>
      </c>
      <c r="D154" s="44" t="s">
        <v>79</v>
      </c>
      <c r="E154" s="44" t="s">
        <v>88</v>
      </c>
      <c r="F154" s="45">
        <v>9</v>
      </c>
      <c r="G154" s="44" t="s">
        <v>75</v>
      </c>
      <c r="H154" s="44" t="s">
        <v>116</v>
      </c>
      <c r="I154" s="45">
        <v>120</v>
      </c>
      <c r="J154" s="106">
        <v>487150</v>
      </c>
    </row>
    <row r="155" spans="1:10" ht="31.5" hidden="1" x14ac:dyDescent="0.25">
      <c r="A155" s="47" t="s">
        <v>82</v>
      </c>
      <c r="B155" s="45">
        <v>871</v>
      </c>
      <c r="C155" s="44" t="s">
        <v>73</v>
      </c>
      <c r="D155" s="44" t="s">
        <v>79</v>
      </c>
      <c r="E155" s="44" t="s">
        <v>88</v>
      </c>
      <c r="F155" s="45">
        <v>9</v>
      </c>
      <c r="G155" s="44" t="s">
        <v>75</v>
      </c>
      <c r="H155" s="44" t="s">
        <v>116</v>
      </c>
      <c r="I155" s="45">
        <v>240</v>
      </c>
      <c r="J155" s="106"/>
    </row>
    <row r="156" spans="1:10" x14ac:dyDescent="0.25">
      <c r="A156" s="54" t="s">
        <v>117</v>
      </c>
      <c r="B156" s="45">
        <v>871</v>
      </c>
      <c r="C156" s="44" t="s">
        <v>79</v>
      </c>
      <c r="D156" s="44"/>
      <c r="E156" s="44"/>
      <c r="F156" s="45"/>
      <c r="G156" s="44"/>
      <c r="H156" s="44"/>
      <c r="I156" s="45"/>
      <c r="J156" s="106">
        <f>J157+J182+J196</f>
        <v>1694503.06</v>
      </c>
    </row>
    <row r="157" spans="1:10" x14ac:dyDescent="0.25">
      <c r="A157" s="46" t="s">
        <v>478</v>
      </c>
      <c r="B157" s="45">
        <v>871</v>
      </c>
      <c r="C157" s="44" t="s">
        <v>79</v>
      </c>
      <c r="D157" s="44" t="s">
        <v>110</v>
      </c>
      <c r="E157" s="44"/>
      <c r="F157" s="45"/>
      <c r="G157" s="44"/>
      <c r="H157" s="44"/>
      <c r="I157" s="45"/>
      <c r="J157" s="106">
        <f>J158+J178</f>
        <v>461378.6</v>
      </c>
    </row>
    <row r="158" spans="1:10" ht="94.5" x14ac:dyDescent="0.25">
      <c r="A158" s="46" t="s">
        <v>239</v>
      </c>
      <c r="B158" s="45">
        <v>871</v>
      </c>
      <c r="C158" s="44" t="s">
        <v>79</v>
      </c>
      <c r="D158" s="44" t="s">
        <v>110</v>
      </c>
      <c r="E158" s="44" t="s">
        <v>73</v>
      </c>
      <c r="F158" s="45">
        <v>0</v>
      </c>
      <c r="G158" s="44" t="s">
        <v>75</v>
      </c>
      <c r="H158" s="44" t="s">
        <v>76</v>
      </c>
      <c r="I158" s="45"/>
      <c r="J158" s="106">
        <f>J159+J170+J173</f>
        <v>426878.6</v>
      </c>
    </row>
    <row r="159" spans="1:10" ht="31.5" x14ac:dyDescent="0.25">
      <c r="A159" s="47" t="s">
        <v>240</v>
      </c>
      <c r="B159" s="45">
        <v>871</v>
      </c>
      <c r="C159" s="44" t="s">
        <v>79</v>
      </c>
      <c r="D159" s="44" t="s">
        <v>110</v>
      </c>
      <c r="E159" s="44" t="s">
        <v>73</v>
      </c>
      <c r="F159" s="45">
        <v>1</v>
      </c>
      <c r="G159" s="44" t="s">
        <v>75</v>
      </c>
      <c r="H159" s="44" t="s">
        <v>76</v>
      </c>
      <c r="I159" s="45"/>
      <c r="J159" s="106">
        <f>J160+J162+J166+J168+J164</f>
        <v>70000</v>
      </c>
    </row>
    <row r="160" spans="1:10" ht="31.5" x14ac:dyDescent="0.25">
      <c r="A160" s="47" t="s">
        <v>241</v>
      </c>
      <c r="B160" s="45">
        <v>871</v>
      </c>
      <c r="C160" s="44" t="s">
        <v>79</v>
      </c>
      <c r="D160" s="44" t="s">
        <v>110</v>
      </c>
      <c r="E160" s="44" t="s">
        <v>73</v>
      </c>
      <c r="F160" s="45">
        <v>1</v>
      </c>
      <c r="G160" s="44" t="s">
        <v>75</v>
      </c>
      <c r="H160" s="44" t="s">
        <v>242</v>
      </c>
      <c r="I160" s="45"/>
      <c r="J160" s="106">
        <f>J161</f>
        <v>70000</v>
      </c>
    </row>
    <row r="161" spans="1:10" ht="31.5" x14ac:dyDescent="0.25">
      <c r="A161" s="47" t="s">
        <v>82</v>
      </c>
      <c r="B161" s="45">
        <v>871</v>
      </c>
      <c r="C161" s="44" t="s">
        <v>79</v>
      </c>
      <c r="D161" s="44" t="s">
        <v>110</v>
      </c>
      <c r="E161" s="44" t="s">
        <v>73</v>
      </c>
      <c r="F161" s="45">
        <v>1</v>
      </c>
      <c r="G161" s="44" t="s">
        <v>75</v>
      </c>
      <c r="H161" s="44" t="s">
        <v>242</v>
      </c>
      <c r="I161" s="45">
        <v>240</v>
      </c>
      <c r="J161" s="106">
        <v>70000</v>
      </c>
    </row>
    <row r="162" spans="1:10" hidden="1" x14ac:dyDescent="0.25">
      <c r="A162" s="47" t="s">
        <v>243</v>
      </c>
      <c r="B162" s="45">
        <v>871</v>
      </c>
      <c r="C162" s="44" t="s">
        <v>79</v>
      </c>
      <c r="D162" s="44" t="s">
        <v>110</v>
      </c>
      <c r="E162" s="44" t="s">
        <v>73</v>
      </c>
      <c r="F162" s="45">
        <v>1</v>
      </c>
      <c r="G162" s="44" t="s">
        <v>75</v>
      </c>
      <c r="H162" s="44" t="s">
        <v>244</v>
      </c>
      <c r="I162" s="45"/>
      <c r="J162" s="106">
        <f>J163</f>
        <v>0</v>
      </c>
    </row>
    <row r="163" spans="1:10" ht="31.5" hidden="1" x14ac:dyDescent="0.25">
      <c r="A163" s="47" t="s">
        <v>82</v>
      </c>
      <c r="B163" s="45">
        <v>871</v>
      </c>
      <c r="C163" s="44" t="s">
        <v>79</v>
      </c>
      <c r="D163" s="44" t="s">
        <v>110</v>
      </c>
      <c r="E163" s="44" t="s">
        <v>73</v>
      </c>
      <c r="F163" s="45">
        <v>1</v>
      </c>
      <c r="G163" s="44" t="s">
        <v>75</v>
      </c>
      <c r="H163" s="44" t="s">
        <v>244</v>
      </c>
      <c r="I163" s="45">
        <v>240</v>
      </c>
      <c r="J163" s="106"/>
    </row>
    <row r="164" spans="1:10" ht="31.5" hidden="1" x14ac:dyDescent="0.25">
      <c r="A164" s="47" t="s">
        <v>245</v>
      </c>
      <c r="B164" s="45">
        <v>871</v>
      </c>
      <c r="C164" s="44" t="s">
        <v>79</v>
      </c>
      <c r="D164" s="44" t="s">
        <v>110</v>
      </c>
      <c r="E164" s="44" t="s">
        <v>73</v>
      </c>
      <c r="F164" s="45">
        <v>1</v>
      </c>
      <c r="G164" s="44" t="s">
        <v>75</v>
      </c>
      <c r="H164" s="44" t="s">
        <v>246</v>
      </c>
      <c r="I164" s="45"/>
      <c r="J164" s="106">
        <f>J165</f>
        <v>0</v>
      </c>
    </row>
    <row r="165" spans="1:10" ht="31.5" hidden="1" x14ac:dyDescent="0.25">
      <c r="A165" s="47" t="s">
        <v>82</v>
      </c>
      <c r="B165" s="45">
        <v>871</v>
      </c>
      <c r="C165" s="44" t="s">
        <v>79</v>
      </c>
      <c r="D165" s="44" t="s">
        <v>110</v>
      </c>
      <c r="E165" s="44" t="s">
        <v>73</v>
      </c>
      <c r="F165" s="45">
        <v>1</v>
      </c>
      <c r="G165" s="44" t="s">
        <v>75</v>
      </c>
      <c r="H165" s="44" t="s">
        <v>246</v>
      </c>
      <c r="I165" s="45">
        <v>240</v>
      </c>
      <c r="J165" s="106"/>
    </row>
    <row r="166" spans="1:10" ht="47.25" hidden="1" x14ac:dyDescent="0.25">
      <c r="A166" s="47" t="s">
        <v>247</v>
      </c>
      <c r="B166" s="45">
        <v>871</v>
      </c>
      <c r="C166" s="44" t="s">
        <v>79</v>
      </c>
      <c r="D166" s="44" t="s">
        <v>110</v>
      </c>
      <c r="E166" s="44" t="s">
        <v>73</v>
      </c>
      <c r="F166" s="45">
        <v>1</v>
      </c>
      <c r="G166" s="44" t="s">
        <v>75</v>
      </c>
      <c r="H166" s="44" t="s">
        <v>248</v>
      </c>
      <c r="I166" s="45"/>
      <c r="J166" s="106">
        <f>J167</f>
        <v>0</v>
      </c>
    </row>
    <row r="167" spans="1:10" ht="31.5" hidden="1" x14ac:dyDescent="0.25">
      <c r="A167" s="47" t="s">
        <v>82</v>
      </c>
      <c r="B167" s="45">
        <v>871</v>
      </c>
      <c r="C167" s="44" t="s">
        <v>79</v>
      </c>
      <c r="D167" s="44" t="s">
        <v>110</v>
      </c>
      <c r="E167" s="44" t="s">
        <v>73</v>
      </c>
      <c r="F167" s="45">
        <v>1</v>
      </c>
      <c r="G167" s="44" t="s">
        <v>75</v>
      </c>
      <c r="H167" s="44" t="s">
        <v>248</v>
      </c>
      <c r="I167" s="45">
        <v>240</v>
      </c>
      <c r="J167" s="106">
        <f>10000-10000</f>
        <v>0</v>
      </c>
    </row>
    <row r="168" spans="1:10" hidden="1" x14ac:dyDescent="0.25">
      <c r="A168" s="47" t="s">
        <v>249</v>
      </c>
      <c r="B168" s="45">
        <v>871</v>
      </c>
      <c r="C168" s="44" t="s">
        <v>79</v>
      </c>
      <c r="D168" s="44" t="s">
        <v>110</v>
      </c>
      <c r="E168" s="44" t="s">
        <v>73</v>
      </c>
      <c r="F168" s="45">
        <v>1</v>
      </c>
      <c r="G168" s="44" t="s">
        <v>75</v>
      </c>
      <c r="H168" s="44" t="s">
        <v>250</v>
      </c>
      <c r="I168" s="45"/>
      <c r="J168" s="106">
        <f>J169</f>
        <v>0</v>
      </c>
    </row>
    <row r="169" spans="1:10" ht="31.5" hidden="1" x14ac:dyDescent="0.25">
      <c r="A169" s="47" t="s">
        <v>82</v>
      </c>
      <c r="B169" s="45">
        <v>871</v>
      </c>
      <c r="C169" s="44" t="s">
        <v>79</v>
      </c>
      <c r="D169" s="44" t="s">
        <v>110</v>
      </c>
      <c r="E169" s="44" t="s">
        <v>73</v>
      </c>
      <c r="F169" s="45">
        <v>1</v>
      </c>
      <c r="G169" s="44" t="s">
        <v>75</v>
      </c>
      <c r="H169" s="44" t="s">
        <v>250</v>
      </c>
      <c r="I169" s="45">
        <v>240</v>
      </c>
      <c r="J169" s="106">
        <f>100000-100000</f>
        <v>0</v>
      </c>
    </row>
    <row r="170" spans="1:10" ht="47.25" hidden="1" x14ac:dyDescent="0.25">
      <c r="A170" s="56" t="s">
        <v>251</v>
      </c>
      <c r="B170" s="45">
        <v>871</v>
      </c>
      <c r="C170" s="44" t="s">
        <v>79</v>
      </c>
      <c r="D170" s="44" t="s">
        <v>110</v>
      </c>
      <c r="E170" s="44" t="s">
        <v>73</v>
      </c>
      <c r="F170" s="45">
        <v>2</v>
      </c>
      <c r="G170" s="44" t="s">
        <v>75</v>
      </c>
      <c r="H170" s="44" t="s">
        <v>76</v>
      </c>
      <c r="I170" s="45"/>
      <c r="J170" s="106">
        <f>J171</f>
        <v>0</v>
      </c>
    </row>
    <row r="171" spans="1:10" ht="31.5" hidden="1" x14ac:dyDescent="0.25">
      <c r="A171" s="56" t="s">
        <v>252</v>
      </c>
      <c r="B171" s="45">
        <v>871</v>
      </c>
      <c r="C171" s="44" t="s">
        <v>79</v>
      </c>
      <c r="D171" s="44" t="s">
        <v>110</v>
      </c>
      <c r="E171" s="44" t="s">
        <v>73</v>
      </c>
      <c r="F171" s="45">
        <v>2</v>
      </c>
      <c r="G171" s="44" t="s">
        <v>75</v>
      </c>
      <c r="H171" s="44" t="s">
        <v>253</v>
      </c>
      <c r="I171" s="45"/>
      <c r="J171" s="106">
        <f>J172</f>
        <v>0</v>
      </c>
    </row>
    <row r="172" spans="1:10" ht="31.5" hidden="1" x14ac:dyDescent="0.25">
      <c r="A172" s="47" t="s">
        <v>82</v>
      </c>
      <c r="B172" s="45">
        <v>871</v>
      </c>
      <c r="C172" s="44" t="s">
        <v>79</v>
      </c>
      <c r="D172" s="44" t="s">
        <v>110</v>
      </c>
      <c r="E172" s="44" t="s">
        <v>73</v>
      </c>
      <c r="F172" s="45">
        <v>2</v>
      </c>
      <c r="G172" s="44" t="s">
        <v>75</v>
      </c>
      <c r="H172" s="44" t="s">
        <v>253</v>
      </c>
      <c r="I172" s="45">
        <v>240</v>
      </c>
      <c r="J172" s="106">
        <f>10000-10000</f>
        <v>0</v>
      </c>
    </row>
    <row r="173" spans="1:10" ht="63" x14ac:dyDescent="0.25">
      <c r="A173" s="47" t="s">
        <v>254</v>
      </c>
      <c r="B173" s="45">
        <v>871</v>
      </c>
      <c r="C173" s="44" t="s">
        <v>79</v>
      </c>
      <c r="D173" s="44" t="s">
        <v>110</v>
      </c>
      <c r="E173" s="44" t="s">
        <v>73</v>
      </c>
      <c r="F173" s="45">
        <v>3</v>
      </c>
      <c r="G173" s="44" t="s">
        <v>75</v>
      </c>
      <c r="H173" s="44" t="s">
        <v>76</v>
      </c>
      <c r="I173" s="45"/>
      <c r="J173" s="106">
        <f>J174+J176</f>
        <v>356878.6</v>
      </c>
    </row>
    <row r="174" spans="1:10" ht="31.5" x14ac:dyDescent="0.25">
      <c r="A174" s="47" t="s">
        <v>255</v>
      </c>
      <c r="B174" s="45">
        <v>871</v>
      </c>
      <c r="C174" s="44" t="s">
        <v>79</v>
      </c>
      <c r="D174" s="44" t="s">
        <v>110</v>
      </c>
      <c r="E174" s="44" t="s">
        <v>73</v>
      </c>
      <c r="F174" s="45">
        <v>3</v>
      </c>
      <c r="G174" s="44" t="s">
        <v>75</v>
      </c>
      <c r="H174" s="44" t="s">
        <v>256</v>
      </c>
      <c r="I174" s="45"/>
      <c r="J174" s="106">
        <f>J175</f>
        <v>356878.6</v>
      </c>
    </row>
    <row r="175" spans="1:10" ht="31.5" x14ac:dyDescent="0.25">
      <c r="A175" s="47" t="s">
        <v>82</v>
      </c>
      <c r="B175" s="45">
        <v>871</v>
      </c>
      <c r="C175" s="44" t="s">
        <v>79</v>
      </c>
      <c r="D175" s="44" t="s">
        <v>110</v>
      </c>
      <c r="E175" s="44" t="s">
        <v>73</v>
      </c>
      <c r="F175" s="45">
        <v>3</v>
      </c>
      <c r="G175" s="44" t="s">
        <v>75</v>
      </c>
      <c r="H175" s="44" t="s">
        <v>256</v>
      </c>
      <c r="I175" s="45">
        <v>240</v>
      </c>
      <c r="J175" s="106">
        <f>386878.6-30000</f>
        <v>356878.6</v>
      </c>
    </row>
    <row r="176" spans="1:10" ht="31.5" hidden="1" x14ac:dyDescent="0.25">
      <c r="A176" s="47" t="s">
        <v>257</v>
      </c>
      <c r="B176" s="45">
        <v>871</v>
      </c>
      <c r="C176" s="44" t="s">
        <v>79</v>
      </c>
      <c r="D176" s="44" t="s">
        <v>110</v>
      </c>
      <c r="E176" s="44" t="s">
        <v>73</v>
      </c>
      <c r="F176" s="45">
        <v>3</v>
      </c>
      <c r="G176" s="44" t="s">
        <v>75</v>
      </c>
      <c r="H176" s="44" t="s">
        <v>258</v>
      </c>
      <c r="I176" s="45"/>
      <c r="J176" s="106">
        <f>J177</f>
        <v>0</v>
      </c>
    </row>
    <row r="177" spans="1:10" ht="31.5" hidden="1" x14ac:dyDescent="0.25">
      <c r="A177" s="47" t="s">
        <v>82</v>
      </c>
      <c r="B177" s="45">
        <v>871</v>
      </c>
      <c r="C177" s="44" t="s">
        <v>79</v>
      </c>
      <c r="D177" s="44" t="s">
        <v>110</v>
      </c>
      <c r="E177" s="44" t="s">
        <v>73</v>
      </c>
      <c r="F177" s="45">
        <v>3</v>
      </c>
      <c r="G177" s="44" t="s">
        <v>75</v>
      </c>
      <c r="H177" s="44" t="s">
        <v>258</v>
      </c>
      <c r="I177" s="45">
        <v>240</v>
      </c>
      <c r="J177" s="106"/>
    </row>
    <row r="178" spans="1:10" ht="31.5" x14ac:dyDescent="0.25">
      <c r="A178" s="47" t="s">
        <v>259</v>
      </c>
      <c r="B178" s="45">
        <v>871</v>
      </c>
      <c r="C178" s="44" t="s">
        <v>79</v>
      </c>
      <c r="D178" s="44" t="s">
        <v>110</v>
      </c>
      <c r="E178" s="44">
        <v>97</v>
      </c>
      <c r="F178" s="45">
        <v>0</v>
      </c>
      <c r="G178" s="44" t="s">
        <v>75</v>
      </c>
      <c r="H178" s="44" t="s">
        <v>76</v>
      </c>
      <c r="I178" s="45"/>
      <c r="J178" s="106">
        <f>J179</f>
        <v>34500</v>
      </c>
    </row>
    <row r="179" spans="1:10" ht="63" x14ac:dyDescent="0.25">
      <c r="A179" s="47" t="s">
        <v>171</v>
      </c>
      <c r="B179" s="45">
        <v>871</v>
      </c>
      <c r="C179" s="44" t="s">
        <v>79</v>
      </c>
      <c r="D179" s="44" t="s">
        <v>110</v>
      </c>
      <c r="E179" s="44">
        <v>97</v>
      </c>
      <c r="F179" s="45">
        <v>2</v>
      </c>
      <c r="G179" s="44" t="s">
        <v>75</v>
      </c>
      <c r="H179" s="44" t="s">
        <v>76</v>
      </c>
      <c r="I179" s="45"/>
      <c r="J179" s="106">
        <f>J180</f>
        <v>34500</v>
      </c>
    </row>
    <row r="180" spans="1:10" ht="63" x14ac:dyDescent="0.25">
      <c r="A180" s="47" t="s">
        <v>260</v>
      </c>
      <c r="B180" s="45">
        <v>871</v>
      </c>
      <c r="C180" s="44" t="s">
        <v>79</v>
      </c>
      <c r="D180" s="44" t="s">
        <v>110</v>
      </c>
      <c r="E180" s="44" t="s">
        <v>173</v>
      </c>
      <c r="F180" s="45">
        <v>2</v>
      </c>
      <c r="G180" s="44" t="s">
        <v>75</v>
      </c>
      <c r="H180" s="44" t="s">
        <v>261</v>
      </c>
      <c r="I180" s="45"/>
      <c r="J180" s="106">
        <f>J181</f>
        <v>34500</v>
      </c>
    </row>
    <row r="181" spans="1:10" x14ac:dyDescent="0.25">
      <c r="A181" s="52" t="s">
        <v>176</v>
      </c>
      <c r="B181" s="45">
        <v>871</v>
      </c>
      <c r="C181" s="44" t="s">
        <v>79</v>
      </c>
      <c r="D181" s="44" t="s">
        <v>110</v>
      </c>
      <c r="E181" s="44" t="s">
        <v>173</v>
      </c>
      <c r="F181" s="45">
        <v>2</v>
      </c>
      <c r="G181" s="44" t="s">
        <v>75</v>
      </c>
      <c r="H181" s="44" t="s">
        <v>261</v>
      </c>
      <c r="I181" s="45">
        <v>540</v>
      </c>
      <c r="J181" s="106">
        <v>34500</v>
      </c>
    </row>
    <row r="182" spans="1:10" ht="31.5" x14ac:dyDescent="0.25">
      <c r="A182" s="47" t="s">
        <v>479</v>
      </c>
      <c r="B182" s="45">
        <v>871</v>
      </c>
      <c r="C182" s="44" t="s">
        <v>79</v>
      </c>
      <c r="D182" s="44" t="s">
        <v>98</v>
      </c>
      <c r="E182" s="44"/>
      <c r="F182" s="45"/>
      <c r="G182" s="44"/>
      <c r="H182" s="44"/>
      <c r="I182" s="45"/>
      <c r="J182" s="106">
        <f>J183+J192</f>
        <v>1233124.46</v>
      </c>
    </row>
    <row r="183" spans="1:10" ht="94.5" x14ac:dyDescent="0.25">
      <c r="A183" s="47" t="s">
        <v>239</v>
      </c>
      <c r="B183" s="45">
        <v>871</v>
      </c>
      <c r="C183" s="44" t="s">
        <v>79</v>
      </c>
      <c r="D183" s="44" t="s">
        <v>98</v>
      </c>
      <c r="E183" s="44" t="s">
        <v>73</v>
      </c>
      <c r="F183" s="45">
        <v>0</v>
      </c>
      <c r="G183" s="44" t="s">
        <v>75</v>
      </c>
      <c r="H183" s="44" t="s">
        <v>76</v>
      </c>
      <c r="I183" s="45"/>
      <c r="J183" s="106">
        <f>J184+J189</f>
        <v>885171.96</v>
      </c>
    </row>
    <row r="184" spans="1:10" x14ac:dyDescent="0.25">
      <c r="A184" s="47" t="s">
        <v>262</v>
      </c>
      <c r="B184" s="45">
        <v>871</v>
      </c>
      <c r="C184" s="44" t="s">
        <v>79</v>
      </c>
      <c r="D184" s="44" t="s">
        <v>98</v>
      </c>
      <c r="E184" s="44" t="s">
        <v>73</v>
      </c>
      <c r="F184" s="45">
        <v>4</v>
      </c>
      <c r="G184" s="44" t="s">
        <v>75</v>
      </c>
      <c r="H184" s="44" t="s">
        <v>76</v>
      </c>
      <c r="I184" s="45"/>
      <c r="J184" s="106">
        <f>J185+J187</f>
        <v>85171.96</v>
      </c>
    </row>
    <row r="185" spans="1:10" x14ac:dyDescent="0.25">
      <c r="A185" s="47" t="s">
        <v>262</v>
      </c>
      <c r="B185" s="45">
        <v>871</v>
      </c>
      <c r="C185" s="44" t="s">
        <v>79</v>
      </c>
      <c r="D185" s="44" t="s">
        <v>98</v>
      </c>
      <c r="E185" s="44" t="s">
        <v>73</v>
      </c>
      <c r="F185" s="45">
        <v>4</v>
      </c>
      <c r="G185" s="44" t="s">
        <v>75</v>
      </c>
      <c r="H185" s="44" t="s">
        <v>263</v>
      </c>
      <c r="I185" s="45"/>
      <c r="J185" s="106">
        <f>J186</f>
        <v>85171.96</v>
      </c>
    </row>
    <row r="186" spans="1:10" ht="31.5" x14ac:dyDescent="0.25">
      <c r="A186" s="47" t="s">
        <v>82</v>
      </c>
      <c r="B186" s="45">
        <v>871</v>
      </c>
      <c r="C186" s="44" t="s">
        <v>79</v>
      </c>
      <c r="D186" s="44" t="s">
        <v>98</v>
      </c>
      <c r="E186" s="44" t="s">
        <v>73</v>
      </c>
      <c r="F186" s="45">
        <v>4</v>
      </c>
      <c r="G186" s="44" t="s">
        <v>75</v>
      </c>
      <c r="H186" s="44" t="s">
        <v>263</v>
      </c>
      <c r="I186" s="45">
        <v>240</v>
      </c>
      <c r="J186" s="106">
        <f>30000+85171.96-30000</f>
        <v>85171.96</v>
      </c>
    </row>
    <row r="187" spans="1:10" ht="31.5" hidden="1" x14ac:dyDescent="0.25">
      <c r="A187" s="47" t="s">
        <v>264</v>
      </c>
      <c r="B187" s="45">
        <v>871</v>
      </c>
      <c r="C187" s="44" t="s">
        <v>79</v>
      </c>
      <c r="D187" s="44" t="s">
        <v>98</v>
      </c>
      <c r="E187" s="44" t="s">
        <v>73</v>
      </c>
      <c r="F187" s="45">
        <v>4</v>
      </c>
      <c r="G187" s="44" t="s">
        <v>75</v>
      </c>
      <c r="H187" s="44" t="s">
        <v>265</v>
      </c>
      <c r="I187" s="45"/>
      <c r="J187" s="106">
        <f>J188</f>
        <v>0</v>
      </c>
    </row>
    <row r="188" spans="1:10" ht="31.5" hidden="1" x14ac:dyDescent="0.25">
      <c r="A188" s="47" t="s">
        <v>82</v>
      </c>
      <c r="B188" s="45">
        <v>871</v>
      </c>
      <c r="C188" s="44" t="s">
        <v>79</v>
      </c>
      <c r="D188" s="44" t="s">
        <v>98</v>
      </c>
      <c r="E188" s="44" t="s">
        <v>73</v>
      </c>
      <c r="F188" s="45">
        <v>4</v>
      </c>
      <c r="G188" s="44" t="s">
        <v>75</v>
      </c>
      <c r="H188" s="44" t="s">
        <v>265</v>
      </c>
      <c r="I188" s="45">
        <v>240</v>
      </c>
      <c r="J188" s="106"/>
    </row>
    <row r="189" spans="1:10" ht="31.5" x14ac:dyDescent="0.25">
      <c r="A189" s="47" t="s">
        <v>495</v>
      </c>
      <c r="B189" s="115">
        <v>871</v>
      </c>
      <c r="C189" s="114" t="s">
        <v>79</v>
      </c>
      <c r="D189" s="114" t="s">
        <v>98</v>
      </c>
      <c r="E189" s="114" t="s">
        <v>73</v>
      </c>
      <c r="F189" s="115">
        <v>5</v>
      </c>
      <c r="G189" s="114" t="s">
        <v>75</v>
      </c>
      <c r="H189" s="114" t="s">
        <v>76</v>
      </c>
      <c r="I189" s="115"/>
      <c r="J189" s="106">
        <f>J190</f>
        <v>800000</v>
      </c>
    </row>
    <row r="190" spans="1:10" x14ac:dyDescent="0.25">
      <c r="A190" s="47" t="s">
        <v>487</v>
      </c>
      <c r="B190" s="115">
        <v>871</v>
      </c>
      <c r="C190" s="114" t="s">
        <v>79</v>
      </c>
      <c r="D190" s="114" t="s">
        <v>98</v>
      </c>
      <c r="E190" s="114" t="s">
        <v>73</v>
      </c>
      <c r="F190" s="115">
        <v>5</v>
      </c>
      <c r="G190" s="114" t="s">
        <v>75</v>
      </c>
      <c r="H190" s="114" t="s">
        <v>486</v>
      </c>
      <c r="I190" s="115"/>
      <c r="J190" s="106">
        <f>J191</f>
        <v>800000</v>
      </c>
    </row>
    <row r="191" spans="1:10" ht="31.5" x14ac:dyDescent="0.25">
      <c r="A191" s="47" t="s">
        <v>82</v>
      </c>
      <c r="B191" s="115">
        <v>871</v>
      </c>
      <c r="C191" s="114" t="s">
        <v>79</v>
      </c>
      <c r="D191" s="114" t="s">
        <v>98</v>
      </c>
      <c r="E191" s="114" t="s">
        <v>73</v>
      </c>
      <c r="F191" s="115">
        <v>5</v>
      </c>
      <c r="G191" s="114" t="s">
        <v>75</v>
      </c>
      <c r="H191" s="114" t="s">
        <v>486</v>
      </c>
      <c r="I191" s="115">
        <v>240</v>
      </c>
      <c r="J191" s="106">
        <v>800000</v>
      </c>
    </row>
    <row r="192" spans="1:10" ht="31.5" x14ac:dyDescent="0.25">
      <c r="A192" s="47" t="s">
        <v>259</v>
      </c>
      <c r="B192" s="118">
        <v>871</v>
      </c>
      <c r="C192" s="117" t="s">
        <v>79</v>
      </c>
      <c r="D192" s="117" t="s">
        <v>98</v>
      </c>
      <c r="E192" s="117">
        <v>97</v>
      </c>
      <c r="F192" s="118">
        <v>0</v>
      </c>
      <c r="G192" s="117" t="s">
        <v>75</v>
      </c>
      <c r="H192" s="117" t="s">
        <v>76</v>
      </c>
      <c r="I192" s="118"/>
      <c r="J192" s="106">
        <f>J193</f>
        <v>347952.5</v>
      </c>
    </row>
    <row r="193" spans="1:10" ht="63" x14ac:dyDescent="0.25">
      <c r="A193" s="47" t="s">
        <v>171</v>
      </c>
      <c r="B193" s="118">
        <v>871</v>
      </c>
      <c r="C193" s="117" t="s">
        <v>79</v>
      </c>
      <c r="D193" s="117" t="s">
        <v>98</v>
      </c>
      <c r="E193" s="117">
        <v>97</v>
      </c>
      <c r="F193" s="118">
        <v>2</v>
      </c>
      <c r="G193" s="117" t="s">
        <v>75</v>
      </c>
      <c r="H193" s="117" t="s">
        <v>76</v>
      </c>
      <c r="I193" s="118"/>
      <c r="J193" s="106">
        <f>J194</f>
        <v>347952.5</v>
      </c>
    </row>
    <row r="194" spans="1:10" ht="141.75" x14ac:dyDescent="0.25">
      <c r="A194" s="47" t="s">
        <v>498</v>
      </c>
      <c r="B194" s="118">
        <v>871</v>
      </c>
      <c r="C194" s="117" t="s">
        <v>79</v>
      </c>
      <c r="D194" s="117" t="s">
        <v>98</v>
      </c>
      <c r="E194" s="117" t="s">
        <v>173</v>
      </c>
      <c r="F194" s="118">
        <v>2</v>
      </c>
      <c r="G194" s="117" t="s">
        <v>75</v>
      </c>
      <c r="H194" s="117" t="s">
        <v>497</v>
      </c>
      <c r="I194" s="118"/>
      <c r="J194" s="106">
        <f>J195</f>
        <v>347952.5</v>
      </c>
    </row>
    <row r="195" spans="1:10" x14ac:dyDescent="0.25">
      <c r="A195" s="52" t="s">
        <v>176</v>
      </c>
      <c r="B195" s="118">
        <v>871</v>
      </c>
      <c r="C195" s="117" t="s">
        <v>79</v>
      </c>
      <c r="D195" s="117" t="s">
        <v>98</v>
      </c>
      <c r="E195" s="117" t="s">
        <v>173</v>
      </c>
      <c r="F195" s="118">
        <v>2</v>
      </c>
      <c r="G195" s="117" t="s">
        <v>75</v>
      </c>
      <c r="H195" s="117" t="s">
        <v>497</v>
      </c>
      <c r="I195" s="118">
        <v>540</v>
      </c>
      <c r="J195" s="106">
        <v>347952.5</v>
      </c>
    </row>
    <row r="196" spans="1:10" ht="31.5" hidden="1" x14ac:dyDescent="0.25">
      <c r="A196" s="47" t="s">
        <v>121</v>
      </c>
      <c r="B196" s="44" t="s">
        <v>61</v>
      </c>
      <c r="C196" s="44" t="s">
        <v>79</v>
      </c>
      <c r="D196" s="44" t="s">
        <v>122</v>
      </c>
      <c r="E196" s="44"/>
      <c r="F196" s="45"/>
      <c r="G196" s="44"/>
      <c r="H196" s="44"/>
      <c r="I196" s="45"/>
      <c r="J196" s="106">
        <f>J197</f>
        <v>0</v>
      </c>
    </row>
    <row r="197" spans="1:10" ht="47.25" hidden="1" x14ac:dyDescent="0.25">
      <c r="A197" s="47" t="s">
        <v>266</v>
      </c>
      <c r="B197" s="44" t="s">
        <v>61</v>
      </c>
      <c r="C197" s="44" t="s">
        <v>79</v>
      </c>
      <c r="D197" s="44" t="s">
        <v>122</v>
      </c>
      <c r="E197" s="44" t="s">
        <v>105</v>
      </c>
      <c r="F197" s="45">
        <v>0</v>
      </c>
      <c r="G197" s="44" t="s">
        <v>75</v>
      </c>
      <c r="H197" s="44" t="s">
        <v>76</v>
      </c>
      <c r="I197" s="45"/>
      <c r="J197" s="106">
        <f>J198</f>
        <v>0</v>
      </c>
    </row>
    <row r="198" spans="1:10" hidden="1" x14ac:dyDescent="0.25">
      <c r="A198" s="47" t="s">
        <v>267</v>
      </c>
      <c r="B198" s="44" t="s">
        <v>61</v>
      </c>
      <c r="C198" s="44" t="s">
        <v>79</v>
      </c>
      <c r="D198" s="44" t="s">
        <v>122</v>
      </c>
      <c r="E198" s="44" t="s">
        <v>105</v>
      </c>
      <c r="F198" s="45">
        <v>0</v>
      </c>
      <c r="G198" s="44" t="s">
        <v>75</v>
      </c>
      <c r="H198" s="44" t="s">
        <v>268</v>
      </c>
      <c r="I198" s="45"/>
      <c r="J198" s="106">
        <f>J199</f>
        <v>0</v>
      </c>
    </row>
    <row r="199" spans="1:10" ht="31.5" hidden="1" x14ac:dyDescent="0.25">
      <c r="A199" s="47" t="s">
        <v>82</v>
      </c>
      <c r="B199" s="45">
        <v>871</v>
      </c>
      <c r="C199" s="44" t="s">
        <v>79</v>
      </c>
      <c r="D199" s="44" t="s">
        <v>122</v>
      </c>
      <c r="E199" s="44" t="s">
        <v>105</v>
      </c>
      <c r="F199" s="45">
        <v>0</v>
      </c>
      <c r="G199" s="44" t="s">
        <v>75</v>
      </c>
      <c r="H199" s="44" t="s">
        <v>268</v>
      </c>
      <c r="I199" s="45">
        <v>240</v>
      </c>
      <c r="J199" s="106"/>
    </row>
    <row r="200" spans="1:10" x14ac:dyDescent="0.25">
      <c r="A200" s="54" t="s">
        <v>123</v>
      </c>
      <c r="B200" s="45">
        <v>871</v>
      </c>
      <c r="C200" s="44" t="s">
        <v>91</v>
      </c>
      <c r="D200" s="45" t="s">
        <v>24</v>
      </c>
      <c r="E200" s="44"/>
      <c r="F200" s="45"/>
      <c r="G200" s="44"/>
      <c r="H200" s="44"/>
      <c r="I200" s="45"/>
      <c r="J200" s="106">
        <f>J201+J221+J226</f>
        <v>51507474.469999999</v>
      </c>
    </row>
    <row r="201" spans="1:10" x14ac:dyDescent="0.25">
      <c r="A201" s="46" t="s">
        <v>126</v>
      </c>
      <c r="B201" s="44" t="s">
        <v>61</v>
      </c>
      <c r="C201" s="44" t="s">
        <v>91</v>
      </c>
      <c r="D201" s="44" t="s">
        <v>110</v>
      </c>
      <c r="E201" s="44"/>
      <c r="F201" s="45"/>
      <c r="G201" s="44"/>
      <c r="H201" s="44"/>
      <c r="I201" s="45"/>
      <c r="J201" s="106">
        <f>J202</f>
        <v>51402936.469999999</v>
      </c>
    </row>
    <row r="202" spans="1:10" ht="47.25" x14ac:dyDescent="0.25">
      <c r="A202" s="46" t="s">
        <v>269</v>
      </c>
      <c r="B202" s="44" t="s">
        <v>61</v>
      </c>
      <c r="C202" s="44" t="s">
        <v>91</v>
      </c>
      <c r="D202" s="44" t="s">
        <v>110</v>
      </c>
      <c r="E202" s="44" t="s">
        <v>79</v>
      </c>
      <c r="F202" s="45">
        <v>0</v>
      </c>
      <c r="G202" s="44" t="s">
        <v>75</v>
      </c>
      <c r="H202" s="44" t="s">
        <v>76</v>
      </c>
      <c r="I202" s="45"/>
      <c r="J202" s="106">
        <f>J203</f>
        <v>51402936.469999999</v>
      </c>
    </row>
    <row r="203" spans="1:10" ht="47.25" x14ac:dyDescent="0.25">
      <c r="A203" s="47" t="s">
        <v>270</v>
      </c>
      <c r="B203" s="44" t="s">
        <v>61</v>
      </c>
      <c r="C203" s="44" t="s">
        <v>91</v>
      </c>
      <c r="D203" s="44" t="s">
        <v>110</v>
      </c>
      <c r="E203" s="44" t="s">
        <v>79</v>
      </c>
      <c r="F203" s="45">
        <v>1</v>
      </c>
      <c r="G203" s="44" t="s">
        <v>75</v>
      </c>
      <c r="H203" s="44" t="s">
        <v>76</v>
      </c>
      <c r="I203" s="45"/>
      <c r="J203" s="106">
        <f>J204+J207+J209+J211+J213+J217+J219+J215</f>
        <v>51402936.469999999</v>
      </c>
    </row>
    <row r="204" spans="1:10" x14ac:dyDescent="0.25">
      <c r="A204" s="47" t="s">
        <v>271</v>
      </c>
      <c r="B204" s="44" t="s">
        <v>61</v>
      </c>
      <c r="C204" s="44" t="s">
        <v>91</v>
      </c>
      <c r="D204" s="44" t="s">
        <v>110</v>
      </c>
      <c r="E204" s="44" t="s">
        <v>79</v>
      </c>
      <c r="F204" s="45">
        <v>1</v>
      </c>
      <c r="G204" s="44" t="s">
        <v>75</v>
      </c>
      <c r="H204" s="44" t="s">
        <v>272</v>
      </c>
      <c r="I204" s="45"/>
      <c r="J204" s="106">
        <f>J205+J206</f>
        <v>40472383.060000002</v>
      </c>
    </row>
    <row r="205" spans="1:10" ht="31.5" x14ac:dyDescent="0.25">
      <c r="A205" s="47" t="s">
        <v>82</v>
      </c>
      <c r="B205" s="44" t="s">
        <v>61</v>
      </c>
      <c r="C205" s="44" t="s">
        <v>91</v>
      </c>
      <c r="D205" s="44" t="s">
        <v>110</v>
      </c>
      <c r="E205" s="44" t="s">
        <v>79</v>
      </c>
      <c r="F205" s="45">
        <v>1</v>
      </c>
      <c r="G205" s="44" t="s">
        <v>75</v>
      </c>
      <c r="H205" s="44" t="s">
        <v>272</v>
      </c>
      <c r="I205" s="45">
        <v>240</v>
      </c>
      <c r="J205" s="106">
        <f>1000000+1574636.53+125363.47</f>
        <v>2700000.0000000005</v>
      </c>
    </row>
    <row r="206" spans="1:10" x14ac:dyDescent="0.25">
      <c r="A206" s="47" t="s">
        <v>109</v>
      </c>
      <c r="B206" s="114" t="s">
        <v>61</v>
      </c>
      <c r="C206" s="114" t="s">
        <v>91</v>
      </c>
      <c r="D206" s="114" t="s">
        <v>110</v>
      </c>
      <c r="E206" s="114" t="s">
        <v>79</v>
      </c>
      <c r="F206" s="115">
        <v>1</v>
      </c>
      <c r="G206" s="114" t="s">
        <v>75</v>
      </c>
      <c r="H206" s="114" t="s">
        <v>272</v>
      </c>
      <c r="I206" s="115">
        <v>410</v>
      </c>
      <c r="J206" s="106">
        <f>38360539.03-1574636.53+986480.56</f>
        <v>37772383.060000002</v>
      </c>
    </row>
    <row r="207" spans="1:10" hidden="1" x14ac:dyDescent="0.25">
      <c r="A207" s="47" t="s">
        <v>273</v>
      </c>
      <c r="B207" s="44" t="s">
        <v>61</v>
      </c>
      <c r="C207" s="44" t="s">
        <v>91</v>
      </c>
      <c r="D207" s="44" t="s">
        <v>110</v>
      </c>
      <c r="E207" s="44" t="s">
        <v>79</v>
      </c>
      <c r="F207" s="45">
        <v>1</v>
      </c>
      <c r="G207" s="44" t="s">
        <v>75</v>
      </c>
      <c r="H207" s="44" t="s">
        <v>274</v>
      </c>
      <c r="I207" s="45"/>
      <c r="J207" s="106">
        <f>J208</f>
        <v>0</v>
      </c>
    </row>
    <row r="208" spans="1:10" ht="31.5" hidden="1" x14ac:dyDescent="0.25">
      <c r="A208" s="47" t="s">
        <v>82</v>
      </c>
      <c r="B208" s="44" t="s">
        <v>61</v>
      </c>
      <c r="C208" s="44" t="s">
        <v>91</v>
      </c>
      <c r="D208" s="44" t="s">
        <v>110</v>
      </c>
      <c r="E208" s="44" t="s">
        <v>79</v>
      </c>
      <c r="F208" s="45">
        <v>1</v>
      </c>
      <c r="G208" s="44" t="s">
        <v>75</v>
      </c>
      <c r="H208" s="44" t="s">
        <v>274</v>
      </c>
      <c r="I208" s="45">
        <v>240</v>
      </c>
      <c r="J208" s="106"/>
    </row>
    <row r="209" spans="1:10" hidden="1" x14ac:dyDescent="0.25">
      <c r="A209" s="47" t="s">
        <v>275</v>
      </c>
      <c r="B209" s="45">
        <v>871</v>
      </c>
      <c r="C209" s="44" t="s">
        <v>91</v>
      </c>
      <c r="D209" s="44" t="s">
        <v>110</v>
      </c>
      <c r="E209" s="44" t="s">
        <v>79</v>
      </c>
      <c r="F209" s="45">
        <v>1</v>
      </c>
      <c r="G209" s="44" t="s">
        <v>75</v>
      </c>
      <c r="H209" s="44" t="s">
        <v>276</v>
      </c>
      <c r="I209" s="45"/>
      <c r="J209" s="106">
        <f>J210</f>
        <v>0</v>
      </c>
    </row>
    <row r="210" spans="1:10" hidden="1" x14ac:dyDescent="0.25">
      <c r="A210" s="47" t="s">
        <v>109</v>
      </c>
      <c r="B210" s="45">
        <v>871</v>
      </c>
      <c r="C210" s="44" t="s">
        <v>91</v>
      </c>
      <c r="D210" s="44" t="s">
        <v>110</v>
      </c>
      <c r="E210" s="44" t="s">
        <v>79</v>
      </c>
      <c r="F210" s="45">
        <v>1</v>
      </c>
      <c r="G210" s="44" t="s">
        <v>75</v>
      </c>
      <c r="H210" s="44" t="s">
        <v>276</v>
      </c>
      <c r="I210" s="45">
        <v>410</v>
      </c>
      <c r="J210" s="106"/>
    </row>
    <row r="211" spans="1:10" ht="31.5" x14ac:dyDescent="0.25">
      <c r="A211" s="47" t="s">
        <v>277</v>
      </c>
      <c r="B211" s="45">
        <v>871</v>
      </c>
      <c r="C211" s="44" t="s">
        <v>91</v>
      </c>
      <c r="D211" s="44" t="s">
        <v>110</v>
      </c>
      <c r="E211" s="44" t="s">
        <v>79</v>
      </c>
      <c r="F211" s="45">
        <v>1</v>
      </c>
      <c r="G211" s="44" t="s">
        <v>75</v>
      </c>
      <c r="H211" s="44" t="s">
        <v>278</v>
      </c>
      <c r="I211" s="45"/>
      <c r="J211" s="106">
        <f>J212</f>
        <v>50000</v>
      </c>
    </row>
    <row r="212" spans="1:10" ht="31.5" x14ac:dyDescent="0.25">
      <c r="A212" s="47" t="s">
        <v>82</v>
      </c>
      <c r="B212" s="45">
        <v>871</v>
      </c>
      <c r="C212" s="44" t="s">
        <v>91</v>
      </c>
      <c r="D212" s="44" t="s">
        <v>110</v>
      </c>
      <c r="E212" s="44" t="s">
        <v>79</v>
      </c>
      <c r="F212" s="45">
        <v>1</v>
      </c>
      <c r="G212" s="44" t="s">
        <v>75</v>
      </c>
      <c r="H212" s="44" t="s">
        <v>278</v>
      </c>
      <c r="I212" s="45">
        <v>240</v>
      </c>
      <c r="J212" s="106">
        <v>50000</v>
      </c>
    </row>
    <row r="213" spans="1:10" x14ac:dyDescent="0.25">
      <c r="A213" s="47" t="s">
        <v>532</v>
      </c>
      <c r="B213" s="141">
        <v>871</v>
      </c>
      <c r="C213" s="140" t="s">
        <v>91</v>
      </c>
      <c r="D213" s="140" t="s">
        <v>110</v>
      </c>
      <c r="E213" s="140" t="s">
        <v>79</v>
      </c>
      <c r="F213" s="141">
        <v>1</v>
      </c>
      <c r="G213" s="140" t="s">
        <v>75</v>
      </c>
      <c r="H213" s="140" t="s">
        <v>531</v>
      </c>
      <c r="I213" s="141"/>
      <c r="J213" s="106">
        <f>J214</f>
        <v>1579389.97</v>
      </c>
    </row>
    <row r="214" spans="1:10" x14ac:dyDescent="0.25">
      <c r="A214" s="47" t="s">
        <v>109</v>
      </c>
      <c r="B214" s="141">
        <v>871</v>
      </c>
      <c r="C214" s="140" t="s">
        <v>91</v>
      </c>
      <c r="D214" s="140" t="s">
        <v>110</v>
      </c>
      <c r="E214" s="140" t="s">
        <v>79</v>
      </c>
      <c r="F214" s="141">
        <v>1</v>
      </c>
      <c r="G214" s="140" t="s">
        <v>75</v>
      </c>
      <c r="H214" s="140" t="s">
        <v>531</v>
      </c>
      <c r="I214" s="141">
        <v>410</v>
      </c>
      <c r="J214" s="106">
        <v>1579389.97</v>
      </c>
    </row>
    <row r="215" spans="1:10" x14ac:dyDescent="0.25">
      <c r="A215" s="47" t="s">
        <v>279</v>
      </c>
      <c r="B215" s="45">
        <v>871</v>
      </c>
      <c r="C215" s="44" t="s">
        <v>91</v>
      </c>
      <c r="D215" s="44" t="s">
        <v>110</v>
      </c>
      <c r="E215" s="44" t="s">
        <v>79</v>
      </c>
      <c r="F215" s="45">
        <v>1</v>
      </c>
      <c r="G215" s="44" t="s">
        <v>75</v>
      </c>
      <c r="H215" s="44" t="s">
        <v>280</v>
      </c>
      <c r="I215" s="45"/>
      <c r="J215" s="106">
        <f>J216</f>
        <v>7094363.4400000004</v>
      </c>
    </row>
    <row r="216" spans="1:10" ht="31.5" x14ac:dyDescent="0.25">
      <c r="A216" s="47" t="s">
        <v>82</v>
      </c>
      <c r="B216" s="45">
        <v>871</v>
      </c>
      <c r="C216" s="44" t="s">
        <v>91</v>
      </c>
      <c r="D216" s="44" t="s">
        <v>110</v>
      </c>
      <c r="E216" s="44" t="s">
        <v>79</v>
      </c>
      <c r="F216" s="45">
        <v>1</v>
      </c>
      <c r="G216" s="44" t="s">
        <v>75</v>
      </c>
      <c r="H216" s="44" t="s">
        <v>280</v>
      </c>
      <c r="I216" s="45">
        <v>240</v>
      </c>
      <c r="J216" s="106">
        <v>7094363.4400000004</v>
      </c>
    </row>
    <row r="217" spans="1:10" hidden="1" x14ac:dyDescent="0.25">
      <c r="A217" s="47" t="s">
        <v>281</v>
      </c>
      <c r="B217" s="45">
        <v>871</v>
      </c>
      <c r="C217" s="44" t="s">
        <v>91</v>
      </c>
      <c r="D217" s="44" t="s">
        <v>110</v>
      </c>
      <c r="E217" s="44" t="s">
        <v>79</v>
      </c>
      <c r="F217" s="45">
        <v>1</v>
      </c>
      <c r="G217" s="44" t="s">
        <v>75</v>
      </c>
      <c r="H217" s="44" t="s">
        <v>282</v>
      </c>
      <c r="I217" s="45"/>
      <c r="J217" s="106">
        <f>J218</f>
        <v>0</v>
      </c>
    </row>
    <row r="218" spans="1:10" hidden="1" x14ac:dyDescent="0.25">
      <c r="A218" s="47" t="s">
        <v>109</v>
      </c>
      <c r="B218" s="45">
        <v>871</v>
      </c>
      <c r="C218" s="44" t="s">
        <v>91</v>
      </c>
      <c r="D218" s="44" t="s">
        <v>110</v>
      </c>
      <c r="E218" s="44" t="s">
        <v>79</v>
      </c>
      <c r="F218" s="45">
        <v>1</v>
      </c>
      <c r="G218" s="44" t="s">
        <v>75</v>
      </c>
      <c r="H218" s="44" t="s">
        <v>282</v>
      </c>
      <c r="I218" s="45">
        <v>410</v>
      </c>
      <c r="J218" s="106"/>
    </row>
    <row r="219" spans="1:10" ht="31.5" x14ac:dyDescent="0.25">
      <c r="A219" s="47" t="s">
        <v>283</v>
      </c>
      <c r="B219" s="45">
        <v>871</v>
      </c>
      <c r="C219" s="44" t="s">
        <v>91</v>
      </c>
      <c r="D219" s="44" t="s">
        <v>110</v>
      </c>
      <c r="E219" s="44" t="s">
        <v>79</v>
      </c>
      <c r="F219" s="45">
        <v>1</v>
      </c>
      <c r="G219" s="44" t="s">
        <v>75</v>
      </c>
      <c r="H219" s="44" t="s">
        <v>284</v>
      </c>
      <c r="I219" s="45"/>
      <c r="J219" s="106">
        <f>J220</f>
        <v>2206800</v>
      </c>
    </row>
    <row r="220" spans="1:10" ht="31.5" x14ac:dyDescent="0.25">
      <c r="A220" s="47" t="s">
        <v>82</v>
      </c>
      <c r="B220" s="45">
        <v>871</v>
      </c>
      <c r="C220" s="44" t="s">
        <v>91</v>
      </c>
      <c r="D220" s="44" t="s">
        <v>110</v>
      </c>
      <c r="E220" s="44" t="s">
        <v>79</v>
      </c>
      <c r="F220" s="45">
        <v>1</v>
      </c>
      <c r="G220" s="44" t="s">
        <v>75</v>
      </c>
      <c r="H220" s="44" t="s">
        <v>284</v>
      </c>
      <c r="I220" s="45">
        <v>240</v>
      </c>
      <c r="J220" s="106">
        <v>2206800</v>
      </c>
    </row>
    <row r="221" spans="1:10" x14ac:dyDescent="0.25">
      <c r="A221" s="47" t="s">
        <v>127</v>
      </c>
      <c r="B221" s="45">
        <v>871</v>
      </c>
      <c r="C221" s="44" t="s">
        <v>91</v>
      </c>
      <c r="D221" s="44" t="s">
        <v>98</v>
      </c>
      <c r="E221" s="44"/>
      <c r="F221" s="44"/>
      <c r="G221" s="44"/>
      <c r="H221" s="44"/>
      <c r="I221" s="45" t="s">
        <v>154</v>
      </c>
      <c r="J221" s="106">
        <f>J222</f>
        <v>74538</v>
      </c>
    </row>
    <row r="222" spans="1:10" x14ac:dyDescent="0.25">
      <c r="A222" s="47" t="s">
        <v>87</v>
      </c>
      <c r="B222" s="45">
        <v>871</v>
      </c>
      <c r="C222" s="44" t="s">
        <v>91</v>
      </c>
      <c r="D222" s="44" t="s">
        <v>98</v>
      </c>
      <c r="E222" s="44" t="s">
        <v>88</v>
      </c>
      <c r="F222" s="45">
        <v>0</v>
      </c>
      <c r="G222" s="44" t="s">
        <v>75</v>
      </c>
      <c r="H222" s="44" t="s">
        <v>76</v>
      </c>
      <c r="I222" s="45"/>
      <c r="J222" s="106">
        <f>J223</f>
        <v>74538</v>
      </c>
    </row>
    <row r="223" spans="1:10" x14ac:dyDescent="0.25">
      <c r="A223" s="47" t="s">
        <v>234</v>
      </c>
      <c r="B223" s="44" t="s">
        <v>61</v>
      </c>
      <c r="C223" s="44" t="s">
        <v>91</v>
      </c>
      <c r="D223" s="44" t="s">
        <v>98</v>
      </c>
      <c r="E223" s="44" t="s">
        <v>88</v>
      </c>
      <c r="F223" s="45">
        <v>9</v>
      </c>
      <c r="G223" s="44" t="s">
        <v>75</v>
      </c>
      <c r="H223" s="44" t="s">
        <v>76</v>
      </c>
      <c r="I223" s="45"/>
      <c r="J223" s="106">
        <f>J224</f>
        <v>74538</v>
      </c>
    </row>
    <row r="224" spans="1:10" ht="31.5" x14ac:dyDescent="0.25">
      <c r="A224" s="47" t="s">
        <v>285</v>
      </c>
      <c r="B224" s="44" t="s">
        <v>61</v>
      </c>
      <c r="C224" s="44" t="s">
        <v>91</v>
      </c>
      <c r="D224" s="44" t="s">
        <v>98</v>
      </c>
      <c r="E224" s="44" t="s">
        <v>88</v>
      </c>
      <c r="F224" s="45">
        <v>9</v>
      </c>
      <c r="G224" s="44" t="s">
        <v>75</v>
      </c>
      <c r="H224" s="44" t="s">
        <v>128</v>
      </c>
      <c r="I224" s="45"/>
      <c r="J224" s="106">
        <f>J225</f>
        <v>74538</v>
      </c>
    </row>
    <row r="225" spans="1:10" ht="31.5" x14ac:dyDescent="0.25">
      <c r="A225" s="47" t="s">
        <v>82</v>
      </c>
      <c r="B225" s="44" t="s">
        <v>61</v>
      </c>
      <c r="C225" s="44" t="s">
        <v>91</v>
      </c>
      <c r="D225" s="44" t="s">
        <v>98</v>
      </c>
      <c r="E225" s="44" t="s">
        <v>88</v>
      </c>
      <c r="F225" s="45">
        <v>9</v>
      </c>
      <c r="G225" s="44" t="s">
        <v>75</v>
      </c>
      <c r="H225" s="44" t="s">
        <v>128</v>
      </c>
      <c r="I225" s="45">
        <v>240</v>
      </c>
      <c r="J225" s="106">
        <v>74538</v>
      </c>
    </row>
    <row r="226" spans="1:10" x14ac:dyDescent="0.25">
      <c r="A226" s="46" t="s">
        <v>129</v>
      </c>
      <c r="B226" s="45">
        <v>871</v>
      </c>
      <c r="C226" s="44" t="s">
        <v>91</v>
      </c>
      <c r="D226" s="44" t="s">
        <v>105</v>
      </c>
      <c r="E226" s="44"/>
      <c r="F226" s="44"/>
      <c r="G226" s="44"/>
      <c r="H226" s="44"/>
      <c r="I226" s="45" t="s">
        <v>154</v>
      </c>
      <c r="J226" s="105">
        <f>J227</f>
        <v>30000</v>
      </c>
    </row>
    <row r="227" spans="1:10" ht="63" x14ac:dyDescent="0.25">
      <c r="A227" s="47" t="s">
        <v>286</v>
      </c>
      <c r="B227" s="45">
        <v>871</v>
      </c>
      <c r="C227" s="44" t="s">
        <v>91</v>
      </c>
      <c r="D227" s="44" t="s">
        <v>105</v>
      </c>
      <c r="E227" s="44" t="s">
        <v>91</v>
      </c>
      <c r="F227" s="45">
        <v>0</v>
      </c>
      <c r="G227" s="44" t="s">
        <v>75</v>
      </c>
      <c r="H227" s="44" t="s">
        <v>76</v>
      </c>
      <c r="I227" s="45"/>
      <c r="J227" s="106">
        <f>J228+J230</f>
        <v>30000</v>
      </c>
    </row>
    <row r="228" spans="1:10" ht="94.5" hidden="1" x14ac:dyDescent="0.25">
      <c r="A228" s="47" t="s">
        <v>287</v>
      </c>
      <c r="B228" s="44" t="s">
        <v>61</v>
      </c>
      <c r="C228" s="44" t="s">
        <v>91</v>
      </c>
      <c r="D228" s="44" t="s">
        <v>105</v>
      </c>
      <c r="E228" s="44" t="s">
        <v>91</v>
      </c>
      <c r="F228" s="45">
        <v>0</v>
      </c>
      <c r="G228" s="44" t="s">
        <v>75</v>
      </c>
      <c r="H228" s="44" t="s">
        <v>288</v>
      </c>
      <c r="I228" s="45"/>
      <c r="J228" s="106">
        <f>J229</f>
        <v>0</v>
      </c>
    </row>
    <row r="229" spans="1:10" ht="47.25" hidden="1" x14ac:dyDescent="0.25">
      <c r="A229" s="47" t="s">
        <v>289</v>
      </c>
      <c r="B229" s="44" t="s">
        <v>61</v>
      </c>
      <c r="C229" s="44" t="s">
        <v>91</v>
      </c>
      <c r="D229" s="44" t="s">
        <v>105</v>
      </c>
      <c r="E229" s="44" t="s">
        <v>91</v>
      </c>
      <c r="F229" s="45">
        <v>0</v>
      </c>
      <c r="G229" s="44" t="s">
        <v>75</v>
      </c>
      <c r="H229" s="44" t="s">
        <v>288</v>
      </c>
      <c r="I229" s="45">
        <v>810</v>
      </c>
      <c r="J229" s="106"/>
    </row>
    <row r="230" spans="1:10" x14ac:dyDescent="0.25">
      <c r="A230" s="47" t="s">
        <v>290</v>
      </c>
      <c r="B230" s="44" t="s">
        <v>61</v>
      </c>
      <c r="C230" s="44" t="s">
        <v>91</v>
      </c>
      <c r="D230" s="44" t="s">
        <v>105</v>
      </c>
      <c r="E230" s="44" t="s">
        <v>91</v>
      </c>
      <c r="F230" s="45">
        <v>0</v>
      </c>
      <c r="G230" s="44" t="s">
        <v>75</v>
      </c>
      <c r="H230" s="44" t="s">
        <v>291</v>
      </c>
      <c r="I230" s="45"/>
      <c r="J230" s="106">
        <f>J231</f>
        <v>30000</v>
      </c>
    </row>
    <row r="231" spans="1:10" ht="47.25" x14ac:dyDescent="0.25">
      <c r="A231" s="47" t="s">
        <v>289</v>
      </c>
      <c r="B231" s="44" t="s">
        <v>61</v>
      </c>
      <c r="C231" s="44" t="s">
        <v>91</v>
      </c>
      <c r="D231" s="44" t="s">
        <v>105</v>
      </c>
      <c r="E231" s="44" t="s">
        <v>91</v>
      </c>
      <c r="F231" s="45">
        <v>0</v>
      </c>
      <c r="G231" s="44" t="s">
        <v>75</v>
      </c>
      <c r="H231" s="44" t="s">
        <v>291</v>
      </c>
      <c r="I231" s="45">
        <v>810</v>
      </c>
      <c r="J231" s="106">
        <v>30000</v>
      </c>
    </row>
    <row r="232" spans="1:10" x14ac:dyDescent="0.25">
      <c r="A232" s="54" t="s">
        <v>292</v>
      </c>
      <c r="B232" s="44" t="s">
        <v>61</v>
      </c>
      <c r="C232" s="44" t="s">
        <v>92</v>
      </c>
      <c r="D232" s="45" t="s">
        <v>24</v>
      </c>
      <c r="E232" s="44"/>
      <c r="F232" s="45"/>
      <c r="G232" s="44"/>
      <c r="H232" s="44"/>
      <c r="I232" s="45"/>
      <c r="J232" s="106">
        <f>J233+J250+J260+J313</f>
        <v>62075846.420000002</v>
      </c>
    </row>
    <row r="233" spans="1:10" x14ac:dyDescent="0.25">
      <c r="A233" s="46" t="s">
        <v>130</v>
      </c>
      <c r="B233" s="44" t="s">
        <v>61</v>
      </c>
      <c r="C233" s="44" t="s">
        <v>92</v>
      </c>
      <c r="D233" s="45" t="s">
        <v>72</v>
      </c>
      <c r="E233" s="44" t="s">
        <v>75</v>
      </c>
      <c r="F233" s="45">
        <v>0</v>
      </c>
      <c r="G233" s="44" t="s">
        <v>75</v>
      </c>
      <c r="H233" s="44" t="s">
        <v>76</v>
      </c>
      <c r="I233" s="45"/>
      <c r="J233" s="106">
        <f>J234+J246</f>
        <v>16330133.439999999</v>
      </c>
    </row>
    <row r="234" spans="1:10" ht="47.25" x14ac:dyDescent="0.25">
      <c r="A234" s="47" t="s">
        <v>293</v>
      </c>
      <c r="B234" s="44" t="s">
        <v>61</v>
      </c>
      <c r="C234" s="44" t="s">
        <v>92</v>
      </c>
      <c r="D234" s="44" t="s">
        <v>72</v>
      </c>
      <c r="E234" s="44" t="s">
        <v>92</v>
      </c>
      <c r="F234" s="45">
        <v>0</v>
      </c>
      <c r="G234" s="44" t="s">
        <v>75</v>
      </c>
      <c r="H234" s="44" t="s">
        <v>76</v>
      </c>
      <c r="I234" s="45"/>
      <c r="J234" s="106">
        <f>J235+J238+J243</f>
        <v>15045254</v>
      </c>
    </row>
    <row r="235" spans="1:10" ht="31.5" x14ac:dyDescent="0.25">
      <c r="A235" s="47" t="s">
        <v>294</v>
      </c>
      <c r="B235" s="44" t="s">
        <v>61</v>
      </c>
      <c r="C235" s="44" t="s">
        <v>92</v>
      </c>
      <c r="D235" s="44" t="s">
        <v>72</v>
      </c>
      <c r="E235" s="44" t="s">
        <v>92</v>
      </c>
      <c r="F235" s="45">
        <v>1</v>
      </c>
      <c r="G235" s="44" t="s">
        <v>75</v>
      </c>
      <c r="H235" s="44" t="s">
        <v>76</v>
      </c>
      <c r="I235" s="45"/>
      <c r="J235" s="106">
        <f>J236</f>
        <v>50000</v>
      </c>
    </row>
    <row r="236" spans="1:10" x14ac:dyDescent="0.25">
      <c r="A236" s="47" t="s">
        <v>295</v>
      </c>
      <c r="B236" s="44" t="s">
        <v>61</v>
      </c>
      <c r="C236" s="44" t="s">
        <v>92</v>
      </c>
      <c r="D236" s="44" t="s">
        <v>72</v>
      </c>
      <c r="E236" s="44" t="s">
        <v>92</v>
      </c>
      <c r="F236" s="45">
        <v>1</v>
      </c>
      <c r="G236" s="44" t="s">
        <v>75</v>
      </c>
      <c r="H236" s="44" t="s">
        <v>296</v>
      </c>
      <c r="I236" s="45"/>
      <c r="J236" s="106">
        <f>J237</f>
        <v>50000</v>
      </c>
    </row>
    <row r="237" spans="1:10" ht="31.5" x14ac:dyDescent="0.25">
      <c r="A237" s="47" t="s">
        <v>82</v>
      </c>
      <c r="B237" s="44" t="s">
        <v>61</v>
      </c>
      <c r="C237" s="44" t="s">
        <v>92</v>
      </c>
      <c r="D237" s="44" t="s">
        <v>72</v>
      </c>
      <c r="E237" s="44" t="s">
        <v>92</v>
      </c>
      <c r="F237" s="45">
        <v>1</v>
      </c>
      <c r="G237" s="44" t="s">
        <v>75</v>
      </c>
      <c r="H237" s="44" t="s">
        <v>296</v>
      </c>
      <c r="I237" s="45">
        <v>240</v>
      </c>
      <c r="J237" s="106">
        <f>100000-50000</f>
        <v>50000</v>
      </c>
    </row>
    <row r="238" spans="1:10" ht="31.5" hidden="1" x14ac:dyDescent="0.25">
      <c r="A238" s="47" t="s">
        <v>297</v>
      </c>
      <c r="B238" s="44" t="s">
        <v>61</v>
      </c>
      <c r="C238" s="44" t="s">
        <v>92</v>
      </c>
      <c r="D238" s="44" t="s">
        <v>72</v>
      </c>
      <c r="E238" s="44" t="s">
        <v>92</v>
      </c>
      <c r="F238" s="45">
        <v>5</v>
      </c>
      <c r="G238" s="44" t="s">
        <v>75</v>
      </c>
      <c r="H238" s="44" t="s">
        <v>76</v>
      </c>
      <c r="I238" s="45"/>
      <c r="J238" s="106">
        <f>J239+J241</f>
        <v>0</v>
      </c>
    </row>
    <row r="239" spans="1:10" hidden="1" x14ac:dyDescent="0.25">
      <c r="A239" s="47" t="s">
        <v>298</v>
      </c>
      <c r="B239" s="44" t="s">
        <v>61</v>
      </c>
      <c r="C239" s="44" t="s">
        <v>92</v>
      </c>
      <c r="D239" s="44" t="s">
        <v>72</v>
      </c>
      <c r="E239" s="44" t="s">
        <v>92</v>
      </c>
      <c r="F239" s="45">
        <v>5</v>
      </c>
      <c r="G239" s="44" t="s">
        <v>75</v>
      </c>
      <c r="H239" s="44" t="s">
        <v>300</v>
      </c>
      <c r="I239" s="45"/>
      <c r="J239" s="106">
        <f>J240</f>
        <v>0</v>
      </c>
    </row>
    <row r="240" spans="1:10" ht="31.5" hidden="1" x14ac:dyDescent="0.25">
      <c r="A240" s="47" t="s">
        <v>82</v>
      </c>
      <c r="B240" s="44" t="s">
        <v>61</v>
      </c>
      <c r="C240" s="44" t="s">
        <v>92</v>
      </c>
      <c r="D240" s="44" t="s">
        <v>72</v>
      </c>
      <c r="E240" s="44" t="s">
        <v>92</v>
      </c>
      <c r="F240" s="45">
        <v>5</v>
      </c>
      <c r="G240" s="44" t="s">
        <v>75</v>
      </c>
      <c r="H240" s="44" t="s">
        <v>300</v>
      </c>
      <c r="I240" s="45">
        <v>240</v>
      </c>
      <c r="J240" s="106"/>
    </row>
    <row r="241" spans="1:10" ht="31.5" hidden="1" x14ac:dyDescent="0.25">
      <c r="A241" s="47" t="s">
        <v>150</v>
      </c>
      <c r="B241" s="44" t="s">
        <v>61</v>
      </c>
      <c r="C241" s="44" t="s">
        <v>92</v>
      </c>
      <c r="D241" s="44" t="s">
        <v>72</v>
      </c>
      <c r="E241" s="44" t="s">
        <v>92</v>
      </c>
      <c r="F241" s="45">
        <v>5</v>
      </c>
      <c r="G241" s="44" t="s">
        <v>75</v>
      </c>
      <c r="H241" s="44" t="s">
        <v>301</v>
      </c>
      <c r="I241" s="45"/>
      <c r="J241" s="106">
        <f>J242</f>
        <v>0</v>
      </c>
    </row>
    <row r="242" spans="1:10" ht="31.5" hidden="1" x14ac:dyDescent="0.25">
      <c r="A242" s="47" t="s">
        <v>82</v>
      </c>
      <c r="B242" s="44" t="s">
        <v>61</v>
      </c>
      <c r="C242" s="44" t="s">
        <v>92</v>
      </c>
      <c r="D242" s="44" t="s">
        <v>72</v>
      </c>
      <c r="E242" s="44" t="s">
        <v>92</v>
      </c>
      <c r="F242" s="45">
        <v>5</v>
      </c>
      <c r="G242" s="44" t="s">
        <v>75</v>
      </c>
      <c r="H242" s="44" t="s">
        <v>301</v>
      </c>
      <c r="I242" s="45">
        <v>240</v>
      </c>
      <c r="J242" s="106"/>
    </row>
    <row r="243" spans="1:10" ht="47.25" x14ac:dyDescent="0.25">
      <c r="A243" s="47" t="s">
        <v>302</v>
      </c>
      <c r="B243" s="44" t="s">
        <v>61</v>
      </c>
      <c r="C243" s="44" t="s">
        <v>92</v>
      </c>
      <c r="D243" s="44" t="s">
        <v>72</v>
      </c>
      <c r="E243" s="44" t="s">
        <v>92</v>
      </c>
      <c r="F243" s="45">
        <v>6</v>
      </c>
      <c r="G243" s="44" t="s">
        <v>75</v>
      </c>
      <c r="H243" s="44" t="s">
        <v>76</v>
      </c>
      <c r="I243" s="45"/>
      <c r="J243" s="106">
        <f>J244</f>
        <v>14995254</v>
      </c>
    </row>
    <row r="244" spans="1:10" x14ac:dyDescent="0.25">
      <c r="A244" s="47" t="s">
        <v>303</v>
      </c>
      <c r="B244" s="44" t="s">
        <v>61</v>
      </c>
      <c r="C244" s="44" t="s">
        <v>92</v>
      </c>
      <c r="D244" s="44" t="s">
        <v>72</v>
      </c>
      <c r="E244" s="44" t="s">
        <v>92</v>
      </c>
      <c r="F244" s="45">
        <v>6</v>
      </c>
      <c r="G244" s="44" t="s">
        <v>75</v>
      </c>
      <c r="H244" s="44" t="s">
        <v>304</v>
      </c>
      <c r="I244" s="45"/>
      <c r="J244" s="106">
        <f>J245</f>
        <v>14995254</v>
      </c>
    </row>
    <row r="245" spans="1:10" x14ac:dyDescent="0.25">
      <c r="A245" s="47" t="s">
        <v>109</v>
      </c>
      <c r="B245" s="44" t="s">
        <v>61</v>
      </c>
      <c r="C245" s="44" t="s">
        <v>92</v>
      </c>
      <c r="D245" s="44" t="s">
        <v>72</v>
      </c>
      <c r="E245" s="44" t="s">
        <v>92</v>
      </c>
      <c r="F245" s="45">
        <v>6</v>
      </c>
      <c r="G245" s="44" t="s">
        <v>75</v>
      </c>
      <c r="H245" s="44" t="s">
        <v>304</v>
      </c>
      <c r="I245" s="45">
        <v>410</v>
      </c>
      <c r="J245" s="106">
        <f>14607394+387860</f>
        <v>14995254</v>
      </c>
    </row>
    <row r="246" spans="1:10" x14ac:dyDescent="0.25">
      <c r="A246" s="47" t="s">
        <v>87</v>
      </c>
      <c r="B246" s="44" t="s">
        <v>61</v>
      </c>
      <c r="C246" s="44" t="s">
        <v>92</v>
      </c>
      <c r="D246" s="45" t="s">
        <v>72</v>
      </c>
      <c r="E246" s="44" t="s">
        <v>88</v>
      </c>
      <c r="F246" s="45">
        <v>0</v>
      </c>
      <c r="G246" s="44" t="s">
        <v>75</v>
      </c>
      <c r="H246" s="44" t="s">
        <v>76</v>
      </c>
      <c r="I246" s="45"/>
      <c r="J246" s="106">
        <f>J247</f>
        <v>1284879.44</v>
      </c>
    </row>
    <row r="247" spans="1:10" x14ac:dyDescent="0.25">
      <c r="A247" s="47" t="s">
        <v>234</v>
      </c>
      <c r="B247" s="44" t="s">
        <v>61</v>
      </c>
      <c r="C247" s="44" t="s">
        <v>92</v>
      </c>
      <c r="D247" s="45" t="s">
        <v>72</v>
      </c>
      <c r="E247" s="44" t="s">
        <v>88</v>
      </c>
      <c r="F247" s="45">
        <v>9</v>
      </c>
      <c r="G247" s="44" t="s">
        <v>75</v>
      </c>
      <c r="H247" s="44" t="s">
        <v>76</v>
      </c>
      <c r="I247" s="45"/>
      <c r="J247" s="106">
        <f>J248</f>
        <v>1284879.44</v>
      </c>
    </row>
    <row r="248" spans="1:10" ht="47.25" x14ac:dyDescent="0.25">
      <c r="A248" s="47" t="s">
        <v>305</v>
      </c>
      <c r="B248" s="44" t="s">
        <v>61</v>
      </c>
      <c r="C248" s="44" t="s">
        <v>92</v>
      </c>
      <c r="D248" s="45" t="s">
        <v>72</v>
      </c>
      <c r="E248" s="44" t="s">
        <v>88</v>
      </c>
      <c r="F248" s="45">
        <v>9</v>
      </c>
      <c r="G248" s="44" t="s">
        <v>75</v>
      </c>
      <c r="H248" s="44" t="s">
        <v>306</v>
      </c>
      <c r="I248" s="45"/>
      <c r="J248" s="106">
        <f>J249</f>
        <v>1284879.44</v>
      </c>
    </row>
    <row r="249" spans="1:10" ht="31.5" x14ac:dyDescent="0.25">
      <c r="A249" s="47" t="s">
        <v>82</v>
      </c>
      <c r="B249" s="44" t="s">
        <v>61</v>
      </c>
      <c r="C249" s="44" t="s">
        <v>92</v>
      </c>
      <c r="D249" s="45" t="s">
        <v>72</v>
      </c>
      <c r="E249" s="44" t="s">
        <v>88</v>
      </c>
      <c r="F249" s="45">
        <v>9</v>
      </c>
      <c r="G249" s="44" t="s">
        <v>75</v>
      </c>
      <c r="H249" s="44" t="s">
        <v>306</v>
      </c>
      <c r="I249" s="45">
        <v>240</v>
      </c>
      <c r="J249" s="106">
        <v>1284879.44</v>
      </c>
    </row>
    <row r="250" spans="1:10" x14ac:dyDescent="0.25">
      <c r="A250" s="46" t="s">
        <v>131</v>
      </c>
      <c r="B250" s="44" t="s">
        <v>61</v>
      </c>
      <c r="C250" s="44" t="s">
        <v>92</v>
      </c>
      <c r="D250" s="44" t="s">
        <v>73</v>
      </c>
      <c r="E250" s="44"/>
      <c r="F250" s="45"/>
      <c r="G250" s="44"/>
      <c r="H250" s="44"/>
      <c r="I250" s="57"/>
      <c r="J250" s="106">
        <f>J252+J256</f>
        <v>689777.63</v>
      </c>
    </row>
    <row r="251" spans="1:10" ht="47.25" x14ac:dyDescent="0.25">
      <c r="A251" s="47" t="s">
        <v>293</v>
      </c>
      <c r="B251" s="114" t="s">
        <v>61</v>
      </c>
      <c r="C251" s="114" t="s">
        <v>92</v>
      </c>
      <c r="D251" s="114" t="s">
        <v>73</v>
      </c>
      <c r="E251" s="114" t="s">
        <v>92</v>
      </c>
      <c r="F251" s="115">
        <v>0</v>
      </c>
      <c r="G251" s="114" t="s">
        <v>75</v>
      </c>
      <c r="H251" s="114" t="s">
        <v>76</v>
      </c>
      <c r="I251" s="115"/>
      <c r="J251" s="106">
        <f>J252</f>
        <v>641036.75</v>
      </c>
    </row>
    <row r="252" spans="1:10" x14ac:dyDescent="0.25">
      <c r="A252" s="47" t="s">
        <v>472</v>
      </c>
      <c r="B252" s="44" t="s">
        <v>61</v>
      </c>
      <c r="C252" s="44" t="s">
        <v>92</v>
      </c>
      <c r="D252" s="44" t="s">
        <v>73</v>
      </c>
      <c r="E252" s="44" t="s">
        <v>92</v>
      </c>
      <c r="F252" s="45">
        <v>4</v>
      </c>
      <c r="G252" s="44" t="s">
        <v>75</v>
      </c>
      <c r="H252" s="44" t="s">
        <v>76</v>
      </c>
      <c r="I252" s="57"/>
      <c r="J252" s="106">
        <f>J253</f>
        <v>641036.75</v>
      </c>
    </row>
    <row r="253" spans="1:10" x14ac:dyDescent="0.25">
      <c r="A253" s="46" t="s">
        <v>483</v>
      </c>
      <c r="B253" s="44" t="s">
        <v>61</v>
      </c>
      <c r="C253" s="44" t="s">
        <v>92</v>
      </c>
      <c r="D253" s="44" t="s">
        <v>73</v>
      </c>
      <c r="E253" s="44" t="s">
        <v>92</v>
      </c>
      <c r="F253" s="45">
        <v>4</v>
      </c>
      <c r="G253" s="44" t="s">
        <v>75</v>
      </c>
      <c r="H253" s="44" t="s">
        <v>482</v>
      </c>
      <c r="I253" s="57"/>
      <c r="J253" s="106">
        <f>SUM(J254:J255)</f>
        <v>641036.75</v>
      </c>
    </row>
    <row r="254" spans="1:10" hidden="1" x14ac:dyDescent="0.25">
      <c r="A254" s="47" t="s">
        <v>109</v>
      </c>
      <c r="B254" s="44" t="s">
        <v>61</v>
      </c>
      <c r="C254" s="44" t="s">
        <v>92</v>
      </c>
      <c r="D254" s="44" t="s">
        <v>73</v>
      </c>
      <c r="E254" s="44" t="s">
        <v>92</v>
      </c>
      <c r="F254" s="45">
        <v>4</v>
      </c>
      <c r="G254" s="44" t="s">
        <v>75</v>
      </c>
      <c r="H254" s="58">
        <v>29350</v>
      </c>
      <c r="I254" s="58">
        <v>410</v>
      </c>
      <c r="J254" s="106">
        <f>6314375.42-2737000-641036.75-2936338.67</f>
        <v>0</v>
      </c>
    </row>
    <row r="255" spans="1:10" ht="31.5" x14ac:dyDescent="0.25">
      <c r="A255" s="47" t="s">
        <v>82</v>
      </c>
      <c r="B255" s="119" t="s">
        <v>61</v>
      </c>
      <c r="C255" s="119" t="s">
        <v>92</v>
      </c>
      <c r="D255" s="119" t="s">
        <v>73</v>
      </c>
      <c r="E255" s="119" t="s">
        <v>92</v>
      </c>
      <c r="F255" s="120">
        <v>4</v>
      </c>
      <c r="G255" s="119" t="s">
        <v>75</v>
      </c>
      <c r="H255" s="58">
        <v>29350</v>
      </c>
      <c r="I255" s="58">
        <v>240</v>
      </c>
      <c r="J255" s="106">
        <v>641036.75</v>
      </c>
    </row>
    <row r="256" spans="1:10" x14ac:dyDescent="0.25">
      <c r="A256" s="46" t="s">
        <v>101</v>
      </c>
      <c r="B256" s="126">
        <v>871</v>
      </c>
      <c r="C256" s="125" t="s">
        <v>92</v>
      </c>
      <c r="D256" s="125" t="s">
        <v>73</v>
      </c>
      <c r="E256" s="125">
        <v>94</v>
      </c>
      <c r="F256" s="126">
        <v>0</v>
      </c>
      <c r="G256" s="125" t="s">
        <v>75</v>
      </c>
      <c r="H256" s="125" t="s">
        <v>76</v>
      </c>
      <c r="I256" s="58"/>
      <c r="J256" s="106">
        <f>J257</f>
        <v>48740.88</v>
      </c>
    </row>
    <row r="257" spans="1:10" x14ac:dyDescent="0.25">
      <c r="A257" s="46" t="s">
        <v>188</v>
      </c>
      <c r="B257" s="126">
        <v>871</v>
      </c>
      <c r="C257" s="125" t="s">
        <v>92</v>
      </c>
      <c r="D257" s="125" t="s">
        <v>73</v>
      </c>
      <c r="E257" s="125">
        <v>94</v>
      </c>
      <c r="F257" s="126">
        <v>1</v>
      </c>
      <c r="G257" s="125" t="s">
        <v>75</v>
      </c>
      <c r="H257" s="125" t="s">
        <v>76</v>
      </c>
      <c r="I257" s="58"/>
      <c r="J257" s="106">
        <f>J258</f>
        <v>48740.88</v>
      </c>
    </row>
    <row r="258" spans="1:10" x14ac:dyDescent="0.25">
      <c r="A258" s="46" t="s">
        <v>188</v>
      </c>
      <c r="B258" s="126">
        <v>871</v>
      </c>
      <c r="C258" s="125" t="s">
        <v>92</v>
      </c>
      <c r="D258" s="125" t="s">
        <v>73</v>
      </c>
      <c r="E258" s="125">
        <v>94</v>
      </c>
      <c r="F258" s="126">
        <v>1</v>
      </c>
      <c r="G258" s="125" t="s">
        <v>75</v>
      </c>
      <c r="H258" s="125" t="s">
        <v>189</v>
      </c>
      <c r="I258" s="58"/>
      <c r="J258" s="106">
        <f>J259</f>
        <v>48740.88</v>
      </c>
    </row>
    <row r="259" spans="1:10" ht="31.5" x14ac:dyDescent="0.25">
      <c r="A259" s="47" t="s">
        <v>82</v>
      </c>
      <c r="B259" s="126">
        <v>871</v>
      </c>
      <c r="C259" s="125" t="s">
        <v>92</v>
      </c>
      <c r="D259" s="125" t="s">
        <v>73</v>
      </c>
      <c r="E259" s="125">
        <v>94</v>
      </c>
      <c r="F259" s="126">
        <v>1</v>
      </c>
      <c r="G259" s="125" t="s">
        <v>75</v>
      </c>
      <c r="H259" s="125" t="s">
        <v>189</v>
      </c>
      <c r="I259" s="58">
        <v>240</v>
      </c>
      <c r="J259" s="106">
        <f>48740.88</f>
        <v>48740.88</v>
      </c>
    </row>
    <row r="260" spans="1:10" x14ac:dyDescent="0.25">
      <c r="A260" s="46" t="s">
        <v>132</v>
      </c>
      <c r="B260" s="44" t="s">
        <v>61</v>
      </c>
      <c r="C260" s="44" t="s">
        <v>92</v>
      </c>
      <c r="D260" s="45" t="s">
        <v>79</v>
      </c>
      <c r="E260" s="44" t="s">
        <v>153</v>
      </c>
      <c r="F260" s="45"/>
      <c r="G260" s="44"/>
      <c r="H260" s="44"/>
      <c r="I260" s="45"/>
      <c r="J260" s="105">
        <f>J261+J298+J309</f>
        <v>25973201.800000001</v>
      </c>
    </row>
    <row r="261" spans="1:10" ht="47.25" x14ac:dyDescent="0.25">
      <c r="A261" s="46" t="s">
        <v>269</v>
      </c>
      <c r="B261" s="44" t="s">
        <v>61</v>
      </c>
      <c r="C261" s="44" t="s">
        <v>92</v>
      </c>
      <c r="D261" s="44" t="s">
        <v>79</v>
      </c>
      <c r="E261" s="44" t="s">
        <v>79</v>
      </c>
      <c r="F261" s="45">
        <v>0</v>
      </c>
      <c r="G261" s="44" t="s">
        <v>75</v>
      </c>
      <c r="H261" s="44" t="s">
        <v>76</v>
      </c>
      <c r="I261" s="45"/>
      <c r="J261" s="106">
        <f>J262+J269</f>
        <v>25174041.469999999</v>
      </c>
    </row>
    <row r="262" spans="1:10" ht="31.5" x14ac:dyDescent="0.25">
      <c r="A262" s="47" t="s">
        <v>307</v>
      </c>
      <c r="B262" s="44" t="s">
        <v>61</v>
      </c>
      <c r="C262" s="44" t="s">
        <v>92</v>
      </c>
      <c r="D262" s="44" t="s">
        <v>79</v>
      </c>
      <c r="E262" s="44" t="s">
        <v>79</v>
      </c>
      <c r="F262" s="45">
        <v>2</v>
      </c>
      <c r="G262" s="44" t="s">
        <v>75</v>
      </c>
      <c r="H262" s="44" t="s">
        <v>76</v>
      </c>
      <c r="I262" s="45"/>
      <c r="J262" s="106">
        <f>J263+J265+J267</f>
        <v>8500000</v>
      </c>
    </row>
    <row r="263" spans="1:10" hidden="1" x14ac:dyDescent="0.25">
      <c r="A263" s="47" t="s">
        <v>308</v>
      </c>
      <c r="B263" s="44" t="s">
        <v>61</v>
      </c>
      <c r="C263" s="44" t="s">
        <v>92</v>
      </c>
      <c r="D263" s="44" t="s">
        <v>79</v>
      </c>
      <c r="E263" s="44" t="s">
        <v>79</v>
      </c>
      <c r="F263" s="45">
        <v>2</v>
      </c>
      <c r="G263" s="44" t="s">
        <v>75</v>
      </c>
      <c r="H263" s="44" t="s">
        <v>299</v>
      </c>
      <c r="I263" s="45"/>
      <c r="J263" s="106">
        <f>J264</f>
        <v>0</v>
      </c>
    </row>
    <row r="264" spans="1:10" hidden="1" x14ac:dyDescent="0.25">
      <c r="A264" s="47" t="s">
        <v>109</v>
      </c>
      <c r="B264" s="44" t="s">
        <v>61</v>
      </c>
      <c r="C264" s="44" t="s">
        <v>92</v>
      </c>
      <c r="D264" s="44" t="s">
        <v>79</v>
      </c>
      <c r="E264" s="44" t="s">
        <v>79</v>
      </c>
      <c r="F264" s="45">
        <v>2</v>
      </c>
      <c r="G264" s="44" t="s">
        <v>75</v>
      </c>
      <c r="H264" s="44" t="s">
        <v>299</v>
      </c>
      <c r="I264" s="45">
        <v>410</v>
      </c>
      <c r="J264" s="106"/>
    </row>
    <row r="265" spans="1:10" x14ac:dyDescent="0.25">
      <c r="A265" s="47" t="s">
        <v>309</v>
      </c>
      <c r="B265" s="44" t="s">
        <v>61</v>
      </c>
      <c r="C265" s="44" t="s">
        <v>92</v>
      </c>
      <c r="D265" s="44" t="s">
        <v>79</v>
      </c>
      <c r="E265" s="44" t="s">
        <v>79</v>
      </c>
      <c r="F265" s="45">
        <v>2</v>
      </c>
      <c r="G265" s="44" t="s">
        <v>75</v>
      </c>
      <c r="H265" s="44" t="s">
        <v>310</v>
      </c>
      <c r="I265" s="45"/>
      <c r="J265" s="106">
        <f>J266</f>
        <v>7000000</v>
      </c>
    </row>
    <row r="266" spans="1:10" ht="31.5" x14ac:dyDescent="0.25">
      <c r="A266" s="47" t="s">
        <v>82</v>
      </c>
      <c r="B266" s="44" t="s">
        <v>61</v>
      </c>
      <c r="C266" s="44" t="s">
        <v>92</v>
      </c>
      <c r="D266" s="44" t="s">
        <v>79</v>
      </c>
      <c r="E266" s="44" t="s">
        <v>79</v>
      </c>
      <c r="F266" s="45">
        <v>2</v>
      </c>
      <c r="G266" s="44" t="s">
        <v>75</v>
      </c>
      <c r="H266" s="44" t="s">
        <v>310</v>
      </c>
      <c r="I266" s="45">
        <v>240</v>
      </c>
      <c r="J266" s="106">
        <f>6640668+359332</f>
        <v>7000000</v>
      </c>
    </row>
    <row r="267" spans="1:10" x14ac:dyDescent="0.25">
      <c r="A267" s="47" t="s">
        <v>311</v>
      </c>
      <c r="B267" s="44" t="s">
        <v>61</v>
      </c>
      <c r="C267" s="44" t="s">
        <v>92</v>
      </c>
      <c r="D267" s="44" t="s">
        <v>79</v>
      </c>
      <c r="E267" s="44" t="s">
        <v>79</v>
      </c>
      <c r="F267" s="45">
        <v>2</v>
      </c>
      <c r="G267" s="44" t="s">
        <v>75</v>
      </c>
      <c r="H267" s="44" t="s">
        <v>312</v>
      </c>
      <c r="I267" s="45"/>
      <c r="J267" s="106">
        <f>J268</f>
        <v>1500000</v>
      </c>
    </row>
    <row r="268" spans="1:10" ht="31.5" x14ac:dyDescent="0.25">
      <c r="A268" s="47" t="s">
        <v>82</v>
      </c>
      <c r="B268" s="44" t="s">
        <v>61</v>
      </c>
      <c r="C268" s="44" t="s">
        <v>92</v>
      </c>
      <c r="D268" s="44" t="s">
        <v>79</v>
      </c>
      <c r="E268" s="44" t="s">
        <v>79</v>
      </c>
      <c r="F268" s="45">
        <v>2</v>
      </c>
      <c r="G268" s="44" t="s">
        <v>75</v>
      </c>
      <c r="H268" s="44" t="s">
        <v>312</v>
      </c>
      <c r="I268" s="45">
        <v>240</v>
      </c>
      <c r="J268" s="106">
        <v>1500000</v>
      </c>
    </row>
    <row r="269" spans="1:10" ht="31.5" x14ac:dyDescent="0.25">
      <c r="A269" s="47" t="s">
        <v>313</v>
      </c>
      <c r="B269" s="44" t="s">
        <v>61</v>
      </c>
      <c r="C269" s="44" t="s">
        <v>92</v>
      </c>
      <c r="D269" s="44" t="s">
        <v>79</v>
      </c>
      <c r="E269" s="44" t="s">
        <v>79</v>
      </c>
      <c r="F269" s="45">
        <v>3</v>
      </c>
      <c r="G269" s="44" t="s">
        <v>75</v>
      </c>
      <c r="H269" s="44" t="s">
        <v>76</v>
      </c>
      <c r="I269" s="45"/>
      <c r="J269" s="106">
        <f>J270+J273+J275+J277+J280+J282+J284+J286+J288+J290+J292+J294+J296</f>
        <v>16674041.469999997</v>
      </c>
    </row>
    <row r="270" spans="1:10" x14ac:dyDescent="0.25">
      <c r="A270" s="47" t="s">
        <v>314</v>
      </c>
      <c r="B270" s="44" t="s">
        <v>61</v>
      </c>
      <c r="C270" s="44" t="s">
        <v>92</v>
      </c>
      <c r="D270" s="44" t="s">
        <v>79</v>
      </c>
      <c r="E270" s="44" t="s">
        <v>79</v>
      </c>
      <c r="F270" s="45">
        <v>3</v>
      </c>
      <c r="G270" s="44" t="s">
        <v>75</v>
      </c>
      <c r="H270" s="44" t="s">
        <v>315</v>
      </c>
      <c r="I270" s="45"/>
      <c r="J270" s="106">
        <f>SUM(J271:J272)</f>
        <v>500000</v>
      </c>
    </row>
    <row r="271" spans="1:10" ht="31.5" x14ac:dyDescent="0.25">
      <c r="A271" s="47" t="s">
        <v>82</v>
      </c>
      <c r="B271" s="44" t="s">
        <v>61</v>
      </c>
      <c r="C271" s="44" t="s">
        <v>92</v>
      </c>
      <c r="D271" s="44" t="s">
        <v>79</v>
      </c>
      <c r="E271" s="44" t="s">
        <v>79</v>
      </c>
      <c r="F271" s="45">
        <v>3</v>
      </c>
      <c r="G271" s="44" t="s">
        <v>75</v>
      </c>
      <c r="H271" s="44" t="s">
        <v>315</v>
      </c>
      <c r="I271" s="45">
        <v>240</v>
      </c>
      <c r="J271" s="106">
        <f>700000-200000</f>
        <v>500000</v>
      </c>
    </row>
    <row r="272" spans="1:10" x14ac:dyDescent="0.25">
      <c r="A272" s="47" t="s">
        <v>99</v>
      </c>
      <c r="B272" s="44" t="s">
        <v>61</v>
      </c>
      <c r="C272" s="44" t="s">
        <v>92</v>
      </c>
      <c r="D272" s="44" t="s">
        <v>79</v>
      </c>
      <c r="E272" s="44" t="s">
        <v>79</v>
      </c>
      <c r="F272" s="45">
        <v>3</v>
      </c>
      <c r="G272" s="44" t="s">
        <v>75</v>
      </c>
      <c r="H272" s="44" t="s">
        <v>315</v>
      </c>
      <c r="I272" s="45">
        <v>350</v>
      </c>
      <c r="J272" s="106"/>
    </row>
    <row r="273" spans="1:10" x14ac:dyDescent="0.25">
      <c r="A273" s="47" t="s">
        <v>316</v>
      </c>
      <c r="B273" s="44" t="s">
        <v>61</v>
      </c>
      <c r="C273" s="44" t="s">
        <v>92</v>
      </c>
      <c r="D273" s="44" t="s">
        <v>79</v>
      </c>
      <c r="E273" s="44" t="s">
        <v>79</v>
      </c>
      <c r="F273" s="45">
        <v>3</v>
      </c>
      <c r="G273" s="44" t="s">
        <v>75</v>
      </c>
      <c r="H273" s="44" t="s">
        <v>317</v>
      </c>
      <c r="I273" s="45"/>
      <c r="J273" s="106">
        <f>J274</f>
        <v>800000</v>
      </c>
    </row>
    <row r="274" spans="1:10" ht="31.5" x14ac:dyDescent="0.25">
      <c r="A274" s="47" t="s">
        <v>82</v>
      </c>
      <c r="B274" s="44" t="s">
        <v>61</v>
      </c>
      <c r="C274" s="44" t="s">
        <v>92</v>
      </c>
      <c r="D274" s="44" t="s">
        <v>79</v>
      </c>
      <c r="E274" s="44" t="s">
        <v>79</v>
      </c>
      <c r="F274" s="45">
        <v>3</v>
      </c>
      <c r="G274" s="44" t="s">
        <v>75</v>
      </c>
      <c r="H274" s="44" t="s">
        <v>317</v>
      </c>
      <c r="I274" s="45">
        <v>240</v>
      </c>
      <c r="J274" s="106">
        <f>600000+200000</f>
        <v>800000</v>
      </c>
    </row>
    <row r="275" spans="1:10" x14ac:dyDescent="0.25">
      <c r="A275" s="47" t="s">
        <v>318</v>
      </c>
      <c r="B275" s="44" t="s">
        <v>61</v>
      </c>
      <c r="C275" s="44" t="s">
        <v>92</v>
      </c>
      <c r="D275" s="44" t="s">
        <v>79</v>
      </c>
      <c r="E275" s="44" t="s">
        <v>79</v>
      </c>
      <c r="F275" s="45">
        <v>3</v>
      </c>
      <c r="G275" s="44" t="s">
        <v>75</v>
      </c>
      <c r="H275" s="45">
        <v>29220</v>
      </c>
      <c r="I275" s="45"/>
      <c r="J275" s="106">
        <f>J276</f>
        <v>1524854.1400000001</v>
      </c>
    </row>
    <row r="276" spans="1:10" ht="31.5" x14ac:dyDescent="0.25">
      <c r="A276" s="47" t="s">
        <v>82</v>
      </c>
      <c r="B276" s="44" t="s">
        <v>61</v>
      </c>
      <c r="C276" s="44" t="s">
        <v>92</v>
      </c>
      <c r="D276" s="44" t="s">
        <v>79</v>
      </c>
      <c r="E276" s="44" t="s">
        <v>79</v>
      </c>
      <c r="F276" s="45">
        <v>3</v>
      </c>
      <c r="G276" s="44" t="s">
        <v>75</v>
      </c>
      <c r="H276" s="45">
        <v>29220</v>
      </c>
      <c r="I276" s="45">
        <v>240</v>
      </c>
      <c r="J276" s="106">
        <f>2028005-503150.86</f>
        <v>1524854.1400000001</v>
      </c>
    </row>
    <row r="277" spans="1:10" x14ac:dyDescent="0.25">
      <c r="A277" s="47" t="s">
        <v>319</v>
      </c>
      <c r="B277" s="45">
        <v>871</v>
      </c>
      <c r="C277" s="44" t="s">
        <v>92</v>
      </c>
      <c r="D277" s="44" t="s">
        <v>79</v>
      </c>
      <c r="E277" s="44" t="s">
        <v>79</v>
      </c>
      <c r="F277" s="45">
        <v>3</v>
      </c>
      <c r="G277" s="44" t="s">
        <v>75</v>
      </c>
      <c r="H277" s="44" t="s">
        <v>320</v>
      </c>
      <c r="I277" s="45"/>
      <c r="J277" s="106">
        <f>SUM(J278:J279)</f>
        <v>8819187.3299999963</v>
      </c>
    </row>
    <row r="278" spans="1:10" ht="31.5" x14ac:dyDescent="0.25">
      <c r="A278" s="47" t="s">
        <v>82</v>
      </c>
      <c r="B278" s="45">
        <v>871</v>
      </c>
      <c r="C278" s="44" t="s">
        <v>92</v>
      </c>
      <c r="D278" s="44" t="s">
        <v>79</v>
      </c>
      <c r="E278" s="44" t="s">
        <v>79</v>
      </c>
      <c r="F278" s="45">
        <v>3</v>
      </c>
      <c r="G278" s="44" t="s">
        <v>75</v>
      </c>
      <c r="H278" s="44" t="s">
        <v>320</v>
      </c>
      <c r="I278" s="45">
        <v>240</v>
      </c>
      <c r="J278" s="106">
        <f>9519582.12-54874.63+259286.7+132393.04-1034199.9-500000-3000</f>
        <v>8319187.3299999963</v>
      </c>
    </row>
    <row r="279" spans="1:10" x14ac:dyDescent="0.25">
      <c r="A279" s="47" t="s">
        <v>99</v>
      </c>
      <c r="B279" s="120">
        <v>871</v>
      </c>
      <c r="C279" s="119" t="s">
        <v>92</v>
      </c>
      <c r="D279" s="119" t="s">
        <v>79</v>
      </c>
      <c r="E279" s="119" t="s">
        <v>79</v>
      </c>
      <c r="F279" s="120">
        <v>3</v>
      </c>
      <c r="G279" s="119" t="s">
        <v>75</v>
      </c>
      <c r="H279" s="119" t="s">
        <v>320</v>
      </c>
      <c r="I279" s="120">
        <v>350</v>
      </c>
      <c r="J279" s="106">
        <v>500000</v>
      </c>
    </row>
    <row r="280" spans="1:10" hidden="1" x14ac:dyDescent="0.25">
      <c r="A280" s="47" t="s">
        <v>321</v>
      </c>
      <c r="B280" s="45">
        <v>871</v>
      </c>
      <c r="C280" s="44" t="s">
        <v>92</v>
      </c>
      <c r="D280" s="44" t="s">
        <v>79</v>
      </c>
      <c r="E280" s="44" t="s">
        <v>79</v>
      </c>
      <c r="F280" s="45">
        <v>3</v>
      </c>
      <c r="G280" s="44" t="s">
        <v>75</v>
      </c>
      <c r="H280" s="45">
        <v>29470</v>
      </c>
      <c r="I280" s="45"/>
      <c r="J280" s="106">
        <f>J281</f>
        <v>0</v>
      </c>
    </row>
    <row r="281" spans="1:10" ht="31.5" hidden="1" x14ac:dyDescent="0.25">
      <c r="A281" s="47" t="s">
        <v>82</v>
      </c>
      <c r="B281" s="45">
        <v>871</v>
      </c>
      <c r="C281" s="44" t="s">
        <v>92</v>
      </c>
      <c r="D281" s="44" t="s">
        <v>79</v>
      </c>
      <c r="E281" s="44" t="s">
        <v>79</v>
      </c>
      <c r="F281" s="45">
        <v>3</v>
      </c>
      <c r="G281" s="44" t="s">
        <v>75</v>
      </c>
      <c r="H281" s="45">
        <v>29470</v>
      </c>
      <c r="I281" s="45">
        <v>240</v>
      </c>
      <c r="J281" s="106"/>
    </row>
    <row r="282" spans="1:10" x14ac:dyDescent="0.25">
      <c r="A282" s="47" t="s">
        <v>322</v>
      </c>
      <c r="B282" s="45">
        <v>871</v>
      </c>
      <c r="C282" s="44" t="s">
        <v>92</v>
      </c>
      <c r="D282" s="44" t="s">
        <v>79</v>
      </c>
      <c r="E282" s="44" t="s">
        <v>79</v>
      </c>
      <c r="F282" s="45">
        <v>3</v>
      </c>
      <c r="G282" s="44" t="s">
        <v>75</v>
      </c>
      <c r="H282" s="45">
        <v>29490</v>
      </c>
      <c r="I282" s="45"/>
      <c r="J282" s="106">
        <f>J283</f>
        <v>500000</v>
      </c>
    </row>
    <row r="283" spans="1:10" ht="31.5" x14ac:dyDescent="0.25">
      <c r="A283" s="47" t="s">
        <v>82</v>
      </c>
      <c r="B283" s="45">
        <v>871</v>
      </c>
      <c r="C283" s="44" t="s">
        <v>92</v>
      </c>
      <c r="D283" s="44" t="s">
        <v>79</v>
      </c>
      <c r="E283" s="44" t="s">
        <v>79</v>
      </c>
      <c r="F283" s="45">
        <v>3</v>
      </c>
      <c r="G283" s="44" t="s">
        <v>75</v>
      </c>
      <c r="H283" s="45">
        <v>29490</v>
      </c>
      <c r="I283" s="45">
        <v>240</v>
      </c>
      <c r="J283" s="106">
        <v>500000</v>
      </c>
    </row>
    <row r="284" spans="1:10" hidden="1" x14ac:dyDescent="0.25">
      <c r="A284" s="46" t="s">
        <v>323</v>
      </c>
      <c r="B284" s="44" t="s">
        <v>61</v>
      </c>
      <c r="C284" s="44" t="s">
        <v>92</v>
      </c>
      <c r="D284" s="44" t="s">
        <v>79</v>
      </c>
      <c r="E284" s="44" t="s">
        <v>79</v>
      </c>
      <c r="F284" s="45">
        <v>3</v>
      </c>
      <c r="G284" s="44" t="s">
        <v>75</v>
      </c>
      <c r="H284" s="44" t="s">
        <v>324</v>
      </c>
      <c r="I284" s="45"/>
      <c r="J284" s="106">
        <f>J285</f>
        <v>0</v>
      </c>
    </row>
    <row r="285" spans="1:10" ht="31.5" hidden="1" x14ac:dyDescent="0.25">
      <c r="A285" s="47" t="s">
        <v>82</v>
      </c>
      <c r="B285" s="44" t="s">
        <v>61</v>
      </c>
      <c r="C285" s="44" t="s">
        <v>92</v>
      </c>
      <c r="D285" s="44" t="s">
        <v>79</v>
      </c>
      <c r="E285" s="44" t="s">
        <v>79</v>
      </c>
      <c r="F285" s="45">
        <v>3</v>
      </c>
      <c r="G285" s="44" t="s">
        <v>75</v>
      </c>
      <c r="H285" s="44" t="s">
        <v>324</v>
      </c>
      <c r="I285" s="45">
        <v>240</v>
      </c>
      <c r="J285" s="106"/>
    </row>
    <row r="286" spans="1:10" x14ac:dyDescent="0.25">
      <c r="A286" s="47" t="s">
        <v>325</v>
      </c>
      <c r="B286" s="45">
        <v>871</v>
      </c>
      <c r="C286" s="44" t="s">
        <v>92</v>
      </c>
      <c r="D286" s="44" t="s">
        <v>79</v>
      </c>
      <c r="E286" s="44" t="s">
        <v>79</v>
      </c>
      <c r="F286" s="45">
        <v>3</v>
      </c>
      <c r="G286" s="44" t="s">
        <v>75</v>
      </c>
      <c r="H286" s="44" t="s">
        <v>326</v>
      </c>
      <c r="I286" s="45"/>
      <c r="J286" s="106">
        <f>J287</f>
        <v>2230000</v>
      </c>
    </row>
    <row r="287" spans="1:10" ht="31.5" x14ac:dyDescent="0.25">
      <c r="A287" s="47" t="s">
        <v>82</v>
      </c>
      <c r="B287" s="45">
        <v>871</v>
      </c>
      <c r="C287" s="44" t="s">
        <v>92</v>
      </c>
      <c r="D287" s="44" t="s">
        <v>79</v>
      </c>
      <c r="E287" s="44" t="s">
        <v>79</v>
      </c>
      <c r="F287" s="45">
        <v>3</v>
      </c>
      <c r="G287" s="44" t="s">
        <v>75</v>
      </c>
      <c r="H287" s="44" t="s">
        <v>326</v>
      </c>
      <c r="I287" s="45">
        <v>240</v>
      </c>
      <c r="J287" s="106">
        <f>3230000-1000000</f>
        <v>2230000</v>
      </c>
    </row>
    <row r="288" spans="1:10" ht="31.5" hidden="1" x14ac:dyDescent="0.25">
      <c r="A288" s="47" t="s">
        <v>327</v>
      </c>
      <c r="B288" s="45">
        <v>871</v>
      </c>
      <c r="C288" s="44" t="s">
        <v>92</v>
      </c>
      <c r="D288" s="44" t="s">
        <v>79</v>
      </c>
      <c r="E288" s="44" t="s">
        <v>79</v>
      </c>
      <c r="F288" s="45">
        <v>3</v>
      </c>
      <c r="G288" s="44" t="s">
        <v>75</v>
      </c>
      <c r="H288" s="44" t="s">
        <v>328</v>
      </c>
      <c r="I288" s="45"/>
      <c r="J288" s="106">
        <f>J289</f>
        <v>0</v>
      </c>
    </row>
    <row r="289" spans="1:10" ht="31.5" hidden="1" x14ac:dyDescent="0.25">
      <c r="A289" s="47" t="s">
        <v>82</v>
      </c>
      <c r="B289" s="45">
        <v>871</v>
      </c>
      <c r="C289" s="44" t="s">
        <v>92</v>
      </c>
      <c r="D289" s="44" t="s">
        <v>79</v>
      </c>
      <c r="E289" s="44" t="s">
        <v>79</v>
      </c>
      <c r="F289" s="45">
        <v>3</v>
      </c>
      <c r="G289" s="44" t="s">
        <v>75</v>
      </c>
      <c r="H289" s="44" t="s">
        <v>328</v>
      </c>
      <c r="I289" s="45">
        <v>240</v>
      </c>
      <c r="J289" s="106"/>
    </row>
    <row r="290" spans="1:10" ht="31.5" x14ac:dyDescent="0.25">
      <c r="A290" s="47" t="s">
        <v>329</v>
      </c>
      <c r="B290" s="45">
        <v>871</v>
      </c>
      <c r="C290" s="44" t="s">
        <v>92</v>
      </c>
      <c r="D290" s="44" t="s">
        <v>79</v>
      </c>
      <c r="E290" s="44" t="s">
        <v>79</v>
      </c>
      <c r="F290" s="45">
        <v>3</v>
      </c>
      <c r="G290" s="44" t="s">
        <v>75</v>
      </c>
      <c r="H290" s="44" t="s">
        <v>330</v>
      </c>
      <c r="I290" s="45"/>
      <c r="J290" s="106">
        <f>J291</f>
        <v>900000</v>
      </c>
    </row>
    <row r="291" spans="1:10" ht="31.5" x14ac:dyDescent="0.25">
      <c r="A291" s="47" t="s">
        <v>82</v>
      </c>
      <c r="B291" s="45">
        <v>871</v>
      </c>
      <c r="C291" s="44" t="s">
        <v>92</v>
      </c>
      <c r="D291" s="44" t="s">
        <v>79</v>
      </c>
      <c r="E291" s="44" t="s">
        <v>79</v>
      </c>
      <c r="F291" s="45">
        <v>3</v>
      </c>
      <c r="G291" s="44" t="s">
        <v>75</v>
      </c>
      <c r="H291" s="44" t="s">
        <v>330</v>
      </c>
      <c r="I291" s="45">
        <v>240</v>
      </c>
      <c r="J291" s="106">
        <f>650000-150000+400000</f>
        <v>900000</v>
      </c>
    </row>
    <row r="292" spans="1:10" hidden="1" x14ac:dyDescent="0.25">
      <c r="A292" s="47" t="s">
        <v>331</v>
      </c>
      <c r="B292" s="45">
        <v>871</v>
      </c>
      <c r="C292" s="44" t="s">
        <v>92</v>
      </c>
      <c r="D292" s="44" t="s">
        <v>79</v>
      </c>
      <c r="E292" s="44" t="s">
        <v>79</v>
      </c>
      <c r="F292" s="45">
        <v>3</v>
      </c>
      <c r="G292" s="44" t="s">
        <v>75</v>
      </c>
      <c r="H292" s="44" t="s">
        <v>332</v>
      </c>
      <c r="I292" s="45"/>
      <c r="J292" s="106">
        <f>J293</f>
        <v>0</v>
      </c>
    </row>
    <row r="293" spans="1:10" ht="31.5" hidden="1" x14ac:dyDescent="0.25">
      <c r="A293" s="47" t="s">
        <v>82</v>
      </c>
      <c r="B293" s="45">
        <v>871</v>
      </c>
      <c r="C293" s="44" t="s">
        <v>92</v>
      </c>
      <c r="D293" s="44" t="s">
        <v>79</v>
      </c>
      <c r="E293" s="44" t="s">
        <v>79</v>
      </c>
      <c r="F293" s="45">
        <v>3</v>
      </c>
      <c r="G293" s="44" t="s">
        <v>75</v>
      </c>
      <c r="H293" s="44" t="s">
        <v>332</v>
      </c>
      <c r="I293" s="45">
        <v>240</v>
      </c>
      <c r="J293" s="106"/>
    </row>
    <row r="294" spans="1:10" x14ac:dyDescent="0.25">
      <c r="A294" s="47" t="s">
        <v>333</v>
      </c>
      <c r="B294" s="45">
        <v>871</v>
      </c>
      <c r="C294" s="44" t="s">
        <v>92</v>
      </c>
      <c r="D294" s="44" t="s">
        <v>79</v>
      </c>
      <c r="E294" s="44" t="s">
        <v>79</v>
      </c>
      <c r="F294" s="45">
        <v>3</v>
      </c>
      <c r="G294" s="44" t="s">
        <v>75</v>
      </c>
      <c r="H294" s="44" t="s">
        <v>334</v>
      </c>
      <c r="I294" s="45"/>
      <c r="J294" s="106">
        <f>J295</f>
        <v>1400000</v>
      </c>
    </row>
    <row r="295" spans="1:10" ht="31.5" x14ac:dyDescent="0.25">
      <c r="A295" s="47" t="s">
        <v>82</v>
      </c>
      <c r="B295" s="45">
        <v>871</v>
      </c>
      <c r="C295" s="44" t="s">
        <v>92</v>
      </c>
      <c r="D295" s="44" t="s">
        <v>79</v>
      </c>
      <c r="E295" s="44" t="s">
        <v>79</v>
      </c>
      <c r="F295" s="45">
        <v>3</v>
      </c>
      <c r="G295" s="44" t="s">
        <v>75</v>
      </c>
      <c r="H295" s="44" t="s">
        <v>334</v>
      </c>
      <c r="I295" s="45">
        <v>240</v>
      </c>
      <c r="J295" s="106">
        <f>400000+700000+300000</f>
        <v>1400000</v>
      </c>
    </row>
    <row r="296" spans="1:10" ht="47.25" hidden="1" x14ac:dyDescent="0.25">
      <c r="A296" s="47" t="s">
        <v>335</v>
      </c>
      <c r="B296" s="45">
        <v>871</v>
      </c>
      <c r="C296" s="44" t="s">
        <v>92</v>
      </c>
      <c r="D296" s="44" t="s">
        <v>79</v>
      </c>
      <c r="E296" s="44" t="s">
        <v>79</v>
      </c>
      <c r="F296" s="45">
        <v>3</v>
      </c>
      <c r="G296" s="44" t="s">
        <v>75</v>
      </c>
      <c r="H296" s="44" t="s">
        <v>336</v>
      </c>
      <c r="I296" s="45"/>
      <c r="J296" s="106">
        <f>J297</f>
        <v>0</v>
      </c>
    </row>
    <row r="297" spans="1:10" ht="31.5" hidden="1" x14ac:dyDescent="0.25">
      <c r="A297" s="47" t="s">
        <v>82</v>
      </c>
      <c r="B297" s="45">
        <v>871</v>
      </c>
      <c r="C297" s="44" t="s">
        <v>92</v>
      </c>
      <c r="D297" s="44" t="s">
        <v>79</v>
      </c>
      <c r="E297" s="44" t="s">
        <v>79</v>
      </c>
      <c r="F297" s="45">
        <v>3</v>
      </c>
      <c r="G297" s="44" t="s">
        <v>75</v>
      </c>
      <c r="H297" s="44" t="s">
        <v>336</v>
      </c>
      <c r="I297" s="45">
        <v>240</v>
      </c>
      <c r="J297" s="106"/>
    </row>
    <row r="298" spans="1:10" ht="47.25" x14ac:dyDescent="0.25">
      <c r="A298" s="47" t="s">
        <v>337</v>
      </c>
      <c r="B298" s="45">
        <v>871</v>
      </c>
      <c r="C298" s="44" t="s">
        <v>92</v>
      </c>
      <c r="D298" s="44" t="s">
        <v>79</v>
      </c>
      <c r="E298" s="44" t="s">
        <v>122</v>
      </c>
      <c r="F298" s="45">
        <v>0</v>
      </c>
      <c r="G298" s="44" t="s">
        <v>75</v>
      </c>
      <c r="H298" s="44" t="s">
        <v>76</v>
      </c>
      <c r="I298" s="45"/>
      <c r="J298" s="106">
        <f>J299</f>
        <v>700713.3</v>
      </c>
    </row>
    <row r="299" spans="1:10" ht="47.25" x14ac:dyDescent="0.25">
      <c r="A299" s="47" t="s">
        <v>338</v>
      </c>
      <c r="B299" s="45">
        <v>871</v>
      </c>
      <c r="C299" s="44" t="s">
        <v>92</v>
      </c>
      <c r="D299" s="44" t="s">
        <v>79</v>
      </c>
      <c r="E299" s="44" t="s">
        <v>122</v>
      </c>
      <c r="F299" s="45">
        <v>1</v>
      </c>
      <c r="G299" s="44" t="s">
        <v>75</v>
      </c>
      <c r="H299" s="44" t="s">
        <v>76</v>
      </c>
      <c r="I299" s="45"/>
      <c r="J299" s="106">
        <f>J300+J303+J306</f>
        <v>700713.3</v>
      </c>
    </row>
    <row r="300" spans="1:10" hidden="1" x14ac:dyDescent="0.25">
      <c r="A300" s="47" t="s">
        <v>339</v>
      </c>
      <c r="B300" s="45">
        <v>871</v>
      </c>
      <c r="C300" s="44" t="s">
        <v>92</v>
      </c>
      <c r="D300" s="44" t="s">
        <v>79</v>
      </c>
      <c r="E300" s="44" t="s">
        <v>122</v>
      </c>
      <c r="F300" s="45">
        <v>1</v>
      </c>
      <c r="G300" s="44" t="s">
        <v>72</v>
      </c>
      <c r="H300" s="44" t="s">
        <v>76</v>
      </c>
      <c r="I300" s="45"/>
      <c r="J300" s="106">
        <f>J301</f>
        <v>0</v>
      </c>
    </row>
    <row r="301" spans="1:10" ht="94.5" hidden="1" x14ac:dyDescent="0.25">
      <c r="A301" s="47" t="s">
        <v>340</v>
      </c>
      <c r="B301" s="45">
        <v>871</v>
      </c>
      <c r="C301" s="44" t="s">
        <v>92</v>
      </c>
      <c r="D301" s="44" t="s">
        <v>79</v>
      </c>
      <c r="E301" s="44" t="s">
        <v>122</v>
      </c>
      <c r="F301" s="45">
        <v>1</v>
      </c>
      <c r="G301" s="44" t="s">
        <v>72</v>
      </c>
      <c r="H301" s="44" t="s">
        <v>341</v>
      </c>
      <c r="I301" s="45"/>
      <c r="J301" s="106">
        <f>J302</f>
        <v>0</v>
      </c>
    </row>
    <row r="302" spans="1:10" ht="31.5" hidden="1" x14ac:dyDescent="0.25">
      <c r="A302" s="47" t="s">
        <v>82</v>
      </c>
      <c r="B302" s="45">
        <v>871</v>
      </c>
      <c r="C302" s="44" t="s">
        <v>92</v>
      </c>
      <c r="D302" s="44" t="s">
        <v>79</v>
      </c>
      <c r="E302" s="44" t="s">
        <v>122</v>
      </c>
      <c r="F302" s="45">
        <v>1</v>
      </c>
      <c r="G302" s="44" t="s">
        <v>72</v>
      </c>
      <c r="H302" s="44" t="s">
        <v>341</v>
      </c>
      <c r="I302" s="45">
        <v>240</v>
      </c>
      <c r="J302" s="106"/>
    </row>
    <row r="303" spans="1:10" ht="31.5" hidden="1" x14ac:dyDescent="0.25">
      <c r="A303" s="47" t="s">
        <v>342</v>
      </c>
      <c r="B303" s="45">
        <v>871</v>
      </c>
      <c r="C303" s="44" t="s">
        <v>92</v>
      </c>
      <c r="D303" s="44" t="s">
        <v>79</v>
      </c>
      <c r="E303" s="44" t="s">
        <v>122</v>
      </c>
      <c r="F303" s="45">
        <v>1</v>
      </c>
      <c r="G303" s="44" t="s">
        <v>73</v>
      </c>
      <c r="H303" s="44" t="s">
        <v>76</v>
      </c>
      <c r="I303" s="45"/>
      <c r="J303" s="106">
        <f>J304</f>
        <v>0</v>
      </c>
    </row>
    <row r="304" spans="1:10" ht="94.5" hidden="1" x14ac:dyDescent="0.25">
      <c r="A304" s="47" t="s">
        <v>340</v>
      </c>
      <c r="B304" s="45">
        <v>871</v>
      </c>
      <c r="C304" s="44" t="s">
        <v>92</v>
      </c>
      <c r="D304" s="44" t="s">
        <v>79</v>
      </c>
      <c r="E304" s="44" t="s">
        <v>122</v>
      </c>
      <c r="F304" s="45">
        <v>1</v>
      </c>
      <c r="G304" s="44" t="s">
        <v>73</v>
      </c>
      <c r="H304" s="44" t="s">
        <v>341</v>
      </c>
      <c r="I304" s="45"/>
      <c r="J304" s="106">
        <f>J305</f>
        <v>0</v>
      </c>
    </row>
    <row r="305" spans="1:10" ht="31.5" hidden="1" x14ac:dyDescent="0.25">
      <c r="A305" s="47" t="s">
        <v>82</v>
      </c>
      <c r="B305" s="45">
        <v>871</v>
      </c>
      <c r="C305" s="44" t="s">
        <v>92</v>
      </c>
      <c r="D305" s="44" t="s">
        <v>79</v>
      </c>
      <c r="E305" s="44" t="s">
        <v>122</v>
      </c>
      <c r="F305" s="45">
        <v>1</v>
      </c>
      <c r="G305" s="44" t="s">
        <v>73</v>
      </c>
      <c r="H305" s="44" t="s">
        <v>341</v>
      </c>
      <c r="I305" s="45">
        <v>240</v>
      </c>
      <c r="J305" s="106"/>
    </row>
    <row r="306" spans="1:10" ht="94.5" x14ac:dyDescent="0.25">
      <c r="A306" s="47" t="s">
        <v>343</v>
      </c>
      <c r="B306" s="45">
        <v>871</v>
      </c>
      <c r="C306" s="44" t="s">
        <v>92</v>
      </c>
      <c r="D306" s="44" t="s">
        <v>79</v>
      </c>
      <c r="E306" s="44" t="s">
        <v>122</v>
      </c>
      <c r="F306" s="45">
        <v>1</v>
      </c>
      <c r="G306" s="44" t="s">
        <v>133</v>
      </c>
      <c r="H306" s="44" t="s">
        <v>76</v>
      </c>
      <c r="I306" s="45"/>
      <c r="J306" s="106">
        <f>J307</f>
        <v>700713.3</v>
      </c>
    </row>
    <row r="307" spans="1:10" ht="94.5" x14ac:dyDescent="0.25">
      <c r="A307" s="47" t="s">
        <v>340</v>
      </c>
      <c r="B307" s="45">
        <v>871</v>
      </c>
      <c r="C307" s="44" t="s">
        <v>92</v>
      </c>
      <c r="D307" s="44" t="s">
        <v>79</v>
      </c>
      <c r="E307" s="44" t="s">
        <v>122</v>
      </c>
      <c r="F307" s="45">
        <v>1</v>
      </c>
      <c r="G307" s="44" t="s">
        <v>133</v>
      </c>
      <c r="H307" s="44" t="s">
        <v>134</v>
      </c>
      <c r="I307" s="45"/>
      <c r="J307" s="106">
        <f>J308</f>
        <v>700713.3</v>
      </c>
    </row>
    <row r="308" spans="1:10" x14ac:dyDescent="0.25">
      <c r="A308" s="53" t="s">
        <v>176</v>
      </c>
      <c r="B308" s="45">
        <v>871</v>
      </c>
      <c r="C308" s="44" t="s">
        <v>92</v>
      </c>
      <c r="D308" s="44" t="s">
        <v>79</v>
      </c>
      <c r="E308" s="44" t="s">
        <v>122</v>
      </c>
      <c r="F308" s="45">
        <v>1</v>
      </c>
      <c r="G308" s="44" t="s">
        <v>133</v>
      </c>
      <c r="H308" s="44" t="s">
        <v>134</v>
      </c>
      <c r="I308" s="45">
        <v>540</v>
      </c>
      <c r="J308" s="106">
        <v>700713.3</v>
      </c>
    </row>
    <row r="309" spans="1:10" x14ac:dyDescent="0.25">
      <c r="A309" s="47" t="s">
        <v>87</v>
      </c>
      <c r="B309" s="123" t="s">
        <v>61</v>
      </c>
      <c r="C309" s="123" t="s">
        <v>92</v>
      </c>
      <c r="D309" s="123" t="s">
        <v>79</v>
      </c>
      <c r="E309" s="123" t="s">
        <v>88</v>
      </c>
      <c r="F309" s="124">
        <v>0</v>
      </c>
      <c r="G309" s="123" t="s">
        <v>75</v>
      </c>
      <c r="H309" s="123" t="s">
        <v>76</v>
      </c>
      <c r="I309" s="124"/>
      <c r="J309" s="106">
        <f>J310</f>
        <v>98447.03</v>
      </c>
    </row>
    <row r="310" spans="1:10" x14ac:dyDescent="0.25">
      <c r="A310" s="47" t="s">
        <v>234</v>
      </c>
      <c r="B310" s="123" t="s">
        <v>61</v>
      </c>
      <c r="C310" s="123" t="s">
        <v>92</v>
      </c>
      <c r="D310" s="123" t="s">
        <v>79</v>
      </c>
      <c r="E310" s="123" t="s">
        <v>88</v>
      </c>
      <c r="F310" s="124">
        <v>9</v>
      </c>
      <c r="G310" s="123" t="s">
        <v>75</v>
      </c>
      <c r="H310" s="123" t="s">
        <v>76</v>
      </c>
      <c r="I310" s="124"/>
      <c r="J310" s="106">
        <f>J311</f>
        <v>98447.03</v>
      </c>
    </row>
    <row r="311" spans="1:10" ht="31.5" x14ac:dyDescent="0.25">
      <c r="A311" s="46" t="s">
        <v>357</v>
      </c>
      <c r="B311" s="123" t="s">
        <v>61</v>
      </c>
      <c r="C311" s="123" t="s">
        <v>92</v>
      </c>
      <c r="D311" s="123" t="s">
        <v>79</v>
      </c>
      <c r="E311" s="123" t="s">
        <v>88</v>
      </c>
      <c r="F311" s="124">
        <v>9</v>
      </c>
      <c r="G311" s="123" t="s">
        <v>75</v>
      </c>
      <c r="H311" s="124">
        <v>29180</v>
      </c>
      <c r="I311" s="123"/>
      <c r="J311" s="106">
        <f>J312</f>
        <v>98447.03</v>
      </c>
    </row>
    <row r="312" spans="1:10" x14ac:dyDescent="0.25">
      <c r="A312" s="47" t="s">
        <v>113</v>
      </c>
      <c r="B312" s="123" t="s">
        <v>61</v>
      </c>
      <c r="C312" s="123" t="s">
        <v>92</v>
      </c>
      <c r="D312" s="123" t="s">
        <v>79</v>
      </c>
      <c r="E312" s="123" t="s">
        <v>88</v>
      </c>
      <c r="F312" s="124">
        <v>9</v>
      </c>
      <c r="G312" s="123" t="s">
        <v>75</v>
      </c>
      <c r="H312" s="124">
        <v>29180</v>
      </c>
      <c r="I312" s="123" t="s">
        <v>499</v>
      </c>
      <c r="J312" s="106">
        <f>98447.03</f>
        <v>98447.03</v>
      </c>
    </row>
    <row r="313" spans="1:10" ht="31.5" x14ac:dyDescent="0.25">
      <c r="A313" s="47" t="s">
        <v>344</v>
      </c>
      <c r="B313" s="45">
        <v>871</v>
      </c>
      <c r="C313" s="44" t="s">
        <v>92</v>
      </c>
      <c r="D313" s="44" t="s">
        <v>92</v>
      </c>
      <c r="E313" s="44" t="s">
        <v>75</v>
      </c>
      <c r="F313" s="45">
        <v>0</v>
      </c>
      <c r="G313" s="44" t="s">
        <v>75</v>
      </c>
      <c r="H313" s="44" t="s">
        <v>76</v>
      </c>
      <c r="I313" s="45"/>
      <c r="J313" s="106">
        <f>J314+J320</f>
        <v>19082733.550000001</v>
      </c>
    </row>
    <row r="314" spans="1:10" ht="47.25" x14ac:dyDescent="0.25">
      <c r="A314" s="46" t="s">
        <v>269</v>
      </c>
      <c r="B314" s="45">
        <v>871</v>
      </c>
      <c r="C314" s="44" t="s">
        <v>92</v>
      </c>
      <c r="D314" s="44" t="s">
        <v>92</v>
      </c>
      <c r="E314" s="44" t="s">
        <v>79</v>
      </c>
      <c r="F314" s="45">
        <v>0</v>
      </c>
      <c r="G314" s="44" t="s">
        <v>75</v>
      </c>
      <c r="H314" s="44" t="s">
        <v>76</v>
      </c>
      <c r="I314" s="45"/>
      <c r="J314" s="106">
        <f>J315</f>
        <v>18419733.550000001</v>
      </c>
    </row>
    <row r="315" spans="1:10" x14ac:dyDescent="0.25">
      <c r="A315" s="47" t="s">
        <v>345</v>
      </c>
      <c r="B315" s="45">
        <v>871</v>
      </c>
      <c r="C315" s="44" t="s">
        <v>92</v>
      </c>
      <c r="D315" s="44" t="s">
        <v>92</v>
      </c>
      <c r="E315" s="44" t="s">
        <v>79</v>
      </c>
      <c r="F315" s="45">
        <v>4</v>
      </c>
      <c r="G315" s="44" t="s">
        <v>75</v>
      </c>
      <c r="H315" s="44" t="s">
        <v>76</v>
      </c>
      <c r="I315" s="45"/>
      <c r="J315" s="106">
        <f>J316</f>
        <v>18419733.550000001</v>
      </c>
    </row>
    <row r="316" spans="1:10" ht="31.5" x14ac:dyDescent="0.25">
      <c r="A316" s="47" t="s">
        <v>346</v>
      </c>
      <c r="B316" s="45">
        <v>871</v>
      </c>
      <c r="C316" s="44" t="s">
        <v>92</v>
      </c>
      <c r="D316" s="44" t="s">
        <v>92</v>
      </c>
      <c r="E316" s="44" t="s">
        <v>79</v>
      </c>
      <c r="F316" s="45">
        <v>4</v>
      </c>
      <c r="G316" s="44" t="s">
        <v>75</v>
      </c>
      <c r="H316" s="44" t="s">
        <v>347</v>
      </c>
      <c r="I316" s="45"/>
      <c r="J316" s="106">
        <f>SUM(J317:J319)</f>
        <v>18419733.550000001</v>
      </c>
    </row>
    <row r="317" spans="1:10" x14ac:dyDescent="0.25">
      <c r="A317" s="46" t="s">
        <v>348</v>
      </c>
      <c r="B317" s="45">
        <v>871</v>
      </c>
      <c r="C317" s="44" t="s">
        <v>92</v>
      </c>
      <c r="D317" s="44" t="s">
        <v>92</v>
      </c>
      <c r="E317" s="44" t="s">
        <v>79</v>
      </c>
      <c r="F317" s="45">
        <v>4</v>
      </c>
      <c r="G317" s="44" t="s">
        <v>75</v>
      </c>
      <c r="H317" s="44" t="s">
        <v>347</v>
      </c>
      <c r="I317" s="45">
        <v>110</v>
      </c>
      <c r="J317" s="106">
        <f>16560241.48-1051448.33</f>
        <v>15508793.15</v>
      </c>
    </row>
    <row r="318" spans="1:10" ht="31.5" x14ac:dyDescent="0.25">
      <c r="A318" s="47" t="s">
        <v>82</v>
      </c>
      <c r="B318" s="45">
        <v>871</v>
      </c>
      <c r="C318" s="44" t="s">
        <v>92</v>
      </c>
      <c r="D318" s="44" t="s">
        <v>92</v>
      </c>
      <c r="E318" s="44" t="s">
        <v>79</v>
      </c>
      <c r="F318" s="45">
        <v>4</v>
      </c>
      <c r="G318" s="44" t="s">
        <v>75</v>
      </c>
      <c r="H318" s="44" t="s">
        <v>347</v>
      </c>
      <c r="I318" s="45">
        <v>240</v>
      </c>
      <c r="J318" s="106">
        <f>3013940.4-600000+450000</f>
        <v>2863940.4</v>
      </c>
    </row>
    <row r="319" spans="1:10" x14ac:dyDescent="0.25">
      <c r="A319" s="46" t="s">
        <v>84</v>
      </c>
      <c r="B319" s="45">
        <v>871</v>
      </c>
      <c r="C319" s="44" t="s">
        <v>92</v>
      </c>
      <c r="D319" s="44" t="s">
        <v>92</v>
      </c>
      <c r="E319" s="44" t="s">
        <v>79</v>
      </c>
      <c r="F319" s="45">
        <v>4</v>
      </c>
      <c r="G319" s="44" t="s">
        <v>75</v>
      </c>
      <c r="H319" s="44" t="s">
        <v>347</v>
      </c>
      <c r="I319" s="45">
        <v>850</v>
      </c>
      <c r="J319" s="106">
        <v>47000</v>
      </c>
    </row>
    <row r="320" spans="1:10" ht="47.25" x14ac:dyDescent="0.25">
      <c r="A320" s="46" t="s">
        <v>201</v>
      </c>
      <c r="B320" s="45">
        <v>871</v>
      </c>
      <c r="C320" s="44" t="s">
        <v>92</v>
      </c>
      <c r="D320" s="44" t="s">
        <v>92</v>
      </c>
      <c r="E320" s="44" t="s">
        <v>96</v>
      </c>
      <c r="F320" s="45">
        <v>0</v>
      </c>
      <c r="G320" s="44" t="s">
        <v>75</v>
      </c>
      <c r="H320" s="44" t="s">
        <v>76</v>
      </c>
      <c r="I320" s="45"/>
      <c r="J320" s="106">
        <f>J321</f>
        <v>663000</v>
      </c>
    </row>
    <row r="321" spans="1:10" ht="31.5" x14ac:dyDescent="0.25">
      <c r="A321" s="46" t="s">
        <v>349</v>
      </c>
      <c r="B321" s="44" t="s">
        <v>61</v>
      </c>
      <c r="C321" s="44" t="s">
        <v>92</v>
      </c>
      <c r="D321" s="44" t="s">
        <v>92</v>
      </c>
      <c r="E321" s="44" t="s">
        <v>96</v>
      </c>
      <c r="F321" s="45">
        <v>2</v>
      </c>
      <c r="G321" s="44" t="s">
        <v>75</v>
      </c>
      <c r="H321" s="44" t="s">
        <v>76</v>
      </c>
      <c r="I321" s="45"/>
      <c r="J321" s="106">
        <f>J322+J325+J328</f>
        <v>663000</v>
      </c>
    </row>
    <row r="322" spans="1:10" x14ac:dyDescent="0.25">
      <c r="A322" s="46" t="s">
        <v>203</v>
      </c>
      <c r="B322" s="44" t="s">
        <v>61</v>
      </c>
      <c r="C322" s="44" t="s">
        <v>92</v>
      </c>
      <c r="D322" s="44" t="s">
        <v>92</v>
      </c>
      <c r="E322" s="44" t="s">
        <v>96</v>
      </c>
      <c r="F322" s="45">
        <v>2</v>
      </c>
      <c r="G322" s="44" t="s">
        <v>72</v>
      </c>
      <c r="H322" s="44" t="s">
        <v>76</v>
      </c>
      <c r="I322" s="45"/>
      <c r="J322" s="106">
        <f>J323</f>
        <v>150000</v>
      </c>
    </row>
    <row r="323" spans="1:10" ht="47.25" x14ac:dyDescent="0.25">
      <c r="A323" s="47" t="s">
        <v>204</v>
      </c>
      <c r="B323" s="44" t="s">
        <v>61</v>
      </c>
      <c r="C323" s="44" t="s">
        <v>92</v>
      </c>
      <c r="D323" s="44" t="s">
        <v>92</v>
      </c>
      <c r="E323" s="44" t="s">
        <v>96</v>
      </c>
      <c r="F323" s="44" t="s">
        <v>80</v>
      </c>
      <c r="G323" s="44" t="s">
        <v>72</v>
      </c>
      <c r="H323" s="44" t="s">
        <v>205</v>
      </c>
      <c r="I323" s="44"/>
      <c r="J323" s="106">
        <f>J324</f>
        <v>150000</v>
      </c>
    </row>
    <row r="324" spans="1:10" ht="31.5" x14ac:dyDescent="0.25">
      <c r="A324" s="47" t="s">
        <v>82</v>
      </c>
      <c r="B324" s="44" t="s">
        <v>61</v>
      </c>
      <c r="C324" s="44" t="s">
        <v>92</v>
      </c>
      <c r="D324" s="44" t="s">
        <v>92</v>
      </c>
      <c r="E324" s="44" t="s">
        <v>96</v>
      </c>
      <c r="F324" s="44" t="s">
        <v>80</v>
      </c>
      <c r="G324" s="44" t="s">
        <v>72</v>
      </c>
      <c r="H324" s="44" t="s">
        <v>205</v>
      </c>
      <c r="I324" s="44" t="s">
        <v>83</v>
      </c>
      <c r="J324" s="106">
        <v>150000</v>
      </c>
    </row>
    <row r="325" spans="1:10" x14ac:dyDescent="0.25">
      <c r="A325" s="46" t="s">
        <v>350</v>
      </c>
      <c r="B325" s="44" t="s">
        <v>61</v>
      </c>
      <c r="C325" s="44" t="s">
        <v>92</v>
      </c>
      <c r="D325" s="44" t="s">
        <v>92</v>
      </c>
      <c r="E325" s="44" t="s">
        <v>96</v>
      </c>
      <c r="F325" s="45">
        <v>2</v>
      </c>
      <c r="G325" s="44" t="s">
        <v>73</v>
      </c>
      <c r="H325" s="44"/>
      <c r="I325" s="45"/>
      <c r="J325" s="106">
        <f>J326</f>
        <v>508000</v>
      </c>
    </row>
    <row r="326" spans="1:10" ht="47.25" x14ac:dyDescent="0.25">
      <c r="A326" s="47" t="s">
        <v>204</v>
      </c>
      <c r="B326" s="44" t="s">
        <v>61</v>
      </c>
      <c r="C326" s="44" t="s">
        <v>92</v>
      </c>
      <c r="D326" s="44" t="s">
        <v>92</v>
      </c>
      <c r="E326" s="44" t="s">
        <v>96</v>
      </c>
      <c r="F326" s="44" t="s">
        <v>80</v>
      </c>
      <c r="G326" s="44" t="s">
        <v>73</v>
      </c>
      <c r="H326" s="44" t="s">
        <v>205</v>
      </c>
      <c r="I326" s="44"/>
      <c r="J326" s="106">
        <f>J327</f>
        <v>508000</v>
      </c>
    </row>
    <row r="327" spans="1:10" ht="31.5" x14ac:dyDescent="0.25">
      <c r="A327" s="47" t="s">
        <v>82</v>
      </c>
      <c r="B327" s="44" t="s">
        <v>61</v>
      </c>
      <c r="C327" s="44" t="s">
        <v>92</v>
      </c>
      <c r="D327" s="44" t="s">
        <v>92</v>
      </c>
      <c r="E327" s="44" t="s">
        <v>96</v>
      </c>
      <c r="F327" s="44" t="s">
        <v>80</v>
      </c>
      <c r="G327" s="44" t="s">
        <v>73</v>
      </c>
      <c r="H327" s="44" t="s">
        <v>205</v>
      </c>
      <c r="I327" s="44" t="s">
        <v>83</v>
      </c>
      <c r="J327" s="106">
        <v>508000</v>
      </c>
    </row>
    <row r="328" spans="1:10" x14ac:dyDescent="0.25">
      <c r="A328" s="46" t="s">
        <v>210</v>
      </c>
      <c r="B328" s="44" t="s">
        <v>61</v>
      </c>
      <c r="C328" s="44" t="s">
        <v>92</v>
      </c>
      <c r="D328" s="44" t="s">
        <v>92</v>
      </c>
      <c r="E328" s="44" t="s">
        <v>96</v>
      </c>
      <c r="F328" s="44" t="s">
        <v>80</v>
      </c>
      <c r="G328" s="44" t="s">
        <v>79</v>
      </c>
      <c r="H328" s="44" t="s">
        <v>76</v>
      </c>
      <c r="I328" s="44"/>
      <c r="J328" s="106">
        <f>J329</f>
        <v>5000</v>
      </c>
    </row>
    <row r="329" spans="1:10" ht="47.25" x14ac:dyDescent="0.25">
      <c r="A329" s="47" t="s">
        <v>204</v>
      </c>
      <c r="B329" s="44" t="s">
        <v>61</v>
      </c>
      <c r="C329" s="44" t="s">
        <v>92</v>
      </c>
      <c r="D329" s="44" t="s">
        <v>92</v>
      </c>
      <c r="E329" s="44" t="s">
        <v>96</v>
      </c>
      <c r="F329" s="44" t="s">
        <v>80</v>
      </c>
      <c r="G329" s="44" t="s">
        <v>79</v>
      </c>
      <c r="H329" s="44" t="s">
        <v>205</v>
      </c>
      <c r="I329" s="44"/>
      <c r="J329" s="106">
        <f>J330</f>
        <v>5000</v>
      </c>
    </row>
    <row r="330" spans="1:10" ht="31.5" x14ac:dyDescent="0.25">
      <c r="A330" s="47" t="s">
        <v>82</v>
      </c>
      <c r="B330" s="44" t="s">
        <v>61</v>
      </c>
      <c r="C330" s="44" t="s">
        <v>92</v>
      </c>
      <c r="D330" s="44" t="s">
        <v>92</v>
      </c>
      <c r="E330" s="44" t="s">
        <v>96</v>
      </c>
      <c r="F330" s="44" t="s">
        <v>80</v>
      </c>
      <c r="G330" s="44" t="s">
        <v>79</v>
      </c>
      <c r="H330" s="44" t="s">
        <v>205</v>
      </c>
      <c r="I330" s="44" t="s">
        <v>83</v>
      </c>
      <c r="J330" s="106">
        <v>5000</v>
      </c>
    </row>
    <row r="331" spans="1:10" hidden="1" x14ac:dyDescent="0.25">
      <c r="A331" s="47" t="s">
        <v>135</v>
      </c>
      <c r="B331" s="44" t="s">
        <v>61</v>
      </c>
      <c r="C331" s="44" t="s">
        <v>94</v>
      </c>
      <c r="D331" s="44"/>
      <c r="E331" s="44"/>
      <c r="F331" s="44"/>
      <c r="G331" s="44"/>
      <c r="H331" s="44"/>
      <c r="I331" s="44"/>
      <c r="J331" s="106">
        <f>J332</f>
        <v>0</v>
      </c>
    </row>
    <row r="332" spans="1:10" hidden="1" x14ac:dyDescent="0.25">
      <c r="A332" s="47" t="s">
        <v>136</v>
      </c>
      <c r="B332" s="44" t="s">
        <v>61</v>
      </c>
      <c r="C332" s="44" t="s">
        <v>94</v>
      </c>
      <c r="D332" s="44" t="s">
        <v>92</v>
      </c>
      <c r="E332" s="44"/>
      <c r="F332" s="44"/>
      <c r="G332" s="44"/>
      <c r="H332" s="44"/>
      <c r="I332" s="44"/>
      <c r="J332" s="106">
        <f>J333</f>
        <v>0</v>
      </c>
    </row>
    <row r="333" spans="1:10" hidden="1" x14ac:dyDescent="0.25">
      <c r="A333" s="47" t="s">
        <v>87</v>
      </c>
      <c r="B333" s="44" t="s">
        <v>61</v>
      </c>
      <c r="C333" s="44" t="s">
        <v>94</v>
      </c>
      <c r="D333" s="44" t="s">
        <v>92</v>
      </c>
      <c r="E333" s="44" t="s">
        <v>88</v>
      </c>
      <c r="F333" s="45">
        <v>0</v>
      </c>
      <c r="G333" s="44" t="s">
        <v>74</v>
      </c>
      <c r="H333" s="44" t="s">
        <v>76</v>
      </c>
      <c r="I333" s="44"/>
      <c r="J333" s="106">
        <f>J334</f>
        <v>0</v>
      </c>
    </row>
    <row r="334" spans="1:10" hidden="1" x14ac:dyDescent="0.25">
      <c r="A334" s="47" t="s">
        <v>234</v>
      </c>
      <c r="B334" s="44" t="s">
        <v>61</v>
      </c>
      <c r="C334" s="44" t="s">
        <v>94</v>
      </c>
      <c r="D334" s="44" t="s">
        <v>92</v>
      </c>
      <c r="E334" s="44" t="s">
        <v>88</v>
      </c>
      <c r="F334" s="45">
        <v>9</v>
      </c>
      <c r="G334" s="44" t="s">
        <v>74</v>
      </c>
      <c r="H334" s="44" t="s">
        <v>76</v>
      </c>
      <c r="I334" s="44"/>
      <c r="J334" s="106">
        <f>J335</f>
        <v>0</v>
      </c>
    </row>
    <row r="335" spans="1:10" ht="47.25" hidden="1" x14ac:dyDescent="0.25">
      <c r="A335" s="47" t="s">
        <v>335</v>
      </c>
      <c r="B335" s="44" t="s">
        <v>61</v>
      </c>
      <c r="C335" s="44" t="s">
        <v>94</v>
      </c>
      <c r="D335" s="44" t="s">
        <v>92</v>
      </c>
      <c r="E335" s="44" t="s">
        <v>88</v>
      </c>
      <c r="F335" s="44" t="s">
        <v>89</v>
      </c>
      <c r="G335" s="44" t="s">
        <v>74</v>
      </c>
      <c r="H335" s="44" t="s">
        <v>336</v>
      </c>
      <c r="I335" s="44"/>
      <c r="J335" s="106">
        <f>J336</f>
        <v>0</v>
      </c>
    </row>
    <row r="336" spans="1:10" ht="31.5" hidden="1" x14ac:dyDescent="0.25">
      <c r="A336" s="47" t="s">
        <v>82</v>
      </c>
      <c r="B336" s="44" t="s">
        <v>61</v>
      </c>
      <c r="C336" s="44" t="s">
        <v>94</v>
      </c>
      <c r="D336" s="44" t="s">
        <v>92</v>
      </c>
      <c r="E336" s="44" t="s">
        <v>88</v>
      </c>
      <c r="F336" s="44" t="s">
        <v>89</v>
      </c>
      <c r="G336" s="44" t="s">
        <v>74</v>
      </c>
      <c r="H336" s="44" t="s">
        <v>336</v>
      </c>
      <c r="I336" s="44" t="s">
        <v>83</v>
      </c>
      <c r="J336" s="106"/>
    </row>
    <row r="337" spans="1:10" x14ac:dyDescent="0.25">
      <c r="A337" s="54" t="s">
        <v>137</v>
      </c>
      <c r="B337" s="44" t="s">
        <v>61</v>
      </c>
      <c r="C337" s="44" t="s">
        <v>96</v>
      </c>
      <c r="D337" s="44"/>
      <c r="E337" s="44"/>
      <c r="F337" s="45"/>
      <c r="G337" s="44"/>
      <c r="H337" s="44"/>
      <c r="I337" s="45"/>
      <c r="J337" s="105">
        <f>J338+J342</f>
        <v>2536768.6</v>
      </c>
    </row>
    <row r="338" spans="1:10" ht="31.5" x14ac:dyDescent="0.25">
      <c r="A338" s="55" t="s">
        <v>138</v>
      </c>
      <c r="B338" s="44" t="s">
        <v>61</v>
      </c>
      <c r="C338" s="44" t="s">
        <v>96</v>
      </c>
      <c r="D338" s="44" t="s">
        <v>92</v>
      </c>
      <c r="E338" s="44"/>
      <c r="F338" s="45"/>
      <c r="G338" s="44"/>
      <c r="H338" s="44"/>
      <c r="I338" s="45"/>
      <c r="J338" s="106">
        <f>J339</f>
        <v>30000</v>
      </c>
    </row>
    <row r="339" spans="1:10" ht="94.5" x14ac:dyDescent="0.25">
      <c r="A339" s="46" t="s">
        <v>351</v>
      </c>
      <c r="B339" s="44" t="s">
        <v>61</v>
      </c>
      <c r="C339" s="44" t="s">
        <v>96</v>
      </c>
      <c r="D339" s="44" t="s">
        <v>92</v>
      </c>
      <c r="E339" s="44" t="s">
        <v>110</v>
      </c>
      <c r="F339" s="45">
        <v>0</v>
      </c>
      <c r="G339" s="44" t="s">
        <v>75</v>
      </c>
      <c r="H339" s="44" t="s">
        <v>76</v>
      </c>
      <c r="I339" s="45"/>
      <c r="J339" s="106">
        <f>J340</f>
        <v>30000</v>
      </c>
    </row>
    <row r="340" spans="1:10" ht="31.5" x14ac:dyDescent="0.25">
      <c r="A340" s="47" t="s">
        <v>352</v>
      </c>
      <c r="B340" s="44" t="s">
        <v>61</v>
      </c>
      <c r="C340" s="44" t="s">
        <v>96</v>
      </c>
      <c r="D340" s="44" t="s">
        <v>92</v>
      </c>
      <c r="E340" s="44" t="s">
        <v>110</v>
      </c>
      <c r="F340" s="45">
        <v>0</v>
      </c>
      <c r="G340" s="44" t="s">
        <v>75</v>
      </c>
      <c r="H340" s="44" t="s">
        <v>353</v>
      </c>
      <c r="I340" s="45"/>
      <c r="J340" s="106">
        <f>J341</f>
        <v>30000</v>
      </c>
    </row>
    <row r="341" spans="1:10" ht="31.5" x14ac:dyDescent="0.25">
      <c r="A341" s="47" t="s">
        <v>82</v>
      </c>
      <c r="B341" s="44" t="s">
        <v>61</v>
      </c>
      <c r="C341" s="44" t="s">
        <v>96</v>
      </c>
      <c r="D341" s="44" t="s">
        <v>92</v>
      </c>
      <c r="E341" s="44" t="s">
        <v>110</v>
      </c>
      <c r="F341" s="45">
        <v>0</v>
      </c>
      <c r="G341" s="44" t="s">
        <v>75</v>
      </c>
      <c r="H341" s="44" t="s">
        <v>353</v>
      </c>
      <c r="I341" s="45">
        <v>240</v>
      </c>
      <c r="J341" s="106">
        <v>30000</v>
      </c>
    </row>
    <row r="342" spans="1:10" x14ac:dyDescent="0.25">
      <c r="A342" s="46" t="s">
        <v>139</v>
      </c>
      <c r="B342" s="44" t="s">
        <v>61</v>
      </c>
      <c r="C342" s="44" t="s">
        <v>96</v>
      </c>
      <c r="D342" s="44" t="s">
        <v>96</v>
      </c>
      <c r="E342" s="44"/>
      <c r="F342" s="45"/>
      <c r="G342" s="44"/>
      <c r="H342" s="44"/>
      <c r="I342" s="45"/>
      <c r="J342" s="105">
        <f>J343</f>
        <v>2506768.6</v>
      </c>
    </row>
    <row r="343" spans="1:10" ht="47.25" x14ac:dyDescent="0.25">
      <c r="A343" s="47" t="s">
        <v>354</v>
      </c>
      <c r="B343" s="44" t="s">
        <v>61</v>
      </c>
      <c r="C343" s="44" t="s">
        <v>96</v>
      </c>
      <c r="D343" s="44" t="s">
        <v>96</v>
      </c>
      <c r="E343" s="44" t="s">
        <v>94</v>
      </c>
      <c r="F343" s="45">
        <v>0</v>
      </c>
      <c r="G343" s="44" t="s">
        <v>75</v>
      </c>
      <c r="H343" s="44" t="s">
        <v>76</v>
      </c>
      <c r="I343" s="45"/>
      <c r="J343" s="105">
        <f>J344</f>
        <v>2506768.6</v>
      </c>
    </row>
    <row r="344" spans="1:10" x14ac:dyDescent="0.25">
      <c r="A344" s="46" t="s">
        <v>139</v>
      </c>
      <c r="B344" s="44" t="s">
        <v>61</v>
      </c>
      <c r="C344" s="44" t="s">
        <v>96</v>
      </c>
      <c r="D344" s="44" t="s">
        <v>96</v>
      </c>
      <c r="E344" s="44" t="s">
        <v>94</v>
      </c>
      <c r="F344" s="45">
        <v>1</v>
      </c>
      <c r="G344" s="44" t="s">
        <v>75</v>
      </c>
      <c r="H344" s="44" t="s">
        <v>76</v>
      </c>
      <c r="I344" s="45"/>
      <c r="J344" s="105">
        <f>J345+J347</f>
        <v>2506768.6</v>
      </c>
    </row>
    <row r="345" spans="1:10" ht="31.5" x14ac:dyDescent="0.25">
      <c r="A345" s="46" t="s">
        <v>355</v>
      </c>
      <c r="B345" s="44" t="s">
        <v>61</v>
      </c>
      <c r="C345" s="44" t="s">
        <v>96</v>
      </c>
      <c r="D345" s="44" t="s">
        <v>96</v>
      </c>
      <c r="E345" s="44" t="s">
        <v>94</v>
      </c>
      <c r="F345" s="45">
        <v>1</v>
      </c>
      <c r="G345" s="44" t="s">
        <v>75</v>
      </c>
      <c r="H345" s="44" t="s">
        <v>356</v>
      </c>
      <c r="I345" s="45"/>
      <c r="J345" s="105">
        <f>J346</f>
        <v>99993.600000000006</v>
      </c>
    </row>
    <row r="346" spans="1:10" x14ac:dyDescent="0.25">
      <c r="A346" s="46" t="s">
        <v>348</v>
      </c>
      <c r="B346" s="44" t="s">
        <v>61</v>
      </c>
      <c r="C346" s="44" t="s">
        <v>96</v>
      </c>
      <c r="D346" s="44" t="s">
        <v>96</v>
      </c>
      <c r="E346" s="44" t="s">
        <v>94</v>
      </c>
      <c r="F346" s="45">
        <v>1</v>
      </c>
      <c r="G346" s="44" t="s">
        <v>75</v>
      </c>
      <c r="H346" s="44" t="s">
        <v>356</v>
      </c>
      <c r="I346" s="45">
        <v>110</v>
      </c>
      <c r="J346" s="105">
        <f>99993.6</f>
        <v>99993.600000000006</v>
      </c>
    </row>
    <row r="347" spans="1:10" ht="31.5" x14ac:dyDescent="0.25">
      <c r="A347" s="46" t="s">
        <v>357</v>
      </c>
      <c r="B347" s="44" t="s">
        <v>61</v>
      </c>
      <c r="C347" s="44" t="s">
        <v>96</v>
      </c>
      <c r="D347" s="44" t="s">
        <v>96</v>
      </c>
      <c r="E347" s="44" t="s">
        <v>94</v>
      </c>
      <c r="F347" s="45">
        <v>1</v>
      </c>
      <c r="G347" s="44" t="s">
        <v>75</v>
      </c>
      <c r="H347" s="44" t="s">
        <v>358</v>
      </c>
      <c r="I347" s="45"/>
      <c r="J347" s="105">
        <f>J348</f>
        <v>2406775</v>
      </c>
    </row>
    <row r="348" spans="1:10" x14ac:dyDescent="0.25">
      <c r="A348" s="47" t="s">
        <v>113</v>
      </c>
      <c r="B348" s="44" t="s">
        <v>61</v>
      </c>
      <c r="C348" s="44" t="s">
        <v>96</v>
      </c>
      <c r="D348" s="44" t="s">
        <v>96</v>
      </c>
      <c r="E348" s="44" t="s">
        <v>94</v>
      </c>
      <c r="F348" s="45">
        <v>1</v>
      </c>
      <c r="G348" s="44" t="s">
        <v>75</v>
      </c>
      <c r="H348" s="44" t="s">
        <v>358</v>
      </c>
      <c r="I348" s="45">
        <v>520</v>
      </c>
      <c r="J348" s="105">
        <f>2365900+40875</f>
        <v>2406775</v>
      </c>
    </row>
    <row r="349" spans="1:10" x14ac:dyDescent="0.25">
      <c r="A349" s="54" t="s">
        <v>359</v>
      </c>
      <c r="B349" s="44" t="s">
        <v>61</v>
      </c>
      <c r="C349" s="44" t="s">
        <v>124</v>
      </c>
      <c r="D349" s="44"/>
      <c r="E349" s="44"/>
      <c r="F349" s="45"/>
      <c r="G349" s="44"/>
      <c r="H349" s="44"/>
      <c r="I349" s="45"/>
      <c r="J349" s="105">
        <f>J350+J390</f>
        <v>40028629.549999997</v>
      </c>
    </row>
    <row r="350" spans="1:10" x14ac:dyDescent="0.25">
      <c r="A350" s="46" t="s">
        <v>140</v>
      </c>
      <c r="B350" s="44" t="s">
        <v>61</v>
      </c>
      <c r="C350" s="44" t="s">
        <v>124</v>
      </c>
      <c r="D350" s="45" t="s">
        <v>72</v>
      </c>
      <c r="E350" s="44" t="s">
        <v>153</v>
      </c>
      <c r="F350" s="45"/>
      <c r="G350" s="44"/>
      <c r="H350" s="44"/>
      <c r="I350" s="45" t="s">
        <v>154</v>
      </c>
      <c r="J350" s="105">
        <f>J381+J351+J369+J377</f>
        <v>39241629.549999997</v>
      </c>
    </row>
    <row r="351" spans="1:10" ht="47.25" x14ac:dyDescent="0.25">
      <c r="A351" s="47" t="s">
        <v>354</v>
      </c>
      <c r="B351" s="44" t="s">
        <v>61</v>
      </c>
      <c r="C351" s="44" t="s">
        <v>124</v>
      </c>
      <c r="D351" s="44" t="s">
        <v>72</v>
      </c>
      <c r="E351" s="44" t="s">
        <v>94</v>
      </c>
      <c r="F351" s="45">
        <v>0</v>
      </c>
      <c r="G351" s="44" t="s">
        <v>75</v>
      </c>
      <c r="H351" s="44" t="s">
        <v>76</v>
      </c>
      <c r="I351" s="45"/>
      <c r="J351" s="105">
        <f>J352+J364</f>
        <v>37978807.089999996</v>
      </c>
    </row>
    <row r="352" spans="1:10" x14ac:dyDescent="0.25">
      <c r="A352" s="47" t="s">
        <v>360</v>
      </c>
      <c r="B352" s="44" t="s">
        <v>61</v>
      </c>
      <c r="C352" s="44" t="s">
        <v>124</v>
      </c>
      <c r="D352" s="44" t="s">
        <v>72</v>
      </c>
      <c r="E352" s="44" t="s">
        <v>94</v>
      </c>
      <c r="F352" s="45">
        <v>2</v>
      </c>
      <c r="G352" s="44" t="s">
        <v>75</v>
      </c>
      <c r="H352" s="44" t="s">
        <v>76</v>
      </c>
      <c r="I352" s="45"/>
      <c r="J352" s="105">
        <f>J353+J357+J359+J361</f>
        <v>24572766.329999998</v>
      </c>
    </row>
    <row r="353" spans="1:10" ht="31.5" x14ac:dyDescent="0.25">
      <c r="A353" s="47" t="s">
        <v>346</v>
      </c>
      <c r="B353" s="44" t="s">
        <v>61</v>
      </c>
      <c r="C353" s="44" t="s">
        <v>124</v>
      </c>
      <c r="D353" s="44" t="s">
        <v>72</v>
      </c>
      <c r="E353" s="44" t="s">
        <v>94</v>
      </c>
      <c r="F353" s="45">
        <v>2</v>
      </c>
      <c r="G353" s="44" t="s">
        <v>75</v>
      </c>
      <c r="H353" s="44" t="s">
        <v>347</v>
      </c>
      <c r="I353" s="45"/>
      <c r="J353" s="105">
        <f>SUM(J354:J356)</f>
        <v>17587994.170000002</v>
      </c>
    </row>
    <row r="354" spans="1:10" x14ac:dyDescent="0.25">
      <c r="A354" s="46" t="s">
        <v>348</v>
      </c>
      <c r="B354" s="44" t="s">
        <v>61</v>
      </c>
      <c r="C354" s="44" t="s">
        <v>124</v>
      </c>
      <c r="D354" s="44" t="s">
        <v>72</v>
      </c>
      <c r="E354" s="44" t="s">
        <v>94</v>
      </c>
      <c r="F354" s="45">
        <v>2</v>
      </c>
      <c r="G354" s="44" t="s">
        <v>75</v>
      </c>
      <c r="H354" s="44" t="s">
        <v>347</v>
      </c>
      <c r="I354" s="45">
        <v>110</v>
      </c>
      <c r="J354" s="105">
        <v>2643203.48</v>
      </c>
    </row>
    <row r="355" spans="1:10" ht="31.5" x14ac:dyDescent="0.25">
      <c r="A355" s="47" t="s">
        <v>82</v>
      </c>
      <c r="B355" s="44" t="s">
        <v>61</v>
      </c>
      <c r="C355" s="44" t="s">
        <v>124</v>
      </c>
      <c r="D355" s="44" t="s">
        <v>72</v>
      </c>
      <c r="E355" s="44" t="s">
        <v>94</v>
      </c>
      <c r="F355" s="45">
        <v>2</v>
      </c>
      <c r="G355" s="44" t="s">
        <v>75</v>
      </c>
      <c r="H355" s="44" t="s">
        <v>347</v>
      </c>
      <c r="I355" s="45">
        <v>240</v>
      </c>
      <c r="J355" s="105">
        <f>7792090.69+2500000+532700+500000+3600000</f>
        <v>14924790.690000001</v>
      </c>
    </row>
    <row r="356" spans="1:10" x14ac:dyDescent="0.25">
      <c r="A356" s="46" t="s">
        <v>84</v>
      </c>
      <c r="B356" s="44" t="s">
        <v>61</v>
      </c>
      <c r="C356" s="44" t="s">
        <v>124</v>
      </c>
      <c r="D356" s="44" t="s">
        <v>72</v>
      </c>
      <c r="E356" s="44" t="s">
        <v>94</v>
      </c>
      <c r="F356" s="45">
        <v>2</v>
      </c>
      <c r="G356" s="44" t="s">
        <v>75</v>
      </c>
      <c r="H356" s="44" t="s">
        <v>347</v>
      </c>
      <c r="I356" s="45">
        <v>850</v>
      </c>
      <c r="J356" s="105">
        <v>20000</v>
      </c>
    </row>
    <row r="357" spans="1:10" ht="31.5" x14ac:dyDescent="0.25">
      <c r="A357" s="47" t="s">
        <v>361</v>
      </c>
      <c r="B357" s="44" t="s">
        <v>61</v>
      </c>
      <c r="C357" s="44" t="s">
        <v>124</v>
      </c>
      <c r="D357" s="44" t="s">
        <v>72</v>
      </c>
      <c r="E357" s="44" t="s">
        <v>94</v>
      </c>
      <c r="F357" s="44" t="s">
        <v>80</v>
      </c>
      <c r="G357" s="44" t="s">
        <v>75</v>
      </c>
      <c r="H357" s="44" t="s">
        <v>362</v>
      </c>
      <c r="I357" s="44"/>
      <c r="J357" s="106">
        <f>J358</f>
        <v>1687056.33</v>
      </c>
    </row>
    <row r="358" spans="1:10" ht="31.5" x14ac:dyDescent="0.25">
      <c r="A358" s="47" t="s">
        <v>82</v>
      </c>
      <c r="B358" s="44" t="s">
        <v>61</v>
      </c>
      <c r="C358" s="44" t="s">
        <v>124</v>
      </c>
      <c r="D358" s="44" t="s">
        <v>72</v>
      </c>
      <c r="E358" s="44" t="s">
        <v>94</v>
      </c>
      <c r="F358" s="44" t="s">
        <v>80</v>
      </c>
      <c r="G358" s="44" t="s">
        <v>75</v>
      </c>
      <c r="H358" s="44" t="s">
        <v>362</v>
      </c>
      <c r="I358" s="44" t="s">
        <v>83</v>
      </c>
      <c r="J358" s="106">
        <v>1687056.33</v>
      </c>
    </row>
    <row r="359" spans="1:10" ht="31.5" x14ac:dyDescent="0.25">
      <c r="A359" s="47" t="s">
        <v>363</v>
      </c>
      <c r="B359" s="44" t="s">
        <v>61</v>
      </c>
      <c r="C359" s="44" t="s">
        <v>124</v>
      </c>
      <c r="D359" s="44" t="s">
        <v>72</v>
      </c>
      <c r="E359" s="44" t="s">
        <v>94</v>
      </c>
      <c r="F359" s="44" t="s">
        <v>80</v>
      </c>
      <c r="G359" s="44" t="s">
        <v>75</v>
      </c>
      <c r="H359" s="44" t="s">
        <v>364</v>
      </c>
      <c r="I359" s="44"/>
      <c r="J359" s="106">
        <f>J360</f>
        <v>297715.83</v>
      </c>
    </row>
    <row r="360" spans="1:10" ht="31.5" x14ac:dyDescent="0.25">
      <c r="A360" s="47" t="s">
        <v>82</v>
      </c>
      <c r="B360" s="44" t="s">
        <v>61</v>
      </c>
      <c r="C360" s="44" t="s">
        <v>124</v>
      </c>
      <c r="D360" s="44" t="s">
        <v>72</v>
      </c>
      <c r="E360" s="44" t="s">
        <v>94</v>
      </c>
      <c r="F360" s="44" t="s">
        <v>80</v>
      </c>
      <c r="G360" s="44" t="s">
        <v>75</v>
      </c>
      <c r="H360" s="44" t="s">
        <v>364</v>
      </c>
      <c r="I360" s="44" t="s">
        <v>83</v>
      </c>
      <c r="J360" s="106">
        <v>297715.83</v>
      </c>
    </row>
    <row r="361" spans="1:10" x14ac:dyDescent="0.25">
      <c r="A361" s="47" t="s">
        <v>489</v>
      </c>
      <c r="B361" s="112" t="s">
        <v>61</v>
      </c>
      <c r="C361" s="112" t="s">
        <v>124</v>
      </c>
      <c r="D361" s="112" t="s">
        <v>72</v>
      </c>
      <c r="E361" s="112" t="s">
        <v>94</v>
      </c>
      <c r="F361" s="112" t="s">
        <v>80</v>
      </c>
      <c r="G361" s="112" t="s">
        <v>484</v>
      </c>
      <c r="H361" s="112" t="s">
        <v>76</v>
      </c>
      <c r="I361" s="112"/>
      <c r="J361" s="106">
        <f>J362</f>
        <v>5000000</v>
      </c>
    </row>
    <row r="362" spans="1:10" x14ac:dyDescent="0.25">
      <c r="A362" s="47" t="s">
        <v>490</v>
      </c>
      <c r="B362" s="112" t="s">
        <v>61</v>
      </c>
      <c r="C362" s="112" t="s">
        <v>124</v>
      </c>
      <c r="D362" s="112" t="s">
        <v>72</v>
      </c>
      <c r="E362" s="112" t="s">
        <v>94</v>
      </c>
      <c r="F362" s="112" t="s">
        <v>80</v>
      </c>
      <c r="G362" s="112" t="s">
        <v>484</v>
      </c>
      <c r="H362" s="112" t="s">
        <v>485</v>
      </c>
      <c r="I362" s="112"/>
      <c r="J362" s="106">
        <f>J363</f>
        <v>5000000</v>
      </c>
    </row>
    <row r="363" spans="1:10" ht="31.5" x14ac:dyDescent="0.25">
      <c r="A363" s="47" t="s">
        <v>82</v>
      </c>
      <c r="B363" s="112" t="s">
        <v>61</v>
      </c>
      <c r="C363" s="112" t="s">
        <v>124</v>
      </c>
      <c r="D363" s="112" t="s">
        <v>72</v>
      </c>
      <c r="E363" s="112" t="s">
        <v>94</v>
      </c>
      <c r="F363" s="112" t="s">
        <v>80</v>
      </c>
      <c r="G363" s="112" t="s">
        <v>484</v>
      </c>
      <c r="H363" s="112" t="s">
        <v>485</v>
      </c>
      <c r="I363" s="112" t="s">
        <v>83</v>
      </c>
      <c r="J363" s="106">
        <v>5000000</v>
      </c>
    </row>
    <row r="364" spans="1:10" x14ac:dyDescent="0.25">
      <c r="A364" s="47" t="s">
        <v>365</v>
      </c>
      <c r="B364" s="44" t="s">
        <v>61</v>
      </c>
      <c r="C364" s="44" t="s">
        <v>124</v>
      </c>
      <c r="D364" s="44" t="s">
        <v>72</v>
      </c>
      <c r="E364" s="44" t="s">
        <v>94</v>
      </c>
      <c r="F364" s="45">
        <v>5</v>
      </c>
      <c r="G364" s="44" t="s">
        <v>75</v>
      </c>
      <c r="H364" s="44" t="s">
        <v>76</v>
      </c>
      <c r="I364" s="45"/>
      <c r="J364" s="105">
        <f>J365+J367</f>
        <v>13406040.76</v>
      </c>
    </row>
    <row r="365" spans="1:10" ht="31.5" x14ac:dyDescent="0.25">
      <c r="A365" s="47" t="s">
        <v>346</v>
      </c>
      <c r="B365" s="44" t="s">
        <v>61</v>
      </c>
      <c r="C365" s="44" t="s">
        <v>124</v>
      </c>
      <c r="D365" s="44" t="s">
        <v>72</v>
      </c>
      <c r="E365" s="44" t="s">
        <v>94</v>
      </c>
      <c r="F365" s="45">
        <v>5</v>
      </c>
      <c r="G365" s="44" t="s">
        <v>75</v>
      </c>
      <c r="H365" s="44" t="s">
        <v>347</v>
      </c>
      <c r="I365" s="45"/>
      <c r="J365" s="105">
        <f>J366</f>
        <v>13406040.76</v>
      </c>
    </row>
    <row r="366" spans="1:10" x14ac:dyDescent="0.25">
      <c r="A366" s="46" t="s">
        <v>125</v>
      </c>
      <c r="B366" s="44" t="s">
        <v>61</v>
      </c>
      <c r="C366" s="44" t="s">
        <v>124</v>
      </c>
      <c r="D366" s="44" t="s">
        <v>72</v>
      </c>
      <c r="E366" s="44" t="s">
        <v>94</v>
      </c>
      <c r="F366" s="45">
        <v>5</v>
      </c>
      <c r="G366" s="44" t="s">
        <v>75</v>
      </c>
      <c r="H366" s="44" t="s">
        <v>347</v>
      </c>
      <c r="I366" s="45">
        <v>620</v>
      </c>
      <c r="J366" s="105">
        <v>13406040.76</v>
      </c>
    </row>
    <row r="367" spans="1:10" ht="94.5" hidden="1" x14ac:dyDescent="0.25">
      <c r="A367" s="46" t="s">
        <v>366</v>
      </c>
      <c r="B367" s="44" t="s">
        <v>61</v>
      </c>
      <c r="C367" s="44" t="s">
        <v>124</v>
      </c>
      <c r="D367" s="44" t="s">
        <v>72</v>
      </c>
      <c r="E367" s="44" t="s">
        <v>94</v>
      </c>
      <c r="F367" s="45">
        <v>5</v>
      </c>
      <c r="G367" s="44" t="s">
        <v>75</v>
      </c>
      <c r="H367" s="44" t="s">
        <v>367</v>
      </c>
      <c r="I367" s="45"/>
      <c r="J367" s="105">
        <f>J368</f>
        <v>0</v>
      </c>
    </row>
    <row r="368" spans="1:10" hidden="1" x14ac:dyDescent="0.25">
      <c r="A368" s="46" t="s">
        <v>176</v>
      </c>
      <c r="B368" s="44" t="s">
        <v>61</v>
      </c>
      <c r="C368" s="44" t="s">
        <v>124</v>
      </c>
      <c r="D368" s="44" t="s">
        <v>72</v>
      </c>
      <c r="E368" s="44" t="s">
        <v>94</v>
      </c>
      <c r="F368" s="45">
        <v>5</v>
      </c>
      <c r="G368" s="44" t="s">
        <v>75</v>
      </c>
      <c r="H368" s="44" t="s">
        <v>367</v>
      </c>
      <c r="I368" s="45">
        <v>540</v>
      </c>
      <c r="J368" s="105"/>
    </row>
    <row r="369" spans="1:10" ht="47.25" x14ac:dyDescent="0.25">
      <c r="A369" s="46" t="s">
        <v>201</v>
      </c>
      <c r="B369" s="44" t="s">
        <v>61</v>
      </c>
      <c r="C369" s="44" t="s">
        <v>124</v>
      </c>
      <c r="D369" s="44" t="s">
        <v>72</v>
      </c>
      <c r="E369" s="44" t="s">
        <v>96</v>
      </c>
      <c r="F369" s="45">
        <v>0</v>
      </c>
      <c r="G369" s="44" t="s">
        <v>75</v>
      </c>
      <c r="H369" s="44" t="s">
        <v>76</v>
      </c>
      <c r="I369" s="45"/>
      <c r="J369" s="106">
        <f>J370</f>
        <v>76000</v>
      </c>
    </row>
    <row r="370" spans="1:10" ht="31.5" x14ac:dyDescent="0.25">
      <c r="A370" s="46" t="s">
        <v>368</v>
      </c>
      <c r="B370" s="44" t="s">
        <v>61</v>
      </c>
      <c r="C370" s="44" t="s">
        <v>124</v>
      </c>
      <c r="D370" s="44" t="s">
        <v>72</v>
      </c>
      <c r="E370" s="44" t="s">
        <v>96</v>
      </c>
      <c r="F370" s="45">
        <v>3</v>
      </c>
      <c r="G370" s="44" t="s">
        <v>75</v>
      </c>
      <c r="H370" s="44" t="s">
        <v>76</v>
      </c>
      <c r="I370" s="45"/>
      <c r="J370" s="106">
        <f>J372+J374</f>
        <v>76000</v>
      </c>
    </row>
    <row r="371" spans="1:10" x14ac:dyDescent="0.25">
      <c r="A371" s="46" t="s">
        <v>203</v>
      </c>
      <c r="B371" s="44" t="s">
        <v>61</v>
      </c>
      <c r="C371" s="44" t="s">
        <v>124</v>
      </c>
      <c r="D371" s="44" t="s">
        <v>72</v>
      </c>
      <c r="E371" s="44" t="s">
        <v>96</v>
      </c>
      <c r="F371" s="45">
        <v>3</v>
      </c>
      <c r="G371" s="44" t="s">
        <v>72</v>
      </c>
      <c r="H371" s="44" t="s">
        <v>76</v>
      </c>
      <c r="I371" s="45"/>
      <c r="J371" s="106">
        <f>J372</f>
        <v>71000</v>
      </c>
    </row>
    <row r="372" spans="1:10" ht="47.25" x14ac:dyDescent="0.25">
      <c r="A372" s="47" t="s">
        <v>204</v>
      </c>
      <c r="B372" s="44" t="s">
        <v>61</v>
      </c>
      <c r="C372" s="44" t="s">
        <v>124</v>
      </c>
      <c r="D372" s="44" t="s">
        <v>72</v>
      </c>
      <c r="E372" s="44" t="s">
        <v>96</v>
      </c>
      <c r="F372" s="44" t="s">
        <v>81</v>
      </c>
      <c r="G372" s="44" t="s">
        <v>72</v>
      </c>
      <c r="H372" s="44" t="s">
        <v>205</v>
      </c>
      <c r="I372" s="44"/>
      <c r="J372" s="106">
        <f>J373</f>
        <v>71000</v>
      </c>
    </row>
    <row r="373" spans="1:10" ht="31.5" x14ac:dyDescent="0.25">
      <c r="A373" s="47" t="s">
        <v>82</v>
      </c>
      <c r="B373" s="44" t="s">
        <v>61</v>
      </c>
      <c r="C373" s="44" t="s">
        <v>124</v>
      </c>
      <c r="D373" s="44" t="s">
        <v>72</v>
      </c>
      <c r="E373" s="44" t="s">
        <v>96</v>
      </c>
      <c r="F373" s="44" t="s">
        <v>81</v>
      </c>
      <c r="G373" s="44" t="s">
        <v>72</v>
      </c>
      <c r="H373" s="44" t="s">
        <v>205</v>
      </c>
      <c r="I373" s="44" t="s">
        <v>83</v>
      </c>
      <c r="J373" s="106">
        <f>25000+46000</f>
        <v>71000</v>
      </c>
    </row>
    <row r="374" spans="1:10" x14ac:dyDescent="0.25">
      <c r="A374" s="46" t="s">
        <v>210</v>
      </c>
      <c r="B374" s="44" t="s">
        <v>61</v>
      </c>
      <c r="C374" s="44" t="s">
        <v>124</v>
      </c>
      <c r="D374" s="44" t="s">
        <v>72</v>
      </c>
      <c r="E374" s="44" t="s">
        <v>96</v>
      </c>
      <c r="F374" s="45">
        <v>3</v>
      </c>
      <c r="G374" s="44" t="s">
        <v>73</v>
      </c>
      <c r="H374" s="44" t="s">
        <v>76</v>
      </c>
      <c r="I374" s="45"/>
      <c r="J374" s="106">
        <f>J375</f>
        <v>5000</v>
      </c>
    </row>
    <row r="375" spans="1:10" ht="47.25" x14ac:dyDescent="0.25">
      <c r="A375" s="47" t="s">
        <v>204</v>
      </c>
      <c r="B375" s="44" t="s">
        <v>61</v>
      </c>
      <c r="C375" s="44" t="s">
        <v>124</v>
      </c>
      <c r="D375" s="44" t="s">
        <v>72</v>
      </c>
      <c r="E375" s="44" t="s">
        <v>96</v>
      </c>
      <c r="F375" s="44" t="s">
        <v>81</v>
      </c>
      <c r="G375" s="44" t="s">
        <v>73</v>
      </c>
      <c r="H375" s="44" t="s">
        <v>205</v>
      </c>
      <c r="I375" s="44"/>
      <c r="J375" s="106">
        <f>J376</f>
        <v>5000</v>
      </c>
    </row>
    <row r="376" spans="1:10" ht="31.5" x14ac:dyDescent="0.25">
      <c r="A376" s="47" t="s">
        <v>82</v>
      </c>
      <c r="B376" s="44" t="s">
        <v>61</v>
      </c>
      <c r="C376" s="44" t="s">
        <v>124</v>
      </c>
      <c r="D376" s="44" t="s">
        <v>72</v>
      </c>
      <c r="E376" s="44" t="s">
        <v>96</v>
      </c>
      <c r="F376" s="44" t="s">
        <v>81</v>
      </c>
      <c r="G376" s="44" t="s">
        <v>73</v>
      </c>
      <c r="H376" s="44" t="s">
        <v>205</v>
      </c>
      <c r="I376" s="44" t="s">
        <v>83</v>
      </c>
      <c r="J376" s="106">
        <v>5000</v>
      </c>
    </row>
    <row r="377" spans="1:10" ht="47.25" hidden="1" x14ac:dyDescent="0.25">
      <c r="A377" s="46" t="s">
        <v>216</v>
      </c>
      <c r="B377" s="44" t="s">
        <v>61</v>
      </c>
      <c r="C377" s="44" t="s">
        <v>124</v>
      </c>
      <c r="D377" s="44" t="s">
        <v>72</v>
      </c>
      <c r="E377" s="44" t="s">
        <v>98</v>
      </c>
      <c r="F377" s="45">
        <v>0</v>
      </c>
      <c r="G377" s="44" t="s">
        <v>75</v>
      </c>
      <c r="H377" s="44" t="s">
        <v>76</v>
      </c>
      <c r="I377" s="45"/>
      <c r="J377" s="106">
        <f>J378</f>
        <v>0</v>
      </c>
    </row>
    <row r="378" spans="1:10" hidden="1" x14ac:dyDescent="0.25">
      <c r="A378" s="47" t="s">
        <v>217</v>
      </c>
      <c r="B378" s="44" t="s">
        <v>61</v>
      </c>
      <c r="C378" s="44" t="s">
        <v>124</v>
      </c>
      <c r="D378" s="44" t="s">
        <v>72</v>
      </c>
      <c r="E378" s="44" t="s">
        <v>98</v>
      </c>
      <c r="F378" s="44" t="s">
        <v>74</v>
      </c>
      <c r="G378" s="44" t="s">
        <v>72</v>
      </c>
      <c r="H378" s="44" t="s">
        <v>76</v>
      </c>
      <c r="I378" s="44"/>
      <c r="J378" s="106">
        <f>J379</f>
        <v>0</v>
      </c>
    </row>
    <row r="379" spans="1:10" ht="31.5" hidden="1" x14ac:dyDescent="0.25">
      <c r="A379" s="47" t="s">
        <v>218</v>
      </c>
      <c r="B379" s="44" t="s">
        <v>61</v>
      </c>
      <c r="C379" s="44" t="s">
        <v>124</v>
      </c>
      <c r="D379" s="44" t="s">
        <v>72</v>
      </c>
      <c r="E379" s="44" t="s">
        <v>98</v>
      </c>
      <c r="F379" s="44" t="s">
        <v>74</v>
      </c>
      <c r="G379" s="44" t="s">
        <v>72</v>
      </c>
      <c r="H379" s="44" t="s">
        <v>219</v>
      </c>
      <c r="I379" s="44"/>
      <c r="J379" s="106">
        <f>J380</f>
        <v>0</v>
      </c>
    </row>
    <row r="380" spans="1:10" ht="31.5" hidden="1" x14ac:dyDescent="0.25">
      <c r="A380" s="47" t="s">
        <v>82</v>
      </c>
      <c r="B380" s="44" t="s">
        <v>61</v>
      </c>
      <c r="C380" s="44" t="s">
        <v>124</v>
      </c>
      <c r="D380" s="44" t="s">
        <v>72</v>
      </c>
      <c r="E380" s="44" t="s">
        <v>98</v>
      </c>
      <c r="F380" s="44" t="s">
        <v>74</v>
      </c>
      <c r="G380" s="44" t="s">
        <v>72</v>
      </c>
      <c r="H380" s="44" t="s">
        <v>219</v>
      </c>
      <c r="I380" s="44" t="s">
        <v>83</v>
      </c>
      <c r="J380" s="106">
        <f>10000-10000</f>
        <v>0</v>
      </c>
    </row>
    <row r="381" spans="1:10" x14ac:dyDescent="0.25">
      <c r="A381" s="47" t="s">
        <v>87</v>
      </c>
      <c r="B381" s="44" t="s">
        <v>61</v>
      </c>
      <c r="C381" s="44" t="s">
        <v>124</v>
      </c>
      <c r="D381" s="44" t="s">
        <v>72</v>
      </c>
      <c r="E381" s="44" t="s">
        <v>88</v>
      </c>
      <c r="F381" s="45">
        <v>0</v>
      </c>
      <c r="G381" s="44" t="s">
        <v>74</v>
      </c>
      <c r="H381" s="44" t="s">
        <v>76</v>
      </c>
      <c r="I381" s="45"/>
      <c r="J381" s="105">
        <f>J382</f>
        <v>1186822.46</v>
      </c>
    </row>
    <row r="382" spans="1:10" x14ac:dyDescent="0.25">
      <c r="A382" s="47" t="s">
        <v>234</v>
      </c>
      <c r="B382" s="44" t="s">
        <v>61</v>
      </c>
      <c r="C382" s="44" t="s">
        <v>124</v>
      </c>
      <c r="D382" s="44" t="s">
        <v>72</v>
      </c>
      <c r="E382" s="44" t="s">
        <v>88</v>
      </c>
      <c r="F382" s="45">
        <v>9</v>
      </c>
      <c r="G382" s="44" t="s">
        <v>74</v>
      </c>
      <c r="H382" s="44" t="s">
        <v>76</v>
      </c>
      <c r="I382" s="45"/>
      <c r="J382" s="105">
        <f>J383+J385+J387</f>
        <v>1186822.46</v>
      </c>
    </row>
    <row r="383" spans="1:10" ht="31.5" hidden="1" x14ac:dyDescent="0.25">
      <c r="A383" s="47" t="s">
        <v>369</v>
      </c>
      <c r="B383" s="44" t="s">
        <v>61</v>
      </c>
      <c r="C383" s="44" t="s">
        <v>124</v>
      </c>
      <c r="D383" s="44" t="s">
        <v>72</v>
      </c>
      <c r="E383" s="44" t="s">
        <v>88</v>
      </c>
      <c r="F383" s="45">
        <v>9</v>
      </c>
      <c r="G383" s="44" t="s">
        <v>74</v>
      </c>
      <c r="H383" s="44" t="s">
        <v>370</v>
      </c>
      <c r="I383" s="45"/>
      <c r="J383" s="105">
        <f>J384</f>
        <v>0</v>
      </c>
    </row>
    <row r="384" spans="1:10" ht="31.5" hidden="1" x14ac:dyDescent="0.25">
      <c r="A384" s="47" t="s">
        <v>82</v>
      </c>
      <c r="B384" s="44" t="s">
        <v>61</v>
      </c>
      <c r="C384" s="44" t="s">
        <v>124</v>
      </c>
      <c r="D384" s="44" t="s">
        <v>72</v>
      </c>
      <c r="E384" s="44" t="s">
        <v>88</v>
      </c>
      <c r="F384" s="45">
        <v>9</v>
      </c>
      <c r="G384" s="44" t="s">
        <v>74</v>
      </c>
      <c r="H384" s="44" t="s">
        <v>370</v>
      </c>
      <c r="I384" s="45">
        <v>240</v>
      </c>
      <c r="J384" s="105"/>
    </row>
    <row r="385" spans="1:10" ht="78.75" x14ac:dyDescent="0.25">
      <c r="A385" s="47" t="s">
        <v>371</v>
      </c>
      <c r="B385" s="44" t="s">
        <v>61</v>
      </c>
      <c r="C385" s="44" t="s">
        <v>124</v>
      </c>
      <c r="D385" s="44" t="s">
        <v>72</v>
      </c>
      <c r="E385" s="44" t="s">
        <v>88</v>
      </c>
      <c r="F385" s="45">
        <v>9</v>
      </c>
      <c r="G385" s="44" t="s">
        <v>75</v>
      </c>
      <c r="H385" s="44" t="s">
        <v>141</v>
      </c>
      <c r="I385" s="45"/>
      <c r="J385" s="105">
        <f>J386</f>
        <v>33117</v>
      </c>
    </row>
    <row r="386" spans="1:10" ht="31.5" x14ac:dyDescent="0.25">
      <c r="A386" s="47" t="s">
        <v>118</v>
      </c>
      <c r="B386" s="44" t="s">
        <v>61</v>
      </c>
      <c r="C386" s="44" t="s">
        <v>124</v>
      </c>
      <c r="D386" s="44" t="s">
        <v>72</v>
      </c>
      <c r="E386" s="44" t="s">
        <v>88</v>
      </c>
      <c r="F386" s="45">
        <v>9</v>
      </c>
      <c r="G386" s="44" t="s">
        <v>75</v>
      </c>
      <c r="H386" s="44" t="s">
        <v>141</v>
      </c>
      <c r="I386" s="45">
        <v>110</v>
      </c>
      <c r="J386" s="105">
        <v>33117</v>
      </c>
    </row>
    <row r="387" spans="1:10" ht="31.5" x14ac:dyDescent="0.25">
      <c r="A387" s="47" t="s">
        <v>474</v>
      </c>
      <c r="B387" s="50" t="s">
        <v>61</v>
      </c>
      <c r="C387" s="50" t="s">
        <v>124</v>
      </c>
      <c r="D387" s="50" t="s">
        <v>72</v>
      </c>
      <c r="E387" s="50" t="s">
        <v>88</v>
      </c>
      <c r="F387" s="51">
        <v>9</v>
      </c>
      <c r="G387" s="50" t="s">
        <v>75</v>
      </c>
      <c r="H387" s="50" t="s">
        <v>473</v>
      </c>
      <c r="I387" s="51"/>
      <c r="J387" s="105">
        <f>SUM(J388:J389)</f>
        <v>1153705.46</v>
      </c>
    </row>
    <row r="388" spans="1:10" x14ac:dyDescent="0.25">
      <c r="A388" s="46" t="s">
        <v>348</v>
      </c>
      <c r="B388" s="50" t="s">
        <v>61</v>
      </c>
      <c r="C388" s="50" t="s">
        <v>124</v>
      </c>
      <c r="D388" s="50" t="s">
        <v>72</v>
      </c>
      <c r="E388" s="50" t="s">
        <v>88</v>
      </c>
      <c r="F388" s="51">
        <v>9</v>
      </c>
      <c r="G388" s="50" t="s">
        <v>75</v>
      </c>
      <c r="H388" s="50" t="s">
        <v>473</v>
      </c>
      <c r="I388" s="51">
        <v>110</v>
      </c>
      <c r="J388" s="105">
        <v>495073.86</v>
      </c>
    </row>
    <row r="389" spans="1:10" x14ac:dyDescent="0.25">
      <c r="A389" s="46" t="s">
        <v>125</v>
      </c>
      <c r="B389" s="50" t="s">
        <v>61</v>
      </c>
      <c r="C389" s="50" t="s">
        <v>124</v>
      </c>
      <c r="D389" s="50" t="s">
        <v>72</v>
      </c>
      <c r="E389" s="50" t="s">
        <v>88</v>
      </c>
      <c r="F389" s="51">
        <v>9</v>
      </c>
      <c r="G389" s="50" t="s">
        <v>75</v>
      </c>
      <c r="H389" s="50" t="s">
        <v>473</v>
      </c>
      <c r="I389" s="51">
        <v>620</v>
      </c>
      <c r="J389" s="105">
        <v>658631.6</v>
      </c>
    </row>
    <row r="390" spans="1:10" x14ac:dyDescent="0.25">
      <c r="A390" s="46" t="s">
        <v>142</v>
      </c>
      <c r="B390" s="44" t="s">
        <v>61</v>
      </c>
      <c r="C390" s="44" t="s">
        <v>124</v>
      </c>
      <c r="D390" s="44" t="s">
        <v>91</v>
      </c>
      <c r="E390" s="44"/>
      <c r="F390" s="45"/>
      <c r="G390" s="44"/>
      <c r="H390" s="44"/>
      <c r="I390" s="45"/>
      <c r="J390" s="106">
        <f>J391</f>
        <v>787000</v>
      </c>
    </row>
    <row r="391" spans="1:10" ht="47.25" x14ac:dyDescent="0.25">
      <c r="A391" s="47" t="s">
        <v>354</v>
      </c>
      <c r="B391" s="44" t="s">
        <v>61</v>
      </c>
      <c r="C391" s="44" t="s">
        <v>124</v>
      </c>
      <c r="D391" s="44" t="s">
        <v>91</v>
      </c>
      <c r="E391" s="44" t="s">
        <v>94</v>
      </c>
      <c r="F391" s="45">
        <v>0</v>
      </c>
      <c r="G391" s="44" t="s">
        <v>75</v>
      </c>
      <c r="H391" s="44" t="s">
        <v>76</v>
      </c>
      <c r="I391" s="45"/>
      <c r="J391" s="106">
        <f>J392</f>
        <v>787000</v>
      </c>
    </row>
    <row r="392" spans="1:10" x14ac:dyDescent="0.25">
      <c r="A392" s="47" t="s">
        <v>372</v>
      </c>
      <c r="B392" s="44" t="s">
        <v>61</v>
      </c>
      <c r="C392" s="44" t="s">
        <v>124</v>
      </c>
      <c r="D392" s="44" t="s">
        <v>91</v>
      </c>
      <c r="E392" s="44" t="s">
        <v>94</v>
      </c>
      <c r="F392" s="45">
        <v>3</v>
      </c>
      <c r="G392" s="44" t="s">
        <v>75</v>
      </c>
      <c r="H392" s="44" t="s">
        <v>76</v>
      </c>
      <c r="I392" s="45"/>
      <c r="J392" s="106">
        <f>J393+J395+J397</f>
        <v>787000</v>
      </c>
    </row>
    <row r="393" spans="1:10" x14ac:dyDescent="0.25">
      <c r="A393" s="47" t="s">
        <v>373</v>
      </c>
      <c r="B393" s="44" t="s">
        <v>61</v>
      </c>
      <c r="C393" s="44" t="s">
        <v>124</v>
      </c>
      <c r="D393" s="44" t="s">
        <v>91</v>
      </c>
      <c r="E393" s="44" t="s">
        <v>94</v>
      </c>
      <c r="F393" s="45">
        <v>3</v>
      </c>
      <c r="G393" s="44" t="s">
        <v>75</v>
      </c>
      <c r="H393" s="44" t="s">
        <v>374</v>
      </c>
      <c r="I393" s="45"/>
      <c r="J393" s="106">
        <f>J394</f>
        <v>100000</v>
      </c>
    </row>
    <row r="394" spans="1:10" x14ac:dyDescent="0.25">
      <c r="A394" s="47" t="s">
        <v>99</v>
      </c>
      <c r="B394" s="44" t="s">
        <v>61</v>
      </c>
      <c r="C394" s="44" t="s">
        <v>124</v>
      </c>
      <c r="D394" s="44" t="s">
        <v>91</v>
      </c>
      <c r="E394" s="44" t="s">
        <v>94</v>
      </c>
      <c r="F394" s="45">
        <v>3</v>
      </c>
      <c r="G394" s="44" t="s">
        <v>75</v>
      </c>
      <c r="H394" s="44" t="s">
        <v>374</v>
      </c>
      <c r="I394" s="45">
        <v>350</v>
      </c>
      <c r="J394" s="106">
        <v>100000</v>
      </c>
    </row>
    <row r="395" spans="1:10" x14ac:dyDescent="0.25">
      <c r="A395" s="47" t="s">
        <v>375</v>
      </c>
      <c r="B395" s="44" t="s">
        <v>61</v>
      </c>
      <c r="C395" s="44" t="s">
        <v>124</v>
      </c>
      <c r="D395" s="44" t="s">
        <v>91</v>
      </c>
      <c r="E395" s="44" t="s">
        <v>94</v>
      </c>
      <c r="F395" s="45">
        <v>3</v>
      </c>
      <c r="G395" s="44" t="s">
        <v>75</v>
      </c>
      <c r="H395" s="44" t="s">
        <v>376</v>
      </c>
      <c r="I395" s="45"/>
      <c r="J395" s="106">
        <f>J396</f>
        <v>410000</v>
      </c>
    </row>
    <row r="396" spans="1:10" ht="31.5" x14ac:dyDescent="0.25">
      <c r="A396" s="47" t="s">
        <v>82</v>
      </c>
      <c r="B396" s="44" t="s">
        <v>61</v>
      </c>
      <c r="C396" s="44" t="s">
        <v>124</v>
      </c>
      <c r="D396" s="44" t="s">
        <v>91</v>
      </c>
      <c r="E396" s="44" t="s">
        <v>94</v>
      </c>
      <c r="F396" s="45">
        <v>3</v>
      </c>
      <c r="G396" s="44" t="s">
        <v>75</v>
      </c>
      <c r="H396" s="44" t="s">
        <v>376</v>
      </c>
      <c r="I396" s="45">
        <v>240</v>
      </c>
      <c r="J396" s="106">
        <v>410000</v>
      </c>
    </row>
    <row r="397" spans="1:10" x14ac:dyDescent="0.25">
      <c r="A397" s="47" t="s">
        <v>377</v>
      </c>
      <c r="B397" s="44" t="s">
        <v>61</v>
      </c>
      <c r="C397" s="44" t="s">
        <v>124</v>
      </c>
      <c r="D397" s="44" t="s">
        <v>91</v>
      </c>
      <c r="E397" s="44" t="s">
        <v>94</v>
      </c>
      <c r="F397" s="45">
        <v>3</v>
      </c>
      <c r="G397" s="44" t="s">
        <v>75</v>
      </c>
      <c r="H397" s="44" t="s">
        <v>378</v>
      </c>
      <c r="I397" s="45"/>
      <c r="J397" s="106">
        <f>J398</f>
        <v>277000</v>
      </c>
    </row>
    <row r="398" spans="1:10" ht="31.5" x14ac:dyDescent="0.25">
      <c r="A398" s="47" t="s">
        <v>82</v>
      </c>
      <c r="B398" s="44" t="s">
        <v>61</v>
      </c>
      <c r="C398" s="44" t="s">
        <v>124</v>
      </c>
      <c r="D398" s="44" t="s">
        <v>91</v>
      </c>
      <c r="E398" s="44" t="s">
        <v>94</v>
      </c>
      <c r="F398" s="45">
        <v>3</v>
      </c>
      <c r="G398" s="44" t="s">
        <v>75</v>
      </c>
      <c r="H398" s="44" t="s">
        <v>378</v>
      </c>
      <c r="I398" s="45">
        <v>240</v>
      </c>
      <c r="J398" s="106">
        <f>467000-190000</f>
        <v>277000</v>
      </c>
    </row>
    <row r="399" spans="1:10" x14ac:dyDescent="0.25">
      <c r="A399" s="54" t="s">
        <v>143</v>
      </c>
      <c r="B399" s="44" t="s">
        <v>61</v>
      </c>
      <c r="C399" s="44">
        <v>10</v>
      </c>
      <c r="D399" s="44"/>
      <c r="E399" s="44"/>
      <c r="F399" s="45"/>
      <c r="G399" s="44"/>
      <c r="H399" s="44"/>
      <c r="I399" s="45"/>
      <c r="J399" s="106">
        <f>J400</f>
        <v>717808</v>
      </c>
    </row>
    <row r="400" spans="1:10" x14ac:dyDescent="0.25">
      <c r="A400" s="46" t="s">
        <v>144</v>
      </c>
      <c r="B400" s="44" t="s">
        <v>61</v>
      </c>
      <c r="C400" s="44" t="s">
        <v>98</v>
      </c>
      <c r="D400" s="44" t="s">
        <v>79</v>
      </c>
      <c r="E400" s="44"/>
      <c r="F400" s="44"/>
      <c r="G400" s="44"/>
      <c r="H400" s="44"/>
      <c r="I400" s="45"/>
      <c r="J400" s="106">
        <f>J401+J405+J409</f>
        <v>717808</v>
      </c>
    </row>
    <row r="401" spans="1:10" hidden="1" x14ac:dyDescent="0.25">
      <c r="A401" s="46" t="s">
        <v>101</v>
      </c>
      <c r="B401" s="44" t="s">
        <v>61</v>
      </c>
      <c r="C401" s="44" t="s">
        <v>98</v>
      </c>
      <c r="D401" s="44" t="s">
        <v>79</v>
      </c>
      <c r="E401" s="44">
        <v>94</v>
      </c>
      <c r="F401" s="45">
        <v>0</v>
      </c>
      <c r="G401" s="44" t="s">
        <v>75</v>
      </c>
      <c r="H401" s="44" t="s">
        <v>76</v>
      </c>
      <c r="I401" s="45"/>
      <c r="J401" s="106">
        <f>J402</f>
        <v>0</v>
      </c>
    </row>
    <row r="402" spans="1:10" hidden="1" x14ac:dyDescent="0.25">
      <c r="A402" s="46" t="s">
        <v>188</v>
      </c>
      <c r="B402" s="44" t="s">
        <v>61</v>
      </c>
      <c r="C402" s="44" t="s">
        <v>98</v>
      </c>
      <c r="D402" s="44" t="s">
        <v>79</v>
      </c>
      <c r="E402" s="44">
        <v>94</v>
      </c>
      <c r="F402" s="45">
        <v>1</v>
      </c>
      <c r="G402" s="44" t="s">
        <v>75</v>
      </c>
      <c r="H402" s="44" t="s">
        <v>76</v>
      </c>
      <c r="I402" s="45" t="s">
        <v>154</v>
      </c>
      <c r="J402" s="106">
        <f>J403</f>
        <v>0</v>
      </c>
    </row>
    <row r="403" spans="1:10" hidden="1" x14ac:dyDescent="0.25">
      <c r="A403" s="46" t="s">
        <v>188</v>
      </c>
      <c r="B403" s="44" t="s">
        <v>61</v>
      </c>
      <c r="C403" s="44" t="s">
        <v>98</v>
      </c>
      <c r="D403" s="44" t="s">
        <v>79</v>
      </c>
      <c r="E403" s="44">
        <v>94</v>
      </c>
      <c r="F403" s="45">
        <v>1</v>
      </c>
      <c r="G403" s="44" t="s">
        <v>75</v>
      </c>
      <c r="H403" s="44" t="s">
        <v>189</v>
      </c>
      <c r="I403" s="45"/>
      <c r="J403" s="106">
        <f>J404</f>
        <v>0</v>
      </c>
    </row>
    <row r="404" spans="1:10" hidden="1" x14ac:dyDescent="0.25">
      <c r="A404" s="46" t="s">
        <v>103</v>
      </c>
      <c r="B404" s="44" t="s">
        <v>61</v>
      </c>
      <c r="C404" s="44" t="s">
        <v>98</v>
      </c>
      <c r="D404" s="44" t="s">
        <v>79</v>
      </c>
      <c r="E404" s="44">
        <v>94</v>
      </c>
      <c r="F404" s="45">
        <v>1</v>
      </c>
      <c r="G404" s="44" t="s">
        <v>75</v>
      </c>
      <c r="H404" s="44" t="s">
        <v>189</v>
      </c>
      <c r="I404" s="44" t="s">
        <v>104</v>
      </c>
      <c r="J404" s="106"/>
    </row>
    <row r="405" spans="1:10" x14ac:dyDescent="0.25">
      <c r="A405" s="47" t="s">
        <v>379</v>
      </c>
      <c r="B405" s="44" t="s">
        <v>61</v>
      </c>
      <c r="C405" s="44" t="s">
        <v>98</v>
      </c>
      <c r="D405" s="44" t="s">
        <v>79</v>
      </c>
      <c r="E405" s="44" t="s">
        <v>380</v>
      </c>
      <c r="F405" s="45">
        <v>0</v>
      </c>
      <c r="G405" s="44" t="s">
        <v>75</v>
      </c>
      <c r="H405" s="44" t="s">
        <v>76</v>
      </c>
      <c r="I405" s="45"/>
      <c r="J405" s="106">
        <f>J406</f>
        <v>677808</v>
      </c>
    </row>
    <row r="406" spans="1:10" x14ac:dyDescent="0.25">
      <c r="A406" s="47" t="s">
        <v>381</v>
      </c>
      <c r="B406" s="44" t="s">
        <v>61</v>
      </c>
      <c r="C406" s="44" t="s">
        <v>98</v>
      </c>
      <c r="D406" s="44" t="s">
        <v>79</v>
      </c>
      <c r="E406" s="44" t="s">
        <v>380</v>
      </c>
      <c r="F406" s="45">
        <v>3</v>
      </c>
      <c r="G406" s="44" t="s">
        <v>75</v>
      </c>
      <c r="H406" s="44" t="s">
        <v>76</v>
      </c>
      <c r="I406" s="45"/>
      <c r="J406" s="106">
        <f>J407</f>
        <v>677808</v>
      </c>
    </row>
    <row r="407" spans="1:10" ht="31.5" x14ac:dyDescent="0.25">
      <c r="A407" s="47" t="s">
        <v>382</v>
      </c>
      <c r="B407" s="44" t="s">
        <v>61</v>
      </c>
      <c r="C407" s="44" t="s">
        <v>98</v>
      </c>
      <c r="D407" s="44" t="s">
        <v>79</v>
      </c>
      <c r="E407" s="44" t="s">
        <v>380</v>
      </c>
      <c r="F407" s="45">
        <v>3</v>
      </c>
      <c r="G407" s="44" t="s">
        <v>75</v>
      </c>
      <c r="H407" s="44" t="s">
        <v>383</v>
      </c>
      <c r="I407" s="45"/>
      <c r="J407" s="106">
        <f>J408</f>
        <v>677808</v>
      </c>
    </row>
    <row r="408" spans="1:10" ht="47.25" x14ac:dyDescent="0.25">
      <c r="A408" s="47" t="s">
        <v>289</v>
      </c>
      <c r="B408" s="44" t="s">
        <v>61</v>
      </c>
      <c r="C408" s="44" t="s">
        <v>98</v>
      </c>
      <c r="D408" s="44" t="s">
        <v>79</v>
      </c>
      <c r="E408" s="44" t="s">
        <v>380</v>
      </c>
      <c r="F408" s="45">
        <v>3</v>
      </c>
      <c r="G408" s="44" t="s">
        <v>75</v>
      </c>
      <c r="H408" s="44" t="s">
        <v>383</v>
      </c>
      <c r="I408" s="45">
        <v>810</v>
      </c>
      <c r="J408" s="106">
        <v>677808</v>
      </c>
    </row>
    <row r="409" spans="1:10" x14ac:dyDescent="0.25">
      <c r="A409" s="47" t="s">
        <v>87</v>
      </c>
      <c r="B409" s="44" t="s">
        <v>61</v>
      </c>
      <c r="C409" s="44" t="s">
        <v>98</v>
      </c>
      <c r="D409" s="44" t="s">
        <v>79</v>
      </c>
      <c r="E409" s="44" t="s">
        <v>88</v>
      </c>
      <c r="F409" s="45">
        <v>0</v>
      </c>
      <c r="G409" s="44" t="s">
        <v>75</v>
      </c>
      <c r="H409" s="44" t="s">
        <v>76</v>
      </c>
      <c r="I409" s="45"/>
      <c r="J409" s="106">
        <f>J410</f>
        <v>40000</v>
      </c>
    </row>
    <row r="410" spans="1:10" x14ac:dyDescent="0.25">
      <c r="A410" s="47" t="s">
        <v>234</v>
      </c>
      <c r="B410" s="44" t="s">
        <v>61</v>
      </c>
      <c r="C410" s="44" t="s">
        <v>98</v>
      </c>
      <c r="D410" s="44" t="s">
        <v>79</v>
      </c>
      <c r="E410" s="44" t="s">
        <v>88</v>
      </c>
      <c r="F410" s="45">
        <v>9</v>
      </c>
      <c r="G410" s="44" t="s">
        <v>75</v>
      </c>
      <c r="H410" s="44" t="s">
        <v>76</v>
      </c>
      <c r="I410" s="45"/>
      <c r="J410" s="106">
        <f>J411</f>
        <v>40000</v>
      </c>
    </row>
    <row r="411" spans="1:10" x14ac:dyDescent="0.25">
      <c r="A411" s="47" t="s">
        <v>384</v>
      </c>
      <c r="B411" s="44" t="s">
        <v>61</v>
      </c>
      <c r="C411" s="44" t="s">
        <v>98</v>
      </c>
      <c r="D411" s="44" t="s">
        <v>79</v>
      </c>
      <c r="E411" s="44" t="s">
        <v>88</v>
      </c>
      <c r="F411" s="45">
        <v>9</v>
      </c>
      <c r="G411" s="44" t="s">
        <v>75</v>
      </c>
      <c r="H411" s="44" t="s">
        <v>385</v>
      </c>
      <c r="I411" s="45"/>
      <c r="J411" s="105">
        <f>J412</f>
        <v>40000</v>
      </c>
    </row>
    <row r="412" spans="1:10" x14ac:dyDescent="0.25">
      <c r="A412" s="47" t="s">
        <v>145</v>
      </c>
      <c r="B412" s="44" t="s">
        <v>61</v>
      </c>
      <c r="C412" s="44" t="s">
        <v>98</v>
      </c>
      <c r="D412" s="44" t="s">
        <v>79</v>
      </c>
      <c r="E412" s="44" t="s">
        <v>88</v>
      </c>
      <c r="F412" s="45">
        <v>9</v>
      </c>
      <c r="G412" s="44" t="s">
        <v>75</v>
      </c>
      <c r="H412" s="44" t="s">
        <v>385</v>
      </c>
      <c r="I412" s="45">
        <v>310</v>
      </c>
      <c r="J412" s="105">
        <f>90000-50000</f>
        <v>40000</v>
      </c>
    </row>
    <row r="413" spans="1:10" x14ac:dyDescent="0.25">
      <c r="A413" s="54" t="s">
        <v>146</v>
      </c>
      <c r="B413" s="44" t="s">
        <v>61</v>
      </c>
      <c r="C413" s="44">
        <v>11</v>
      </c>
      <c r="D413" s="44"/>
      <c r="E413" s="44"/>
      <c r="F413" s="45"/>
      <c r="G413" s="44"/>
      <c r="H413" s="44"/>
      <c r="I413" s="45"/>
      <c r="J413" s="106">
        <f>J414</f>
        <v>3152219.9299999997</v>
      </c>
    </row>
    <row r="414" spans="1:10" x14ac:dyDescent="0.25">
      <c r="A414" s="46" t="s">
        <v>147</v>
      </c>
      <c r="B414" s="44" t="s">
        <v>61</v>
      </c>
      <c r="C414" s="44">
        <v>11</v>
      </c>
      <c r="D414" s="44" t="s">
        <v>92</v>
      </c>
      <c r="E414" s="44"/>
      <c r="F414" s="45"/>
      <c r="G414" s="44"/>
      <c r="H414" s="44"/>
      <c r="I414" s="45"/>
      <c r="J414" s="106">
        <f>J415</f>
        <v>3152219.9299999997</v>
      </c>
    </row>
    <row r="415" spans="1:10" ht="47.25" x14ac:dyDescent="0.25">
      <c r="A415" s="47" t="s">
        <v>354</v>
      </c>
      <c r="B415" s="44" t="s">
        <v>61</v>
      </c>
      <c r="C415" s="44" t="s">
        <v>102</v>
      </c>
      <c r="D415" s="44" t="s">
        <v>92</v>
      </c>
      <c r="E415" s="44" t="s">
        <v>94</v>
      </c>
      <c r="F415" s="45">
        <v>0</v>
      </c>
      <c r="G415" s="44" t="s">
        <v>75</v>
      </c>
      <c r="H415" s="44" t="s">
        <v>76</v>
      </c>
      <c r="I415" s="45"/>
      <c r="J415" s="106">
        <f>J416</f>
        <v>3152219.9299999997</v>
      </c>
    </row>
    <row r="416" spans="1:10" ht="47.25" x14ac:dyDescent="0.25">
      <c r="A416" s="47" t="s">
        <v>386</v>
      </c>
      <c r="B416" s="44" t="s">
        <v>61</v>
      </c>
      <c r="C416" s="44" t="s">
        <v>102</v>
      </c>
      <c r="D416" s="44" t="s">
        <v>92</v>
      </c>
      <c r="E416" s="44" t="s">
        <v>94</v>
      </c>
      <c r="F416" s="45">
        <v>4</v>
      </c>
      <c r="G416" s="44" t="s">
        <v>75</v>
      </c>
      <c r="H416" s="44" t="s">
        <v>76</v>
      </c>
      <c r="I416" s="45"/>
      <c r="J416" s="106">
        <f>J417+J419+J421+J423</f>
        <v>3152219.9299999997</v>
      </c>
    </row>
    <row r="417" spans="1:10" x14ac:dyDescent="0.25">
      <c r="A417" s="47" t="s">
        <v>387</v>
      </c>
      <c r="B417" s="44" t="s">
        <v>61</v>
      </c>
      <c r="C417" s="44" t="s">
        <v>102</v>
      </c>
      <c r="D417" s="44" t="s">
        <v>92</v>
      </c>
      <c r="E417" s="44" t="s">
        <v>94</v>
      </c>
      <c r="F417" s="45">
        <v>4</v>
      </c>
      <c r="G417" s="44" t="s">
        <v>75</v>
      </c>
      <c r="H417" s="44" t="s">
        <v>388</v>
      </c>
      <c r="I417" s="45"/>
      <c r="J417" s="106">
        <f>J418</f>
        <v>295000</v>
      </c>
    </row>
    <row r="418" spans="1:10" ht="31.5" x14ac:dyDescent="0.25">
      <c r="A418" s="47" t="s">
        <v>82</v>
      </c>
      <c r="B418" s="44" t="s">
        <v>61</v>
      </c>
      <c r="C418" s="44" t="s">
        <v>102</v>
      </c>
      <c r="D418" s="44" t="s">
        <v>92</v>
      </c>
      <c r="E418" s="44" t="s">
        <v>94</v>
      </c>
      <c r="F418" s="45">
        <v>4</v>
      </c>
      <c r="G418" s="44" t="s">
        <v>75</v>
      </c>
      <c r="H418" s="44" t="s">
        <v>388</v>
      </c>
      <c r="I418" s="45">
        <v>240</v>
      </c>
      <c r="J418" s="106">
        <v>295000</v>
      </c>
    </row>
    <row r="419" spans="1:10" x14ac:dyDescent="0.25">
      <c r="A419" s="47" t="s">
        <v>503</v>
      </c>
      <c r="B419" s="119" t="s">
        <v>61</v>
      </c>
      <c r="C419" s="119" t="s">
        <v>102</v>
      </c>
      <c r="D419" s="119" t="s">
        <v>92</v>
      </c>
      <c r="E419" s="119" t="s">
        <v>94</v>
      </c>
      <c r="F419" s="120">
        <v>4</v>
      </c>
      <c r="G419" s="119" t="s">
        <v>75</v>
      </c>
      <c r="H419" s="119" t="s">
        <v>502</v>
      </c>
      <c r="I419" s="120"/>
      <c r="J419" s="106">
        <f>J420</f>
        <v>45000</v>
      </c>
    </row>
    <row r="420" spans="1:10" ht="31.5" x14ac:dyDescent="0.25">
      <c r="A420" s="47" t="s">
        <v>82</v>
      </c>
      <c r="B420" s="119" t="s">
        <v>61</v>
      </c>
      <c r="C420" s="119" t="s">
        <v>102</v>
      </c>
      <c r="D420" s="119" t="s">
        <v>92</v>
      </c>
      <c r="E420" s="119" t="s">
        <v>94</v>
      </c>
      <c r="F420" s="120">
        <v>4</v>
      </c>
      <c r="G420" s="119" t="s">
        <v>75</v>
      </c>
      <c r="H420" s="119" t="s">
        <v>502</v>
      </c>
      <c r="I420" s="120">
        <v>240</v>
      </c>
      <c r="J420" s="106">
        <f>45000</f>
        <v>45000</v>
      </c>
    </row>
    <row r="421" spans="1:10" x14ac:dyDescent="0.25">
      <c r="A421" s="47" t="s">
        <v>319</v>
      </c>
      <c r="B421" s="44" t="s">
        <v>61</v>
      </c>
      <c r="C421" s="44" t="s">
        <v>102</v>
      </c>
      <c r="D421" s="44" t="s">
        <v>92</v>
      </c>
      <c r="E421" s="44" t="s">
        <v>94</v>
      </c>
      <c r="F421" s="45">
        <v>4</v>
      </c>
      <c r="G421" s="44" t="s">
        <v>75</v>
      </c>
      <c r="H421" s="44" t="s">
        <v>320</v>
      </c>
      <c r="I421" s="45"/>
      <c r="J421" s="106">
        <f>J422</f>
        <v>1312219.93</v>
      </c>
    </row>
    <row r="422" spans="1:10" ht="31.5" x14ac:dyDescent="0.25">
      <c r="A422" s="47" t="s">
        <v>82</v>
      </c>
      <c r="B422" s="44" t="s">
        <v>61</v>
      </c>
      <c r="C422" s="44" t="s">
        <v>102</v>
      </c>
      <c r="D422" s="44" t="s">
        <v>92</v>
      </c>
      <c r="E422" s="44" t="s">
        <v>94</v>
      </c>
      <c r="F422" s="45">
        <v>4</v>
      </c>
      <c r="G422" s="44" t="s">
        <v>75</v>
      </c>
      <c r="H422" s="44" t="s">
        <v>320</v>
      </c>
      <c r="I422" s="45">
        <v>240</v>
      </c>
      <c r="J422" s="106">
        <v>1312219.93</v>
      </c>
    </row>
    <row r="423" spans="1:10" x14ac:dyDescent="0.25">
      <c r="A423" s="47" t="s">
        <v>389</v>
      </c>
      <c r="B423" s="44" t="s">
        <v>61</v>
      </c>
      <c r="C423" s="44" t="s">
        <v>102</v>
      </c>
      <c r="D423" s="44" t="s">
        <v>92</v>
      </c>
      <c r="E423" s="44" t="s">
        <v>94</v>
      </c>
      <c r="F423" s="45">
        <v>4</v>
      </c>
      <c r="G423" s="44" t="s">
        <v>75</v>
      </c>
      <c r="H423" s="44" t="s">
        <v>390</v>
      </c>
      <c r="I423" s="45"/>
      <c r="J423" s="106">
        <f>J424</f>
        <v>1500000</v>
      </c>
    </row>
    <row r="424" spans="1:10" ht="31.5" x14ac:dyDescent="0.25">
      <c r="A424" s="47" t="s">
        <v>82</v>
      </c>
      <c r="B424" s="44" t="s">
        <v>61</v>
      </c>
      <c r="C424" s="44" t="s">
        <v>102</v>
      </c>
      <c r="D424" s="44" t="s">
        <v>92</v>
      </c>
      <c r="E424" s="44" t="s">
        <v>94</v>
      </c>
      <c r="F424" s="45">
        <v>4</v>
      </c>
      <c r="G424" s="44" t="s">
        <v>75</v>
      </c>
      <c r="H424" s="44" t="s">
        <v>390</v>
      </c>
      <c r="I424" s="45">
        <v>240</v>
      </c>
      <c r="J424" s="106">
        <v>1500000</v>
      </c>
    </row>
    <row r="425" spans="1:10" x14ac:dyDescent="0.25">
      <c r="A425" s="54" t="s">
        <v>148</v>
      </c>
      <c r="B425" s="44" t="s">
        <v>61</v>
      </c>
      <c r="C425" s="44" t="s">
        <v>105</v>
      </c>
      <c r="D425" s="44"/>
      <c r="E425" s="44"/>
      <c r="F425" s="45"/>
      <c r="G425" s="44"/>
      <c r="H425" s="44"/>
      <c r="I425" s="45"/>
      <c r="J425" s="106">
        <f>J426</f>
        <v>1300000</v>
      </c>
    </row>
    <row r="426" spans="1:10" x14ac:dyDescent="0.25">
      <c r="A426" s="46" t="s">
        <v>149</v>
      </c>
      <c r="B426" s="44" t="s">
        <v>61</v>
      </c>
      <c r="C426" s="44" t="s">
        <v>105</v>
      </c>
      <c r="D426" s="44" t="s">
        <v>73</v>
      </c>
      <c r="E426" s="44"/>
      <c r="F426" s="45"/>
      <c r="G426" s="44"/>
      <c r="H426" s="44"/>
      <c r="I426" s="45"/>
      <c r="J426" s="106">
        <f>J427</f>
        <v>1300000</v>
      </c>
    </row>
    <row r="427" spans="1:10" ht="63" x14ac:dyDescent="0.25">
      <c r="A427" s="47" t="s">
        <v>162</v>
      </c>
      <c r="B427" s="44" t="s">
        <v>61</v>
      </c>
      <c r="C427" s="44" t="s">
        <v>105</v>
      </c>
      <c r="D427" s="44" t="s">
        <v>73</v>
      </c>
      <c r="E427" s="44" t="s">
        <v>102</v>
      </c>
      <c r="F427" s="45">
        <v>0</v>
      </c>
      <c r="G427" s="44" t="s">
        <v>75</v>
      </c>
      <c r="H427" s="44" t="s">
        <v>76</v>
      </c>
      <c r="I427" s="45"/>
      <c r="J427" s="106">
        <f>J428</f>
        <v>1300000</v>
      </c>
    </row>
    <row r="428" spans="1:10" ht="31.5" x14ac:dyDescent="0.25">
      <c r="A428" s="47" t="s">
        <v>163</v>
      </c>
      <c r="B428" s="44" t="s">
        <v>61</v>
      </c>
      <c r="C428" s="44" t="s">
        <v>105</v>
      </c>
      <c r="D428" s="44" t="s">
        <v>73</v>
      </c>
      <c r="E428" s="44" t="s">
        <v>102</v>
      </c>
      <c r="F428" s="44" t="s">
        <v>74</v>
      </c>
      <c r="G428" s="44" t="s">
        <v>72</v>
      </c>
      <c r="H428" s="44" t="s">
        <v>76</v>
      </c>
      <c r="I428" s="44"/>
      <c r="J428" s="106">
        <f>J429</f>
        <v>1300000</v>
      </c>
    </row>
    <row r="429" spans="1:10" ht="31.5" x14ac:dyDescent="0.25">
      <c r="A429" s="47" t="s">
        <v>163</v>
      </c>
      <c r="B429" s="44" t="s">
        <v>61</v>
      </c>
      <c r="C429" s="44" t="s">
        <v>105</v>
      </c>
      <c r="D429" s="44" t="s">
        <v>73</v>
      </c>
      <c r="E429" s="44" t="s">
        <v>102</v>
      </c>
      <c r="F429" s="44" t="s">
        <v>74</v>
      </c>
      <c r="G429" s="44" t="s">
        <v>72</v>
      </c>
      <c r="H429" s="44" t="s">
        <v>164</v>
      </c>
      <c r="I429" s="44"/>
      <c r="J429" s="106">
        <f>J430</f>
        <v>1300000</v>
      </c>
    </row>
    <row r="430" spans="1:10" ht="31.5" x14ac:dyDescent="0.25">
      <c r="A430" s="47" t="s">
        <v>82</v>
      </c>
      <c r="B430" s="44" t="s">
        <v>61</v>
      </c>
      <c r="C430" s="44" t="s">
        <v>105</v>
      </c>
      <c r="D430" s="44" t="s">
        <v>73</v>
      </c>
      <c r="E430" s="44" t="s">
        <v>102</v>
      </c>
      <c r="F430" s="44" t="s">
        <v>74</v>
      </c>
      <c r="G430" s="44" t="s">
        <v>72</v>
      </c>
      <c r="H430" s="44" t="s">
        <v>164</v>
      </c>
      <c r="I430" s="44" t="s">
        <v>83</v>
      </c>
      <c r="J430" s="106">
        <f>1000000+300000</f>
        <v>1300000</v>
      </c>
    </row>
    <row r="431" spans="1:10" x14ac:dyDescent="0.25">
      <c r="A431" s="69" t="s">
        <v>410</v>
      </c>
      <c r="B431" s="70">
        <v>872</v>
      </c>
      <c r="C431" s="71" t="s">
        <v>405</v>
      </c>
      <c r="D431" s="71" t="s">
        <v>405</v>
      </c>
      <c r="E431" s="72" t="s">
        <v>405</v>
      </c>
      <c r="F431" s="73" t="s">
        <v>405</v>
      </c>
      <c r="G431" s="74" t="s">
        <v>405</v>
      </c>
      <c r="H431" s="75" t="s">
        <v>405</v>
      </c>
      <c r="I431" s="73"/>
      <c r="J431" s="108">
        <f>J432</f>
        <v>1241247.3600000001</v>
      </c>
    </row>
    <row r="432" spans="1:10" x14ac:dyDescent="0.25">
      <c r="A432" s="43" t="s">
        <v>71</v>
      </c>
      <c r="B432" s="44" t="s">
        <v>411</v>
      </c>
      <c r="C432" s="44" t="s">
        <v>72</v>
      </c>
      <c r="D432" s="45" t="s">
        <v>24</v>
      </c>
      <c r="E432" s="44" t="s">
        <v>153</v>
      </c>
      <c r="F432" s="45"/>
      <c r="G432" s="44"/>
      <c r="H432" s="44"/>
      <c r="I432" s="45" t="s">
        <v>154</v>
      </c>
      <c r="J432" s="105">
        <f>J433+J441</f>
        <v>1241247.3600000001</v>
      </c>
    </row>
    <row r="433" spans="1:10" ht="47.25" x14ac:dyDescent="0.25">
      <c r="A433" s="43" t="s">
        <v>78</v>
      </c>
      <c r="B433" s="44" t="s">
        <v>411</v>
      </c>
      <c r="C433" s="44" t="s">
        <v>72</v>
      </c>
      <c r="D433" s="44" t="s">
        <v>79</v>
      </c>
      <c r="E433" s="44" t="s">
        <v>153</v>
      </c>
      <c r="F433" s="45"/>
      <c r="G433" s="44"/>
      <c r="H433" s="44"/>
      <c r="I433" s="45" t="s">
        <v>154</v>
      </c>
      <c r="J433" s="105">
        <f>J434</f>
        <v>1171247.3600000001</v>
      </c>
    </row>
    <row r="434" spans="1:10" x14ac:dyDescent="0.25">
      <c r="A434" s="46" t="s">
        <v>155</v>
      </c>
      <c r="B434" s="44" t="s">
        <v>411</v>
      </c>
      <c r="C434" s="44" t="s">
        <v>72</v>
      </c>
      <c r="D434" s="44" t="s">
        <v>79</v>
      </c>
      <c r="E434" s="44">
        <v>91</v>
      </c>
      <c r="F434" s="45">
        <v>0</v>
      </c>
      <c r="G434" s="44" t="s">
        <v>74</v>
      </c>
      <c r="H434" s="44" t="s">
        <v>76</v>
      </c>
      <c r="I434" s="45" t="s">
        <v>154</v>
      </c>
      <c r="J434" s="105">
        <f>J435</f>
        <v>1171247.3600000001</v>
      </c>
    </row>
    <row r="435" spans="1:10" ht="31.5" x14ac:dyDescent="0.25">
      <c r="A435" s="46" t="s">
        <v>156</v>
      </c>
      <c r="B435" s="44" t="s">
        <v>411</v>
      </c>
      <c r="C435" s="44" t="s">
        <v>72</v>
      </c>
      <c r="D435" s="44" t="s">
        <v>79</v>
      </c>
      <c r="E435" s="44">
        <v>91</v>
      </c>
      <c r="F435" s="45">
        <v>1</v>
      </c>
      <c r="G435" s="44" t="s">
        <v>75</v>
      </c>
      <c r="H435" s="44" t="s">
        <v>76</v>
      </c>
      <c r="I435" s="45"/>
      <c r="J435" s="105">
        <f>J436+J438</f>
        <v>1171247.3600000001</v>
      </c>
    </row>
    <row r="436" spans="1:10" ht="63" x14ac:dyDescent="0.25">
      <c r="A436" s="46" t="s">
        <v>157</v>
      </c>
      <c r="B436" s="44" t="s">
        <v>411</v>
      </c>
      <c r="C436" s="44" t="s">
        <v>72</v>
      </c>
      <c r="D436" s="44" t="s">
        <v>79</v>
      </c>
      <c r="E436" s="44">
        <v>91</v>
      </c>
      <c r="F436" s="45">
        <v>1</v>
      </c>
      <c r="G436" s="44" t="s">
        <v>75</v>
      </c>
      <c r="H436" s="44" t="s">
        <v>158</v>
      </c>
      <c r="I436" s="45"/>
      <c r="J436" s="105">
        <f>J437</f>
        <v>1170247.3600000001</v>
      </c>
    </row>
    <row r="437" spans="1:10" x14ac:dyDescent="0.25">
      <c r="A437" s="46" t="s">
        <v>159</v>
      </c>
      <c r="B437" s="44" t="s">
        <v>411</v>
      </c>
      <c r="C437" s="44" t="s">
        <v>72</v>
      </c>
      <c r="D437" s="44" t="s">
        <v>79</v>
      </c>
      <c r="E437" s="44">
        <v>91</v>
      </c>
      <c r="F437" s="45">
        <v>1</v>
      </c>
      <c r="G437" s="44" t="s">
        <v>75</v>
      </c>
      <c r="H437" s="44" t="s">
        <v>158</v>
      </c>
      <c r="I437" s="45">
        <v>120</v>
      </c>
      <c r="J437" s="106">
        <f>1171247.36-1000</f>
        <v>1170247.3600000001</v>
      </c>
    </row>
    <row r="438" spans="1:10" ht="63" x14ac:dyDescent="0.25">
      <c r="A438" s="46" t="s">
        <v>160</v>
      </c>
      <c r="B438" s="44" t="s">
        <v>411</v>
      </c>
      <c r="C438" s="44" t="s">
        <v>72</v>
      </c>
      <c r="D438" s="44" t="s">
        <v>79</v>
      </c>
      <c r="E438" s="44">
        <v>91</v>
      </c>
      <c r="F438" s="45">
        <v>1</v>
      </c>
      <c r="G438" s="44" t="s">
        <v>75</v>
      </c>
      <c r="H438" s="44" t="s">
        <v>161</v>
      </c>
      <c r="I438" s="45"/>
      <c r="J438" s="106">
        <f>SUM(J439:J440)</f>
        <v>1000</v>
      </c>
    </row>
    <row r="439" spans="1:10" ht="31.5" hidden="1" x14ac:dyDescent="0.25">
      <c r="A439" s="47" t="s">
        <v>82</v>
      </c>
      <c r="B439" s="44" t="s">
        <v>411</v>
      </c>
      <c r="C439" s="44" t="s">
        <v>72</v>
      </c>
      <c r="D439" s="44" t="s">
        <v>79</v>
      </c>
      <c r="E439" s="44">
        <v>91</v>
      </c>
      <c r="F439" s="45">
        <v>1</v>
      </c>
      <c r="G439" s="44" t="s">
        <v>75</v>
      </c>
      <c r="H439" s="44" t="s">
        <v>161</v>
      </c>
      <c r="I439" s="45">
        <v>240</v>
      </c>
      <c r="J439" s="106"/>
    </row>
    <row r="440" spans="1:10" x14ac:dyDescent="0.25">
      <c r="A440" s="47" t="s">
        <v>84</v>
      </c>
      <c r="B440" s="44" t="s">
        <v>411</v>
      </c>
      <c r="C440" s="44" t="s">
        <v>72</v>
      </c>
      <c r="D440" s="44" t="s">
        <v>79</v>
      </c>
      <c r="E440" s="44">
        <v>91</v>
      </c>
      <c r="F440" s="45">
        <v>1</v>
      </c>
      <c r="G440" s="44" t="s">
        <v>75</v>
      </c>
      <c r="H440" s="44" t="s">
        <v>161</v>
      </c>
      <c r="I440" s="45">
        <v>850</v>
      </c>
      <c r="J440" s="106">
        <v>1000</v>
      </c>
    </row>
    <row r="441" spans="1:10" x14ac:dyDescent="0.25">
      <c r="A441" s="47" t="s">
        <v>106</v>
      </c>
      <c r="B441" s="44" t="s">
        <v>411</v>
      </c>
      <c r="C441" s="44" t="s">
        <v>72</v>
      </c>
      <c r="D441" s="44" t="s">
        <v>107</v>
      </c>
      <c r="E441" s="44"/>
      <c r="F441" s="44"/>
      <c r="G441" s="44"/>
      <c r="H441" s="44"/>
      <c r="I441" s="44"/>
      <c r="J441" s="106">
        <f>J442</f>
        <v>70000</v>
      </c>
    </row>
    <row r="442" spans="1:10" x14ac:dyDescent="0.25">
      <c r="A442" s="46" t="s">
        <v>155</v>
      </c>
      <c r="B442" s="44" t="s">
        <v>411</v>
      </c>
      <c r="C442" s="44" t="s">
        <v>72</v>
      </c>
      <c r="D442" s="45">
        <v>13</v>
      </c>
      <c r="E442" s="44" t="s">
        <v>229</v>
      </c>
      <c r="F442" s="45">
        <v>0</v>
      </c>
      <c r="G442" s="44" t="s">
        <v>75</v>
      </c>
      <c r="H442" s="44" t="s">
        <v>76</v>
      </c>
      <c r="I442" s="45"/>
      <c r="J442" s="106">
        <f>J443</f>
        <v>70000</v>
      </c>
    </row>
    <row r="443" spans="1:10" ht="31.5" x14ac:dyDescent="0.25">
      <c r="A443" s="46" t="s">
        <v>156</v>
      </c>
      <c r="B443" s="44" t="s">
        <v>411</v>
      </c>
      <c r="C443" s="44" t="s">
        <v>72</v>
      </c>
      <c r="D443" s="45">
        <v>13</v>
      </c>
      <c r="E443" s="45">
        <v>91</v>
      </c>
      <c r="F443" s="45">
        <v>1</v>
      </c>
      <c r="G443" s="44" t="s">
        <v>75</v>
      </c>
      <c r="H443" s="44" t="s">
        <v>76</v>
      </c>
      <c r="I443" s="45"/>
      <c r="J443" s="106">
        <f>J444</f>
        <v>70000</v>
      </c>
    </row>
    <row r="444" spans="1:10" ht="47.25" x14ac:dyDescent="0.25">
      <c r="A444" s="46" t="s">
        <v>230</v>
      </c>
      <c r="B444" s="44" t="s">
        <v>411</v>
      </c>
      <c r="C444" s="44" t="s">
        <v>72</v>
      </c>
      <c r="D444" s="45">
        <v>13</v>
      </c>
      <c r="E444" s="45">
        <v>91</v>
      </c>
      <c r="F444" s="45">
        <v>1</v>
      </c>
      <c r="G444" s="44" t="s">
        <v>75</v>
      </c>
      <c r="H444" s="44" t="s">
        <v>231</v>
      </c>
      <c r="I444" s="45"/>
      <c r="J444" s="106">
        <f>J445</f>
        <v>70000</v>
      </c>
    </row>
    <row r="445" spans="1:10" ht="31.5" x14ac:dyDescent="0.25">
      <c r="A445" s="46" t="s">
        <v>82</v>
      </c>
      <c r="B445" s="44" t="s">
        <v>411</v>
      </c>
      <c r="C445" s="44" t="s">
        <v>72</v>
      </c>
      <c r="D445" s="45">
        <v>13</v>
      </c>
      <c r="E445" s="45">
        <v>91</v>
      </c>
      <c r="F445" s="45">
        <v>1</v>
      </c>
      <c r="G445" s="44" t="s">
        <v>75</v>
      </c>
      <c r="H445" s="44" t="s">
        <v>231</v>
      </c>
      <c r="I445" s="45">
        <v>240</v>
      </c>
      <c r="J445" s="106">
        <v>70000</v>
      </c>
    </row>
    <row r="446" spans="1:10" x14ac:dyDescent="0.25">
      <c r="A446" s="59" t="s">
        <v>151</v>
      </c>
      <c r="B446" s="61"/>
      <c r="C446" s="60"/>
      <c r="D446" s="61"/>
      <c r="E446" s="60"/>
      <c r="F446" s="61"/>
      <c r="G446" s="60"/>
      <c r="H446" s="62"/>
      <c r="I446" s="62"/>
      <c r="J446" s="107">
        <f>J20+J431</f>
        <v>188307954.81</v>
      </c>
    </row>
    <row r="447" spans="1:10" x14ac:dyDescent="0.25">
      <c r="I447" s="31">
        <v>1</v>
      </c>
      <c r="J447" s="109">
        <f>J432+J21</f>
        <v>24807554.780000001</v>
      </c>
    </row>
    <row r="448" spans="1:10" x14ac:dyDescent="0.25">
      <c r="I448" s="31">
        <v>2</v>
      </c>
      <c r="J448" s="109">
        <f>J149</f>
        <v>487150</v>
      </c>
    </row>
    <row r="449" spans="9:10" x14ac:dyDescent="0.25">
      <c r="I449" s="31">
        <v>3</v>
      </c>
      <c r="J449" s="109">
        <f>J156</f>
        <v>1694503.06</v>
      </c>
    </row>
    <row r="450" spans="9:10" x14ac:dyDescent="0.25">
      <c r="I450" s="31">
        <v>4</v>
      </c>
      <c r="J450" s="109">
        <f>J200</f>
        <v>51507474.469999999</v>
      </c>
    </row>
    <row r="451" spans="9:10" x14ac:dyDescent="0.25">
      <c r="I451" s="31">
        <v>5</v>
      </c>
      <c r="J451" s="109">
        <f>J232</f>
        <v>62075846.420000002</v>
      </c>
    </row>
    <row r="452" spans="9:10" x14ac:dyDescent="0.25">
      <c r="I452" s="31">
        <v>7</v>
      </c>
      <c r="J452" s="109">
        <f>J337</f>
        <v>2536768.6</v>
      </c>
    </row>
    <row r="453" spans="9:10" x14ac:dyDescent="0.25">
      <c r="I453" s="31">
        <v>8</v>
      </c>
      <c r="J453" s="109">
        <f>J349</f>
        <v>40028629.549999997</v>
      </c>
    </row>
    <row r="454" spans="9:10" x14ac:dyDescent="0.25">
      <c r="I454" s="31">
        <v>9</v>
      </c>
    </row>
    <row r="455" spans="9:10" x14ac:dyDescent="0.25">
      <c r="I455" s="31">
        <v>10</v>
      </c>
      <c r="J455" s="109">
        <f>J399</f>
        <v>717808</v>
      </c>
    </row>
    <row r="456" spans="9:10" x14ac:dyDescent="0.25">
      <c r="I456" s="31">
        <v>11</v>
      </c>
      <c r="J456" s="109">
        <f>J413</f>
        <v>3152219.9299999997</v>
      </c>
    </row>
    <row r="457" spans="9:10" x14ac:dyDescent="0.25">
      <c r="I457" s="31">
        <v>12</v>
      </c>
      <c r="J457" s="109">
        <f>J425</f>
        <v>1300000</v>
      </c>
    </row>
    <row r="458" spans="9:10" x14ac:dyDescent="0.25">
      <c r="J458" s="109">
        <f>SUM(J447:J457)</f>
        <v>188307954.81</v>
      </c>
    </row>
    <row r="459" spans="9:10" x14ac:dyDescent="0.25">
      <c r="I459" s="31" t="s">
        <v>475</v>
      </c>
      <c r="J459" s="109">
        <f>J23+J69+J82+J102+J113+J117+J121+J158+J183+J202+J227+J234+J252+J261+J298+J314+J320+J339+J343+J351+J369+J377+J391+J415+J427</f>
        <v>170223303.78999999</v>
      </c>
    </row>
  </sheetData>
  <mergeCells count="16">
    <mergeCell ref="C6:J6"/>
    <mergeCell ref="C7:J7"/>
    <mergeCell ref="E19:H19"/>
    <mergeCell ref="A16:J16"/>
    <mergeCell ref="A18:J18"/>
    <mergeCell ref="C14:J14"/>
    <mergeCell ref="C9:J9"/>
    <mergeCell ref="C10:J10"/>
    <mergeCell ref="C11:J11"/>
    <mergeCell ref="C12:J12"/>
    <mergeCell ref="C13:J13"/>
    <mergeCell ref="C1:J1"/>
    <mergeCell ref="C2:J2"/>
    <mergeCell ref="C3:J3"/>
    <mergeCell ref="C4:J4"/>
    <mergeCell ref="C5:J5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178"/>
  <sheetViews>
    <sheetView view="pageBreakPreview" topLeftCell="A136" zoomScaleNormal="100" zoomScaleSheetLayoutView="100" workbookViewId="0">
      <selection activeCell="A148" sqref="A148"/>
    </sheetView>
  </sheetViews>
  <sheetFormatPr defaultColWidth="8.85546875" defaultRowHeight="15.75" x14ac:dyDescent="0.25"/>
  <cols>
    <col min="1" max="1" width="73.5703125" style="30" customWidth="1"/>
    <col min="2" max="2" width="4.42578125" style="31" customWidth="1"/>
    <col min="3" max="3" width="4.7109375" style="31" customWidth="1"/>
    <col min="4" max="4" width="4.42578125" style="31" customWidth="1"/>
    <col min="5" max="5" width="7.5703125" style="31" customWidth="1"/>
    <col min="6" max="6" width="9.28515625" style="31" customWidth="1"/>
    <col min="7" max="8" width="6.7109375" style="31" customWidth="1"/>
    <col min="9" max="9" width="18.28515625" style="32" customWidth="1"/>
    <col min="10" max="16384" width="8.85546875" style="24"/>
  </cols>
  <sheetData>
    <row r="1" spans="1:10" x14ac:dyDescent="0.25">
      <c r="B1" s="165" t="s">
        <v>515</v>
      </c>
      <c r="C1" s="165"/>
      <c r="D1" s="165"/>
      <c r="E1" s="165"/>
      <c r="F1" s="165"/>
      <c r="G1" s="165"/>
      <c r="H1" s="165"/>
      <c r="I1" s="165"/>
      <c r="J1" s="116"/>
    </row>
    <row r="2" spans="1:10" x14ac:dyDescent="0.25">
      <c r="B2" s="165" t="s">
        <v>42</v>
      </c>
      <c r="C2" s="165"/>
      <c r="D2" s="165"/>
      <c r="E2" s="165"/>
      <c r="F2" s="165"/>
      <c r="G2" s="165"/>
      <c r="H2" s="165"/>
      <c r="I2" s="165"/>
      <c r="J2" s="116"/>
    </row>
    <row r="3" spans="1:10" x14ac:dyDescent="0.25">
      <c r="B3" s="165" t="s">
        <v>480</v>
      </c>
      <c r="C3" s="165"/>
      <c r="D3" s="165"/>
      <c r="E3" s="165"/>
      <c r="F3" s="165"/>
      <c r="G3" s="165"/>
      <c r="H3" s="165"/>
      <c r="I3" s="165"/>
      <c r="J3" s="116"/>
    </row>
    <row r="4" spans="1:10" x14ac:dyDescent="0.25">
      <c r="B4" s="165" t="s">
        <v>496</v>
      </c>
      <c r="C4" s="165"/>
      <c r="D4" s="165"/>
      <c r="E4" s="165"/>
      <c r="F4" s="165"/>
      <c r="G4" s="165"/>
      <c r="H4" s="165"/>
      <c r="I4" s="165"/>
      <c r="J4" s="116"/>
    </row>
    <row r="5" spans="1:10" x14ac:dyDescent="0.25">
      <c r="B5" s="165" t="s">
        <v>491</v>
      </c>
      <c r="C5" s="165"/>
      <c r="D5" s="165"/>
      <c r="E5" s="165"/>
      <c r="F5" s="165"/>
      <c r="G5" s="165"/>
      <c r="H5" s="165"/>
      <c r="I5" s="165"/>
      <c r="J5" s="116"/>
    </row>
    <row r="6" spans="1:10" x14ac:dyDescent="0.25">
      <c r="B6" s="165" t="s">
        <v>492</v>
      </c>
      <c r="C6" s="165"/>
      <c r="D6" s="165"/>
      <c r="E6" s="165"/>
      <c r="F6" s="165"/>
      <c r="G6" s="165"/>
      <c r="H6" s="165"/>
      <c r="I6" s="165"/>
      <c r="J6" s="116"/>
    </row>
    <row r="7" spans="1:10" x14ac:dyDescent="0.25">
      <c r="B7" s="165" t="s">
        <v>538</v>
      </c>
      <c r="C7" s="165"/>
      <c r="D7" s="165"/>
      <c r="E7" s="165"/>
      <c r="F7" s="165"/>
      <c r="G7" s="165"/>
      <c r="H7" s="165"/>
      <c r="I7" s="165"/>
      <c r="J7" s="116"/>
    </row>
    <row r="9" spans="1:10" ht="15.75" customHeight="1" x14ac:dyDescent="0.25">
      <c r="A9" s="22"/>
      <c r="B9" s="168" t="s">
        <v>414</v>
      </c>
      <c r="C9" s="168"/>
      <c r="D9" s="168"/>
      <c r="E9" s="168"/>
      <c r="F9" s="168"/>
      <c r="G9" s="168"/>
      <c r="H9" s="168"/>
      <c r="I9" s="168"/>
    </row>
    <row r="10" spans="1:10" ht="15.75" customHeight="1" x14ac:dyDescent="0.25">
      <c r="A10" s="22"/>
      <c r="B10" s="181" t="s">
        <v>42</v>
      </c>
      <c r="C10" s="181"/>
      <c r="D10" s="181"/>
      <c r="E10" s="181"/>
      <c r="F10" s="181"/>
      <c r="G10" s="181"/>
      <c r="H10" s="181"/>
      <c r="I10" s="181"/>
    </row>
    <row r="11" spans="1:10" ht="15.75" customHeight="1" x14ac:dyDescent="0.25">
      <c r="A11" s="22"/>
      <c r="B11" s="168" t="s">
        <v>44</v>
      </c>
      <c r="C11" s="168"/>
      <c r="D11" s="168"/>
      <c r="E11" s="168"/>
      <c r="F11" s="168"/>
      <c r="G11" s="168"/>
      <c r="H11" s="168"/>
      <c r="I11" s="168"/>
    </row>
    <row r="12" spans="1:10" ht="15.75" customHeight="1" x14ac:dyDescent="0.25">
      <c r="A12" s="22"/>
      <c r="B12" s="168" t="s">
        <v>45</v>
      </c>
      <c r="C12" s="168"/>
      <c r="D12" s="168"/>
      <c r="E12" s="168"/>
      <c r="F12" s="168"/>
      <c r="G12" s="168"/>
      <c r="H12" s="168"/>
      <c r="I12" s="168"/>
    </row>
    <row r="13" spans="1:10" ht="15.75" customHeight="1" x14ac:dyDescent="0.25">
      <c r="A13" s="22"/>
      <c r="B13" s="168" t="s">
        <v>46</v>
      </c>
      <c r="C13" s="168"/>
      <c r="D13" s="168"/>
      <c r="E13" s="168"/>
      <c r="F13" s="168"/>
      <c r="G13" s="168"/>
      <c r="H13" s="168"/>
      <c r="I13" s="168"/>
    </row>
    <row r="14" spans="1:10" ht="15.75" customHeight="1" x14ac:dyDescent="0.25">
      <c r="A14" s="22"/>
      <c r="B14" s="168" t="s">
        <v>476</v>
      </c>
      <c r="C14" s="168"/>
      <c r="D14" s="168"/>
      <c r="E14" s="168"/>
      <c r="F14" s="168"/>
      <c r="G14" s="168"/>
      <c r="H14" s="168"/>
      <c r="I14" s="168"/>
    </row>
    <row r="15" spans="1:10" x14ac:dyDescent="0.25">
      <c r="A15" s="22"/>
      <c r="B15" s="23"/>
      <c r="C15" s="23"/>
      <c r="D15" s="23"/>
      <c r="E15" s="23"/>
      <c r="F15" s="23"/>
      <c r="G15" s="23"/>
      <c r="H15" s="23"/>
      <c r="I15" s="25"/>
    </row>
    <row r="16" spans="1:10" ht="74.25" customHeight="1" x14ac:dyDescent="0.25">
      <c r="A16" s="177" t="s">
        <v>450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26"/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180" t="s">
        <v>41</v>
      </c>
      <c r="B18" s="180"/>
      <c r="C18" s="180"/>
      <c r="D18" s="180"/>
      <c r="E18" s="180"/>
      <c r="F18" s="180"/>
      <c r="G18" s="180"/>
      <c r="H18" s="180"/>
      <c r="I18" s="180"/>
    </row>
    <row r="19" spans="1:9" ht="94.5" x14ac:dyDescent="0.25">
      <c r="A19" s="29" t="s">
        <v>66</v>
      </c>
      <c r="B19" s="174" t="s">
        <v>69</v>
      </c>
      <c r="C19" s="175"/>
      <c r="D19" s="175"/>
      <c r="E19" s="175"/>
      <c r="F19" s="29" t="s">
        <v>413</v>
      </c>
      <c r="G19" s="29" t="s">
        <v>399</v>
      </c>
      <c r="H19" s="29" t="s">
        <v>400</v>
      </c>
      <c r="I19" s="29" t="s">
        <v>40</v>
      </c>
    </row>
    <row r="20" spans="1:9" ht="47.25" x14ac:dyDescent="0.25">
      <c r="A20" s="78" t="s">
        <v>190</v>
      </c>
      <c r="B20" s="79" t="s">
        <v>72</v>
      </c>
      <c r="C20" s="80" t="s">
        <v>74</v>
      </c>
      <c r="D20" s="79" t="s">
        <v>75</v>
      </c>
      <c r="E20" s="79" t="s">
        <v>76</v>
      </c>
      <c r="F20" s="81" t="s">
        <v>405</v>
      </c>
      <c r="G20" s="82" t="s">
        <v>405</v>
      </c>
      <c r="H20" s="82" t="s">
        <v>405</v>
      </c>
      <c r="I20" s="83">
        <f>I21+I26</f>
        <v>9780852.9399999995</v>
      </c>
    </row>
    <row r="21" spans="1:9" x14ac:dyDescent="0.25">
      <c r="A21" s="84" t="s">
        <v>415</v>
      </c>
      <c r="B21" s="85" t="s">
        <v>72</v>
      </c>
      <c r="C21" s="35" t="s">
        <v>77</v>
      </c>
      <c r="D21" s="85" t="s">
        <v>75</v>
      </c>
      <c r="E21" s="85" t="s">
        <v>76</v>
      </c>
      <c r="F21" s="68" t="s">
        <v>405</v>
      </c>
      <c r="G21" s="34" t="s">
        <v>405</v>
      </c>
      <c r="H21" s="34" t="s">
        <v>405</v>
      </c>
      <c r="I21" s="86">
        <f>SUM(I22:I25)</f>
        <v>8990852.9399999995</v>
      </c>
    </row>
    <row r="22" spans="1:9" x14ac:dyDescent="0.25">
      <c r="A22" s="84" t="s">
        <v>530</v>
      </c>
      <c r="B22" s="85" t="s">
        <v>72</v>
      </c>
      <c r="C22" s="35" t="s">
        <v>77</v>
      </c>
      <c r="D22" s="85" t="s">
        <v>75</v>
      </c>
      <c r="E22" s="85" t="s">
        <v>529</v>
      </c>
      <c r="F22" s="68">
        <v>240</v>
      </c>
      <c r="G22" s="34">
        <v>1</v>
      </c>
      <c r="H22" s="34">
        <v>13</v>
      </c>
      <c r="I22" s="86">
        <f>'Прил 3'!J72</f>
        <v>500000</v>
      </c>
    </row>
    <row r="23" spans="1:9" x14ac:dyDescent="0.25">
      <c r="A23" s="84" t="s">
        <v>192</v>
      </c>
      <c r="B23" s="85" t="s">
        <v>72</v>
      </c>
      <c r="C23" s="35" t="s">
        <v>77</v>
      </c>
      <c r="D23" s="85" t="s">
        <v>75</v>
      </c>
      <c r="E23" s="85">
        <v>29060</v>
      </c>
      <c r="F23" s="68">
        <v>240</v>
      </c>
      <c r="G23" s="34">
        <v>1</v>
      </c>
      <c r="H23" s="34">
        <v>13</v>
      </c>
      <c r="I23" s="86">
        <f>'Прил 3'!J73</f>
        <v>5473527.7800000003</v>
      </c>
    </row>
    <row r="24" spans="1:9" x14ac:dyDescent="0.25">
      <c r="A24" s="84" t="s">
        <v>194</v>
      </c>
      <c r="B24" s="85" t="s">
        <v>72</v>
      </c>
      <c r="C24" s="35" t="s">
        <v>77</v>
      </c>
      <c r="D24" s="85" t="s">
        <v>75</v>
      </c>
      <c r="E24" s="85">
        <v>29270</v>
      </c>
      <c r="F24" s="68">
        <v>240</v>
      </c>
      <c r="G24" s="34">
        <v>1</v>
      </c>
      <c r="H24" s="34">
        <v>13</v>
      </c>
      <c r="I24" s="86">
        <f>'Прил 3'!J76</f>
        <v>2761603.56</v>
      </c>
    </row>
    <row r="25" spans="1:9" x14ac:dyDescent="0.25">
      <c r="A25" s="84" t="s">
        <v>196</v>
      </c>
      <c r="B25" s="85" t="s">
        <v>72</v>
      </c>
      <c r="C25" s="35" t="s">
        <v>77</v>
      </c>
      <c r="D25" s="85" t="s">
        <v>75</v>
      </c>
      <c r="E25" s="85">
        <v>29290</v>
      </c>
      <c r="F25" s="68">
        <v>240</v>
      </c>
      <c r="G25" s="34">
        <v>1</v>
      </c>
      <c r="H25" s="34">
        <v>13</v>
      </c>
      <c r="I25" s="86">
        <f>'Прил 3'!J78</f>
        <v>255721.59999999998</v>
      </c>
    </row>
    <row r="26" spans="1:9" ht="31.5" x14ac:dyDescent="0.25">
      <c r="A26" s="84" t="s">
        <v>416</v>
      </c>
      <c r="B26" s="85" t="s">
        <v>72</v>
      </c>
      <c r="C26" s="35">
        <v>2</v>
      </c>
      <c r="D26" s="85" t="s">
        <v>75</v>
      </c>
      <c r="E26" s="85" t="s">
        <v>76</v>
      </c>
      <c r="F26" s="68"/>
      <c r="G26" s="34"/>
      <c r="H26" s="34"/>
      <c r="I26" s="86">
        <f>I27</f>
        <v>790000</v>
      </c>
    </row>
    <row r="27" spans="1:9" ht="31.5" x14ac:dyDescent="0.25">
      <c r="A27" s="84" t="s">
        <v>199</v>
      </c>
      <c r="B27" s="85" t="s">
        <v>72</v>
      </c>
      <c r="C27" s="35">
        <v>2</v>
      </c>
      <c r="D27" s="85" t="s">
        <v>75</v>
      </c>
      <c r="E27" s="85">
        <v>29070</v>
      </c>
      <c r="F27" s="68">
        <v>240</v>
      </c>
      <c r="G27" s="34">
        <v>1</v>
      </c>
      <c r="H27" s="34">
        <v>13</v>
      </c>
      <c r="I27" s="86">
        <f>'Прил 3'!J81</f>
        <v>790000</v>
      </c>
    </row>
    <row r="28" spans="1:9" ht="94.5" x14ac:dyDescent="0.25">
      <c r="A28" s="84" t="s">
        <v>239</v>
      </c>
      <c r="B28" s="85" t="s">
        <v>73</v>
      </c>
      <c r="C28" s="35" t="s">
        <v>74</v>
      </c>
      <c r="D28" s="85" t="s">
        <v>75</v>
      </c>
      <c r="E28" s="85" t="s">
        <v>76</v>
      </c>
      <c r="F28" s="68" t="s">
        <v>405</v>
      </c>
      <c r="G28" s="34" t="s">
        <v>405</v>
      </c>
      <c r="H28" s="34" t="s">
        <v>405</v>
      </c>
      <c r="I28" s="86">
        <f>I29+I35+I37+I40+I42</f>
        <v>1312050.56</v>
      </c>
    </row>
    <row r="29" spans="1:9" ht="31.5" x14ac:dyDescent="0.25">
      <c r="A29" s="84" t="s">
        <v>417</v>
      </c>
      <c r="B29" s="85" t="s">
        <v>73</v>
      </c>
      <c r="C29" s="35" t="s">
        <v>77</v>
      </c>
      <c r="D29" s="85" t="s">
        <v>75</v>
      </c>
      <c r="E29" s="85" t="s">
        <v>76</v>
      </c>
      <c r="F29" s="68" t="s">
        <v>405</v>
      </c>
      <c r="G29" s="34" t="s">
        <v>405</v>
      </c>
      <c r="H29" s="34" t="s">
        <v>405</v>
      </c>
      <c r="I29" s="86">
        <f>SUM(I30:I34)</f>
        <v>70000</v>
      </c>
    </row>
    <row r="30" spans="1:9" x14ac:dyDescent="0.25">
      <c r="A30" s="84" t="s">
        <v>241</v>
      </c>
      <c r="B30" s="85" t="s">
        <v>73</v>
      </c>
      <c r="C30" s="35">
        <v>1</v>
      </c>
      <c r="D30" s="85" t="s">
        <v>75</v>
      </c>
      <c r="E30" s="85">
        <v>29080</v>
      </c>
      <c r="F30" s="68">
        <v>240</v>
      </c>
      <c r="G30" s="34">
        <v>3</v>
      </c>
      <c r="H30" s="34">
        <v>9</v>
      </c>
      <c r="I30" s="86">
        <f>'Прил 3'!J161</f>
        <v>70000</v>
      </c>
    </row>
    <row r="31" spans="1:9" hidden="1" x14ac:dyDescent="0.25">
      <c r="A31" s="84" t="s">
        <v>243</v>
      </c>
      <c r="B31" s="85" t="s">
        <v>73</v>
      </c>
      <c r="C31" s="35">
        <v>1</v>
      </c>
      <c r="D31" s="85" t="s">
        <v>75</v>
      </c>
      <c r="E31" s="85">
        <v>29320</v>
      </c>
      <c r="F31" s="68">
        <v>240</v>
      </c>
      <c r="G31" s="34">
        <v>3</v>
      </c>
      <c r="H31" s="34">
        <v>9</v>
      </c>
      <c r="I31" s="86">
        <f>'Прил 3'!J163</f>
        <v>0</v>
      </c>
    </row>
    <row r="32" spans="1:9" hidden="1" x14ac:dyDescent="0.25">
      <c r="A32" s="84" t="s">
        <v>245</v>
      </c>
      <c r="B32" s="85" t="s">
        <v>73</v>
      </c>
      <c r="C32" s="35">
        <v>1</v>
      </c>
      <c r="D32" s="85" t="s">
        <v>75</v>
      </c>
      <c r="E32" s="85">
        <v>29510</v>
      </c>
      <c r="F32" s="68">
        <v>240</v>
      </c>
      <c r="G32" s="34">
        <v>3</v>
      </c>
      <c r="H32" s="34">
        <v>9</v>
      </c>
      <c r="I32" s="86">
        <f>'Прил 3'!J165</f>
        <v>0</v>
      </c>
    </row>
    <row r="33" spans="1:9" ht="31.5" hidden="1" x14ac:dyDescent="0.25">
      <c r="A33" s="84" t="s">
        <v>247</v>
      </c>
      <c r="B33" s="85" t="s">
        <v>73</v>
      </c>
      <c r="C33" s="35">
        <v>1</v>
      </c>
      <c r="D33" s="85" t="s">
        <v>75</v>
      </c>
      <c r="E33" s="85">
        <v>29560</v>
      </c>
      <c r="F33" s="68">
        <v>240</v>
      </c>
      <c r="G33" s="34">
        <v>3</v>
      </c>
      <c r="H33" s="34">
        <v>9</v>
      </c>
      <c r="I33" s="86">
        <f>'Прил 3'!J167</f>
        <v>0</v>
      </c>
    </row>
    <row r="34" spans="1:9" hidden="1" x14ac:dyDescent="0.25">
      <c r="A34" s="84" t="s">
        <v>249</v>
      </c>
      <c r="B34" s="85" t="s">
        <v>73</v>
      </c>
      <c r="C34" s="35">
        <v>1</v>
      </c>
      <c r="D34" s="85" t="s">
        <v>75</v>
      </c>
      <c r="E34" s="85">
        <v>29580</v>
      </c>
      <c r="F34" s="68">
        <v>240</v>
      </c>
      <c r="G34" s="34">
        <v>3</v>
      </c>
      <c r="H34" s="34">
        <v>9</v>
      </c>
      <c r="I34" s="86">
        <f>'Прил 3'!J169</f>
        <v>0</v>
      </c>
    </row>
    <row r="35" spans="1:9" ht="47.25" hidden="1" x14ac:dyDescent="0.25">
      <c r="A35" s="84" t="s">
        <v>418</v>
      </c>
      <c r="B35" s="85" t="s">
        <v>73</v>
      </c>
      <c r="C35" s="35">
        <v>2</v>
      </c>
      <c r="D35" s="85" t="s">
        <v>75</v>
      </c>
      <c r="E35" s="85" t="s">
        <v>76</v>
      </c>
      <c r="F35" s="68"/>
      <c r="G35" s="34"/>
      <c r="H35" s="34"/>
      <c r="I35" s="86">
        <f>I36</f>
        <v>0</v>
      </c>
    </row>
    <row r="36" spans="1:9" ht="31.5" hidden="1" x14ac:dyDescent="0.25">
      <c r="A36" s="84" t="s">
        <v>252</v>
      </c>
      <c r="B36" s="85" t="s">
        <v>73</v>
      </c>
      <c r="C36" s="35">
        <v>2</v>
      </c>
      <c r="D36" s="85" t="s">
        <v>75</v>
      </c>
      <c r="E36" s="85">
        <v>29030</v>
      </c>
      <c r="F36" s="68">
        <v>240</v>
      </c>
      <c r="G36" s="34">
        <v>3</v>
      </c>
      <c r="H36" s="34">
        <v>9</v>
      </c>
      <c r="I36" s="86">
        <f>'Прил 3'!J172</f>
        <v>0</v>
      </c>
    </row>
    <row r="37" spans="1:9" ht="63" x14ac:dyDescent="0.25">
      <c r="A37" s="84" t="s">
        <v>419</v>
      </c>
      <c r="B37" s="85" t="s">
        <v>73</v>
      </c>
      <c r="C37" s="35">
        <v>3</v>
      </c>
      <c r="D37" s="85" t="s">
        <v>75</v>
      </c>
      <c r="E37" s="85" t="s">
        <v>76</v>
      </c>
      <c r="F37" s="68"/>
      <c r="G37" s="34"/>
      <c r="H37" s="34"/>
      <c r="I37" s="86">
        <f>SUM(I38:I39)</f>
        <v>356878.6</v>
      </c>
    </row>
    <row r="38" spans="1:9" ht="31.5" x14ac:dyDescent="0.25">
      <c r="A38" s="84" t="s">
        <v>255</v>
      </c>
      <c r="B38" s="85" t="s">
        <v>73</v>
      </c>
      <c r="C38" s="35">
        <v>3</v>
      </c>
      <c r="D38" s="85" t="s">
        <v>75</v>
      </c>
      <c r="E38" s="85">
        <v>29520</v>
      </c>
      <c r="F38" s="68">
        <v>240</v>
      </c>
      <c r="G38" s="34">
        <v>3</v>
      </c>
      <c r="H38" s="34">
        <v>9</v>
      </c>
      <c r="I38" s="86">
        <f>'Прил 3'!J175</f>
        <v>356878.6</v>
      </c>
    </row>
    <row r="39" spans="1:9" ht="31.5" hidden="1" x14ac:dyDescent="0.25">
      <c r="A39" s="84" t="s">
        <v>257</v>
      </c>
      <c r="B39" s="85" t="s">
        <v>73</v>
      </c>
      <c r="C39" s="35">
        <v>3</v>
      </c>
      <c r="D39" s="85" t="s">
        <v>75</v>
      </c>
      <c r="E39" s="85">
        <v>29540</v>
      </c>
      <c r="F39" s="68">
        <v>240</v>
      </c>
      <c r="G39" s="34">
        <v>3</v>
      </c>
      <c r="H39" s="34">
        <v>9</v>
      </c>
      <c r="I39" s="86">
        <f>'Прил 3'!J177</f>
        <v>0</v>
      </c>
    </row>
    <row r="40" spans="1:9" x14ac:dyDescent="0.25">
      <c r="A40" s="84" t="s">
        <v>420</v>
      </c>
      <c r="B40" s="85" t="s">
        <v>73</v>
      </c>
      <c r="C40" s="35">
        <v>4</v>
      </c>
      <c r="D40" s="85" t="s">
        <v>75</v>
      </c>
      <c r="E40" s="85" t="s">
        <v>76</v>
      </c>
      <c r="F40" s="68"/>
      <c r="G40" s="34"/>
      <c r="H40" s="34"/>
      <c r="I40" s="86">
        <f>I41</f>
        <v>85171.96</v>
      </c>
    </row>
    <row r="41" spans="1:9" x14ac:dyDescent="0.25">
      <c r="A41" s="84" t="s">
        <v>262</v>
      </c>
      <c r="B41" s="85" t="s">
        <v>73</v>
      </c>
      <c r="C41" s="35">
        <v>4</v>
      </c>
      <c r="D41" s="85" t="s">
        <v>75</v>
      </c>
      <c r="E41" s="85">
        <v>29530</v>
      </c>
      <c r="F41" s="68">
        <v>240</v>
      </c>
      <c r="G41" s="34">
        <v>3</v>
      </c>
      <c r="H41" s="34">
        <v>10</v>
      </c>
      <c r="I41" s="86">
        <f>'Прил 3'!J186</f>
        <v>85171.96</v>
      </c>
    </row>
    <row r="42" spans="1:9" ht="31.5" x14ac:dyDescent="0.25">
      <c r="A42" s="84" t="s">
        <v>495</v>
      </c>
      <c r="B42" s="85" t="s">
        <v>73</v>
      </c>
      <c r="C42" s="35">
        <v>5</v>
      </c>
      <c r="D42" s="85" t="s">
        <v>75</v>
      </c>
      <c r="E42" s="85" t="s">
        <v>76</v>
      </c>
      <c r="F42" s="68"/>
      <c r="G42" s="34"/>
      <c r="H42" s="34"/>
      <c r="I42" s="86">
        <f>I43</f>
        <v>800000</v>
      </c>
    </row>
    <row r="43" spans="1:9" x14ac:dyDescent="0.25">
      <c r="A43" s="84" t="s">
        <v>487</v>
      </c>
      <c r="B43" s="85" t="s">
        <v>73</v>
      </c>
      <c r="C43" s="35">
        <v>5</v>
      </c>
      <c r="D43" s="85" t="s">
        <v>75</v>
      </c>
      <c r="E43" s="85" t="s">
        <v>486</v>
      </c>
      <c r="F43" s="68">
        <v>240</v>
      </c>
      <c r="G43" s="34">
        <v>3</v>
      </c>
      <c r="H43" s="34">
        <v>10</v>
      </c>
      <c r="I43" s="86">
        <f>'Прил 3'!J191</f>
        <v>800000</v>
      </c>
    </row>
    <row r="44" spans="1:9" ht="31.5" hidden="1" x14ac:dyDescent="0.25">
      <c r="A44" s="84" t="s">
        <v>264</v>
      </c>
      <c r="B44" s="85" t="s">
        <v>73</v>
      </c>
      <c r="C44" s="35">
        <v>4</v>
      </c>
      <c r="D44" s="85" t="s">
        <v>75</v>
      </c>
      <c r="E44" s="85" t="s">
        <v>265</v>
      </c>
      <c r="F44" s="68">
        <v>240</v>
      </c>
      <c r="G44" s="34">
        <v>3</v>
      </c>
      <c r="H44" s="34">
        <v>10</v>
      </c>
      <c r="I44" s="86">
        <f>'Прил 3'!J188</f>
        <v>0</v>
      </c>
    </row>
    <row r="45" spans="1:9" ht="47.25" x14ac:dyDescent="0.25">
      <c r="A45" s="84" t="s">
        <v>269</v>
      </c>
      <c r="B45" s="85" t="s">
        <v>79</v>
      </c>
      <c r="C45" s="35" t="s">
        <v>74</v>
      </c>
      <c r="D45" s="85" t="s">
        <v>75</v>
      </c>
      <c r="E45" s="85" t="s">
        <v>76</v>
      </c>
      <c r="F45" s="68" t="s">
        <v>405</v>
      </c>
      <c r="G45" s="34" t="s">
        <v>405</v>
      </c>
      <c r="H45" s="34" t="s">
        <v>405</v>
      </c>
      <c r="I45" s="86">
        <f>I46+I55+I59+I75</f>
        <v>94996711.489999995</v>
      </c>
    </row>
    <row r="46" spans="1:9" ht="47.25" x14ac:dyDescent="0.25">
      <c r="A46" s="84" t="s">
        <v>421</v>
      </c>
      <c r="B46" s="85" t="s">
        <v>79</v>
      </c>
      <c r="C46" s="35" t="s">
        <v>77</v>
      </c>
      <c r="D46" s="85" t="s">
        <v>75</v>
      </c>
      <c r="E46" s="85" t="s">
        <v>76</v>
      </c>
      <c r="F46" s="68" t="s">
        <v>405</v>
      </c>
      <c r="G46" s="34" t="s">
        <v>405</v>
      </c>
      <c r="H46" s="34" t="s">
        <v>405</v>
      </c>
      <c r="I46" s="86">
        <f>SUM(I47:I54)</f>
        <v>51402936.469999999</v>
      </c>
    </row>
    <row r="47" spans="1:9" x14ac:dyDescent="0.25">
      <c r="A47" s="84" t="s">
        <v>271</v>
      </c>
      <c r="B47" s="85" t="s">
        <v>79</v>
      </c>
      <c r="C47" s="35">
        <v>1</v>
      </c>
      <c r="D47" s="85" t="s">
        <v>75</v>
      </c>
      <c r="E47" s="85">
        <v>29100</v>
      </c>
      <c r="F47" s="68">
        <v>240</v>
      </c>
      <c r="G47" s="34">
        <v>4</v>
      </c>
      <c r="H47" s="34">
        <v>9</v>
      </c>
      <c r="I47" s="86">
        <f>'Прил 3'!J204</f>
        <v>40472383.060000002</v>
      </c>
    </row>
    <row r="48" spans="1:9" hidden="1" x14ac:dyDescent="0.25">
      <c r="A48" s="84" t="s">
        <v>273</v>
      </c>
      <c r="B48" s="85" t="s">
        <v>79</v>
      </c>
      <c r="C48" s="35">
        <v>1</v>
      </c>
      <c r="D48" s="85" t="s">
        <v>75</v>
      </c>
      <c r="E48" s="85">
        <v>29110</v>
      </c>
      <c r="F48" s="68">
        <v>240</v>
      </c>
      <c r="G48" s="34">
        <v>4</v>
      </c>
      <c r="H48" s="34">
        <v>9</v>
      </c>
      <c r="I48" s="86">
        <f>'Прил 3'!J208</f>
        <v>0</v>
      </c>
    </row>
    <row r="49" spans="1:9" hidden="1" x14ac:dyDescent="0.25">
      <c r="A49" s="84" t="s">
        <v>275</v>
      </c>
      <c r="B49" s="85" t="s">
        <v>79</v>
      </c>
      <c r="C49" s="35">
        <v>1</v>
      </c>
      <c r="D49" s="85" t="s">
        <v>75</v>
      </c>
      <c r="E49" s="85">
        <v>29120</v>
      </c>
      <c r="F49" s="68">
        <v>410</v>
      </c>
      <c r="G49" s="34">
        <v>4</v>
      </c>
      <c r="H49" s="34">
        <v>9</v>
      </c>
      <c r="I49" s="86">
        <f>'Прил 3'!J210</f>
        <v>0</v>
      </c>
    </row>
    <row r="50" spans="1:9" ht="31.5" x14ac:dyDescent="0.25">
      <c r="A50" s="84" t="s">
        <v>277</v>
      </c>
      <c r="B50" s="85" t="s">
        <v>79</v>
      </c>
      <c r="C50" s="35">
        <v>1</v>
      </c>
      <c r="D50" s="85" t="s">
        <v>75</v>
      </c>
      <c r="E50" s="85">
        <v>29130</v>
      </c>
      <c r="F50" s="68">
        <v>240</v>
      </c>
      <c r="G50" s="34">
        <v>4</v>
      </c>
      <c r="H50" s="34">
        <v>9</v>
      </c>
      <c r="I50" s="86">
        <f>'Прил 3'!J212</f>
        <v>50000</v>
      </c>
    </row>
    <row r="51" spans="1:9" x14ac:dyDescent="0.25">
      <c r="A51" s="84" t="s">
        <v>532</v>
      </c>
      <c r="B51" s="85" t="s">
        <v>79</v>
      </c>
      <c r="C51" s="35">
        <v>1</v>
      </c>
      <c r="D51" s="85" t="s">
        <v>75</v>
      </c>
      <c r="E51" s="85" t="s">
        <v>531</v>
      </c>
      <c r="F51" s="68">
        <v>240</v>
      </c>
      <c r="G51" s="34">
        <v>4</v>
      </c>
      <c r="H51" s="34">
        <v>9</v>
      </c>
      <c r="I51" s="86">
        <f>'Прил 3'!J214</f>
        <v>1579389.97</v>
      </c>
    </row>
    <row r="52" spans="1:9" x14ac:dyDescent="0.25">
      <c r="A52" s="84" t="s">
        <v>279</v>
      </c>
      <c r="B52" s="85" t="s">
        <v>79</v>
      </c>
      <c r="C52" s="35">
        <v>1</v>
      </c>
      <c r="D52" s="85" t="s">
        <v>75</v>
      </c>
      <c r="E52" s="85">
        <v>29330</v>
      </c>
      <c r="F52" s="68">
        <v>240</v>
      </c>
      <c r="G52" s="34">
        <v>4</v>
      </c>
      <c r="H52" s="34">
        <v>9</v>
      </c>
      <c r="I52" s="86">
        <f>'Прил 3'!J216</f>
        <v>7094363.4400000004</v>
      </c>
    </row>
    <row r="53" spans="1:9" hidden="1" x14ac:dyDescent="0.25">
      <c r="A53" s="36" t="s">
        <v>281</v>
      </c>
      <c r="B53" s="85" t="s">
        <v>79</v>
      </c>
      <c r="C53" s="35">
        <v>1</v>
      </c>
      <c r="D53" s="85" t="s">
        <v>75</v>
      </c>
      <c r="E53" s="85" t="s">
        <v>282</v>
      </c>
      <c r="F53" s="68">
        <v>410</v>
      </c>
      <c r="G53" s="34">
        <v>4</v>
      </c>
      <c r="H53" s="34">
        <v>9</v>
      </c>
      <c r="I53" s="86">
        <f>'Прил 3'!J218</f>
        <v>0</v>
      </c>
    </row>
    <row r="54" spans="1:9" x14ac:dyDescent="0.25">
      <c r="A54" s="84" t="s">
        <v>283</v>
      </c>
      <c r="B54" s="85" t="s">
        <v>79</v>
      </c>
      <c r="C54" s="35">
        <v>1</v>
      </c>
      <c r="D54" s="85" t="s">
        <v>75</v>
      </c>
      <c r="E54" s="85">
        <v>29590</v>
      </c>
      <c r="F54" s="68">
        <v>240</v>
      </c>
      <c r="G54" s="34">
        <v>4</v>
      </c>
      <c r="H54" s="34">
        <v>9</v>
      </c>
      <c r="I54" s="86">
        <f>'Прил 3'!J220</f>
        <v>2206800</v>
      </c>
    </row>
    <row r="55" spans="1:9" ht="31.5" x14ac:dyDescent="0.25">
      <c r="A55" s="84" t="s">
        <v>422</v>
      </c>
      <c r="B55" s="85" t="s">
        <v>79</v>
      </c>
      <c r="C55" s="35">
        <v>2</v>
      </c>
      <c r="D55" s="85" t="s">
        <v>75</v>
      </c>
      <c r="E55" s="85" t="s">
        <v>76</v>
      </c>
      <c r="F55" s="68"/>
      <c r="G55" s="34"/>
      <c r="H55" s="34"/>
      <c r="I55" s="86">
        <f>SUM(I56:I58)</f>
        <v>8500000</v>
      </c>
    </row>
    <row r="56" spans="1:9" hidden="1" x14ac:dyDescent="0.25">
      <c r="A56" s="36" t="s">
        <v>308</v>
      </c>
      <c r="B56" s="85" t="s">
        <v>79</v>
      </c>
      <c r="C56" s="35">
        <v>2</v>
      </c>
      <c r="D56" s="85" t="s">
        <v>75</v>
      </c>
      <c r="E56" s="85" t="s">
        <v>299</v>
      </c>
      <c r="F56" s="68">
        <v>410</v>
      </c>
      <c r="G56" s="34">
        <v>5</v>
      </c>
      <c r="H56" s="34">
        <v>3</v>
      </c>
      <c r="I56" s="86">
        <f>'Прил 3'!J264</f>
        <v>0</v>
      </c>
    </row>
    <row r="57" spans="1:9" x14ac:dyDescent="0.25">
      <c r="A57" s="84" t="s">
        <v>309</v>
      </c>
      <c r="B57" s="85" t="s">
        <v>79</v>
      </c>
      <c r="C57" s="85" t="s">
        <v>80</v>
      </c>
      <c r="D57" s="85" t="s">
        <v>75</v>
      </c>
      <c r="E57" s="85" t="s">
        <v>310</v>
      </c>
      <c r="F57" s="85" t="s">
        <v>83</v>
      </c>
      <c r="G57" s="85" t="s">
        <v>92</v>
      </c>
      <c r="H57" s="85" t="s">
        <v>79</v>
      </c>
      <c r="I57" s="86">
        <f>'Прил 3'!J266</f>
        <v>7000000</v>
      </c>
    </row>
    <row r="58" spans="1:9" x14ac:dyDescent="0.25">
      <c r="A58" s="84" t="s">
        <v>311</v>
      </c>
      <c r="B58" s="85" t="s">
        <v>79</v>
      </c>
      <c r="C58" s="85" t="s">
        <v>80</v>
      </c>
      <c r="D58" s="85" t="s">
        <v>75</v>
      </c>
      <c r="E58" s="85" t="s">
        <v>312</v>
      </c>
      <c r="F58" s="85" t="s">
        <v>83</v>
      </c>
      <c r="G58" s="85" t="s">
        <v>92</v>
      </c>
      <c r="H58" s="85" t="s">
        <v>79</v>
      </c>
      <c r="I58" s="86">
        <f>'Прил 3'!J267</f>
        <v>1500000</v>
      </c>
    </row>
    <row r="59" spans="1:9" ht="31.5" x14ac:dyDescent="0.25">
      <c r="A59" s="84" t="s">
        <v>423</v>
      </c>
      <c r="B59" s="85" t="s">
        <v>79</v>
      </c>
      <c r="C59" s="35">
        <v>3</v>
      </c>
      <c r="D59" s="85" t="s">
        <v>75</v>
      </c>
      <c r="E59" s="85" t="s">
        <v>76</v>
      </c>
      <c r="F59" s="68"/>
      <c r="G59" s="34"/>
      <c r="H59" s="34"/>
      <c r="I59" s="86">
        <f>SUM(I60:I74)</f>
        <v>16674041.469999997</v>
      </c>
    </row>
    <row r="60" spans="1:9" x14ac:dyDescent="0.25">
      <c r="A60" s="84" t="s">
        <v>314</v>
      </c>
      <c r="B60" s="85" t="s">
        <v>79</v>
      </c>
      <c r="C60" s="85" t="s">
        <v>81</v>
      </c>
      <c r="D60" s="85" t="s">
        <v>75</v>
      </c>
      <c r="E60" s="85" t="s">
        <v>315</v>
      </c>
      <c r="F60" s="85" t="s">
        <v>83</v>
      </c>
      <c r="G60" s="85" t="s">
        <v>92</v>
      </c>
      <c r="H60" s="85" t="s">
        <v>79</v>
      </c>
      <c r="I60" s="86">
        <f>'Прил 3'!J271</f>
        <v>500000</v>
      </c>
    </row>
    <row r="61" spans="1:9" hidden="1" x14ac:dyDescent="0.25">
      <c r="A61" s="84" t="s">
        <v>99</v>
      </c>
      <c r="B61" s="85" t="s">
        <v>79</v>
      </c>
      <c r="C61" s="85" t="s">
        <v>81</v>
      </c>
      <c r="D61" s="85" t="s">
        <v>75</v>
      </c>
      <c r="E61" s="85" t="s">
        <v>315</v>
      </c>
      <c r="F61" s="85" t="s">
        <v>100</v>
      </c>
      <c r="G61" s="85" t="s">
        <v>92</v>
      </c>
      <c r="H61" s="85" t="s">
        <v>79</v>
      </c>
      <c r="I61" s="86">
        <f>'Прил 3'!J272</f>
        <v>0</v>
      </c>
    </row>
    <row r="62" spans="1:9" x14ac:dyDescent="0.25">
      <c r="A62" s="84" t="s">
        <v>316</v>
      </c>
      <c r="B62" s="85" t="s">
        <v>79</v>
      </c>
      <c r="C62" s="85" t="s">
        <v>81</v>
      </c>
      <c r="D62" s="85" t="s">
        <v>75</v>
      </c>
      <c r="E62" s="85" t="s">
        <v>317</v>
      </c>
      <c r="F62" s="85" t="s">
        <v>83</v>
      </c>
      <c r="G62" s="85" t="s">
        <v>92</v>
      </c>
      <c r="H62" s="85" t="s">
        <v>79</v>
      </c>
      <c r="I62" s="86">
        <f>'Прил 3'!J274</f>
        <v>800000</v>
      </c>
    </row>
    <row r="63" spans="1:9" x14ac:dyDescent="0.25">
      <c r="A63" s="84" t="s">
        <v>318</v>
      </c>
      <c r="B63" s="85" t="s">
        <v>79</v>
      </c>
      <c r="C63" s="85" t="s">
        <v>81</v>
      </c>
      <c r="D63" s="85" t="s">
        <v>75</v>
      </c>
      <c r="E63" s="85" t="s">
        <v>424</v>
      </c>
      <c r="F63" s="85" t="s">
        <v>83</v>
      </c>
      <c r="G63" s="85" t="s">
        <v>92</v>
      </c>
      <c r="H63" s="85" t="s">
        <v>79</v>
      </c>
      <c r="I63" s="86">
        <f>'Прил 3'!J276</f>
        <v>1524854.1400000001</v>
      </c>
    </row>
    <row r="64" spans="1:9" x14ac:dyDescent="0.25">
      <c r="A64" s="84" t="s">
        <v>319</v>
      </c>
      <c r="B64" s="85" t="s">
        <v>79</v>
      </c>
      <c r="C64" s="85" t="s">
        <v>81</v>
      </c>
      <c r="D64" s="85" t="s">
        <v>75</v>
      </c>
      <c r="E64" s="85" t="s">
        <v>320</v>
      </c>
      <c r="F64" s="85" t="s">
        <v>83</v>
      </c>
      <c r="G64" s="85" t="s">
        <v>92</v>
      </c>
      <c r="H64" s="85" t="s">
        <v>79</v>
      </c>
      <c r="I64" s="86">
        <f>'Прил 3'!J278</f>
        <v>8319187.3299999963</v>
      </c>
    </row>
    <row r="65" spans="1:9" x14ac:dyDescent="0.25">
      <c r="A65" s="84" t="s">
        <v>319</v>
      </c>
      <c r="B65" s="85" t="s">
        <v>79</v>
      </c>
      <c r="C65" s="85" t="s">
        <v>81</v>
      </c>
      <c r="D65" s="85" t="s">
        <v>75</v>
      </c>
      <c r="E65" s="85" t="s">
        <v>320</v>
      </c>
      <c r="F65" s="85" t="s">
        <v>100</v>
      </c>
      <c r="G65" s="85" t="s">
        <v>92</v>
      </c>
      <c r="H65" s="85" t="s">
        <v>79</v>
      </c>
      <c r="I65" s="86">
        <f>'Прил 3'!J279</f>
        <v>500000</v>
      </c>
    </row>
    <row r="66" spans="1:9" hidden="1" x14ac:dyDescent="0.25">
      <c r="A66" s="84" t="s">
        <v>321</v>
      </c>
      <c r="B66" s="85" t="s">
        <v>79</v>
      </c>
      <c r="C66" s="85" t="s">
        <v>81</v>
      </c>
      <c r="D66" s="85" t="s">
        <v>75</v>
      </c>
      <c r="E66" s="85" t="s">
        <v>425</v>
      </c>
      <c r="F66" s="85" t="s">
        <v>83</v>
      </c>
      <c r="G66" s="85" t="s">
        <v>92</v>
      </c>
      <c r="H66" s="85" t="s">
        <v>79</v>
      </c>
      <c r="I66" s="86">
        <f>'Прил 3'!J281</f>
        <v>0</v>
      </c>
    </row>
    <row r="67" spans="1:9" x14ac:dyDescent="0.25">
      <c r="A67" s="84" t="s">
        <v>322</v>
      </c>
      <c r="B67" s="85" t="s">
        <v>79</v>
      </c>
      <c r="C67" s="85" t="s">
        <v>81</v>
      </c>
      <c r="D67" s="85" t="s">
        <v>75</v>
      </c>
      <c r="E67" s="85" t="s">
        <v>426</v>
      </c>
      <c r="F67" s="85" t="s">
        <v>83</v>
      </c>
      <c r="G67" s="85" t="s">
        <v>92</v>
      </c>
      <c r="H67" s="85" t="s">
        <v>79</v>
      </c>
      <c r="I67" s="86">
        <f>'Прил 3'!J283</f>
        <v>500000</v>
      </c>
    </row>
    <row r="68" spans="1:9" hidden="1" x14ac:dyDescent="0.25">
      <c r="A68" s="87" t="s">
        <v>323</v>
      </c>
      <c r="B68" s="85" t="s">
        <v>79</v>
      </c>
      <c r="C68" s="85" t="s">
        <v>81</v>
      </c>
      <c r="D68" s="85" t="s">
        <v>75</v>
      </c>
      <c r="E68" s="85" t="s">
        <v>324</v>
      </c>
      <c r="F68" s="85" t="s">
        <v>83</v>
      </c>
      <c r="G68" s="85" t="s">
        <v>92</v>
      </c>
      <c r="H68" s="85" t="s">
        <v>79</v>
      </c>
      <c r="I68" s="86">
        <f>'Прил 3'!J285</f>
        <v>0</v>
      </c>
    </row>
    <row r="69" spans="1:9" x14ac:dyDescent="0.25">
      <c r="A69" s="84" t="s">
        <v>325</v>
      </c>
      <c r="B69" s="85" t="s">
        <v>79</v>
      </c>
      <c r="C69" s="85" t="s">
        <v>81</v>
      </c>
      <c r="D69" s="85" t="s">
        <v>75</v>
      </c>
      <c r="E69" s="85" t="s">
        <v>326</v>
      </c>
      <c r="F69" s="85" t="s">
        <v>83</v>
      </c>
      <c r="G69" s="85" t="s">
        <v>92</v>
      </c>
      <c r="H69" s="85" t="s">
        <v>79</v>
      </c>
      <c r="I69" s="86">
        <f>'Прил 3'!J287</f>
        <v>2230000</v>
      </c>
    </row>
    <row r="70" spans="1:9" hidden="1" x14ac:dyDescent="0.25">
      <c r="A70" s="84" t="s">
        <v>327</v>
      </c>
      <c r="B70" s="85" t="s">
        <v>79</v>
      </c>
      <c r="C70" s="85" t="s">
        <v>81</v>
      </c>
      <c r="D70" s="85" t="s">
        <v>75</v>
      </c>
      <c r="E70" s="85" t="s">
        <v>328</v>
      </c>
      <c r="F70" s="85" t="s">
        <v>83</v>
      </c>
      <c r="G70" s="85" t="s">
        <v>92</v>
      </c>
      <c r="H70" s="85" t="s">
        <v>79</v>
      </c>
      <c r="I70" s="86">
        <f>'Прил 3'!J289</f>
        <v>0</v>
      </c>
    </row>
    <row r="71" spans="1:9" x14ac:dyDescent="0.25">
      <c r="A71" s="84" t="s">
        <v>329</v>
      </c>
      <c r="B71" s="85" t="s">
        <v>79</v>
      </c>
      <c r="C71" s="85" t="s">
        <v>81</v>
      </c>
      <c r="D71" s="85" t="s">
        <v>75</v>
      </c>
      <c r="E71" s="85" t="s">
        <v>330</v>
      </c>
      <c r="F71" s="85" t="s">
        <v>83</v>
      </c>
      <c r="G71" s="85" t="s">
        <v>92</v>
      </c>
      <c r="H71" s="85" t="s">
        <v>79</v>
      </c>
      <c r="I71" s="86">
        <f>'Прил 3'!J291</f>
        <v>900000</v>
      </c>
    </row>
    <row r="72" spans="1:9" hidden="1" x14ac:dyDescent="0.25">
      <c r="A72" s="84" t="s">
        <v>331</v>
      </c>
      <c r="B72" s="85" t="s">
        <v>79</v>
      </c>
      <c r="C72" s="85" t="s">
        <v>81</v>
      </c>
      <c r="D72" s="85" t="s">
        <v>75</v>
      </c>
      <c r="E72" s="85" t="s">
        <v>332</v>
      </c>
      <c r="F72" s="85" t="s">
        <v>83</v>
      </c>
      <c r="G72" s="85" t="s">
        <v>92</v>
      </c>
      <c r="H72" s="85" t="s">
        <v>79</v>
      </c>
      <c r="I72" s="86">
        <f>'Прил 3'!J293</f>
        <v>0</v>
      </c>
    </row>
    <row r="73" spans="1:9" x14ac:dyDescent="0.25">
      <c r="A73" s="84" t="s">
        <v>333</v>
      </c>
      <c r="B73" s="85" t="s">
        <v>79</v>
      </c>
      <c r="C73" s="85" t="s">
        <v>81</v>
      </c>
      <c r="D73" s="85" t="s">
        <v>75</v>
      </c>
      <c r="E73" s="85" t="s">
        <v>334</v>
      </c>
      <c r="F73" s="85" t="s">
        <v>83</v>
      </c>
      <c r="G73" s="85" t="s">
        <v>92</v>
      </c>
      <c r="H73" s="85" t="s">
        <v>79</v>
      </c>
      <c r="I73" s="86">
        <f>'Прил 3'!J295</f>
        <v>1400000</v>
      </c>
    </row>
    <row r="74" spans="1:9" ht="31.5" hidden="1" x14ac:dyDescent="0.25">
      <c r="A74" s="84" t="s">
        <v>335</v>
      </c>
      <c r="B74" s="85" t="s">
        <v>79</v>
      </c>
      <c r="C74" s="85" t="s">
        <v>81</v>
      </c>
      <c r="D74" s="85" t="s">
        <v>75</v>
      </c>
      <c r="E74" s="85" t="s">
        <v>336</v>
      </c>
      <c r="F74" s="85" t="s">
        <v>83</v>
      </c>
      <c r="G74" s="85" t="s">
        <v>92</v>
      </c>
      <c r="H74" s="85" t="s">
        <v>79</v>
      </c>
      <c r="I74" s="86">
        <f>'Прил 3'!J297</f>
        <v>0</v>
      </c>
    </row>
    <row r="75" spans="1:9" x14ac:dyDescent="0.25">
      <c r="A75" s="84" t="s">
        <v>427</v>
      </c>
      <c r="B75" s="85" t="s">
        <v>79</v>
      </c>
      <c r="C75" s="35">
        <v>4</v>
      </c>
      <c r="D75" s="85" t="s">
        <v>75</v>
      </c>
      <c r="E75" s="85" t="s">
        <v>76</v>
      </c>
      <c r="F75" s="68"/>
      <c r="G75" s="34"/>
      <c r="H75" s="34"/>
      <c r="I75" s="86">
        <f>SUM(I76:I78)</f>
        <v>18419733.550000001</v>
      </c>
    </row>
    <row r="76" spans="1:9" ht="31.5" x14ac:dyDescent="0.25">
      <c r="A76" s="84" t="s">
        <v>346</v>
      </c>
      <c r="B76" s="85" t="s">
        <v>79</v>
      </c>
      <c r="C76" s="85" t="s">
        <v>86</v>
      </c>
      <c r="D76" s="85" t="s">
        <v>75</v>
      </c>
      <c r="E76" s="85" t="s">
        <v>347</v>
      </c>
      <c r="F76" s="85" t="s">
        <v>108</v>
      </c>
      <c r="G76" s="85" t="s">
        <v>92</v>
      </c>
      <c r="H76" s="85" t="s">
        <v>92</v>
      </c>
      <c r="I76" s="86">
        <f>'Прил 3'!J317</f>
        <v>15508793.15</v>
      </c>
    </row>
    <row r="77" spans="1:9" ht="31.5" x14ac:dyDescent="0.25">
      <c r="A77" s="84" t="s">
        <v>346</v>
      </c>
      <c r="B77" s="85" t="s">
        <v>79</v>
      </c>
      <c r="C77" s="85" t="s">
        <v>86</v>
      </c>
      <c r="D77" s="85" t="s">
        <v>75</v>
      </c>
      <c r="E77" s="85" t="s">
        <v>347</v>
      </c>
      <c r="F77" s="85" t="s">
        <v>83</v>
      </c>
      <c r="G77" s="85" t="s">
        <v>92</v>
      </c>
      <c r="H77" s="85" t="s">
        <v>92</v>
      </c>
      <c r="I77" s="86">
        <f>'Прил 3'!J318</f>
        <v>2863940.4</v>
      </c>
    </row>
    <row r="78" spans="1:9" ht="31.5" x14ac:dyDescent="0.25">
      <c r="A78" s="84" t="s">
        <v>346</v>
      </c>
      <c r="B78" s="85" t="s">
        <v>79</v>
      </c>
      <c r="C78" s="85" t="s">
        <v>86</v>
      </c>
      <c r="D78" s="85" t="s">
        <v>75</v>
      </c>
      <c r="E78" s="85" t="s">
        <v>347</v>
      </c>
      <c r="F78" s="85" t="s">
        <v>85</v>
      </c>
      <c r="G78" s="85" t="s">
        <v>92</v>
      </c>
      <c r="H78" s="85" t="s">
        <v>92</v>
      </c>
      <c r="I78" s="86">
        <f>'Прил 3'!J319</f>
        <v>47000</v>
      </c>
    </row>
    <row r="79" spans="1:9" ht="47.25" x14ac:dyDescent="0.25">
      <c r="A79" s="84" t="s">
        <v>286</v>
      </c>
      <c r="B79" s="85" t="s">
        <v>91</v>
      </c>
      <c r="C79" s="35" t="s">
        <v>74</v>
      </c>
      <c r="D79" s="85" t="s">
        <v>75</v>
      </c>
      <c r="E79" s="85" t="s">
        <v>76</v>
      </c>
      <c r="F79" s="68" t="s">
        <v>405</v>
      </c>
      <c r="G79" s="34" t="s">
        <v>405</v>
      </c>
      <c r="H79" s="34" t="s">
        <v>405</v>
      </c>
      <c r="I79" s="86">
        <f>SUM(I80:I81)</f>
        <v>30000</v>
      </c>
    </row>
    <row r="80" spans="1:9" ht="94.5" hidden="1" x14ac:dyDescent="0.25">
      <c r="A80" s="36" t="s">
        <v>287</v>
      </c>
      <c r="B80" s="85" t="s">
        <v>91</v>
      </c>
      <c r="C80" s="35">
        <v>0</v>
      </c>
      <c r="D80" s="85" t="s">
        <v>75</v>
      </c>
      <c r="E80" s="85">
        <v>29480</v>
      </c>
      <c r="F80" s="68">
        <v>810</v>
      </c>
      <c r="G80" s="34">
        <v>4</v>
      </c>
      <c r="H80" s="34">
        <v>12</v>
      </c>
      <c r="I80" s="86">
        <f>'Прил 3'!J229</f>
        <v>0</v>
      </c>
    </row>
    <row r="81" spans="1:9" x14ac:dyDescent="0.25">
      <c r="A81" s="84" t="s">
        <v>290</v>
      </c>
      <c r="B81" s="85" t="s">
        <v>91</v>
      </c>
      <c r="C81" s="35">
        <v>0</v>
      </c>
      <c r="D81" s="85" t="s">
        <v>75</v>
      </c>
      <c r="E81" s="85">
        <v>29910</v>
      </c>
      <c r="F81" s="68">
        <v>810</v>
      </c>
      <c r="G81" s="34">
        <v>4</v>
      </c>
      <c r="H81" s="34">
        <v>12</v>
      </c>
      <c r="I81" s="86">
        <f>'Прил 3'!J231</f>
        <v>30000</v>
      </c>
    </row>
    <row r="82" spans="1:9" ht="47.25" x14ac:dyDescent="0.25">
      <c r="A82" s="84" t="s">
        <v>293</v>
      </c>
      <c r="B82" s="85" t="s">
        <v>92</v>
      </c>
      <c r="C82" s="35" t="s">
        <v>74</v>
      </c>
      <c r="D82" s="85" t="s">
        <v>75</v>
      </c>
      <c r="E82" s="85" t="s">
        <v>76</v>
      </c>
      <c r="F82" s="68" t="s">
        <v>405</v>
      </c>
      <c r="G82" s="34" t="s">
        <v>405</v>
      </c>
      <c r="H82" s="34" t="s">
        <v>405</v>
      </c>
      <c r="I82" s="86">
        <f>I83+I85+I88+I91</f>
        <v>15686290.75</v>
      </c>
    </row>
    <row r="83" spans="1:9" ht="31.5" x14ac:dyDescent="0.25">
      <c r="A83" s="84" t="s">
        <v>428</v>
      </c>
      <c r="B83" s="85" t="s">
        <v>92</v>
      </c>
      <c r="C83" s="35" t="s">
        <v>77</v>
      </c>
      <c r="D83" s="85" t="s">
        <v>75</v>
      </c>
      <c r="E83" s="85" t="s">
        <v>76</v>
      </c>
      <c r="F83" s="68" t="s">
        <v>405</v>
      </c>
      <c r="G83" s="34" t="s">
        <v>405</v>
      </c>
      <c r="H83" s="34" t="s">
        <v>405</v>
      </c>
      <c r="I83" s="86">
        <f>I84</f>
        <v>50000</v>
      </c>
    </row>
    <row r="84" spans="1:9" x14ac:dyDescent="0.25">
      <c r="A84" s="84" t="s">
        <v>295</v>
      </c>
      <c r="B84" s="85" t="s">
        <v>92</v>
      </c>
      <c r="C84" s="35">
        <v>1</v>
      </c>
      <c r="D84" s="85" t="s">
        <v>75</v>
      </c>
      <c r="E84" s="85">
        <v>29420</v>
      </c>
      <c r="F84" s="68">
        <v>240</v>
      </c>
      <c r="G84" s="34">
        <v>5</v>
      </c>
      <c r="H84" s="34">
        <v>1</v>
      </c>
      <c r="I84" s="86">
        <f>'Прил 3'!J237</f>
        <v>50000</v>
      </c>
    </row>
    <row r="85" spans="1:9" x14ac:dyDescent="0.25">
      <c r="A85" s="47" t="s">
        <v>472</v>
      </c>
      <c r="B85" s="85" t="s">
        <v>92</v>
      </c>
      <c r="C85" s="35">
        <v>4</v>
      </c>
      <c r="D85" s="85" t="s">
        <v>75</v>
      </c>
      <c r="E85" s="85" t="s">
        <v>76</v>
      </c>
      <c r="F85" s="68"/>
      <c r="G85" s="34"/>
      <c r="H85" s="34"/>
      <c r="I85" s="86">
        <f>SUM(I86:I87)</f>
        <v>641036.75</v>
      </c>
    </row>
    <row r="86" spans="1:9" hidden="1" x14ac:dyDescent="0.25">
      <c r="A86" s="46" t="s">
        <v>483</v>
      </c>
      <c r="B86" s="85" t="s">
        <v>92</v>
      </c>
      <c r="C86" s="35">
        <v>4</v>
      </c>
      <c r="D86" s="85" t="s">
        <v>75</v>
      </c>
      <c r="E86" s="85" t="s">
        <v>482</v>
      </c>
      <c r="F86" s="68">
        <v>410</v>
      </c>
      <c r="G86" s="34">
        <v>5</v>
      </c>
      <c r="H86" s="34">
        <v>2</v>
      </c>
      <c r="I86" s="86">
        <f>'Прил 3'!J254</f>
        <v>0</v>
      </c>
    </row>
    <row r="87" spans="1:9" x14ac:dyDescent="0.25">
      <c r="A87" s="46" t="s">
        <v>483</v>
      </c>
      <c r="B87" s="85" t="s">
        <v>92</v>
      </c>
      <c r="C87" s="35">
        <v>4</v>
      </c>
      <c r="D87" s="85" t="s">
        <v>75</v>
      </c>
      <c r="E87" s="85" t="s">
        <v>482</v>
      </c>
      <c r="F87" s="68">
        <v>240</v>
      </c>
      <c r="G87" s="34">
        <v>5</v>
      </c>
      <c r="H87" s="34">
        <v>2</v>
      </c>
      <c r="I87" s="86">
        <f>'Прил 3'!J255</f>
        <v>641036.75</v>
      </c>
    </row>
    <row r="88" spans="1:9" ht="31.5" hidden="1" x14ac:dyDescent="0.25">
      <c r="A88" s="84" t="s">
        <v>429</v>
      </c>
      <c r="B88" s="85" t="s">
        <v>92</v>
      </c>
      <c r="C88" s="35">
        <v>5</v>
      </c>
      <c r="D88" s="85" t="s">
        <v>75</v>
      </c>
      <c r="E88" s="85" t="s">
        <v>76</v>
      </c>
      <c r="F88" s="68"/>
      <c r="G88" s="34"/>
      <c r="H88" s="34"/>
      <c r="I88" s="86">
        <f>SUM(I89:I90)</f>
        <v>0</v>
      </c>
    </row>
    <row r="89" spans="1:9" hidden="1" x14ac:dyDescent="0.25">
      <c r="A89" s="84" t="s">
        <v>298</v>
      </c>
      <c r="B89" s="85" t="s">
        <v>92</v>
      </c>
      <c r="C89" s="35">
        <v>5</v>
      </c>
      <c r="D89" s="85" t="s">
        <v>75</v>
      </c>
      <c r="E89" s="85" t="s">
        <v>300</v>
      </c>
      <c r="F89" s="68">
        <v>240</v>
      </c>
      <c r="G89" s="34">
        <v>5</v>
      </c>
      <c r="H89" s="34">
        <v>1</v>
      </c>
      <c r="I89" s="86">
        <f>'Прил 3'!J240</f>
        <v>0</v>
      </c>
    </row>
    <row r="90" spans="1:9" ht="31.5" hidden="1" x14ac:dyDescent="0.25">
      <c r="A90" s="84" t="s">
        <v>150</v>
      </c>
      <c r="B90" s="85" t="s">
        <v>92</v>
      </c>
      <c r="C90" s="35">
        <v>5</v>
      </c>
      <c r="D90" s="85" t="s">
        <v>75</v>
      </c>
      <c r="E90" s="85" t="s">
        <v>301</v>
      </c>
      <c r="F90" s="68">
        <v>240</v>
      </c>
      <c r="G90" s="34">
        <v>5</v>
      </c>
      <c r="H90" s="34">
        <v>1</v>
      </c>
      <c r="I90" s="86">
        <f>'Прил 3'!J242</f>
        <v>0</v>
      </c>
    </row>
    <row r="91" spans="1:9" ht="47.25" x14ac:dyDescent="0.25">
      <c r="A91" s="84" t="s">
        <v>430</v>
      </c>
      <c r="B91" s="85" t="s">
        <v>92</v>
      </c>
      <c r="C91" s="35">
        <v>6</v>
      </c>
      <c r="D91" s="85" t="s">
        <v>75</v>
      </c>
      <c r="E91" s="85" t="s">
        <v>76</v>
      </c>
      <c r="F91" s="68"/>
      <c r="G91" s="34"/>
      <c r="H91" s="34"/>
      <c r="I91" s="86">
        <f>I92</f>
        <v>14995254</v>
      </c>
    </row>
    <row r="92" spans="1:9" x14ac:dyDescent="0.25">
      <c r="A92" s="84" t="s">
        <v>303</v>
      </c>
      <c r="B92" s="85" t="s">
        <v>92</v>
      </c>
      <c r="C92" s="35">
        <v>6</v>
      </c>
      <c r="D92" s="85" t="s">
        <v>75</v>
      </c>
      <c r="E92" s="85">
        <v>29800</v>
      </c>
      <c r="F92" s="68">
        <v>410</v>
      </c>
      <c r="G92" s="34">
        <v>5</v>
      </c>
      <c r="H92" s="34">
        <v>1</v>
      </c>
      <c r="I92" s="86">
        <f>'Прил 3'!J245</f>
        <v>14995254</v>
      </c>
    </row>
    <row r="93" spans="1:9" ht="47.25" x14ac:dyDescent="0.25">
      <c r="A93" s="84" t="s">
        <v>354</v>
      </c>
      <c r="B93" s="85" t="s">
        <v>94</v>
      </c>
      <c r="C93" s="35" t="s">
        <v>74</v>
      </c>
      <c r="D93" s="85" t="s">
        <v>75</v>
      </c>
      <c r="E93" s="85" t="s">
        <v>76</v>
      </c>
      <c r="F93" s="68" t="s">
        <v>405</v>
      </c>
      <c r="G93" s="34" t="s">
        <v>405</v>
      </c>
      <c r="H93" s="34" t="s">
        <v>405</v>
      </c>
      <c r="I93" s="86">
        <f>I94+I97+I105+I109+I114</f>
        <v>44424795.619999997</v>
      </c>
    </row>
    <row r="94" spans="1:9" x14ac:dyDescent="0.25">
      <c r="A94" s="84" t="s">
        <v>431</v>
      </c>
      <c r="B94" s="85" t="s">
        <v>94</v>
      </c>
      <c r="C94" s="35" t="s">
        <v>77</v>
      </c>
      <c r="D94" s="85" t="s">
        <v>75</v>
      </c>
      <c r="E94" s="85" t="s">
        <v>76</v>
      </c>
      <c r="F94" s="68" t="s">
        <v>405</v>
      </c>
      <c r="G94" s="34" t="s">
        <v>405</v>
      </c>
      <c r="H94" s="34" t="s">
        <v>405</v>
      </c>
      <c r="I94" s="86">
        <f>SUM(I95:I96)</f>
        <v>2506768.6</v>
      </c>
    </row>
    <row r="95" spans="1:9" x14ac:dyDescent="0.25">
      <c r="A95" s="84" t="s">
        <v>355</v>
      </c>
      <c r="B95" s="85" t="s">
        <v>94</v>
      </c>
      <c r="C95" s="35">
        <v>1</v>
      </c>
      <c r="D95" s="85" t="s">
        <v>75</v>
      </c>
      <c r="E95" s="85">
        <v>29240</v>
      </c>
      <c r="F95" s="68">
        <v>110</v>
      </c>
      <c r="G95" s="34">
        <v>7</v>
      </c>
      <c r="H95" s="34">
        <v>7</v>
      </c>
      <c r="I95" s="86">
        <f>'Прил 3'!J346</f>
        <v>99993.600000000006</v>
      </c>
    </row>
    <row r="96" spans="1:9" ht="31.5" x14ac:dyDescent="0.25">
      <c r="A96" s="84" t="s">
        <v>357</v>
      </c>
      <c r="B96" s="85" t="s">
        <v>94</v>
      </c>
      <c r="C96" s="35">
        <v>1</v>
      </c>
      <c r="D96" s="85" t="s">
        <v>75</v>
      </c>
      <c r="E96" s="85" t="s">
        <v>358</v>
      </c>
      <c r="F96" s="68">
        <v>520</v>
      </c>
      <c r="G96" s="34">
        <v>7</v>
      </c>
      <c r="H96" s="34">
        <v>7</v>
      </c>
      <c r="I96" s="86">
        <f>'Прил 3'!J348</f>
        <v>2406775</v>
      </c>
    </row>
    <row r="97" spans="1:9" x14ac:dyDescent="0.25">
      <c r="A97" s="84" t="s">
        <v>432</v>
      </c>
      <c r="B97" s="85" t="s">
        <v>94</v>
      </c>
      <c r="C97" s="35">
        <v>2</v>
      </c>
      <c r="D97" s="85" t="s">
        <v>75</v>
      </c>
      <c r="E97" s="85" t="s">
        <v>76</v>
      </c>
      <c r="F97" s="68" t="s">
        <v>405</v>
      </c>
      <c r="G97" s="34" t="s">
        <v>405</v>
      </c>
      <c r="H97" s="34" t="s">
        <v>405</v>
      </c>
      <c r="I97" s="86">
        <f>SUM(I98:I102)+I103</f>
        <v>24572766.329999998</v>
      </c>
    </row>
    <row r="98" spans="1:9" ht="31.5" x14ac:dyDescent="0.25">
      <c r="A98" s="84" t="s">
        <v>346</v>
      </c>
      <c r="B98" s="85" t="s">
        <v>94</v>
      </c>
      <c r="C98" s="35">
        <v>2</v>
      </c>
      <c r="D98" s="85" t="s">
        <v>75</v>
      </c>
      <c r="E98" s="85" t="s">
        <v>347</v>
      </c>
      <c r="F98" s="68">
        <v>110</v>
      </c>
      <c r="G98" s="34">
        <v>8</v>
      </c>
      <c r="H98" s="34">
        <v>1</v>
      </c>
      <c r="I98" s="86">
        <f>'Прил 3'!J354</f>
        <v>2643203.48</v>
      </c>
    </row>
    <row r="99" spans="1:9" ht="31.5" x14ac:dyDescent="0.25">
      <c r="A99" s="84" t="s">
        <v>346</v>
      </c>
      <c r="B99" s="85" t="s">
        <v>94</v>
      </c>
      <c r="C99" s="35">
        <v>2</v>
      </c>
      <c r="D99" s="85" t="s">
        <v>75</v>
      </c>
      <c r="E99" s="85" t="s">
        <v>347</v>
      </c>
      <c r="F99" s="68">
        <v>240</v>
      </c>
      <c r="G99" s="34">
        <v>8</v>
      </c>
      <c r="H99" s="34">
        <v>1</v>
      </c>
      <c r="I99" s="86">
        <f>'Прил 3'!J355</f>
        <v>14924790.690000001</v>
      </c>
    </row>
    <row r="100" spans="1:9" ht="31.5" x14ac:dyDescent="0.25">
      <c r="A100" s="84" t="s">
        <v>346</v>
      </c>
      <c r="B100" s="85" t="s">
        <v>94</v>
      </c>
      <c r="C100" s="35">
        <v>2</v>
      </c>
      <c r="D100" s="85" t="s">
        <v>75</v>
      </c>
      <c r="E100" s="85" t="s">
        <v>347</v>
      </c>
      <c r="F100" s="68">
        <v>850</v>
      </c>
      <c r="G100" s="34">
        <v>8</v>
      </c>
      <c r="H100" s="34">
        <v>1</v>
      </c>
      <c r="I100" s="86">
        <f>'Прил 3'!J356</f>
        <v>20000</v>
      </c>
    </row>
    <row r="101" spans="1:9" ht="31.5" x14ac:dyDescent="0.25">
      <c r="A101" s="84" t="s">
        <v>363</v>
      </c>
      <c r="B101" s="85" t="s">
        <v>94</v>
      </c>
      <c r="C101" s="35">
        <v>2</v>
      </c>
      <c r="D101" s="85" t="s">
        <v>75</v>
      </c>
      <c r="E101" s="85" t="s">
        <v>364</v>
      </c>
      <c r="F101" s="68">
        <v>240</v>
      </c>
      <c r="G101" s="34">
        <v>8</v>
      </c>
      <c r="H101" s="34">
        <v>1</v>
      </c>
      <c r="I101" s="86">
        <f>'Прил 3'!J360</f>
        <v>297715.83</v>
      </c>
    </row>
    <row r="102" spans="1:9" ht="31.5" x14ac:dyDescent="0.25">
      <c r="A102" s="84" t="s">
        <v>361</v>
      </c>
      <c r="B102" s="85" t="s">
        <v>94</v>
      </c>
      <c r="C102" s="35">
        <v>2</v>
      </c>
      <c r="D102" s="85" t="s">
        <v>75</v>
      </c>
      <c r="E102" s="85" t="s">
        <v>362</v>
      </c>
      <c r="F102" s="68">
        <v>240</v>
      </c>
      <c r="G102" s="34">
        <v>8</v>
      </c>
      <c r="H102" s="34">
        <v>1</v>
      </c>
      <c r="I102" s="86">
        <f>'Прил 3'!J358</f>
        <v>1687056.33</v>
      </c>
    </row>
    <row r="103" spans="1:9" x14ac:dyDescent="0.25">
      <c r="A103" s="84" t="s">
        <v>489</v>
      </c>
      <c r="B103" s="85" t="s">
        <v>94</v>
      </c>
      <c r="C103" s="35">
        <v>2</v>
      </c>
      <c r="D103" s="85" t="s">
        <v>488</v>
      </c>
      <c r="E103" s="85" t="s">
        <v>76</v>
      </c>
      <c r="F103" s="68">
        <v>0</v>
      </c>
      <c r="G103" s="34"/>
      <c r="H103" s="34"/>
      <c r="I103" s="86">
        <f>I104</f>
        <v>5000000</v>
      </c>
    </row>
    <row r="104" spans="1:9" x14ac:dyDescent="0.25">
      <c r="A104" s="84" t="s">
        <v>490</v>
      </c>
      <c r="B104" s="85" t="s">
        <v>94</v>
      </c>
      <c r="C104" s="35">
        <v>2</v>
      </c>
      <c r="D104" s="85" t="s">
        <v>488</v>
      </c>
      <c r="E104" s="85" t="s">
        <v>485</v>
      </c>
      <c r="F104" s="68">
        <v>240</v>
      </c>
      <c r="G104" s="34">
        <v>8</v>
      </c>
      <c r="H104" s="34">
        <v>1</v>
      </c>
      <c r="I104" s="86">
        <f>'Прил 3'!J363</f>
        <v>5000000</v>
      </c>
    </row>
    <row r="105" spans="1:9" x14ac:dyDescent="0.25">
      <c r="A105" s="84" t="s">
        <v>433</v>
      </c>
      <c r="B105" s="85" t="s">
        <v>94</v>
      </c>
      <c r="C105" s="35">
        <v>3</v>
      </c>
      <c r="D105" s="85" t="s">
        <v>75</v>
      </c>
      <c r="E105" s="85" t="s">
        <v>76</v>
      </c>
      <c r="F105" s="68" t="s">
        <v>405</v>
      </c>
      <c r="G105" s="34" t="s">
        <v>405</v>
      </c>
      <c r="H105" s="34" t="s">
        <v>405</v>
      </c>
      <c r="I105" s="86">
        <f>SUM(I106:I108)</f>
        <v>787000</v>
      </c>
    </row>
    <row r="106" spans="1:9" x14ac:dyDescent="0.25">
      <c r="A106" s="84" t="s">
        <v>99</v>
      </c>
      <c r="B106" s="85" t="s">
        <v>94</v>
      </c>
      <c r="C106" s="35">
        <v>3</v>
      </c>
      <c r="D106" s="85" t="s">
        <v>75</v>
      </c>
      <c r="E106" s="85">
        <v>29020</v>
      </c>
      <c r="F106" s="68">
        <v>350</v>
      </c>
      <c r="G106" s="34">
        <v>8</v>
      </c>
      <c r="H106" s="34">
        <v>4</v>
      </c>
      <c r="I106" s="86">
        <f>'Прил 3'!J394</f>
        <v>100000</v>
      </c>
    </row>
    <row r="107" spans="1:9" x14ac:dyDescent="0.25">
      <c r="A107" s="84" t="s">
        <v>375</v>
      </c>
      <c r="B107" s="85" t="s">
        <v>94</v>
      </c>
      <c r="C107" s="35">
        <v>3</v>
      </c>
      <c r="D107" s="85" t="s">
        <v>75</v>
      </c>
      <c r="E107" s="85">
        <v>29250</v>
      </c>
      <c r="F107" s="68">
        <v>240</v>
      </c>
      <c r="G107" s="34">
        <v>8</v>
      </c>
      <c r="H107" s="34">
        <v>4</v>
      </c>
      <c r="I107" s="86">
        <f>'Прил 3'!J396</f>
        <v>410000</v>
      </c>
    </row>
    <row r="108" spans="1:9" x14ac:dyDescent="0.25">
      <c r="A108" s="84" t="s">
        <v>377</v>
      </c>
      <c r="B108" s="85" t="s">
        <v>94</v>
      </c>
      <c r="C108" s="35">
        <v>3</v>
      </c>
      <c r="D108" s="85" t="s">
        <v>75</v>
      </c>
      <c r="E108" s="85">
        <v>29260</v>
      </c>
      <c r="F108" s="68">
        <v>240</v>
      </c>
      <c r="G108" s="34">
        <v>8</v>
      </c>
      <c r="H108" s="34">
        <v>4</v>
      </c>
      <c r="I108" s="86">
        <f>'Прил 3'!J398</f>
        <v>277000</v>
      </c>
    </row>
    <row r="109" spans="1:9" ht="47.25" x14ac:dyDescent="0.25">
      <c r="A109" s="84" t="s">
        <v>434</v>
      </c>
      <c r="B109" s="85" t="s">
        <v>94</v>
      </c>
      <c r="C109" s="35">
        <v>4</v>
      </c>
      <c r="D109" s="85" t="s">
        <v>75</v>
      </c>
      <c r="E109" s="85" t="s">
        <v>76</v>
      </c>
      <c r="F109" s="68" t="s">
        <v>405</v>
      </c>
      <c r="G109" s="34" t="s">
        <v>405</v>
      </c>
      <c r="H109" s="34" t="s">
        <v>405</v>
      </c>
      <c r="I109" s="86">
        <f>SUM(I110:I113)</f>
        <v>3152219.9299999997</v>
      </c>
    </row>
    <row r="110" spans="1:9" x14ac:dyDescent="0.25">
      <c r="A110" s="84" t="s">
        <v>387</v>
      </c>
      <c r="B110" s="85" t="s">
        <v>94</v>
      </c>
      <c r="C110" s="35">
        <v>4</v>
      </c>
      <c r="D110" s="85" t="s">
        <v>75</v>
      </c>
      <c r="E110" s="85">
        <v>29230</v>
      </c>
      <c r="F110" s="68">
        <v>240</v>
      </c>
      <c r="G110" s="34">
        <v>11</v>
      </c>
      <c r="H110" s="34">
        <v>5</v>
      </c>
      <c r="I110" s="86">
        <f>'Прил 3'!J418</f>
        <v>295000</v>
      </c>
    </row>
    <row r="111" spans="1:9" x14ac:dyDescent="0.25">
      <c r="A111" s="84" t="s">
        <v>503</v>
      </c>
      <c r="B111" s="85" t="s">
        <v>94</v>
      </c>
      <c r="C111" s="35">
        <v>4</v>
      </c>
      <c r="D111" s="85" t="s">
        <v>75</v>
      </c>
      <c r="E111" s="85" t="s">
        <v>502</v>
      </c>
      <c r="F111" s="68">
        <v>240</v>
      </c>
      <c r="G111" s="34">
        <v>11</v>
      </c>
      <c r="H111" s="34">
        <v>5</v>
      </c>
      <c r="I111" s="86">
        <f>'Прил 3'!J419</f>
        <v>45000</v>
      </c>
    </row>
    <row r="112" spans="1:9" x14ac:dyDescent="0.25">
      <c r="A112" s="84" t="s">
        <v>319</v>
      </c>
      <c r="B112" s="85" t="s">
        <v>94</v>
      </c>
      <c r="C112" s="35">
        <v>4</v>
      </c>
      <c r="D112" s="85" t="s">
        <v>75</v>
      </c>
      <c r="E112" s="85">
        <v>29370</v>
      </c>
      <c r="F112" s="68">
        <v>240</v>
      </c>
      <c r="G112" s="34">
        <v>11</v>
      </c>
      <c r="H112" s="34">
        <v>5</v>
      </c>
      <c r="I112" s="86">
        <f>'Прил 3'!J422</f>
        <v>1312219.93</v>
      </c>
    </row>
    <row r="113" spans="1:9" x14ac:dyDescent="0.25">
      <c r="A113" s="84" t="s">
        <v>389</v>
      </c>
      <c r="B113" s="85" t="s">
        <v>94</v>
      </c>
      <c r="C113" s="35">
        <v>4</v>
      </c>
      <c r="D113" s="85" t="s">
        <v>75</v>
      </c>
      <c r="E113" s="85">
        <v>29570</v>
      </c>
      <c r="F113" s="68">
        <v>240</v>
      </c>
      <c r="G113" s="34">
        <v>11</v>
      </c>
      <c r="H113" s="34">
        <v>5</v>
      </c>
      <c r="I113" s="86">
        <f>'Прил 3'!J424</f>
        <v>1500000</v>
      </c>
    </row>
    <row r="114" spans="1:9" x14ac:dyDescent="0.25">
      <c r="A114" s="84" t="s">
        <v>435</v>
      </c>
      <c r="B114" s="85" t="s">
        <v>94</v>
      </c>
      <c r="C114" s="35">
        <v>5</v>
      </c>
      <c r="D114" s="85" t="s">
        <v>75</v>
      </c>
      <c r="E114" s="85" t="s">
        <v>76</v>
      </c>
      <c r="F114" s="68"/>
      <c r="G114" s="34"/>
      <c r="H114" s="34"/>
      <c r="I114" s="86">
        <f>SUM(I115:I115)</f>
        <v>13406040.76</v>
      </c>
    </row>
    <row r="115" spans="1:9" ht="31.5" x14ac:dyDescent="0.25">
      <c r="A115" s="84" t="s">
        <v>346</v>
      </c>
      <c r="B115" s="85" t="s">
        <v>94</v>
      </c>
      <c r="C115" s="35">
        <v>5</v>
      </c>
      <c r="D115" s="85" t="s">
        <v>75</v>
      </c>
      <c r="E115" s="85" t="s">
        <v>347</v>
      </c>
      <c r="F115" s="68">
        <v>620</v>
      </c>
      <c r="G115" s="34">
        <v>8</v>
      </c>
      <c r="H115" s="34">
        <v>1</v>
      </c>
      <c r="I115" s="86">
        <f>'Прил 3'!J366</f>
        <v>13406040.76</v>
      </c>
    </row>
    <row r="116" spans="1:9" ht="47.25" x14ac:dyDescent="0.25">
      <c r="A116" s="84" t="s">
        <v>201</v>
      </c>
      <c r="B116" s="85" t="s">
        <v>96</v>
      </c>
      <c r="C116" s="35" t="s">
        <v>74</v>
      </c>
      <c r="D116" s="85" t="s">
        <v>75</v>
      </c>
      <c r="E116" s="85" t="s">
        <v>76</v>
      </c>
      <c r="F116" s="68" t="s">
        <v>405</v>
      </c>
      <c r="G116" s="34" t="s">
        <v>405</v>
      </c>
      <c r="H116" s="34" t="s">
        <v>405</v>
      </c>
      <c r="I116" s="86">
        <f>I117+I130+I137</f>
        <v>1746589.13</v>
      </c>
    </row>
    <row r="117" spans="1:9" ht="31.5" x14ac:dyDescent="0.25">
      <c r="A117" s="84" t="s">
        <v>436</v>
      </c>
      <c r="B117" s="85" t="s">
        <v>96</v>
      </c>
      <c r="C117" s="35" t="s">
        <v>77</v>
      </c>
      <c r="D117" s="85" t="s">
        <v>75</v>
      </c>
      <c r="E117" s="85" t="s">
        <v>76</v>
      </c>
      <c r="F117" s="68" t="s">
        <v>405</v>
      </c>
      <c r="G117" s="34" t="s">
        <v>405</v>
      </c>
      <c r="H117" s="34" t="s">
        <v>405</v>
      </c>
      <c r="I117" s="86">
        <f>I118+I120+I122+I124+I126+I128</f>
        <v>1007589.13</v>
      </c>
    </row>
    <row r="118" spans="1:9" x14ac:dyDescent="0.25">
      <c r="A118" s="84" t="s">
        <v>437</v>
      </c>
      <c r="B118" s="85" t="s">
        <v>96</v>
      </c>
      <c r="C118" s="35">
        <v>1</v>
      </c>
      <c r="D118" s="85" t="s">
        <v>72</v>
      </c>
      <c r="E118" s="85" t="s">
        <v>76</v>
      </c>
      <c r="F118" s="68"/>
      <c r="G118" s="34"/>
      <c r="H118" s="34"/>
      <c r="I118" s="86">
        <f>I119</f>
        <v>254126.13</v>
      </c>
    </row>
    <row r="119" spans="1:9" ht="31.5" x14ac:dyDescent="0.25">
      <c r="A119" s="84" t="s">
        <v>204</v>
      </c>
      <c r="B119" s="85" t="s">
        <v>96</v>
      </c>
      <c r="C119" s="35">
        <v>1</v>
      </c>
      <c r="D119" s="85" t="s">
        <v>72</v>
      </c>
      <c r="E119" s="85" t="s">
        <v>205</v>
      </c>
      <c r="F119" s="68">
        <v>240</v>
      </c>
      <c r="G119" s="34">
        <v>1</v>
      </c>
      <c r="H119" s="34">
        <v>13</v>
      </c>
      <c r="I119" s="86">
        <f>'Прил 3'!J86</f>
        <v>254126.13</v>
      </c>
    </row>
    <row r="120" spans="1:9" ht="31.5" x14ac:dyDescent="0.25">
      <c r="A120" s="84" t="s">
        <v>438</v>
      </c>
      <c r="B120" s="85" t="s">
        <v>96</v>
      </c>
      <c r="C120" s="35">
        <v>1</v>
      </c>
      <c r="D120" s="85" t="s">
        <v>73</v>
      </c>
      <c r="E120" s="85" t="s">
        <v>76</v>
      </c>
      <c r="F120" s="68"/>
      <c r="G120" s="34"/>
      <c r="H120" s="34"/>
      <c r="I120" s="86">
        <f>I121</f>
        <v>35000</v>
      </c>
    </row>
    <row r="121" spans="1:9" ht="31.5" x14ac:dyDescent="0.25">
      <c r="A121" s="84" t="s">
        <v>204</v>
      </c>
      <c r="B121" s="85" t="s">
        <v>96</v>
      </c>
      <c r="C121" s="35">
        <v>1</v>
      </c>
      <c r="D121" s="85" t="s">
        <v>73</v>
      </c>
      <c r="E121" s="85" t="s">
        <v>205</v>
      </c>
      <c r="F121" s="68">
        <v>240</v>
      </c>
      <c r="G121" s="34">
        <v>1</v>
      </c>
      <c r="H121" s="34">
        <v>13</v>
      </c>
      <c r="I121" s="86">
        <f>'Прил 3'!J89</f>
        <v>35000</v>
      </c>
    </row>
    <row r="122" spans="1:9" x14ac:dyDescent="0.25">
      <c r="A122" s="84" t="s">
        <v>439</v>
      </c>
      <c r="B122" s="85" t="s">
        <v>96</v>
      </c>
      <c r="C122" s="35">
        <v>1</v>
      </c>
      <c r="D122" s="85" t="s">
        <v>79</v>
      </c>
      <c r="E122" s="85" t="s">
        <v>76</v>
      </c>
      <c r="F122" s="68"/>
      <c r="G122" s="34"/>
      <c r="H122" s="34"/>
      <c r="I122" s="86">
        <f>I123</f>
        <v>633463</v>
      </c>
    </row>
    <row r="123" spans="1:9" ht="31.5" x14ac:dyDescent="0.25">
      <c r="A123" s="84" t="s">
        <v>204</v>
      </c>
      <c r="B123" s="85" t="s">
        <v>96</v>
      </c>
      <c r="C123" s="35">
        <v>1</v>
      </c>
      <c r="D123" s="85" t="s">
        <v>79</v>
      </c>
      <c r="E123" s="85" t="s">
        <v>205</v>
      </c>
      <c r="F123" s="68">
        <v>240</v>
      </c>
      <c r="G123" s="34">
        <v>1</v>
      </c>
      <c r="H123" s="34">
        <v>13</v>
      </c>
      <c r="I123" s="86">
        <f>'Прил 3'!J92</f>
        <v>633463</v>
      </c>
    </row>
    <row r="124" spans="1:9" x14ac:dyDescent="0.25">
      <c r="A124" s="84" t="s">
        <v>440</v>
      </c>
      <c r="B124" s="85" t="s">
        <v>96</v>
      </c>
      <c r="C124" s="35">
        <v>1</v>
      </c>
      <c r="D124" s="85" t="s">
        <v>91</v>
      </c>
      <c r="E124" s="85" t="s">
        <v>76</v>
      </c>
      <c r="F124" s="68"/>
      <c r="G124" s="34"/>
      <c r="H124" s="34"/>
      <c r="I124" s="86">
        <f>I125</f>
        <v>50000</v>
      </c>
    </row>
    <row r="125" spans="1:9" ht="31.5" x14ac:dyDescent="0.25">
      <c r="A125" s="84" t="s">
        <v>204</v>
      </c>
      <c r="B125" s="85" t="s">
        <v>96</v>
      </c>
      <c r="C125" s="35">
        <v>1</v>
      </c>
      <c r="D125" s="85" t="s">
        <v>91</v>
      </c>
      <c r="E125" s="85" t="s">
        <v>205</v>
      </c>
      <c r="F125" s="68">
        <v>240</v>
      </c>
      <c r="G125" s="34">
        <v>1</v>
      </c>
      <c r="H125" s="34">
        <v>13</v>
      </c>
      <c r="I125" s="86">
        <f>'Прил 3'!J95</f>
        <v>50000</v>
      </c>
    </row>
    <row r="126" spans="1:9" ht="47.25" x14ac:dyDescent="0.25">
      <c r="A126" s="84" t="s">
        <v>441</v>
      </c>
      <c r="B126" s="85" t="s">
        <v>96</v>
      </c>
      <c r="C126" s="35">
        <v>1</v>
      </c>
      <c r="D126" s="85" t="s">
        <v>92</v>
      </c>
      <c r="E126" s="85" t="s">
        <v>76</v>
      </c>
      <c r="F126" s="68"/>
      <c r="G126" s="34"/>
      <c r="H126" s="34"/>
      <c r="I126" s="86">
        <f>I127</f>
        <v>30000</v>
      </c>
    </row>
    <row r="127" spans="1:9" ht="31.5" x14ac:dyDescent="0.25">
      <c r="A127" s="84" t="s">
        <v>204</v>
      </c>
      <c r="B127" s="85" t="s">
        <v>96</v>
      </c>
      <c r="C127" s="35">
        <v>1</v>
      </c>
      <c r="D127" s="85" t="s">
        <v>92</v>
      </c>
      <c r="E127" s="85" t="s">
        <v>205</v>
      </c>
      <c r="F127" s="68">
        <v>240</v>
      </c>
      <c r="G127" s="34">
        <v>1</v>
      </c>
      <c r="H127" s="34">
        <v>13</v>
      </c>
      <c r="I127" s="86">
        <f>'Прил 3'!J98</f>
        <v>30000</v>
      </c>
    </row>
    <row r="128" spans="1:9" x14ac:dyDescent="0.25">
      <c r="A128" s="84" t="s">
        <v>442</v>
      </c>
      <c r="B128" s="85" t="s">
        <v>96</v>
      </c>
      <c r="C128" s="35">
        <v>1</v>
      </c>
      <c r="D128" s="85" t="s">
        <v>94</v>
      </c>
      <c r="E128" s="85" t="s">
        <v>76</v>
      </c>
      <c r="F128" s="68"/>
      <c r="G128" s="34"/>
      <c r="H128" s="34"/>
      <c r="I128" s="86">
        <f>I129</f>
        <v>5000</v>
      </c>
    </row>
    <row r="129" spans="1:9" ht="31.5" x14ac:dyDescent="0.25">
      <c r="A129" s="84" t="s">
        <v>204</v>
      </c>
      <c r="B129" s="85" t="s">
        <v>96</v>
      </c>
      <c r="C129" s="35">
        <v>1</v>
      </c>
      <c r="D129" s="85" t="s">
        <v>94</v>
      </c>
      <c r="E129" s="85" t="s">
        <v>205</v>
      </c>
      <c r="F129" s="68">
        <v>240</v>
      </c>
      <c r="G129" s="34">
        <v>1</v>
      </c>
      <c r="H129" s="34">
        <v>13</v>
      </c>
      <c r="I129" s="86">
        <f>'Прил 3'!J101</f>
        <v>5000</v>
      </c>
    </row>
    <row r="130" spans="1:9" ht="31.5" x14ac:dyDescent="0.25">
      <c r="A130" s="84" t="s">
        <v>443</v>
      </c>
      <c r="B130" s="85" t="s">
        <v>96</v>
      </c>
      <c r="C130" s="85">
        <v>2</v>
      </c>
      <c r="D130" s="85" t="s">
        <v>75</v>
      </c>
      <c r="E130" s="85" t="s">
        <v>76</v>
      </c>
      <c r="F130" s="68" t="s">
        <v>405</v>
      </c>
      <c r="G130" s="34" t="s">
        <v>405</v>
      </c>
      <c r="H130" s="34" t="s">
        <v>405</v>
      </c>
      <c r="I130" s="86">
        <f>I131+I133+I135</f>
        <v>663000</v>
      </c>
    </row>
    <row r="131" spans="1:9" x14ac:dyDescent="0.25">
      <c r="A131" s="84" t="s">
        <v>437</v>
      </c>
      <c r="B131" s="85" t="s">
        <v>96</v>
      </c>
      <c r="C131" s="85" t="s">
        <v>80</v>
      </c>
      <c r="D131" s="85" t="s">
        <v>72</v>
      </c>
      <c r="E131" s="85" t="s">
        <v>76</v>
      </c>
      <c r="F131" s="68"/>
      <c r="G131" s="34"/>
      <c r="H131" s="34"/>
      <c r="I131" s="86">
        <f>I132</f>
        <v>150000</v>
      </c>
    </row>
    <row r="132" spans="1:9" ht="31.5" x14ac:dyDescent="0.25">
      <c r="A132" s="84" t="s">
        <v>204</v>
      </c>
      <c r="B132" s="85" t="s">
        <v>96</v>
      </c>
      <c r="C132" s="85" t="s">
        <v>80</v>
      </c>
      <c r="D132" s="85" t="s">
        <v>72</v>
      </c>
      <c r="E132" s="85" t="s">
        <v>205</v>
      </c>
      <c r="F132" s="68">
        <v>240</v>
      </c>
      <c r="G132" s="34">
        <v>5</v>
      </c>
      <c r="H132" s="34">
        <v>5</v>
      </c>
      <c r="I132" s="86">
        <f>'Прил 3'!J324</f>
        <v>150000</v>
      </c>
    </row>
    <row r="133" spans="1:9" x14ac:dyDescent="0.25">
      <c r="A133" s="84" t="s">
        <v>444</v>
      </c>
      <c r="B133" s="85" t="s">
        <v>96</v>
      </c>
      <c r="C133" s="85" t="s">
        <v>80</v>
      </c>
      <c r="D133" s="85" t="s">
        <v>73</v>
      </c>
      <c r="E133" s="85" t="s">
        <v>76</v>
      </c>
      <c r="F133" s="68"/>
      <c r="G133" s="34"/>
      <c r="H133" s="34"/>
      <c r="I133" s="86">
        <f>I134</f>
        <v>508000</v>
      </c>
    </row>
    <row r="134" spans="1:9" ht="31.5" x14ac:dyDescent="0.25">
      <c r="A134" s="84" t="s">
        <v>204</v>
      </c>
      <c r="B134" s="85" t="s">
        <v>96</v>
      </c>
      <c r="C134" s="85" t="s">
        <v>80</v>
      </c>
      <c r="D134" s="85" t="s">
        <v>73</v>
      </c>
      <c r="E134" s="85" t="s">
        <v>205</v>
      </c>
      <c r="F134" s="68">
        <v>240</v>
      </c>
      <c r="G134" s="34">
        <v>5</v>
      </c>
      <c r="H134" s="34">
        <v>5</v>
      </c>
      <c r="I134" s="86">
        <f>'Прил 3'!J327</f>
        <v>508000</v>
      </c>
    </row>
    <row r="135" spans="1:9" x14ac:dyDescent="0.25">
      <c r="A135" s="84" t="s">
        <v>442</v>
      </c>
      <c r="B135" s="85" t="s">
        <v>96</v>
      </c>
      <c r="C135" s="35">
        <v>2</v>
      </c>
      <c r="D135" s="85" t="s">
        <v>79</v>
      </c>
      <c r="E135" s="85" t="s">
        <v>76</v>
      </c>
      <c r="F135" s="68"/>
      <c r="G135" s="34"/>
      <c r="H135" s="34"/>
      <c r="I135" s="86">
        <f>I136</f>
        <v>5000</v>
      </c>
    </row>
    <row r="136" spans="1:9" ht="31.5" x14ac:dyDescent="0.25">
      <c r="A136" s="84" t="s">
        <v>204</v>
      </c>
      <c r="B136" s="85" t="s">
        <v>96</v>
      </c>
      <c r="C136" s="35">
        <v>2</v>
      </c>
      <c r="D136" s="85" t="s">
        <v>79</v>
      </c>
      <c r="E136" s="85" t="s">
        <v>205</v>
      </c>
      <c r="F136" s="68">
        <v>240</v>
      </c>
      <c r="G136" s="34">
        <v>5</v>
      </c>
      <c r="H136" s="34">
        <v>5</v>
      </c>
      <c r="I136" s="86">
        <f>'Прил 3'!J330</f>
        <v>5000</v>
      </c>
    </row>
    <row r="137" spans="1:9" ht="31.5" x14ac:dyDescent="0.25">
      <c r="A137" s="84" t="s">
        <v>443</v>
      </c>
      <c r="B137" s="85" t="s">
        <v>96</v>
      </c>
      <c r="C137" s="85" t="s">
        <v>81</v>
      </c>
      <c r="D137" s="85" t="s">
        <v>75</v>
      </c>
      <c r="E137" s="85" t="s">
        <v>76</v>
      </c>
      <c r="F137" s="68" t="s">
        <v>405</v>
      </c>
      <c r="G137" s="34" t="s">
        <v>405</v>
      </c>
      <c r="H137" s="34" t="s">
        <v>405</v>
      </c>
      <c r="I137" s="86">
        <f>I138+I140</f>
        <v>76000</v>
      </c>
    </row>
    <row r="138" spans="1:9" x14ac:dyDescent="0.25">
      <c r="A138" s="84" t="s">
        <v>437</v>
      </c>
      <c r="B138" s="85" t="s">
        <v>96</v>
      </c>
      <c r="C138" s="85" t="s">
        <v>81</v>
      </c>
      <c r="D138" s="85" t="s">
        <v>72</v>
      </c>
      <c r="E138" s="85" t="s">
        <v>76</v>
      </c>
      <c r="F138" s="68"/>
      <c r="G138" s="34"/>
      <c r="H138" s="34"/>
      <c r="I138" s="86">
        <f>I139</f>
        <v>71000</v>
      </c>
    </row>
    <row r="139" spans="1:9" ht="31.5" x14ac:dyDescent="0.25">
      <c r="A139" s="84" t="s">
        <v>204</v>
      </c>
      <c r="B139" s="85" t="s">
        <v>96</v>
      </c>
      <c r="C139" s="85" t="s">
        <v>81</v>
      </c>
      <c r="D139" s="85" t="s">
        <v>72</v>
      </c>
      <c r="E139" s="85" t="s">
        <v>205</v>
      </c>
      <c r="F139" s="68">
        <v>240</v>
      </c>
      <c r="G139" s="34">
        <v>8</v>
      </c>
      <c r="H139" s="34">
        <v>1</v>
      </c>
      <c r="I139" s="86">
        <f>'Прил 3'!J373</f>
        <v>71000</v>
      </c>
    </row>
    <row r="140" spans="1:9" x14ac:dyDescent="0.25">
      <c r="A140" s="84" t="s">
        <v>442</v>
      </c>
      <c r="B140" s="85" t="s">
        <v>96</v>
      </c>
      <c r="C140" s="35">
        <v>3</v>
      </c>
      <c r="D140" s="85" t="s">
        <v>73</v>
      </c>
      <c r="E140" s="85" t="s">
        <v>76</v>
      </c>
      <c r="F140" s="68"/>
      <c r="G140" s="34"/>
      <c r="H140" s="34"/>
      <c r="I140" s="86">
        <f>I141</f>
        <v>5000</v>
      </c>
    </row>
    <row r="141" spans="1:9" ht="31.5" x14ac:dyDescent="0.25">
      <c r="A141" s="84" t="s">
        <v>204</v>
      </c>
      <c r="B141" s="85" t="s">
        <v>96</v>
      </c>
      <c r="C141" s="35">
        <v>3</v>
      </c>
      <c r="D141" s="85" t="s">
        <v>73</v>
      </c>
      <c r="E141" s="85" t="s">
        <v>205</v>
      </c>
      <c r="F141" s="68">
        <v>240</v>
      </c>
      <c r="G141" s="34">
        <v>8</v>
      </c>
      <c r="H141" s="34">
        <v>1</v>
      </c>
      <c r="I141" s="86">
        <f>'Прил 3'!J376</f>
        <v>5000</v>
      </c>
    </row>
    <row r="142" spans="1:9" ht="47.25" x14ac:dyDescent="0.25">
      <c r="A142" s="84" t="s">
        <v>211</v>
      </c>
      <c r="B142" s="85" t="s">
        <v>124</v>
      </c>
      <c r="C142" s="35" t="s">
        <v>74</v>
      </c>
      <c r="D142" s="85" t="s">
        <v>75</v>
      </c>
      <c r="E142" s="85" t="s">
        <v>76</v>
      </c>
      <c r="F142" s="68" t="s">
        <v>405</v>
      </c>
      <c r="G142" s="34" t="s">
        <v>405</v>
      </c>
      <c r="H142" s="34" t="s">
        <v>405</v>
      </c>
      <c r="I142" s="86">
        <f>SUM(I143:I147)</f>
        <v>21300</v>
      </c>
    </row>
    <row r="143" spans="1:9" ht="31.5" hidden="1" x14ac:dyDescent="0.25">
      <c r="A143" s="84" t="s">
        <v>213</v>
      </c>
      <c r="B143" s="85" t="s">
        <v>124</v>
      </c>
      <c r="C143" s="35">
        <v>0</v>
      </c>
      <c r="D143" s="85" t="s">
        <v>75</v>
      </c>
      <c r="E143" s="85">
        <v>29010</v>
      </c>
      <c r="F143" s="68">
        <v>240</v>
      </c>
      <c r="G143" s="34">
        <v>1</v>
      </c>
      <c r="H143" s="34">
        <v>13</v>
      </c>
      <c r="I143" s="86">
        <f>'Прил 3'!J105</f>
        <v>0</v>
      </c>
    </row>
    <row r="144" spans="1:9" x14ac:dyDescent="0.25">
      <c r="A144" s="84" t="s">
        <v>119</v>
      </c>
      <c r="B144" s="85" t="s">
        <v>124</v>
      </c>
      <c r="C144" s="35">
        <v>0</v>
      </c>
      <c r="D144" s="85" t="s">
        <v>75</v>
      </c>
      <c r="E144" s="85">
        <v>29010</v>
      </c>
      <c r="F144" s="68">
        <v>360</v>
      </c>
      <c r="G144" s="34">
        <v>1</v>
      </c>
      <c r="H144" s="34">
        <v>13</v>
      </c>
      <c r="I144" s="86">
        <f>'Прил 3'!J106</f>
        <v>10800</v>
      </c>
    </row>
    <row r="145" spans="1:9" ht="31.5" x14ac:dyDescent="0.25">
      <c r="A145" s="84" t="s">
        <v>537</v>
      </c>
      <c r="B145" s="85" t="s">
        <v>124</v>
      </c>
      <c r="C145" s="35">
        <v>0</v>
      </c>
      <c r="D145" s="85" t="s">
        <v>75</v>
      </c>
      <c r="E145" s="85" t="s">
        <v>536</v>
      </c>
      <c r="F145" s="68">
        <v>350</v>
      </c>
      <c r="G145" s="34">
        <v>1</v>
      </c>
      <c r="H145" s="34">
        <v>13</v>
      </c>
      <c r="I145" s="86">
        <f>'Прил 3'!J108</f>
        <v>4500</v>
      </c>
    </row>
    <row r="146" spans="1:9" ht="63" x14ac:dyDescent="0.25">
      <c r="A146" s="84" t="s">
        <v>512</v>
      </c>
      <c r="B146" s="85" t="s">
        <v>124</v>
      </c>
      <c r="C146" s="35">
        <v>0</v>
      </c>
      <c r="D146" s="85" t="s">
        <v>75</v>
      </c>
      <c r="E146" s="85" t="s">
        <v>511</v>
      </c>
      <c r="F146" s="68">
        <v>350</v>
      </c>
      <c r="G146" s="34">
        <v>1</v>
      </c>
      <c r="H146" s="34">
        <v>13</v>
      </c>
      <c r="I146" s="86">
        <f>'Прил 3'!J110</f>
        <v>4500</v>
      </c>
    </row>
    <row r="147" spans="1:9" ht="31.5" x14ac:dyDescent="0.25">
      <c r="A147" s="84" t="s">
        <v>56</v>
      </c>
      <c r="B147" s="85" t="s">
        <v>124</v>
      </c>
      <c r="C147" s="35">
        <v>0</v>
      </c>
      <c r="D147" s="85" t="s">
        <v>75</v>
      </c>
      <c r="E147" s="85" t="s">
        <v>215</v>
      </c>
      <c r="F147" s="68">
        <v>360</v>
      </c>
      <c r="G147" s="34">
        <v>1</v>
      </c>
      <c r="H147" s="34">
        <v>13</v>
      </c>
      <c r="I147" s="86">
        <f>'Прил 3'!J112</f>
        <v>1500</v>
      </c>
    </row>
    <row r="148" spans="1:9" ht="78.75" x14ac:dyDescent="0.25">
      <c r="A148" s="36" t="s">
        <v>351</v>
      </c>
      <c r="B148" s="85" t="s">
        <v>110</v>
      </c>
      <c r="C148" s="35" t="s">
        <v>74</v>
      </c>
      <c r="D148" s="85" t="s">
        <v>75</v>
      </c>
      <c r="E148" s="85" t="s">
        <v>76</v>
      </c>
      <c r="F148" s="68"/>
      <c r="G148" s="34"/>
      <c r="H148" s="34"/>
      <c r="I148" s="86">
        <f>I149</f>
        <v>30000</v>
      </c>
    </row>
    <row r="149" spans="1:9" ht="31.5" x14ac:dyDescent="0.25">
      <c r="A149" s="36" t="s">
        <v>352</v>
      </c>
      <c r="B149" s="85" t="s">
        <v>110</v>
      </c>
      <c r="C149" s="35">
        <v>0</v>
      </c>
      <c r="D149" s="85" t="s">
        <v>75</v>
      </c>
      <c r="E149" s="85" t="s">
        <v>353</v>
      </c>
      <c r="F149" s="68">
        <v>240</v>
      </c>
      <c r="G149" s="34">
        <v>7</v>
      </c>
      <c r="H149" s="34">
        <v>5</v>
      </c>
      <c r="I149" s="86">
        <f>'Прил 3'!J341</f>
        <v>30000</v>
      </c>
    </row>
    <row r="150" spans="1:9" ht="47.25" x14ac:dyDescent="0.25">
      <c r="A150" s="84" t="s">
        <v>216</v>
      </c>
      <c r="B150" s="85" t="s">
        <v>98</v>
      </c>
      <c r="C150" s="35" t="s">
        <v>74</v>
      </c>
      <c r="D150" s="85" t="s">
        <v>75</v>
      </c>
      <c r="E150" s="85" t="s">
        <v>76</v>
      </c>
      <c r="F150" s="68" t="s">
        <v>405</v>
      </c>
      <c r="G150" s="34" t="s">
        <v>405</v>
      </c>
      <c r="H150" s="34" t="s">
        <v>405</v>
      </c>
      <c r="I150" s="86">
        <f>I151</f>
        <v>50000</v>
      </c>
    </row>
    <row r="151" spans="1:9" x14ac:dyDescent="0.25">
      <c r="A151" s="84" t="s">
        <v>445</v>
      </c>
      <c r="B151" s="85" t="s">
        <v>98</v>
      </c>
      <c r="C151" s="35">
        <v>0</v>
      </c>
      <c r="D151" s="85" t="s">
        <v>72</v>
      </c>
      <c r="E151" s="85" t="s">
        <v>76</v>
      </c>
      <c r="F151" s="68"/>
      <c r="G151" s="34"/>
      <c r="H151" s="34"/>
      <c r="I151" s="86">
        <f>SUM(I152:I153)</f>
        <v>50000</v>
      </c>
    </row>
    <row r="152" spans="1:9" x14ac:dyDescent="0.25">
      <c r="A152" s="84" t="s">
        <v>218</v>
      </c>
      <c r="B152" s="85" t="s">
        <v>98</v>
      </c>
      <c r="C152" s="35">
        <v>0</v>
      </c>
      <c r="D152" s="85" t="s">
        <v>72</v>
      </c>
      <c r="E152" s="85" t="s">
        <v>219</v>
      </c>
      <c r="F152" s="68">
        <v>240</v>
      </c>
      <c r="G152" s="34">
        <v>1</v>
      </c>
      <c r="H152" s="34">
        <v>13</v>
      </c>
      <c r="I152" s="86">
        <f>'Прил 3'!J116</f>
        <v>50000</v>
      </c>
    </row>
    <row r="153" spans="1:9" hidden="1" x14ac:dyDescent="0.25">
      <c r="A153" s="84" t="s">
        <v>218</v>
      </c>
      <c r="B153" s="85" t="s">
        <v>98</v>
      </c>
      <c r="C153" s="35">
        <v>0</v>
      </c>
      <c r="D153" s="85" t="s">
        <v>72</v>
      </c>
      <c r="E153" s="85" t="s">
        <v>219</v>
      </c>
      <c r="F153" s="68">
        <v>240</v>
      </c>
      <c r="G153" s="34">
        <v>8</v>
      </c>
      <c r="H153" s="34">
        <v>1</v>
      </c>
      <c r="I153" s="86">
        <f>'Прил 3'!J380</f>
        <v>0</v>
      </c>
    </row>
    <row r="154" spans="1:9" ht="47.25" x14ac:dyDescent="0.25">
      <c r="A154" s="84" t="s">
        <v>162</v>
      </c>
      <c r="B154" s="85" t="s">
        <v>102</v>
      </c>
      <c r="C154" s="35" t="s">
        <v>74</v>
      </c>
      <c r="D154" s="85" t="s">
        <v>75</v>
      </c>
      <c r="E154" s="85" t="s">
        <v>76</v>
      </c>
      <c r="F154" s="68" t="s">
        <v>405</v>
      </c>
      <c r="G154" s="34" t="s">
        <v>405</v>
      </c>
      <c r="H154" s="34" t="s">
        <v>405</v>
      </c>
      <c r="I154" s="86">
        <f>I155</f>
        <v>1434000</v>
      </c>
    </row>
    <row r="155" spans="1:9" ht="31.5" x14ac:dyDescent="0.25">
      <c r="A155" s="84" t="s">
        <v>446</v>
      </c>
      <c r="B155" s="85" t="s">
        <v>102</v>
      </c>
      <c r="C155" s="35">
        <v>0</v>
      </c>
      <c r="D155" s="85" t="s">
        <v>72</v>
      </c>
      <c r="E155" s="85" t="s">
        <v>76</v>
      </c>
      <c r="F155" s="68" t="s">
        <v>405</v>
      </c>
      <c r="G155" s="34" t="s">
        <v>405</v>
      </c>
      <c r="H155" s="34" t="s">
        <v>405</v>
      </c>
      <c r="I155" s="86">
        <f>SUM(I156:I158)</f>
        <v>1434000</v>
      </c>
    </row>
    <row r="156" spans="1:9" ht="31.5" x14ac:dyDescent="0.25">
      <c r="A156" s="84" t="s">
        <v>163</v>
      </c>
      <c r="B156" s="85" t="s">
        <v>102</v>
      </c>
      <c r="C156" s="35">
        <v>0</v>
      </c>
      <c r="D156" s="85" t="s">
        <v>72</v>
      </c>
      <c r="E156" s="85">
        <v>26910</v>
      </c>
      <c r="F156" s="68">
        <v>240</v>
      </c>
      <c r="G156" s="34">
        <v>1</v>
      </c>
      <c r="H156" s="34">
        <v>4</v>
      </c>
      <c r="I156" s="86">
        <f>'Прил 3'!J26</f>
        <v>50000</v>
      </c>
    </row>
    <row r="157" spans="1:9" ht="31.5" x14ac:dyDescent="0.25">
      <c r="A157" s="84" t="s">
        <v>163</v>
      </c>
      <c r="B157" s="85" t="s">
        <v>102</v>
      </c>
      <c r="C157" s="35">
        <v>0</v>
      </c>
      <c r="D157" s="85" t="s">
        <v>72</v>
      </c>
      <c r="E157" s="85">
        <v>26910</v>
      </c>
      <c r="F157" s="68">
        <v>240</v>
      </c>
      <c r="G157" s="34">
        <v>1</v>
      </c>
      <c r="H157" s="34">
        <v>13</v>
      </c>
      <c r="I157" s="86">
        <f>'Прил 3'!J120</f>
        <v>84000</v>
      </c>
    </row>
    <row r="158" spans="1:9" ht="31.5" x14ac:dyDescent="0.25">
      <c r="A158" s="84" t="s">
        <v>163</v>
      </c>
      <c r="B158" s="85" t="s">
        <v>102</v>
      </c>
      <c r="C158" s="35">
        <v>0</v>
      </c>
      <c r="D158" s="85" t="s">
        <v>72</v>
      </c>
      <c r="E158" s="85">
        <v>26910</v>
      </c>
      <c r="F158" s="68">
        <v>240</v>
      </c>
      <c r="G158" s="34">
        <v>12</v>
      </c>
      <c r="H158" s="34">
        <v>2</v>
      </c>
      <c r="I158" s="86">
        <f>'Прил 3'!J430</f>
        <v>1300000</v>
      </c>
    </row>
    <row r="159" spans="1:9" ht="47.25" x14ac:dyDescent="0.25">
      <c r="A159" s="84" t="s">
        <v>220</v>
      </c>
      <c r="B159" s="85" t="s">
        <v>107</v>
      </c>
      <c r="C159" s="35" t="s">
        <v>74</v>
      </c>
      <c r="D159" s="85" t="s">
        <v>75</v>
      </c>
      <c r="E159" s="85" t="s">
        <v>76</v>
      </c>
      <c r="F159" s="68"/>
      <c r="G159" s="34"/>
      <c r="H159" s="34"/>
      <c r="I159" s="86">
        <f>I160+I162+I164+I166+I168</f>
        <v>10000</v>
      </c>
    </row>
    <row r="160" spans="1:9" ht="47.25" hidden="1" x14ac:dyDescent="0.25">
      <c r="A160" s="84" t="s">
        <v>391</v>
      </c>
      <c r="B160" s="85" t="s">
        <v>107</v>
      </c>
      <c r="C160" s="35">
        <v>0</v>
      </c>
      <c r="D160" s="85" t="s">
        <v>72</v>
      </c>
      <c r="E160" s="85" t="s">
        <v>76</v>
      </c>
      <c r="F160" s="68"/>
      <c r="G160" s="34"/>
      <c r="H160" s="34"/>
      <c r="I160" s="86">
        <f>I161</f>
        <v>0</v>
      </c>
    </row>
    <row r="161" spans="1:9" hidden="1" x14ac:dyDescent="0.25">
      <c r="A161" s="84" t="s">
        <v>392</v>
      </c>
      <c r="B161" s="85" t="s">
        <v>107</v>
      </c>
      <c r="C161" s="35">
        <v>0</v>
      </c>
      <c r="D161" s="85" t="s">
        <v>72</v>
      </c>
      <c r="E161" s="85" t="s">
        <v>393</v>
      </c>
      <c r="F161" s="68">
        <v>240</v>
      </c>
      <c r="G161" s="34">
        <v>1</v>
      </c>
      <c r="H161" s="34">
        <v>13</v>
      </c>
      <c r="I161" s="86"/>
    </row>
    <row r="162" spans="1:9" ht="47.25" x14ac:dyDescent="0.25">
      <c r="A162" s="84" t="s">
        <v>221</v>
      </c>
      <c r="B162" s="85" t="s">
        <v>107</v>
      </c>
      <c r="C162" s="35">
        <v>0</v>
      </c>
      <c r="D162" s="85" t="s">
        <v>73</v>
      </c>
      <c r="E162" s="85" t="s">
        <v>76</v>
      </c>
      <c r="F162" s="68"/>
      <c r="G162" s="34"/>
      <c r="H162" s="34"/>
      <c r="I162" s="86">
        <f>I163</f>
        <v>10000</v>
      </c>
    </row>
    <row r="163" spans="1:9" x14ac:dyDescent="0.25">
      <c r="A163" s="36" t="s">
        <v>222</v>
      </c>
      <c r="B163" s="85" t="s">
        <v>107</v>
      </c>
      <c r="C163" s="35">
        <v>0</v>
      </c>
      <c r="D163" s="85" t="s">
        <v>73</v>
      </c>
      <c r="E163" s="85" t="s">
        <v>223</v>
      </c>
      <c r="F163" s="68">
        <v>240</v>
      </c>
      <c r="G163" s="34">
        <v>1</v>
      </c>
      <c r="H163" s="34">
        <v>13</v>
      </c>
      <c r="I163" s="86">
        <f>'Прил 3'!J127</f>
        <v>10000</v>
      </c>
    </row>
    <row r="164" spans="1:9" ht="47.25" hidden="1" x14ac:dyDescent="0.25">
      <c r="A164" s="36" t="s">
        <v>224</v>
      </c>
      <c r="B164" s="85" t="s">
        <v>107</v>
      </c>
      <c r="C164" s="35">
        <v>0</v>
      </c>
      <c r="D164" s="85" t="s">
        <v>79</v>
      </c>
      <c r="E164" s="85" t="s">
        <v>76</v>
      </c>
      <c r="F164" s="68"/>
      <c r="G164" s="34"/>
      <c r="H164" s="34"/>
      <c r="I164" s="86">
        <f>I165</f>
        <v>0</v>
      </c>
    </row>
    <row r="165" spans="1:9" ht="31.5" hidden="1" x14ac:dyDescent="0.25">
      <c r="A165" s="36" t="s">
        <v>225</v>
      </c>
      <c r="B165" s="85" t="s">
        <v>107</v>
      </c>
      <c r="C165" s="35">
        <v>0</v>
      </c>
      <c r="D165" s="85" t="s">
        <v>79</v>
      </c>
      <c r="E165" s="85" t="s">
        <v>226</v>
      </c>
      <c r="F165" s="68">
        <v>240</v>
      </c>
      <c r="G165" s="34">
        <v>1</v>
      </c>
      <c r="H165" s="34">
        <v>13</v>
      </c>
      <c r="I165" s="86">
        <f>'Прил 3'!J130</f>
        <v>0</v>
      </c>
    </row>
    <row r="166" spans="1:9" ht="47.25" hidden="1" x14ac:dyDescent="0.25">
      <c r="A166" s="36" t="s">
        <v>394</v>
      </c>
      <c r="B166" s="85" t="s">
        <v>107</v>
      </c>
      <c r="C166" s="35">
        <v>0</v>
      </c>
      <c r="D166" s="85" t="s">
        <v>91</v>
      </c>
      <c r="E166" s="85" t="s">
        <v>76</v>
      </c>
      <c r="F166" s="68"/>
      <c r="G166" s="34"/>
      <c r="H166" s="34"/>
      <c r="I166" s="86">
        <f>I167</f>
        <v>0</v>
      </c>
    </row>
    <row r="167" spans="1:9" ht="31.5" hidden="1" x14ac:dyDescent="0.25">
      <c r="A167" s="36" t="s">
        <v>395</v>
      </c>
      <c r="B167" s="85" t="s">
        <v>107</v>
      </c>
      <c r="C167" s="35">
        <v>0</v>
      </c>
      <c r="D167" s="85" t="s">
        <v>91</v>
      </c>
      <c r="E167" s="85" t="s">
        <v>396</v>
      </c>
      <c r="F167" s="68">
        <v>240</v>
      </c>
      <c r="G167" s="34">
        <v>1</v>
      </c>
      <c r="H167" s="34">
        <v>13</v>
      </c>
      <c r="I167" s="86">
        <f>'Прил 3'!J133</f>
        <v>0</v>
      </c>
    </row>
    <row r="168" spans="1:9" ht="47.25" hidden="1" x14ac:dyDescent="0.25">
      <c r="A168" s="36" t="s">
        <v>397</v>
      </c>
      <c r="B168" s="85" t="s">
        <v>107</v>
      </c>
      <c r="C168" s="35">
        <v>0</v>
      </c>
      <c r="D168" s="85" t="s">
        <v>92</v>
      </c>
      <c r="E168" s="85" t="s">
        <v>76</v>
      </c>
      <c r="F168" s="68"/>
      <c r="G168" s="34"/>
      <c r="H168" s="34"/>
      <c r="I168" s="86">
        <f>I169</f>
        <v>0</v>
      </c>
    </row>
    <row r="169" spans="1:9" ht="31.5" hidden="1" x14ac:dyDescent="0.25">
      <c r="A169" s="36" t="s">
        <v>227</v>
      </c>
      <c r="B169" s="85" t="s">
        <v>107</v>
      </c>
      <c r="C169" s="35">
        <v>0</v>
      </c>
      <c r="D169" s="85" t="s">
        <v>92</v>
      </c>
      <c r="E169" s="85" t="s">
        <v>228</v>
      </c>
      <c r="F169" s="68">
        <v>240</v>
      </c>
      <c r="G169" s="34">
        <v>1</v>
      </c>
      <c r="H169" s="34">
        <v>13</v>
      </c>
      <c r="I169" s="86">
        <f>'Прил 3'!J136</f>
        <v>0</v>
      </c>
    </row>
    <row r="170" spans="1:9" ht="47.25" x14ac:dyDescent="0.25">
      <c r="A170" s="36" t="s">
        <v>337</v>
      </c>
      <c r="B170" s="85" t="s">
        <v>122</v>
      </c>
      <c r="C170" s="35">
        <v>0</v>
      </c>
      <c r="D170" s="85" t="s">
        <v>75</v>
      </c>
      <c r="E170" s="85" t="s">
        <v>76</v>
      </c>
      <c r="F170" s="68"/>
      <c r="G170" s="34"/>
      <c r="H170" s="34"/>
      <c r="I170" s="86">
        <f>I171</f>
        <v>700713.3</v>
      </c>
    </row>
    <row r="171" spans="1:9" ht="47.25" x14ac:dyDescent="0.25">
      <c r="A171" s="36" t="s">
        <v>447</v>
      </c>
      <c r="B171" s="85" t="s">
        <v>122</v>
      </c>
      <c r="C171" s="35">
        <v>1</v>
      </c>
      <c r="D171" s="85" t="s">
        <v>75</v>
      </c>
      <c r="E171" s="85" t="s">
        <v>76</v>
      </c>
      <c r="F171" s="68"/>
      <c r="G171" s="34"/>
      <c r="H171" s="34"/>
      <c r="I171" s="86">
        <f>I172+I174+I176</f>
        <v>700713.3</v>
      </c>
    </row>
    <row r="172" spans="1:9" hidden="1" x14ac:dyDescent="0.25">
      <c r="A172" s="36" t="s">
        <v>339</v>
      </c>
      <c r="B172" s="85" t="s">
        <v>122</v>
      </c>
      <c r="C172" s="35">
        <v>1</v>
      </c>
      <c r="D172" s="85" t="s">
        <v>72</v>
      </c>
      <c r="E172" s="85" t="s">
        <v>76</v>
      </c>
      <c r="F172" s="68"/>
      <c r="G172" s="34"/>
      <c r="H172" s="34"/>
      <c r="I172" s="86">
        <f>I173</f>
        <v>0</v>
      </c>
    </row>
    <row r="173" spans="1:9" hidden="1" x14ac:dyDescent="0.25">
      <c r="A173" s="36" t="s">
        <v>448</v>
      </c>
      <c r="B173" s="85" t="s">
        <v>122</v>
      </c>
      <c r="C173" s="35">
        <v>1</v>
      </c>
      <c r="D173" s="85" t="s">
        <v>72</v>
      </c>
      <c r="E173" s="85" t="s">
        <v>341</v>
      </c>
      <c r="F173" s="68">
        <v>240</v>
      </c>
      <c r="G173" s="34">
        <v>5</v>
      </c>
      <c r="H173" s="34">
        <v>3</v>
      </c>
      <c r="I173" s="86">
        <f>'Прил 3'!J302</f>
        <v>0</v>
      </c>
    </row>
    <row r="174" spans="1:9" hidden="1" x14ac:dyDescent="0.25">
      <c r="A174" s="36" t="s">
        <v>342</v>
      </c>
      <c r="B174" s="85" t="s">
        <v>122</v>
      </c>
      <c r="C174" s="35">
        <v>1</v>
      </c>
      <c r="D174" s="85" t="s">
        <v>73</v>
      </c>
      <c r="E174" s="85" t="s">
        <v>76</v>
      </c>
      <c r="F174" s="68"/>
      <c r="G174" s="34"/>
      <c r="H174" s="34"/>
      <c r="I174" s="86">
        <f>I175</f>
        <v>0</v>
      </c>
    </row>
    <row r="175" spans="1:9" ht="94.5" hidden="1" x14ac:dyDescent="0.25">
      <c r="A175" s="36" t="s">
        <v>449</v>
      </c>
      <c r="B175" s="85" t="s">
        <v>122</v>
      </c>
      <c r="C175" s="35">
        <v>1</v>
      </c>
      <c r="D175" s="85" t="s">
        <v>73</v>
      </c>
      <c r="E175" s="85" t="s">
        <v>341</v>
      </c>
      <c r="F175" s="68">
        <v>240</v>
      </c>
      <c r="G175" s="34">
        <v>5</v>
      </c>
      <c r="H175" s="34">
        <v>3</v>
      </c>
      <c r="I175" s="86">
        <f>'Прил 3'!J305</f>
        <v>0</v>
      </c>
    </row>
    <row r="176" spans="1:9" ht="78.75" x14ac:dyDescent="0.25">
      <c r="A176" s="36" t="s">
        <v>343</v>
      </c>
      <c r="B176" s="85" t="s">
        <v>122</v>
      </c>
      <c r="C176" s="35">
        <v>1</v>
      </c>
      <c r="D176" s="85" t="s">
        <v>133</v>
      </c>
      <c r="E176" s="85" t="s">
        <v>76</v>
      </c>
      <c r="F176" s="68"/>
      <c r="G176" s="34"/>
      <c r="H176" s="34"/>
      <c r="I176" s="86">
        <f>I177</f>
        <v>700713.3</v>
      </c>
    </row>
    <row r="177" spans="1:9" ht="78.75" x14ac:dyDescent="0.25">
      <c r="A177" s="36" t="s">
        <v>340</v>
      </c>
      <c r="B177" s="85" t="s">
        <v>122</v>
      </c>
      <c r="C177" s="35">
        <v>1</v>
      </c>
      <c r="D177" s="85" t="s">
        <v>133</v>
      </c>
      <c r="E177" s="85" t="s">
        <v>134</v>
      </c>
      <c r="F177" s="68">
        <v>540</v>
      </c>
      <c r="G177" s="34">
        <v>5</v>
      </c>
      <c r="H177" s="34">
        <v>3</v>
      </c>
      <c r="I177" s="86">
        <f>'Прил 3'!J308</f>
        <v>700713.3</v>
      </c>
    </row>
    <row r="178" spans="1:9" x14ac:dyDescent="0.25">
      <c r="A178" s="88" t="s">
        <v>151</v>
      </c>
      <c r="B178" s="89"/>
      <c r="C178" s="89"/>
      <c r="D178" s="89"/>
      <c r="E178" s="89"/>
      <c r="F178" s="89"/>
      <c r="G178" s="89"/>
      <c r="H178" s="89"/>
      <c r="I178" s="110">
        <f>I20+I28+I45+I79+I82+I93+I116+I142+I148+I150+I154+I159+I170</f>
        <v>170223303.78999999</v>
      </c>
    </row>
  </sheetData>
  <mergeCells count="16">
    <mergeCell ref="B6:I6"/>
    <mergeCell ref="B7:I7"/>
    <mergeCell ref="B19:E19"/>
    <mergeCell ref="A16:I16"/>
    <mergeCell ref="A18:I18"/>
    <mergeCell ref="B14:I14"/>
    <mergeCell ref="B9:I9"/>
    <mergeCell ref="B10:I10"/>
    <mergeCell ref="B11:I11"/>
    <mergeCell ref="B12:I12"/>
    <mergeCell ref="B13:I13"/>
    <mergeCell ref="B1:I1"/>
    <mergeCell ref="B2:I2"/>
    <mergeCell ref="B3:I3"/>
    <mergeCell ref="B4:I4"/>
    <mergeCell ref="B5:I5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34"/>
  <sheetViews>
    <sheetView view="pageBreakPreview" zoomScaleNormal="100" zoomScaleSheetLayoutView="100" workbookViewId="0">
      <selection activeCell="A17" sqref="A17:I17"/>
    </sheetView>
  </sheetViews>
  <sheetFormatPr defaultColWidth="8.85546875" defaultRowHeight="15.75" x14ac:dyDescent="0.25"/>
  <cols>
    <col min="1" max="1" width="81.140625" style="161" customWidth="1"/>
    <col min="2" max="3" width="4.42578125" style="162" customWidth="1"/>
    <col min="4" max="6" width="4.28515625" style="162" customWidth="1"/>
    <col min="7" max="7" width="8.7109375" style="162" customWidth="1"/>
    <col min="8" max="8" width="7.5703125" style="162" customWidth="1"/>
    <col min="9" max="9" width="16.7109375" style="163" customWidth="1"/>
    <col min="10" max="16384" width="8.85546875" style="143"/>
  </cols>
  <sheetData>
    <row r="1" spans="1:9" x14ac:dyDescent="0.25">
      <c r="B1" s="165" t="s">
        <v>493</v>
      </c>
      <c r="C1" s="165"/>
      <c r="D1" s="165"/>
      <c r="E1" s="165"/>
      <c r="F1" s="165"/>
      <c r="G1" s="165"/>
      <c r="H1" s="165"/>
      <c r="I1" s="165"/>
    </row>
    <row r="2" spans="1:9" x14ac:dyDescent="0.25">
      <c r="B2" s="182" t="s">
        <v>42</v>
      </c>
      <c r="C2" s="182"/>
      <c r="D2" s="182"/>
      <c r="E2" s="182"/>
      <c r="F2" s="182"/>
      <c r="G2" s="182"/>
      <c r="H2" s="182"/>
      <c r="I2" s="182"/>
    </row>
    <row r="3" spans="1:9" x14ac:dyDescent="0.25">
      <c r="B3" s="182" t="s">
        <v>480</v>
      </c>
      <c r="C3" s="182"/>
      <c r="D3" s="182"/>
      <c r="E3" s="182"/>
      <c r="F3" s="182"/>
      <c r="G3" s="182"/>
      <c r="H3" s="182"/>
      <c r="I3" s="182"/>
    </row>
    <row r="4" spans="1:9" x14ac:dyDescent="0.25">
      <c r="B4" s="182" t="s">
        <v>520</v>
      </c>
      <c r="C4" s="182"/>
      <c r="D4" s="182"/>
      <c r="E4" s="182"/>
      <c r="F4" s="182"/>
      <c r="G4" s="182"/>
      <c r="H4" s="182"/>
      <c r="I4" s="182"/>
    </row>
    <row r="5" spans="1:9" x14ac:dyDescent="0.25">
      <c r="B5" s="182" t="s">
        <v>521</v>
      </c>
      <c r="C5" s="182"/>
      <c r="D5" s="182"/>
      <c r="E5" s="182"/>
      <c r="F5" s="182"/>
      <c r="G5" s="182"/>
      <c r="H5" s="182"/>
      <c r="I5" s="182"/>
    </row>
    <row r="6" spans="1:9" x14ac:dyDescent="0.25">
      <c r="B6" s="182" t="s">
        <v>522</v>
      </c>
      <c r="C6" s="182"/>
      <c r="D6" s="182"/>
      <c r="E6" s="182"/>
      <c r="F6" s="182"/>
      <c r="G6" s="182"/>
      <c r="H6" s="182"/>
      <c r="I6" s="182"/>
    </row>
    <row r="7" spans="1:9" x14ac:dyDescent="0.25">
      <c r="B7" s="182" t="s">
        <v>523</v>
      </c>
      <c r="C7" s="182"/>
      <c r="D7" s="182"/>
      <c r="E7" s="182"/>
      <c r="F7" s="182"/>
      <c r="G7" s="182"/>
      <c r="H7" s="182"/>
      <c r="I7" s="182"/>
    </row>
    <row r="8" spans="1:9" x14ac:dyDescent="0.25">
      <c r="B8" s="182" t="s">
        <v>538</v>
      </c>
      <c r="C8" s="182"/>
      <c r="D8" s="182"/>
      <c r="E8" s="182"/>
      <c r="F8" s="182"/>
      <c r="G8" s="182"/>
      <c r="H8" s="182"/>
      <c r="I8" s="182"/>
    </row>
    <row r="10" spans="1:9" ht="15.75" customHeight="1" x14ac:dyDescent="0.25">
      <c r="A10" s="142"/>
      <c r="B10" s="190" t="s">
        <v>516</v>
      </c>
      <c r="C10" s="190"/>
      <c r="D10" s="190"/>
      <c r="E10" s="190"/>
      <c r="F10" s="190"/>
      <c r="G10" s="190"/>
      <c r="H10" s="190"/>
      <c r="I10" s="190"/>
    </row>
    <row r="11" spans="1:9" ht="15.75" customHeight="1" x14ac:dyDescent="0.25">
      <c r="A11" s="142"/>
      <c r="B11" s="191" t="s">
        <v>42</v>
      </c>
      <c r="C11" s="191"/>
      <c r="D11" s="191"/>
      <c r="E11" s="191"/>
      <c r="F11" s="191"/>
      <c r="G11" s="191"/>
      <c r="H11" s="191"/>
      <c r="I11" s="191"/>
    </row>
    <row r="12" spans="1:9" ht="15.75" customHeight="1" x14ac:dyDescent="0.25">
      <c r="A12" s="142"/>
      <c r="B12" s="190" t="s">
        <v>44</v>
      </c>
      <c r="C12" s="190"/>
      <c r="D12" s="190"/>
      <c r="E12" s="190"/>
      <c r="F12" s="190"/>
      <c r="G12" s="190"/>
      <c r="H12" s="190"/>
      <c r="I12" s="190"/>
    </row>
    <row r="13" spans="1:9" ht="15.75" customHeight="1" x14ac:dyDescent="0.25">
      <c r="A13" s="142"/>
      <c r="B13" s="190" t="s">
        <v>45</v>
      </c>
      <c r="C13" s="190"/>
      <c r="D13" s="190"/>
      <c r="E13" s="190"/>
      <c r="F13" s="190"/>
      <c r="G13" s="190"/>
      <c r="H13" s="190"/>
      <c r="I13" s="190"/>
    </row>
    <row r="14" spans="1:9" ht="15.75" customHeight="1" x14ac:dyDescent="0.25">
      <c r="A14" s="142"/>
      <c r="B14" s="190" t="s">
        <v>46</v>
      </c>
      <c r="C14" s="190"/>
      <c r="D14" s="190"/>
      <c r="E14" s="190"/>
      <c r="F14" s="190"/>
      <c r="G14" s="190"/>
      <c r="H14" s="190"/>
      <c r="I14" s="190"/>
    </row>
    <row r="15" spans="1:9" x14ac:dyDescent="0.25">
      <c r="A15" s="142"/>
      <c r="B15" s="190" t="str">
        <f>'[1]Прил 1'!B6:C6</f>
        <v>от "18" декабря 2020 года №28-111</v>
      </c>
      <c r="C15" s="190"/>
      <c r="D15" s="190"/>
      <c r="E15" s="190"/>
      <c r="F15" s="190"/>
      <c r="G15" s="190"/>
      <c r="H15" s="190"/>
      <c r="I15" s="190"/>
    </row>
    <row r="16" spans="1:9" x14ac:dyDescent="0.25">
      <c r="A16" s="142"/>
      <c r="B16" s="144"/>
      <c r="C16" s="144"/>
      <c r="D16" s="144"/>
      <c r="E16" s="144"/>
      <c r="F16" s="144"/>
      <c r="G16" s="144"/>
      <c r="H16" s="144"/>
      <c r="I16" s="145"/>
    </row>
    <row r="17" spans="1:9" ht="90.75" customHeight="1" x14ac:dyDescent="0.25">
      <c r="A17" s="183" t="s">
        <v>517</v>
      </c>
      <c r="B17" s="183"/>
      <c r="C17" s="183"/>
      <c r="D17" s="183"/>
      <c r="E17" s="183"/>
      <c r="F17" s="183"/>
      <c r="G17" s="183"/>
      <c r="H17" s="183"/>
      <c r="I17" s="183"/>
    </row>
    <row r="18" spans="1:9" x14ac:dyDescent="0.25">
      <c r="A18" s="146"/>
      <c r="B18" s="147"/>
      <c r="C18" s="147"/>
      <c r="D18" s="147"/>
      <c r="E18" s="147"/>
      <c r="F18" s="147"/>
      <c r="G18" s="147"/>
      <c r="H18" s="147"/>
      <c r="I18" s="148"/>
    </row>
    <row r="19" spans="1:9" x14ac:dyDescent="0.25">
      <c r="A19" s="184" t="s">
        <v>41</v>
      </c>
      <c r="B19" s="184"/>
      <c r="C19" s="184"/>
      <c r="D19" s="184"/>
      <c r="E19" s="184"/>
      <c r="F19" s="184"/>
      <c r="G19" s="184"/>
      <c r="H19" s="184"/>
      <c r="I19" s="184"/>
    </row>
    <row r="20" spans="1:9" x14ac:dyDescent="0.25">
      <c r="A20" s="185" t="s">
        <v>66</v>
      </c>
      <c r="B20" s="187" t="s">
        <v>1</v>
      </c>
      <c r="C20" s="188"/>
      <c r="D20" s="188"/>
      <c r="E20" s="188"/>
      <c r="F20" s="188"/>
      <c r="G20" s="188"/>
      <c r="H20" s="189"/>
      <c r="I20" s="185" t="s">
        <v>40</v>
      </c>
    </row>
    <row r="21" spans="1:9" ht="107.45" customHeight="1" x14ac:dyDescent="0.25">
      <c r="A21" s="186"/>
      <c r="B21" s="149" t="s">
        <v>67</v>
      </c>
      <c r="C21" s="149" t="s">
        <v>68</v>
      </c>
      <c r="D21" s="187" t="s">
        <v>69</v>
      </c>
      <c r="E21" s="188"/>
      <c r="F21" s="188"/>
      <c r="G21" s="189"/>
      <c r="H21" s="149" t="s">
        <v>70</v>
      </c>
      <c r="I21" s="186"/>
    </row>
    <row r="22" spans="1:9" ht="47.25" x14ac:dyDescent="0.25">
      <c r="A22" s="150" t="s">
        <v>518</v>
      </c>
      <c r="B22" s="151" t="s">
        <v>405</v>
      </c>
      <c r="C22" s="151" t="s">
        <v>405</v>
      </c>
      <c r="D22" s="152" t="s">
        <v>405</v>
      </c>
      <c r="E22" s="153" t="s">
        <v>405</v>
      </c>
      <c r="F22" s="153"/>
      <c r="G22" s="154" t="s">
        <v>405</v>
      </c>
      <c r="H22" s="155" t="s">
        <v>405</v>
      </c>
      <c r="I22" s="156">
        <f>I23</f>
        <v>677808</v>
      </c>
    </row>
    <row r="23" spans="1:9" x14ac:dyDescent="0.25">
      <c r="A23" s="46" t="s">
        <v>144</v>
      </c>
      <c r="B23" s="127" t="s">
        <v>98</v>
      </c>
      <c r="C23" s="127" t="s">
        <v>79</v>
      </c>
      <c r="D23" s="127"/>
      <c r="E23" s="127"/>
      <c r="F23" s="127"/>
      <c r="G23" s="127"/>
      <c r="H23" s="128"/>
      <c r="I23" s="156">
        <f>I24</f>
        <v>677808</v>
      </c>
    </row>
    <row r="24" spans="1:9" x14ac:dyDescent="0.25">
      <c r="A24" s="47" t="s">
        <v>379</v>
      </c>
      <c r="B24" s="127" t="s">
        <v>98</v>
      </c>
      <c r="C24" s="127" t="s">
        <v>79</v>
      </c>
      <c r="D24" s="127" t="s">
        <v>380</v>
      </c>
      <c r="E24" s="128"/>
      <c r="F24" s="127"/>
      <c r="G24" s="127"/>
      <c r="H24" s="128"/>
      <c r="I24" s="156">
        <f>I25</f>
        <v>677808</v>
      </c>
    </row>
    <row r="25" spans="1:9" x14ac:dyDescent="0.25">
      <c r="A25" s="47" t="s">
        <v>381</v>
      </c>
      <c r="B25" s="127" t="s">
        <v>98</v>
      </c>
      <c r="C25" s="127" t="s">
        <v>79</v>
      </c>
      <c r="D25" s="127" t="s">
        <v>380</v>
      </c>
      <c r="E25" s="128">
        <v>3</v>
      </c>
      <c r="F25" s="127"/>
      <c r="G25" s="127"/>
      <c r="H25" s="128"/>
      <c r="I25" s="156">
        <f>I26</f>
        <v>677808</v>
      </c>
    </row>
    <row r="26" spans="1:9" ht="31.5" x14ac:dyDescent="0.25">
      <c r="A26" s="47" t="s">
        <v>382</v>
      </c>
      <c r="B26" s="127" t="s">
        <v>98</v>
      </c>
      <c r="C26" s="127" t="s">
        <v>79</v>
      </c>
      <c r="D26" s="127" t="s">
        <v>380</v>
      </c>
      <c r="E26" s="128">
        <v>3</v>
      </c>
      <c r="F26" s="127" t="s">
        <v>75</v>
      </c>
      <c r="G26" s="127" t="s">
        <v>383</v>
      </c>
      <c r="H26" s="128"/>
      <c r="I26" s="156">
        <f>I27</f>
        <v>677808</v>
      </c>
    </row>
    <row r="27" spans="1:9" ht="31.5" x14ac:dyDescent="0.25">
      <c r="A27" s="47" t="s">
        <v>289</v>
      </c>
      <c r="B27" s="127" t="s">
        <v>98</v>
      </c>
      <c r="C27" s="127" t="s">
        <v>79</v>
      </c>
      <c r="D27" s="127" t="s">
        <v>380</v>
      </c>
      <c r="E27" s="128">
        <v>3</v>
      </c>
      <c r="F27" s="127" t="s">
        <v>75</v>
      </c>
      <c r="G27" s="127" t="s">
        <v>383</v>
      </c>
      <c r="H27" s="128">
        <v>810</v>
      </c>
      <c r="I27" s="156">
        <f>'Прил 3'!J408</f>
        <v>677808</v>
      </c>
    </row>
    <row r="28" spans="1:9" ht="47.25" x14ac:dyDescent="0.25">
      <c r="A28" s="150" t="s">
        <v>519</v>
      </c>
      <c r="B28" s="151" t="s">
        <v>405</v>
      </c>
      <c r="C28" s="151" t="s">
        <v>405</v>
      </c>
      <c r="D28" s="152" t="s">
        <v>405</v>
      </c>
      <c r="E28" s="153" t="s">
        <v>405</v>
      </c>
      <c r="F28" s="153"/>
      <c r="G28" s="154" t="s">
        <v>405</v>
      </c>
      <c r="H28" s="155" t="s">
        <v>405</v>
      </c>
      <c r="I28" s="156">
        <f>I29</f>
        <v>40000</v>
      </c>
    </row>
    <row r="29" spans="1:9" x14ac:dyDescent="0.25">
      <c r="A29" s="46" t="s">
        <v>144</v>
      </c>
      <c r="B29" s="151">
        <v>10</v>
      </c>
      <c r="C29" s="151">
        <v>3</v>
      </c>
      <c r="D29" s="152"/>
      <c r="E29" s="153"/>
      <c r="F29" s="153"/>
      <c r="G29" s="154"/>
      <c r="H29" s="155" t="s">
        <v>405</v>
      </c>
      <c r="I29" s="156">
        <f>I30</f>
        <v>40000</v>
      </c>
    </row>
    <row r="30" spans="1:9" x14ac:dyDescent="0.25">
      <c r="A30" s="47" t="s">
        <v>87</v>
      </c>
      <c r="B30" s="127" t="s">
        <v>98</v>
      </c>
      <c r="C30" s="127" t="s">
        <v>79</v>
      </c>
      <c r="D30" s="127" t="s">
        <v>88</v>
      </c>
      <c r="E30" s="128"/>
      <c r="F30" s="127"/>
      <c r="G30" s="157"/>
      <c r="H30" s="128"/>
      <c r="I30" s="156">
        <f>I31</f>
        <v>40000</v>
      </c>
    </row>
    <row r="31" spans="1:9" x14ac:dyDescent="0.25">
      <c r="A31" s="47" t="s">
        <v>234</v>
      </c>
      <c r="B31" s="127" t="s">
        <v>98</v>
      </c>
      <c r="C31" s="127" t="s">
        <v>79</v>
      </c>
      <c r="D31" s="127" t="s">
        <v>88</v>
      </c>
      <c r="E31" s="128">
        <v>9</v>
      </c>
      <c r="F31" s="127"/>
      <c r="G31" s="157"/>
      <c r="H31" s="128"/>
      <c r="I31" s="156">
        <f>I32</f>
        <v>40000</v>
      </c>
    </row>
    <row r="32" spans="1:9" x14ac:dyDescent="0.25">
      <c r="A32" s="47" t="s">
        <v>384</v>
      </c>
      <c r="B32" s="127" t="s">
        <v>98</v>
      </c>
      <c r="C32" s="127" t="s">
        <v>79</v>
      </c>
      <c r="D32" s="127" t="s">
        <v>88</v>
      </c>
      <c r="E32" s="128">
        <v>9</v>
      </c>
      <c r="F32" s="127" t="s">
        <v>75</v>
      </c>
      <c r="G32" s="157" t="s">
        <v>385</v>
      </c>
      <c r="H32" s="128"/>
      <c r="I32" s="156">
        <f>I33</f>
        <v>40000</v>
      </c>
    </row>
    <row r="33" spans="1:9" x14ac:dyDescent="0.25">
      <c r="A33" s="47" t="s">
        <v>145</v>
      </c>
      <c r="B33" s="127" t="s">
        <v>98</v>
      </c>
      <c r="C33" s="127" t="s">
        <v>79</v>
      </c>
      <c r="D33" s="127" t="s">
        <v>88</v>
      </c>
      <c r="E33" s="128">
        <v>9</v>
      </c>
      <c r="F33" s="127" t="s">
        <v>75</v>
      </c>
      <c r="G33" s="157" t="s">
        <v>385</v>
      </c>
      <c r="H33" s="128">
        <v>310</v>
      </c>
      <c r="I33" s="156">
        <f>'Прил 3'!J412</f>
        <v>40000</v>
      </c>
    </row>
    <row r="34" spans="1:9" x14ac:dyDescent="0.25">
      <c r="A34" s="158" t="s">
        <v>151</v>
      </c>
      <c r="B34" s="151" t="s">
        <v>405</v>
      </c>
      <c r="C34" s="151" t="s">
        <v>405</v>
      </c>
      <c r="D34" s="151" t="s">
        <v>405</v>
      </c>
      <c r="E34" s="153" t="s">
        <v>405</v>
      </c>
      <c r="F34" s="153"/>
      <c r="G34" s="159" t="s">
        <v>405</v>
      </c>
      <c r="H34" s="155" t="s">
        <v>405</v>
      </c>
      <c r="I34" s="160">
        <f>I22+I28</f>
        <v>717808</v>
      </c>
    </row>
  </sheetData>
  <mergeCells count="20">
    <mergeCell ref="B15:I15"/>
    <mergeCell ref="B10:I10"/>
    <mergeCell ref="B11:I11"/>
    <mergeCell ref="B12:I12"/>
    <mergeCell ref="B13:I13"/>
    <mergeCell ref="B14:I14"/>
    <mergeCell ref="A17:I17"/>
    <mergeCell ref="A19:I19"/>
    <mergeCell ref="A20:A21"/>
    <mergeCell ref="B20:H20"/>
    <mergeCell ref="I20:I21"/>
    <mergeCell ref="D21:G21"/>
    <mergeCell ref="B8:I8"/>
    <mergeCell ref="B7:I7"/>
    <mergeCell ref="B1:I1"/>
    <mergeCell ref="B2:I2"/>
    <mergeCell ref="B3:I3"/>
    <mergeCell ref="B4:I4"/>
    <mergeCell ref="B5:I5"/>
    <mergeCell ref="B6:I6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K27"/>
  <sheetViews>
    <sheetView view="pageBreakPreview" zoomScaleNormal="100" zoomScaleSheetLayoutView="100" workbookViewId="0">
      <selection activeCell="B23" sqref="B23"/>
    </sheetView>
  </sheetViews>
  <sheetFormatPr defaultColWidth="8.85546875" defaultRowHeight="15.75" x14ac:dyDescent="0.25"/>
  <cols>
    <col min="1" max="1" width="65.140625" style="129" customWidth="1"/>
    <col min="2" max="3" width="16.7109375" style="139" customWidth="1"/>
    <col min="4" max="4" width="17.85546875" style="139" customWidth="1"/>
    <col min="5" max="16384" width="8.85546875" style="130"/>
  </cols>
  <sheetData>
    <row r="1" spans="1:11" x14ac:dyDescent="0.25">
      <c r="B1" s="165" t="s">
        <v>152</v>
      </c>
      <c r="C1" s="165"/>
      <c r="D1" s="165"/>
      <c r="E1" s="116"/>
      <c r="F1" s="116"/>
      <c r="G1" s="116"/>
      <c r="H1" s="116"/>
      <c r="I1" s="116"/>
      <c r="J1" s="116"/>
      <c r="K1" s="116"/>
    </row>
    <row r="2" spans="1:11" x14ac:dyDescent="0.25">
      <c r="B2" s="182" t="s">
        <v>524</v>
      </c>
      <c r="C2" s="182"/>
      <c r="D2" s="182"/>
      <c r="E2" s="116"/>
      <c r="F2" s="116"/>
      <c r="G2" s="116"/>
      <c r="H2" s="116"/>
      <c r="I2" s="116"/>
      <c r="J2" s="116"/>
      <c r="K2" s="116"/>
    </row>
    <row r="3" spans="1:11" x14ac:dyDescent="0.25">
      <c r="B3" s="182" t="s">
        <v>525</v>
      </c>
      <c r="C3" s="182"/>
      <c r="D3" s="182"/>
      <c r="E3" s="116"/>
      <c r="F3" s="116"/>
      <c r="G3" s="116"/>
      <c r="H3" s="116"/>
      <c r="I3" s="116"/>
      <c r="J3" s="116"/>
      <c r="K3" s="116"/>
    </row>
    <row r="4" spans="1:11" x14ac:dyDescent="0.25">
      <c r="B4" s="182" t="s">
        <v>526</v>
      </c>
      <c r="C4" s="182"/>
      <c r="D4" s="182"/>
      <c r="E4" s="116"/>
      <c r="F4" s="116"/>
      <c r="G4" s="116"/>
      <c r="H4" s="116"/>
      <c r="I4" s="116"/>
      <c r="J4" s="116"/>
      <c r="K4" s="116"/>
    </row>
    <row r="5" spans="1:11" x14ac:dyDescent="0.25">
      <c r="B5" s="182" t="s">
        <v>527</v>
      </c>
      <c r="C5" s="182"/>
      <c r="D5" s="182"/>
      <c r="E5" s="116"/>
      <c r="F5" s="116"/>
      <c r="G5" s="116"/>
      <c r="H5" s="116"/>
      <c r="I5" s="116"/>
      <c r="J5" s="116"/>
      <c r="K5" s="116"/>
    </row>
    <row r="6" spans="1:11" x14ac:dyDescent="0.25">
      <c r="B6" s="182" t="s">
        <v>528</v>
      </c>
      <c r="C6" s="182"/>
      <c r="D6" s="182"/>
      <c r="E6" s="116"/>
      <c r="F6" s="116"/>
      <c r="G6" s="116"/>
      <c r="H6" s="116"/>
      <c r="I6" s="116"/>
      <c r="J6" s="116"/>
      <c r="K6" s="116"/>
    </row>
    <row r="7" spans="1:11" x14ac:dyDescent="0.25">
      <c r="B7" s="182" t="s">
        <v>46</v>
      </c>
      <c r="C7" s="182"/>
      <c r="D7" s="182"/>
      <c r="E7" s="116"/>
      <c r="F7" s="116"/>
      <c r="G7" s="116"/>
      <c r="H7" s="116"/>
      <c r="I7" s="116"/>
      <c r="J7" s="116"/>
      <c r="K7" s="116"/>
    </row>
    <row r="8" spans="1:11" x14ac:dyDescent="0.25">
      <c r="B8" s="182" t="s">
        <v>538</v>
      </c>
      <c r="C8" s="182"/>
      <c r="D8" s="182"/>
      <c r="E8" s="116"/>
      <c r="F8" s="116"/>
      <c r="G8" s="116"/>
      <c r="H8" s="116"/>
      <c r="I8" s="116"/>
      <c r="J8" s="116"/>
      <c r="K8" s="116"/>
    </row>
    <row r="10" spans="1:11" ht="15.75" customHeight="1" x14ac:dyDescent="0.25">
      <c r="A10" s="131"/>
      <c r="B10" s="197" t="s">
        <v>507</v>
      </c>
      <c r="C10" s="197"/>
      <c r="D10" s="197"/>
    </row>
    <row r="11" spans="1:11" ht="15.75" customHeight="1" x14ac:dyDescent="0.25">
      <c r="A11" s="131"/>
      <c r="B11" s="197" t="s">
        <v>42</v>
      </c>
      <c r="C11" s="197"/>
      <c r="D11" s="197"/>
    </row>
    <row r="12" spans="1:11" ht="15.75" customHeight="1" x14ac:dyDescent="0.25">
      <c r="A12" s="131"/>
      <c r="B12" s="197" t="s">
        <v>44</v>
      </c>
      <c r="C12" s="197"/>
      <c r="D12" s="197"/>
    </row>
    <row r="13" spans="1:11" ht="15.75" customHeight="1" x14ac:dyDescent="0.25">
      <c r="A13" s="131"/>
      <c r="B13" s="197" t="s">
        <v>45</v>
      </c>
      <c r="C13" s="197"/>
      <c r="D13" s="197"/>
    </row>
    <row r="14" spans="1:11" ht="15.75" customHeight="1" x14ac:dyDescent="0.25">
      <c r="A14" s="131"/>
      <c r="B14" s="197" t="s">
        <v>46</v>
      </c>
      <c r="C14" s="197"/>
      <c r="D14" s="197"/>
    </row>
    <row r="15" spans="1:11" ht="15.75" customHeight="1" x14ac:dyDescent="0.25">
      <c r="A15" s="131"/>
      <c r="B15" s="192" t="s">
        <v>476</v>
      </c>
      <c r="C15" s="192"/>
      <c r="D15" s="192"/>
    </row>
    <row r="16" spans="1:11" x14ac:dyDescent="0.25">
      <c r="A16" s="131"/>
      <c r="B16" s="132"/>
      <c r="C16" s="132"/>
      <c r="D16" s="132"/>
    </row>
    <row r="17" spans="1:4" x14ac:dyDescent="0.25">
      <c r="A17" s="131"/>
      <c r="B17" s="132"/>
      <c r="C17" s="132"/>
      <c r="D17" s="132"/>
    </row>
    <row r="18" spans="1:4" ht="61.5" customHeight="1" x14ac:dyDescent="0.25">
      <c r="A18" s="193" t="s">
        <v>508</v>
      </c>
      <c r="B18" s="193"/>
      <c r="C18" s="193"/>
      <c r="D18" s="193"/>
    </row>
    <row r="19" spans="1:4" x14ac:dyDescent="0.25">
      <c r="A19" s="133"/>
      <c r="B19" s="134"/>
      <c r="C19" s="134"/>
      <c r="D19" s="134"/>
    </row>
    <row r="20" spans="1:4" x14ac:dyDescent="0.25">
      <c r="A20" s="194" t="s">
        <v>41</v>
      </c>
      <c r="B20" s="194"/>
      <c r="C20" s="194"/>
      <c r="D20" s="194"/>
    </row>
    <row r="21" spans="1:4" ht="15.75" customHeight="1" x14ac:dyDescent="0.25">
      <c r="A21" s="195" t="s">
        <v>509</v>
      </c>
      <c r="B21" s="195" t="s">
        <v>40</v>
      </c>
      <c r="C21" s="195" t="s">
        <v>59</v>
      </c>
      <c r="D21" s="195" t="s">
        <v>60</v>
      </c>
    </row>
    <row r="22" spans="1:4" x14ac:dyDescent="0.25">
      <c r="A22" s="196"/>
      <c r="B22" s="196"/>
      <c r="C22" s="196"/>
      <c r="D22" s="196"/>
    </row>
    <row r="23" spans="1:4" ht="31.5" x14ac:dyDescent="0.25">
      <c r="A23" s="135" t="s">
        <v>510</v>
      </c>
      <c r="B23" s="136">
        <v>10656678.470000001</v>
      </c>
      <c r="C23" s="136"/>
      <c r="D23" s="136"/>
    </row>
    <row r="24" spans="1:4" x14ac:dyDescent="0.25">
      <c r="A24" s="135" t="s">
        <v>51</v>
      </c>
      <c r="B24" s="136">
        <f>64676600*0.63</f>
        <v>40746258</v>
      </c>
      <c r="C24" s="136">
        <f>60718480*0.24</f>
        <v>14572435.199999999</v>
      </c>
      <c r="D24" s="136">
        <f>61022070*0.24</f>
        <v>14645296.799999999</v>
      </c>
    </row>
    <row r="25" spans="1:4" x14ac:dyDescent="0.25">
      <c r="A25" s="137" t="s">
        <v>151</v>
      </c>
      <c r="B25" s="136">
        <f>SUM(B23:B24)</f>
        <v>51402936.469999999</v>
      </c>
      <c r="C25" s="136">
        <f t="shared" ref="C25:D25" si="0">SUM(C23:C24)</f>
        <v>14572435.199999999</v>
      </c>
      <c r="D25" s="136">
        <f t="shared" si="0"/>
        <v>14645296.799999999</v>
      </c>
    </row>
    <row r="26" spans="1:4" x14ac:dyDescent="0.25">
      <c r="B26" s="138">
        <f>'Прил 3'!J201</f>
        <v>51402936.469999999</v>
      </c>
      <c r="C26" s="138">
        <v>14572435.199999999</v>
      </c>
      <c r="D26" s="138">
        <v>14645296</v>
      </c>
    </row>
    <row r="27" spans="1:4" x14ac:dyDescent="0.25">
      <c r="B27" s="138">
        <f>B26-B25</f>
        <v>0</v>
      </c>
      <c r="C27" s="138">
        <f t="shared" ref="C27:D27" si="1">C26-C25</f>
        <v>0</v>
      </c>
      <c r="D27" s="138">
        <f t="shared" si="1"/>
        <v>-0.79999999888241291</v>
      </c>
    </row>
  </sheetData>
  <mergeCells count="20">
    <mergeCell ref="B1:D1"/>
    <mergeCell ref="B8:D8"/>
    <mergeCell ref="B7:D7"/>
    <mergeCell ref="B6:D6"/>
    <mergeCell ref="B5:D5"/>
    <mergeCell ref="B3:D3"/>
    <mergeCell ref="B2:D2"/>
    <mergeCell ref="B4:D4"/>
    <mergeCell ref="B10:D10"/>
    <mergeCell ref="B11:D11"/>
    <mergeCell ref="B12:D12"/>
    <mergeCell ref="B13:D13"/>
    <mergeCell ref="B14:D14"/>
    <mergeCell ref="B15:D15"/>
    <mergeCell ref="A18:D18"/>
    <mergeCell ref="A20:D20"/>
    <mergeCell ref="A21:A22"/>
    <mergeCell ref="B21:B22"/>
    <mergeCell ref="C21:C22"/>
    <mergeCell ref="D21:D22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30"/>
  <sheetViews>
    <sheetView view="pageBreakPreview" zoomScaleNormal="100" zoomScaleSheetLayoutView="100" workbookViewId="0">
      <selection activeCell="C20" sqref="C20"/>
    </sheetView>
  </sheetViews>
  <sheetFormatPr defaultColWidth="9.140625" defaultRowHeight="12.75" x14ac:dyDescent="0.2"/>
  <cols>
    <col min="1" max="1" width="28.28515625" style="102" customWidth="1"/>
    <col min="2" max="2" width="45.28515625" style="102" customWidth="1"/>
    <col min="3" max="3" width="19.42578125" style="102" customWidth="1"/>
    <col min="4" max="4" width="9.140625" style="103"/>
    <col min="5" max="5" width="12.28515625" style="103" bestFit="1" customWidth="1"/>
    <col min="6" max="16384" width="9.140625" style="103"/>
  </cols>
  <sheetData>
    <row r="1" spans="1:9" ht="15.75" x14ac:dyDescent="0.25">
      <c r="B1" s="165" t="s">
        <v>494</v>
      </c>
      <c r="C1" s="165"/>
      <c r="D1" s="116"/>
      <c r="E1" s="116"/>
      <c r="F1" s="116"/>
      <c r="G1" s="116"/>
      <c r="H1" s="116"/>
      <c r="I1" s="116"/>
    </row>
    <row r="2" spans="1:9" ht="15.75" x14ac:dyDescent="0.25">
      <c r="B2" s="165" t="s">
        <v>42</v>
      </c>
      <c r="C2" s="165"/>
      <c r="D2" s="116"/>
      <c r="E2" s="116"/>
      <c r="F2" s="116"/>
      <c r="G2" s="116"/>
      <c r="H2" s="116"/>
      <c r="I2" s="116"/>
    </row>
    <row r="3" spans="1:9" ht="15.75" x14ac:dyDescent="0.25">
      <c r="B3" s="165" t="s">
        <v>480</v>
      </c>
      <c r="C3" s="165"/>
      <c r="D3" s="116"/>
      <c r="E3" s="116"/>
      <c r="F3" s="116"/>
      <c r="G3" s="116"/>
      <c r="H3" s="116"/>
      <c r="I3" s="116"/>
    </row>
    <row r="4" spans="1:9" ht="15.75" x14ac:dyDescent="0.25">
      <c r="B4" s="165" t="s">
        <v>496</v>
      </c>
      <c r="C4" s="165"/>
      <c r="D4" s="116"/>
      <c r="E4" s="116"/>
      <c r="F4" s="116"/>
      <c r="G4" s="116"/>
      <c r="H4" s="116"/>
      <c r="I4" s="116"/>
    </row>
    <row r="5" spans="1:9" ht="15.75" x14ac:dyDescent="0.25">
      <c r="B5" s="165" t="s">
        <v>491</v>
      </c>
      <c r="C5" s="165"/>
      <c r="D5" s="116"/>
      <c r="E5" s="116"/>
      <c r="F5" s="116"/>
      <c r="G5" s="116"/>
      <c r="H5" s="116"/>
      <c r="I5" s="116"/>
    </row>
    <row r="6" spans="1:9" ht="15.75" x14ac:dyDescent="0.25">
      <c r="B6" s="165" t="s">
        <v>492</v>
      </c>
      <c r="C6" s="165"/>
      <c r="D6" s="116"/>
      <c r="E6" s="116"/>
      <c r="F6" s="116"/>
      <c r="G6" s="116"/>
      <c r="H6" s="116"/>
      <c r="I6" s="116"/>
    </row>
    <row r="7" spans="1:9" ht="15.75" x14ac:dyDescent="0.25">
      <c r="B7" s="165" t="s">
        <v>538</v>
      </c>
      <c r="C7" s="165"/>
      <c r="D7" s="116"/>
      <c r="E7" s="116"/>
      <c r="F7" s="116"/>
      <c r="G7" s="116"/>
      <c r="H7" s="116"/>
      <c r="I7" s="116"/>
    </row>
    <row r="10" spans="1:9" s="91" customFormat="1" ht="15.75" x14ac:dyDescent="0.2">
      <c r="A10" s="90"/>
      <c r="B10" s="199" t="s">
        <v>412</v>
      </c>
      <c r="C10" s="199"/>
    </row>
    <row r="11" spans="1:9" s="91" customFormat="1" ht="15.75" x14ac:dyDescent="0.2">
      <c r="A11" s="90"/>
      <c r="B11" s="199" t="s">
        <v>42</v>
      </c>
      <c r="C11" s="199"/>
    </row>
    <row r="12" spans="1:9" s="91" customFormat="1" ht="15.75" x14ac:dyDescent="0.2">
      <c r="A12" s="90"/>
      <c r="B12" s="199" t="s">
        <v>44</v>
      </c>
      <c r="C12" s="199"/>
    </row>
    <row r="13" spans="1:9" s="91" customFormat="1" ht="15.75" x14ac:dyDescent="0.2">
      <c r="A13" s="90"/>
      <c r="B13" s="199" t="s">
        <v>45</v>
      </c>
      <c r="C13" s="199"/>
    </row>
    <row r="14" spans="1:9" s="91" customFormat="1" ht="15.75" x14ac:dyDescent="0.2">
      <c r="A14" s="90"/>
      <c r="B14" s="199" t="s">
        <v>46</v>
      </c>
      <c r="C14" s="199"/>
    </row>
    <row r="15" spans="1:9" s="91" customFormat="1" ht="15.75" x14ac:dyDescent="0.2">
      <c r="A15" s="90"/>
      <c r="B15" s="199" t="s">
        <v>476</v>
      </c>
      <c r="C15" s="199"/>
    </row>
    <row r="16" spans="1:9" s="91" customFormat="1" ht="15.75" x14ac:dyDescent="0.2">
      <c r="A16" s="90"/>
      <c r="B16" s="92" t="s">
        <v>24</v>
      </c>
      <c r="C16" s="92"/>
    </row>
    <row r="17" spans="1:7" s="91" customFormat="1" ht="18.75" x14ac:dyDescent="0.2">
      <c r="A17" s="200" t="s">
        <v>451</v>
      </c>
      <c r="B17" s="200"/>
      <c r="C17" s="200"/>
    </row>
    <row r="18" spans="1:7" s="91" customFormat="1" ht="48.75" customHeight="1" x14ac:dyDescent="0.2">
      <c r="A18" s="201" t="s">
        <v>467</v>
      </c>
      <c r="B18" s="201"/>
      <c r="C18" s="201"/>
    </row>
    <row r="19" spans="1:7" s="91" customFormat="1" ht="15" x14ac:dyDescent="0.25">
      <c r="A19" s="90"/>
      <c r="B19" s="90"/>
      <c r="C19" s="93" t="s">
        <v>41</v>
      </c>
    </row>
    <row r="20" spans="1:7" s="91" customFormat="1" ht="31.5" x14ac:dyDescent="0.2">
      <c r="A20" s="94" t="s">
        <v>452</v>
      </c>
      <c r="B20" s="94" t="s">
        <v>453</v>
      </c>
      <c r="C20" s="94" t="s">
        <v>454</v>
      </c>
    </row>
    <row r="21" spans="1:7" s="91" customFormat="1" ht="47.25" x14ac:dyDescent="0.25">
      <c r="A21" s="95" t="s">
        <v>455</v>
      </c>
      <c r="B21" s="96" t="s">
        <v>456</v>
      </c>
      <c r="C21" s="97">
        <f>C22</f>
        <v>47353713.690000027</v>
      </c>
      <c r="E21" s="198"/>
      <c r="F21" s="198"/>
      <c r="G21" s="198"/>
    </row>
    <row r="22" spans="1:7" s="91" customFormat="1" ht="40.5" customHeight="1" x14ac:dyDescent="0.2">
      <c r="A22" s="98" t="s">
        <v>457</v>
      </c>
      <c r="B22" s="96" t="s">
        <v>62</v>
      </c>
      <c r="C22" s="99">
        <f>C23+C27</f>
        <v>47353713.690000027</v>
      </c>
    </row>
    <row r="23" spans="1:7" s="91" customFormat="1" ht="24" customHeight="1" x14ac:dyDescent="0.2">
      <c r="A23" s="98" t="s">
        <v>458</v>
      </c>
      <c r="B23" s="100" t="s">
        <v>63</v>
      </c>
      <c r="C23" s="99">
        <f>+C24</f>
        <v>-140954241.11999997</v>
      </c>
    </row>
    <row r="24" spans="1:7" s="91" customFormat="1" ht="31.5" x14ac:dyDescent="0.2">
      <c r="A24" s="98" t="s">
        <v>459</v>
      </c>
      <c r="B24" s="100" t="s">
        <v>64</v>
      </c>
      <c r="C24" s="99">
        <f>+C25</f>
        <v>-140954241.11999997</v>
      </c>
    </row>
    <row r="25" spans="1:7" s="91" customFormat="1" ht="40.5" customHeight="1" x14ac:dyDescent="0.2">
      <c r="A25" s="98" t="s">
        <v>460</v>
      </c>
      <c r="B25" s="100" t="s">
        <v>65</v>
      </c>
      <c r="C25" s="99">
        <f>+C26</f>
        <v>-140954241.11999997</v>
      </c>
      <c r="E25" s="101"/>
    </row>
    <row r="26" spans="1:7" s="91" customFormat="1" ht="31.5" x14ac:dyDescent="0.2">
      <c r="A26" s="98" t="s">
        <v>469</v>
      </c>
      <c r="B26" s="100" t="s">
        <v>468</v>
      </c>
      <c r="C26" s="99">
        <f>-'Прил 1'!C48</f>
        <v>-140954241.11999997</v>
      </c>
    </row>
    <row r="27" spans="1:7" s="91" customFormat="1" ht="23.25" customHeight="1" x14ac:dyDescent="0.2">
      <c r="A27" s="98" t="s">
        <v>461</v>
      </c>
      <c r="B27" s="100" t="s">
        <v>462</v>
      </c>
      <c r="C27" s="99">
        <f>+C28</f>
        <v>188307954.81</v>
      </c>
    </row>
    <row r="28" spans="1:7" s="91" customFormat="1" ht="37.5" customHeight="1" x14ac:dyDescent="0.2">
      <c r="A28" s="98" t="s">
        <v>463</v>
      </c>
      <c r="B28" s="100" t="s">
        <v>464</v>
      </c>
      <c r="C28" s="99">
        <f>C29</f>
        <v>188307954.81</v>
      </c>
    </row>
    <row r="29" spans="1:7" s="91" customFormat="1" ht="40.5" customHeight="1" x14ac:dyDescent="0.2">
      <c r="A29" s="98" t="s">
        <v>465</v>
      </c>
      <c r="B29" s="100" t="s">
        <v>466</v>
      </c>
      <c r="C29" s="99">
        <f>C30</f>
        <v>188307954.81</v>
      </c>
    </row>
    <row r="30" spans="1:7" s="91" customFormat="1" ht="31.5" x14ac:dyDescent="0.2">
      <c r="A30" s="98" t="s">
        <v>471</v>
      </c>
      <c r="B30" s="100" t="s">
        <v>470</v>
      </c>
      <c r="C30" s="99">
        <f>'Прил 3'!J446</f>
        <v>188307954.81</v>
      </c>
    </row>
  </sheetData>
  <mergeCells count="16">
    <mergeCell ref="B6:C6"/>
    <mergeCell ref="B7:C7"/>
    <mergeCell ref="E21:G21"/>
    <mergeCell ref="B12:C12"/>
    <mergeCell ref="B13:C13"/>
    <mergeCell ref="B10:C10"/>
    <mergeCell ref="B11:C11"/>
    <mergeCell ref="B14:C14"/>
    <mergeCell ref="B15:C15"/>
    <mergeCell ref="A17:C17"/>
    <mergeCell ref="A18:C18"/>
    <mergeCell ref="B1:C1"/>
    <mergeCell ref="B2:C2"/>
    <mergeCell ref="B3:C3"/>
    <mergeCell ref="B4:C4"/>
    <mergeCell ref="B5:C5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</vt:i4>
      </vt:variant>
    </vt:vector>
  </HeadingPairs>
  <TitlesOfParts>
    <vt:vector size="24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'Прил 3'!__bookmark_1</vt:lpstr>
      <vt:lpstr>'Прил 4'!__bookmark_1</vt:lpstr>
      <vt:lpstr>'Прил 5'!__bookmark_1</vt:lpstr>
      <vt:lpstr>'Прил 6'!__bookmark_1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7'!Заголовки_для_печати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6'!Область_печати</vt:lpstr>
      <vt:lpstr>'Прил 7'!Область_печати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2021-08-19T15:08:28Z</cp:lastPrinted>
  <dcterms:created xsi:type="dcterms:W3CDTF">2012-09-28T07:11:56Z</dcterms:created>
  <dcterms:modified xsi:type="dcterms:W3CDTF">2021-08-20T12:44:32Z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